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6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8.xml" ContentType="application/vnd.openxmlformats-officedocument.drawing+xml"/>
  <Override PartName="/xl/comments7.xml" ContentType="application/vnd.openxmlformats-officedocument.spreadsheetml.comments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45" yWindow="-255" windowWidth="14880" windowHeight="9075" tabRatio="818"/>
  </bookViews>
  <sheets>
    <sheet name="Resumen Pelagicos" sheetId="4" r:id="rId1"/>
    <sheet name="PELAGICOS LTP" sheetId="5" r:id="rId2"/>
    <sheet name="ANCHOVETA " sheetId="6" r:id="rId3"/>
    <sheet name="SARDINA COMUN " sheetId="7" r:id="rId4"/>
    <sheet name="IC ANCH-SARC V-VII y IX-X" sheetId="8" r:id="rId5"/>
    <sheet name="Consumo Cesiones_V-VII y IX-X " sheetId="15" r:id="rId6"/>
    <sheet name="IC ANCH-SARC VIII" sheetId="9" r:id="rId7"/>
    <sheet name="Consumo Cesiones_VIII" sheetId="12" r:id="rId8"/>
    <sheet name="Consumo Humano" sheetId="10" r:id="rId9"/>
    <sheet name="Pesca Investigacion" sheetId="13" r:id="rId10"/>
    <sheet name="Hoja1" sheetId="16" r:id="rId11"/>
  </sheets>
  <definedNames>
    <definedName name="_xlnm._FilterDatabase" localSheetId="2" hidden="1">'ANCHOVETA '!$D$1:$D$596</definedName>
    <definedName name="_xlnm._FilterDatabase" localSheetId="7" hidden="1">'Consumo Cesiones_VIII'!$A$3:$X$505</definedName>
    <definedName name="_xlnm._FilterDatabase" localSheetId="8" hidden="1">'Consumo Humano'!#REF!</definedName>
    <definedName name="_xlnm._FilterDatabase" localSheetId="6" hidden="1">'IC ANCH-SARC VIII'!$C$3:$Q$80</definedName>
    <definedName name="_xlnm._FilterDatabase" localSheetId="1" hidden="1">'PELAGICOS LTP'!$B$52:$K$168</definedName>
    <definedName name="_xlnm._FilterDatabase" localSheetId="0" hidden="1">'Resumen Pelagicos'!$C$13:$J$40</definedName>
    <definedName name="_xlnm._FilterDatabase" localSheetId="3" hidden="1">'SARDINA COMUN '!$D$1:$D$568</definedName>
    <definedName name="_xlnm.Print_Area" localSheetId="4">'IC ANCH-SARC V-VII y IX-X'!$A$2:$S$42</definedName>
    <definedName name="_xlnm.Print_Area" localSheetId="1">'PELAGICOS LTP'!$C$11:$H$24</definedName>
  </definedNames>
  <calcPr calcId="152511"/>
  <pivotCaches>
    <pivotCache cacheId="2" r:id="rId12"/>
  </pivotCaches>
</workbook>
</file>

<file path=xl/calcChain.xml><?xml version="1.0" encoding="utf-8"?>
<calcChain xmlns="http://schemas.openxmlformats.org/spreadsheetml/2006/main">
  <c r="G111" i="7" l="1"/>
  <c r="G117" i="6"/>
  <c r="G19" i="7"/>
  <c r="G20" i="6"/>
  <c r="G39" i="5"/>
  <c r="J177" i="5"/>
  <c r="G77" i="7" l="1"/>
  <c r="G72" i="7"/>
  <c r="G68" i="7"/>
  <c r="G75" i="6"/>
  <c r="G74" i="7"/>
  <c r="G73" i="6"/>
  <c r="G69" i="6"/>
  <c r="G64" i="7"/>
  <c r="G65" i="6"/>
  <c r="G48" i="7"/>
  <c r="G49" i="6"/>
  <c r="G45" i="7"/>
  <c r="G32" i="7"/>
  <c r="G33" i="6"/>
  <c r="G115" i="7"/>
  <c r="G116" i="6"/>
  <c r="G31" i="7"/>
  <c r="G32" i="6"/>
  <c r="G21" i="7"/>
  <c r="G51" i="7"/>
  <c r="G100" i="6" l="1"/>
  <c r="G99" i="7"/>
  <c r="G112" i="6" l="1"/>
  <c r="G78" i="6" l="1"/>
  <c r="I18" i="15"/>
  <c r="I16" i="15"/>
  <c r="J16" i="15" s="1"/>
  <c r="I15" i="15"/>
  <c r="J15" i="15" s="1"/>
  <c r="I14" i="15"/>
  <c r="J14" i="15" s="1"/>
  <c r="J10" i="15"/>
  <c r="J12" i="15"/>
  <c r="J13" i="15"/>
  <c r="J17" i="15"/>
  <c r="J18" i="15"/>
  <c r="J19" i="15"/>
  <c r="I11" i="15"/>
  <c r="J11" i="15" s="1"/>
  <c r="I10" i="15"/>
  <c r="I9" i="15"/>
  <c r="J9" i="15" s="1"/>
  <c r="I8" i="15"/>
  <c r="J8" i="15" s="1"/>
  <c r="I7" i="15"/>
  <c r="J7" i="15" s="1"/>
  <c r="K19" i="15"/>
  <c r="G40" i="5"/>
  <c r="J176" i="5"/>
  <c r="G13" i="5"/>
  <c r="G28" i="5"/>
  <c r="J175" i="5"/>
  <c r="J174" i="5"/>
  <c r="J173" i="5"/>
  <c r="J172" i="5"/>
  <c r="J170" i="5"/>
  <c r="G36" i="5"/>
  <c r="J169" i="5"/>
  <c r="I94" i="6" l="1"/>
  <c r="K55" i="4"/>
  <c r="E55" i="4"/>
  <c r="E20" i="4" l="1"/>
  <c r="E12" i="4" s="1"/>
  <c r="F21" i="4"/>
  <c r="F41" i="4"/>
  <c r="G21" i="4" l="1"/>
  <c r="F55" i="4"/>
  <c r="G55" i="4" s="1"/>
  <c r="G41" i="4"/>
  <c r="I51" i="15" l="1"/>
  <c r="I52" i="15"/>
  <c r="I53" i="15"/>
  <c r="H54" i="15"/>
  <c r="G54" i="15"/>
  <c r="I30" i="15" l="1"/>
  <c r="I29" i="15"/>
  <c r="L1186" i="12"/>
  <c r="M1186" i="12"/>
  <c r="L492" i="12"/>
  <c r="M492" i="12"/>
  <c r="M478" i="12"/>
  <c r="L478" i="12"/>
  <c r="L468" i="12"/>
  <c r="M468" i="12"/>
  <c r="L4" i="12"/>
  <c r="L22" i="12"/>
  <c r="L36" i="12"/>
  <c r="L46" i="12"/>
  <c r="L56" i="12"/>
  <c r="L62" i="12"/>
  <c r="L66" i="12"/>
  <c r="L84" i="12"/>
  <c r="L98" i="12"/>
  <c r="L102" i="12"/>
  <c r="L108" i="12"/>
  <c r="L114" i="12"/>
  <c r="L120" i="12"/>
  <c r="L126" i="12"/>
  <c r="L132" i="12"/>
  <c r="L136" i="12"/>
  <c r="L140" i="12"/>
  <c r="L144" i="12"/>
  <c r="L148" i="12"/>
  <c r="L152" i="12"/>
  <c r="L158" i="12"/>
  <c r="L162" i="12"/>
  <c r="L168" i="12"/>
  <c r="L174" i="12"/>
  <c r="L184" i="12"/>
  <c r="L194" i="12"/>
  <c r="L200" i="12"/>
  <c r="L210" i="12"/>
  <c r="L220" i="12"/>
  <c r="L230" i="12"/>
  <c r="L240" i="12"/>
  <c r="L250" i="12"/>
  <c r="L260" i="12"/>
  <c r="L270" i="12"/>
  <c r="L280" i="12"/>
  <c r="L290" i="12"/>
  <c r="L300" i="12"/>
  <c r="L306" i="12"/>
  <c r="L316" i="12"/>
  <c r="L326" i="12"/>
  <c r="L336" i="12"/>
  <c r="L346" i="12"/>
  <c r="L356" i="12"/>
  <c r="L366" i="12"/>
  <c r="L376" i="12"/>
  <c r="L386" i="12"/>
  <c r="L390" i="12"/>
  <c r="L394" i="12"/>
  <c r="L404" i="12"/>
  <c r="L414" i="12"/>
  <c r="L420" i="12"/>
  <c r="L426" i="12"/>
  <c r="L432" i="12"/>
  <c r="L446" i="12"/>
  <c r="L458" i="12"/>
  <c r="O1186" i="12" l="1"/>
  <c r="N1186" i="12"/>
  <c r="I31" i="15"/>
  <c r="N478" i="12"/>
  <c r="N492" i="12"/>
  <c r="L1176" i="12" l="1"/>
  <c r="M1176" i="12"/>
  <c r="L1178" i="12"/>
  <c r="M1178" i="12"/>
  <c r="L1180" i="12"/>
  <c r="M1180" i="12"/>
  <c r="L1182" i="12"/>
  <c r="M1182" i="12"/>
  <c r="L1184" i="12"/>
  <c r="M1184" i="12"/>
  <c r="M458" i="12"/>
  <c r="M446" i="12"/>
  <c r="M432" i="12"/>
  <c r="N432" i="12" s="1"/>
  <c r="M426" i="12"/>
  <c r="N426" i="12" s="1"/>
  <c r="I51" i="5"/>
  <c r="G42" i="5"/>
  <c r="G30" i="5"/>
  <c r="G29" i="5"/>
  <c r="G41" i="5"/>
  <c r="G38" i="5"/>
  <c r="G26" i="5"/>
  <c r="G16" i="5"/>
  <c r="G15" i="5"/>
  <c r="G11" i="5"/>
  <c r="J146" i="5"/>
  <c r="J147" i="5"/>
  <c r="J148" i="5"/>
  <c r="J149" i="5"/>
  <c r="J150" i="5"/>
  <c r="J151" i="5"/>
  <c r="J152" i="5"/>
  <c r="J153" i="5"/>
  <c r="J154" i="5"/>
  <c r="J155" i="5"/>
  <c r="J156" i="5"/>
  <c r="J157" i="5"/>
  <c r="J158" i="5"/>
  <c r="J159" i="5"/>
  <c r="J160" i="5"/>
  <c r="J161" i="5"/>
  <c r="J162" i="5"/>
  <c r="J163" i="5"/>
  <c r="J164" i="5"/>
  <c r="J165" i="5"/>
  <c r="J166" i="5"/>
  <c r="J167" i="5"/>
  <c r="J168" i="5"/>
  <c r="G87" i="7"/>
  <c r="G82" i="7"/>
  <c r="G50" i="7"/>
  <c r="G49" i="7"/>
  <c r="G37" i="7"/>
  <c r="G36" i="7"/>
  <c r="G88" i="6"/>
  <c r="P88" i="6" s="1"/>
  <c r="G92" i="6"/>
  <c r="P92" i="6" s="1"/>
  <c r="G83" i="6"/>
  <c r="P83" i="6" s="1"/>
  <c r="G85" i="6"/>
  <c r="P85" i="6"/>
  <c r="G80" i="6"/>
  <c r="G51" i="6"/>
  <c r="P51" i="6" s="1"/>
  <c r="P44" i="6"/>
  <c r="P46" i="6"/>
  <c r="P47" i="6"/>
  <c r="P48" i="6"/>
  <c r="P49" i="6"/>
  <c r="P50" i="6"/>
  <c r="P53" i="6"/>
  <c r="P54" i="6"/>
  <c r="P55" i="6"/>
  <c r="P56" i="6"/>
  <c r="P57" i="6"/>
  <c r="P58" i="6"/>
  <c r="P60" i="6"/>
  <c r="P61" i="6"/>
  <c r="P62" i="6"/>
  <c r="P63" i="6"/>
  <c r="P64" i="6"/>
  <c r="P65" i="6"/>
  <c r="P66" i="6"/>
  <c r="P67" i="6"/>
  <c r="P71" i="6"/>
  <c r="P72" i="6"/>
  <c r="P73" i="6"/>
  <c r="P74" i="6"/>
  <c r="P75" i="6"/>
  <c r="P76" i="6"/>
  <c r="P77" i="6"/>
  <c r="P78" i="6"/>
  <c r="P79" i="6"/>
  <c r="P80" i="6"/>
  <c r="P81" i="6"/>
  <c r="P82" i="6"/>
  <c r="P84" i="6"/>
  <c r="P86" i="6"/>
  <c r="P19" i="6"/>
  <c r="P20" i="6"/>
  <c r="P21" i="6"/>
  <c r="P23" i="6"/>
  <c r="P24" i="6"/>
  <c r="P25" i="6"/>
  <c r="P26" i="6"/>
  <c r="P27" i="6"/>
  <c r="P28" i="6"/>
  <c r="P31" i="6"/>
  <c r="P32" i="6"/>
  <c r="P33" i="6"/>
  <c r="P35" i="6"/>
  <c r="P36" i="6"/>
  <c r="P37" i="6"/>
  <c r="P38" i="6"/>
  <c r="P39" i="6"/>
  <c r="P40" i="6"/>
  <c r="P42" i="6"/>
  <c r="P43" i="6"/>
  <c r="G105" i="7"/>
  <c r="O1184" i="12" l="1"/>
  <c r="O1176" i="12"/>
  <c r="O1180" i="12"/>
  <c r="O1182" i="12"/>
  <c r="O1178" i="12"/>
  <c r="N1180" i="12"/>
  <c r="N1176" i="12"/>
  <c r="N458" i="12"/>
  <c r="N1178" i="12"/>
  <c r="N1184" i="12"/>
  <c r="N1182" i="12"/>
  <c r="N446" i="12"/>
  <c r="F15" i="6"/>
  <c r="F16" i="6"/>
  <c r="F14" i="6"/>
  <c r="F109" i="6"/>
  <c r="F94" i="7"/>
  <c r="K39" i="4"/>
  <c r="K37" i="4"/>
  <c r="K35" i="4"/>
  <c r="K34" i="4"/>
  <c r="K15" i="4"/>
  <c r="K14" i="4"/>
  <c r="G113" i="7" l="1"/>
  <c r="G71" i="7"/>
  <c r="G94" i="7"/>
  <c r="L1036" i="12"/>
  <c r="M1036" i="12"/>
  <c r="L1038" i="12"/>
  <c r="M1038" i="12"/>
  <c r="L1040" i="12"/>
  <c r="M1040" i="12"/>
  <c r="L1042" i="12"/>
  <c r="M1042" i="12"/>
  <c r="L1044" i="12"/>
  <c r="M1044" i="12"/>
  <c r="L1046" i="12"/>
  <c r="M1046" i="12"/>
  <c r="L1048" i="12"/>
  <c r="M1048" i="12"/>
  <c r="L1050" i="12"/>
  <c r="M1050" i="12"/>
  <c r="L1052" i="12"/>
  <c r="M1052" i="12"/>
  <c r="L1054" i="12"/>
  <c r="M1054" i="12"/>
  <c r="L1056" i="12"/>
  <c r="M1056" i="12"/>
  <c r="L1058" i="12"/>
  <c r="M1058" i="12"/>
  <c r="L1060" i="12"/>
  <c r="M1060" i="12"/>
  <c r="L1062" i="12"/>
  <c r="M1062" i="12"/>
  <c r="L1064" i="12"/>
  <c r="M1064" i="12"/>
  <c r="L1066" i="12"/>
  <c r="M1066" i="12"/>
  <c r="L1068" i="12"/>
  <c r="M1068" i="12"/>
  <c r="L1070" i="12"/>
  <c r="M1070" i="12"/>
  <c r="L1072" i="12"/>
  <c r="M1072" i="12"/>
  <c r="L1074" i="12"/>
  <c r="M1074" i="12"/>
  <c r="L1076" i="12"/>
  <c r="M1076" i="12"/>
  <c r="L1078" i="12"/>
  <c r="M1078" i="12"/>
  <c r="L1080" i="12"/>
  <c r="M1080" i="12"/>
  <c r="L1082" i="12"/>
  <c r="M1082" i="12"/>
  <c r="L1084" i="12"/>
  <c r="M1084" i="12"/>
  <c r="L1086" i="12"/>
  <c r="M1086" i="12"/>
  <c r="L1088" i="12"/>
  <c r="M1088" i="12"/>
  <c r="L1090" i="12"/>
  <c r="M1090" i="12"/>
  <c r="L1092" i="12"/>
  <c r="M1092" i="12"/>
  <c r="L1094" i="12"/>
  <c r="M1094" i="12"/>
  <c r="L1096" i="12"/>
  <c r="M1096" i="12"/>
  <c r="L1098" i="12"/>
  <c r="M1098" i="12"/>
  <c r="L1100" i="12"/>
  <c r="M1100" i="12"/>
  <c r="L1102" i="12"/>
  <c r="M1102" i="12"/>
  <c r="L1104" i="12"/>
  <c r="M1104" i="12"/>
  <c r="L1106" i="12"/>
  <c r="M1106" i="12"/>
  <c r="L1108" i="12"/>
  <c r="M1108" i="12"/>
  <c r="L1110" i="12"/>
  <c r="M1110" i="12"/>
  <c r="L1112" i="12"/>
  <c r="M1112" i="12"/>
  <c r="L1114" i="12"/>
  <c r="M1114" i="12"/>
  <c r="L1116" i="12"/>
  <c r="M1116" i="12"/>
  <c r="L1118" i="12"/>
  <c r="M1118" i="12"/>
  <c r="L1120" i="12"/>
  <c r="M1120" i="12"/>
  <c r="L1122" i="12"/>
  <c r="M1122" i="12"/>
  <c r="L1124" i="12"/>
  <c r="M1124" i="12"/>
  <c r="L1126" i="12"/>
  <c r="M1126" i="12"/>
  <c r="L1128" i="12"/>
  <c r="M1128" i="12"/>
  <c r="L1130" i="12"/>
  <c r="M1130" i="12"/>
  <c r="L1132" i="12"/>
  <c r="M1132" i="12"/>
  <c r="L1134" i="12"/>
  <c r="M1134" i="12"/>
  <c r="L1136" i="12"/>
  <c r="M1136" i="12"/>
  <c r="L1138" i="12"/>
  <c r="M1138" i="12"/>
  <c r="L1140" i="12"/>
  <c r="M1140" i="12"/>
  <c r="L1142" i="12"/>
  <c r="M1142" i="12"/>
  <c r="L1144" i="12"/>
  <c r="M1144" i="12"/>
  <c r="L1146" i="12"/>
  <c r="M1146" i="12"/>
  <c r="L1148" i="12"/>
  <c r="M1148" i="12"/>
  <c r="L1150" i="12"/>
  <c r="M1150" i="12"/>
  <c r="L1152" i="12"/>
  <c r="M1152" i="12"/>
  <c r="L1154" i="12"/>
  <c r="M1154" i="12"/>
  <c r="L1156" i="12"/>
  <c r="M1156" i="12"/>
  <c r="L1158" i="12"/>
  <c r="M1158" i="12"/>
  <c r="L1160" i="12"/>
  <c r="M1160" i="12"/>
  <c r="L1162" i="12"/>
  <c r="M1162" i="12"/>
  <c r="L1164" i="12"/>
  <c r="M1164" i="12"/>
  <c r="L1166" i="12"/>
  <c r="M1166" i="12"/>
  <c r="L1168" i="12"/>
  <c r="M1168" i="12"/>
  <c r="L1170" i="12"/>
  <c r="M1170" i="12"/>
  <c r="L1172" i="12"/>
  <c r="M1172" i="12"/>
  <c r="L1174" i="12"/>
  <c r="M1174" i="12"/>
  <c r="M420" i="12"/>
  <c r="M414" i="12"/>
  <c r="M404" i="12"/>
  <c r="M394" i="12"/>
  <c r="M390" i="12"/>
  <c r="M386" i="12"/>
  <c r="M376" i="12"/>
  <c r="M366" i="12"/>
  <c r="M356" i="12"/>
  <c r="M346" i="12"/>
  <c r="M336" i="12"/>
  <c r="M326" i="12"/>
  <c r="M316" i="12"/>
  <c r="M306" i="12"/>
  <c r="M300" i="12"/>
  <c r="M290" i="12"/>
  <c r="M280" i="12"/>
  <c r="M270" i="12"/>
  <c r="M260" i="12"/>
  <c r="M250" i="12"/>
  <c r="M240" i="12"/>
  <c r="M230" i="12"/>
  <c r="M220" i="12"/>
  <c r="M210" i="12"/>
  <c r="M200" i="12"/>
  <c r="M194" i="12"/>
  <c r="M184" i="12"/>
  <c r="M174" i="12"/>
  <c r="N174" i="12" s="1"/>
  <c r="M168" i="12"/>
  <c r="M162" i="12"/>
  <c r="M158" i="12"/>
  <c r="M152" i="12"/>
  <c r="M148" i="12"/>
  <c r="M144" i="12"/>
  <c r="M140" i="12"/>
  <c r="M136" i="12"/>
  <c r="M132" i="12"/>
  <c r="M126" i="12"/>
  <c r="M120" i="12"/>
  <c r="M114" i="12"/>
  <c r="M108" i="12"/>
  <c r="M102" i="12"/>
  <c r="M98" i="12"/>
  <c r="M84" i="12"/>
  <c r="M66" i="12"/>
  <c r="M62" i="12"/>
  <c r="M56" i="12"/>
  <c r="M46" i="12"/>
  <c r="M36" i="12"/>
  <c r="M22" i="12"/>
  <c r="M4" i="12"/>
  <c r="O1172" i="12" l="1"/>
  <c r="O1168" i="12"/>
  <c r="O1164" i="12"/>
  <c r="O1160" i="12"/>
  <c r="O1156" i="12"/>
  <c r="O1152" i="12"/>
  <c r="O1148" i="12"/>
  <c r="O1144" i="12"/>
  <c r="O1140" i="12"/>
  <c r="O1136" i="12"/>
  <c r="O1132" i="12"/>
  <c r="O1128" i="12"/>
  <c r="O1124" i="12"/>
  <c r="O1120" i="12"/>
  <c r="O1116" i="12"/>
  <c r="O1112" i="12"/>
  <c r="O1108" i="12"/>
  <c r="O1104" i="12"/>
  <c r="O1100" i="12"/>
  <c r="O1096" i="12"/>
  <c r="O1092" i="12"/>
  <c r="O1088" i="12"/>
  <c r="O1084" i="12"/>
  <c r="O1080" i="12"/>
  <c r="O1076" i="12"/>
  <c r="O1072" i="12"/>
  <c r="O1068" i="12"/>
  <c r="O1064" i="12"/>
  <c r="O1060" i="12"/>
  <c r="O1056" i="12"/>
  <c r="O1052" i="12"/>
  <c r="O1048" i="12"/>
  <c r="O1044" i="12"/>
  <c r="O1040" i="12"/>
  <c r="O1036" i="12"/>
  <c r="O1170" i="12"/>
  <c r="O1162" i="12"/>
  <c r="O1150" i="12"/>
  <c r="O1142" i="12"/>
  <c r="O1134" i="12"/>
  <c r="O1126" i="12"/>
  <c r="O1118" i="12"/>
  <c r="O1110" i="12"/>
  <c r="O1102" i="12"/>
  <c r="O1094" i="12"/>
  <c r="O1082" i="12"/>
  <c r="O1074" i="12"/>
  <c r="O1062" i="12"/>
  <c r="O1054" i="12"/>
  <c r="O1038" i="12"/>
  <c r="O1174" i="12"/>
  <c r="O1166" i="12"/>
  <c r="O1158" i="12"/>
  <c r="O1154" i="12"/>
  <c r="O1146" i="12"/>
  <c r="O1138" i="12"/>
  <c r="O1130" i="12"/>
  <c r="O1122" i="12"/>
  <c r="O1114" i="12"/>
  <c r="O1106" i="12"/>
  <c r="O1098" i="12"/>
  <c r="O1090" i="12"/>
  <c r="O1086" i="12"/>
  <c r="O1078" i="12"/>
  <c r="O1070" i="12"/>
  <c r="O1066" i="12"/>
  <c r="O1058" i="12"/>
  <c r="O1050" i="12"/>
  <c r="O1046" i="12"/>
  <c r="O1042" i="12"/>
  <c r="N1146" i="12"/>
  <c r="N1122" i="12"/>
  <c r="N1114" i="12"/>
  <c r="N1090" i="12"/>
  <c r="N1172" i="12"/>
  <c r="N1168" i="12"/>
  <c r="N1164" i="12"/>
  <c r="N184" i="12"/>
  <c r="N1120" i="12"/>
  <c r="N1096" i="12"/>
  <c r="N98" i="12"/>
  <c r="N168" i="12"/>
  <c r="N210" i="12"/>
  <c r="N250" i="12"/>
  <c r="N84" i="12"/>
  <c r="N336" i="12"/>
  <c r="N404" i="12"/>
  <c r="N140" i="12"/>
  <c r="N158" i="12"/>
  <c r="N194" i="12"/>
  <c r="N326" i="12"/>
  <c r="N4" i="12"/>
  <c r="N56" i="12"/>
  <c r="N66" i="12"/>
  <c r="N102" i="12"/>
  <c r="N114" i="12"/>
  <c r="N136" i="12"/>
  <c r="N260" i="12"/>
  <c r="N300" i="12"/>
  <c r="N316" i="12"/>
  <c r="N346" i="12"/>
  <c r="N366" i="12"/>
  <c r="N394" i="12"/>
  <c r="O376" i="12"/>
  <c r="O404" i="12"/>
  <c r="O394" i="12"/>
  <c r="O420" i="12"/>
  <c r="N22" i="12"/>
  <c r="N46" i="12"/>
  <c r="N120" i="12"/>
  <c r="N132" i="12"/>
  <c r="N144" i="12"/>
  <c r="N152" i="12"/>
  <c r="N220" i="12"/>
  <c r="N240" i="12"/>
  <c r="N270" i="12"/>
  <c r="N290" i="12"/>
  <c r="N376" i="12"/>
  <c r="N390" i="12"/>
  <c r="N414" i="12"/>
  <c r="N1128" i="12"/>
  <c r="N1174" i="12"/>
  <c r="N1166" i="12"/>
  <c r="N1088" i="12"/>
  <c r="N1080" i="12"/>
  <c r="N1076" i="12"/>
  <c r="N1072" i="12"/>
  <c r="N1068" i="12"/>
  <c r="N1056" i="12"/>
  <c r="N1048" i="12"/>
  <c r="N1044" i="12"/>
  <c r="N1040" i="12"/>
  <c r="N1036" i="12"/>
  <c r="N1152" i="12"/>
  <c r="N1078" i="12"/>
  <c r="N1070" i="12"/>
  <c r="N1046" i="12"/>
  <c r="N1038" i="12"/>
  <c r="N1102" i="12"/>
  <c r="N1154" i="12"/>
  <c r="N1142" i="12"/>
  <c r="N1134" i="12"/>
  <c r="N1112" i="12"/>
  <c r="N1108" i="12"/>
  <c r="N1104" i="12"/>
  <c r="N1100" i="12"/>
  <c r="N1064" i="12"/>
  <c r="N1050" i="12"/>
  <c r="N1160" i="12"/>
  <c r="N1110" i="12"/>
  <c r="N1144" i="12"/>
  <c r="N1140" i="12"/>
  <c r="N1136" i="12"/>
  <c r="N1132" i="12"/>
  <c r="N1082" i="12"/>
  <c r="N1058" i="12"/>
  <c r="O414" i="12"/>
  <c r="N1086" i="12"/>
  <c r="N1054" i="12"/>
  <c r="N36" i="12"/>
  <c r="N62" i="12"/>
  <c r="N108" i="12"/>
  <c r="N126" i="12"/>
  <c r="N148" i="12"/>
  <c r="N162" i="12"/>
  <c r="N200" i="12"/>
  <c r="N230" i="12"/>
  <c r="N280" i="12"/>
  <c r="N306" i="12"/>
  <c r="N356" i="12"/>
  <c r="N386" i="12"/>
  <c r="N420" i="12"/>
  <c r="N1162" i="12"/>
  <c r="N1158" i="12"/>
  <c r="N1148" i="12"/>
  <c r="N1130" i="12"/>
  <c r="N1126" i="12"/>
  <c r="N1116" i="12"/>
  <c r="N1098" i="12"/>
  <c r="N1094" i="12"/>
  <c r="N1084" i="12"/>
  <c r="N1066" i="12"/>
  <c r="N1062" i="12"/>
  <c r="N1052" i="12"/>
  <c r="N1150" i="12"/>
  <c r="N1118" i="12"/>
  <c r="N1170" i="12"/>
  <c r="N1156" i="12"/>
  <c r="N1138" i="12"/>
  <c r="N1124" i="12"/>
  <c r="N1106" i="12"/>
  <c r="N1092" i="12"/>
  <c r="N1074" i="12"/>
  <c r="N1060" i="12"/>
  <c r="N1042" i="12"/>
  <c r="G114" i="6" l="1"/>
  <c r="G116" i="7"/>
  <c r="F29" i="4"/>
  <c r="I38" i="15"/>
  <c r="G67" i="7" l="1"/>
  <c r="G40" i="7"/>
  <c r="G33" i="7"/>
  <c r="G18" i="6"/>
  <c r="P18" i="6" s="1"/>
  <c r="G70" i="6"/>
  <c r="P70" i="6" s="1"/>
  <c r="G69" i="7"/>
  <c r="G68" i="6"/>
  <c r="P68" i="6" s="1"/>
  <c r="G86" i="7"/>
  <c r="G87" i="6"/>
  <c r="P87" i="6" s="1"/>
  <c r="G91" i="7"/>
  <c r="N6" i="7"/>
  <c r="N7" i="7"/>
  <c r="N8" i="7"/>
  <c r="N9" i="7"/>
  <c r="N7" i="6"/>
  <c r="N8" i="6"/>
  <c r="N9" i="6"/>
  <c r="N10" i="6"/>
  <c r="G29" i="7"/>
  <c r="G31" i="15"/>
  <c r="H31" i="15"/>
  <c r="H41" i="4"/>
  <c r="H21" i="4"/>
  <c r="H55" i="4" l="1"/>
  <c r="J41" i="4"/>
  <c r="J55" i="4" s="1"/>
  <c r="I41" i="4"/>
  <c r="I21" i="4"/>
  <c r="O366" i="12"/>
  <c r="G17" i="7"/>
  <c r="C2" i="9"/>
  <c r="C3" i="8"/>
  <c r="I55" i="4" l="1"/>
  <c r="G35" i="5"/>
  <c r="G21" i="5"/>
  <c r="G47" i="5"/>
  <c r="G23" i="5"/>
  <c r="G34" i="5"/>
  <c r="G20" i="5"/>
  <c r="J134" i="5"/>
  <c r="J135" i="5"/>
  <c r="J136" i="5"/>
  <c r="J137" i="5"/>
  <c r="J138" i="5"/>
  <c r="J139" i="5"/>
  <c r="J140" i="5"/>
  <c r="J141" i="5"/>
  <c r="J142" i="5"/>
  <c r="J143" i="5"/>
  <c r="J144" i="5"/>
  <c r="J145" i="5"/>
  <c r="H8" i="4" l="1"/>
  <c r="H28" i="4"/>
  <c r="L1000" i="12"/>
  <c r="M1000" i="12"/>
  <c r="L1002" i="12"/>
  <c r="M1002" i="12"/>
  <c r="L1004" i="12"/>
  <c r="M1004" i="12"/>
  <c r="L1006" i="12"/>
  <c r="M1006" i="12"/>
  <c r="L1008" i="12"/>
  <c r="M1008" i="12"/>
  <c r="L1010" i="12"/>
  <c r="M1010" i="12"/>
  <c r="L1012" i="12"/>
  <c r="M1012" i="12"/>
  <c r="L1014" i="12"/>
  <c r="M1014" i="12"/>
  <c r="L1016" i="12"/>
  <c r="M1016" i="12"/>
  <c r="L1018" i="12"/>
  <c r="M1018" i="12"/>
  <c r="L1020" i="12"/>
  <c r="M1020" i="12"/>
  <c r="L1022" i="12"/>
  <c r="M1022" i="12"/>
  <c r="L1024" i="12"/>
  <c r="M1024" i="12"/>
  <c r="L1026" i="12"/>
  <c r="M1026" i="12"/>
  <c r="L1028" i="12"/>
  <c r="M1028" i="12"/>
  <c r="L1030" i="12"/>
  <c r="M1030" i="12"/>
  <c r="L1032" i="12"/>
  <c r="M1032" i="12"/>
  <c r="L1034" i="12"/>
  <c r="M1034" i="12"/>
  <c r="O356" i="12"/>
  <c r="O346" i="12"/>
  <c r="O336" i="12"/>
  <c r="O326" i="12"/>
  <c r="O316" i="12"/>
  <c r="O306" i="12"/>
  <c r="O300" i="12"/>
  <c r="O290" i="12"/>
  <c r="O280" i="12"/>
  <c r="O270" i="12"/>
  <c r="O260" i="12"/>
  <c r="O250" i="12"/>
  <c r="O240" i="12"/>
  <c r="O230" i="12"/>
  <c r="O220" i="12"/>
  <c r="O210" i="12"/>
  <c r="O200" i="12"/>
  <c r="O194" i="12"/>
  <c r="O184" i="12"/>
  <c r="O174" i="12"/>
  <c r="O168" i="12"/>
  <c r="O162" i="12"/>
  <c r="O158" i="12"/>
  <c r="O152" i="12"/>
  <c r="O140" i="12"/>
  <c r="O144" i="12"/>
  <c r="O148" i="12"/>
  <c r="O136" i="12"/>
  <c r="O132" i="12"/>
  <c r="O126" i="12"/>
  <c r="O120" i="12"/>
  <c r="O114" i="12"/>
  <c r="O108" i="12"/>
  <c r="O102" i="12"/>
  <c r="O98" i="12"/>
  <c r="O84" i="12"/>
  <c r="O66" i="12"/>
  <c r="O62" i="12"/>
  <c r="O56" i="12"/>
  <c r="O46" i="12"/>
  <c r="O36" i="12"/>
  <c r="O22" i="12"/>
  <c r="O4" i="12"/>
  <c r="L556" i="12"/>
  <c r="I39" i="15"/>
  <c r="I40" i="15"/>
  <c r="I41" i="15"/>
  <c r="I42" i="15"/>
  <c r="I43" i="15"/>
  <c r="I44" i="15"/>
  <c r="I45" i="15"/>
  <c r="I46" i="15"/>
  <c r="I47" i="15"/>
  <c r="I48" i="15"/>
  <c r="I49" i="15"/>
  <c r="I50" i="15"/>
  <c r="I54" i="15" l="1"/>
  <c r="O1032" i="12"/>
  <c r="O1028" i="12"/>
  <c r="O1024" i="12"/>
  <c r="O1020" i="12"/>
  <c r="O1016" i="12"/>
  <c r="O1012" i="12"/>
  <c r="O1008" i="12"/>
  <c r="O1004" i="12"/>
  <c r="O1000" i="12"/>
  <c r="O1034" i="12"/>
  <c r="O1022" i="12"/>
  <c r="O1014" i="12"/>
  <c r="O1010" i="12"/>
  <c r="O1002" i="12"/>
  <c r="O1030" i="12"/>
  <c r="O1026" i="12"/>
  <c r="O1018" i="12"/>
  <c r="O1006" i="12"/>
  <c r="N1032" i="12"/>
  <c r="N1028" i="12"/>
  <c r="N1024" i="12"/>
  <c r="N1020" i="12"/>
  <c r="N1016" i="12"/>
  <c r="N1012" i="12"/>
  <c r="N1008" i="12"/>
  <c r="N1034" i="12"/>
  <c r="N1030" i="12"/>
  <c r="N1026" i="12"/>
  <c r="N1022" i="12"/>
  <c r="N1004" i="12"/>
  <c r="N1000" i="12"/>
  <c r="N1018" i="12"/>
  <c r="N1014" i="12"/>
  <c r="N1010" i="12"/>
  <c r="N1006" i="12"/>
  <c r="N1002" i="12"/>
  <c r="I119" i="7"/>
  <c r="G41" i="6" l="1"/>
  <c r="P41" i="6" s="1"/>
  <c r="G34" i="6"/>
  <c r="P34" i="6" s="1"/>
  <c r="A19" i="8" l="1"/>
  <c r="A20" i="8"/>
  <c r="A21" i="8"/>
  <c r="A22" i="8"/>
  <c r="A23" i="8"/>
  <c r="A24" i="8"/>
  <c r="A25" i="8"/>
  <c r="A26" i="8"/>
  <c r="A27" i="8"/>
  <c r="A28" i="8"/>
  <c r="A18" i="8"/>
  <c r="G106" i="6"/>
  <c r="G14" i="7"/>
  <c r="G15" i="6"/>
  <c r="G112" i="7"/>
  <c r="G113" i="6"/>
  <c r="G109" i="7"/>
  <c r="G110" i="6"/>
  <c r="G108" i="7"/>
  <c r="H108" i="7" s="1"/>
  <c r="L108" i="7" s="1"/>
  <c r="G109" i="6"/>
  <c r="G110" i="7"/>
  <c r="G79" i="7" l="1"/>
  <c r="G84" i="7"/>
  <c r="G115" i="6"/>
  <c r="L984" i="12" l="1"/>
  <c r="M984" i="12"/>
  <c r="L986" i="12"/>
  <c r="M986" i="12"/>
  <c r="L988" i="12"/>
  <c r="M988" i="12"/>
  <c r="L990" i="12"/>
  <c r="M990" i="12"/>
  <c r="L992" i="12"/>
  <c r="M992" i="12"/>
  <c r="L994" i="12"/>
  <c r="M994" i="12"/>
  <c r="L996" i="12"/>
  <c r="M996" i="12"/>
  <c r="L998" i="12"/>
  <c r="M998" i="12"/>
  <c r="M982" i="12"/>
  <c r="L982" i="12"/>
  <c r="E31" i="8"/>
  <c r="E32" i="8"/>
  <c r="E33" i="8"/>
  <c r="E34" i="8"/>
  <c r="E35" i="8"/>
  <c r="E36" i="8"/>
  <c r="E37" i="8"/>
  <c r="E38" i="8"/>
  <c r="E39" i="8"/>
  <c r="E40" i="8"/>
  <c r="G114" i="7"/>
  <c r="G119" i="7" s="1"/>
  <c r="J133" i="5"/>
  <c r="J132" i="5"/>
  <c r="O982" i="12" l="1"/>
  <c r="O998" i="12"/>
  <c r="O996" i="12"/>
  <c r="O992" i="12"/>
  <c r="O988" i="12"/>
  <c r="O984" i="12"/>
  <c r="O994" i="12"/>
  <c r="O990" i="12"/>
  <c r="O986" i="12"/>
  <c r="N996" i="12"/>
  <c r="N992" i="12"/>
  <c r="N988" i="12"/>
  <c r="N984" i="12"/>
  <c r="N982" i="12"/>
  <c r="N998" i="12"/>
  <c r="N994" i="12"/>
  <c r="N990" i="12"/>
  <c r="N986" i="12"/>
  <c r="G89" i="6"/>
  <c r="P89" i="6" s="1"/>
  <c r="G88" i="7"/>
  <c r="G52" i="6"/>
  <c r="P52" i="6" s="1"/>
  <c r="G22" i="6"/>
  <c r="P22" i="6" s="1"/>
  <c r="M980" i="12"/>
  <c r="L980" i="12"/>
  <c r="M978" i="12"/>
  <c r="L978" i="12"/>
  <c r="M976" i="12"/>
  <c r="L976" i="12"/>
  <c r="M974" i="12"/>
  <c r="L974" i="12"/>
  <c r="P69" i="6"/>
  <c r="O974" i="12" l="1"/>
  <c r="O978" i="12"/>
  <c r="O976" i="12"/>
  <c r="O980" i="12"/>
  <c r="N980" i="12"/>
  <c r="N974" i="12"/>
  <c r="N978" i="12"/>
  <c r="N976" i="12"/>
  <c r="L954" i="12" l="1"/>
  <c r="L956" i="12"/>
  <c r="L958" i="12"/>
  <c r="L960" i="12"/>
  <c r="L962" i="12"/>
  <c r="L964" i="12"/>
  <c r="L966" i="12"/>
  <c r="L968" i="12"/>
  <c r="L970" i="12"/>
  <c r="L972" i="12"/>
  <c r="M558" i="12"/>
  <c r="M560" i="12"/>
  <c r="M562" i="12"/>
  <c r="M564" i="12"/>
  <c r="M566" i="12"/>
  <c r="M568" i="12"/>
  <c r="M570" i="12"/>
  <c r="M572" i="12"/>
  <c r="M574" i="12"/>
  <c r="M576" i="12"/>
  <c r="M578" i="12"/>
  <c r="M580" i="12"/>
  <c r="M582" i="12"/>
  <c r="M584" i="12"/>
  <c r="M586" i="12"/>
  <c r="M588" i="12"/>
  <c r="M590" i="12"/>
  <c r="M592" i="12"/>
  <c r="M594" i="12"/>
  <c r="M596" i="12"/>
  <c r="M598" i="12"/>
  <c r="M600" i="12"/>
  <c r="M602" i="12"/>
  <c r="M604" i="12"/>
  <c r="M606" i="12"/>
  <c r="M608" i="12"/>
  <c r="M610" i="12"/>
  <c r="M612" i="12"/>
  <c r="M614" i="12"/>
  <c r="M616" i="12"/>
  <c r="M618" i="12"/>
  <c r="M620" i="12"/>
  <c r="M622" i="12"/>
  <c r="M624" i="12"/>
  <c r="M626" i="12"/>
  <c r="M628" i="12"/>
  <c r="M630" i="12"/>
  <c r="M632" i="12"/>
  <c r="M634" i="12"/>
  <c r="M636" i="12"/>
  <c r="M638" i="12"/>
  <c r="M640" i="12"/>
  <c r="M642" i="12"/>
  <c r="M644" i="12"/>
  <c r="M646" i="12"/>
  <c r="M648" i="12"/>
  <c r="M650" i="12"/>
  <c r="M652" i="12"/>
  <c r="M654" i="12"/>
  <c r="M656" i="12"/>
  <c r="M658" i="12"/>
  <c r="M660" i="12"/>
  <c r="M662" i="12"/>
  <c r="M664" i="12"/>
  <c r="M666" i="12"/>
  <c r="M668" i="12"/>
  <c r="M670" i="12"/>
  <c r="M672" i="12"/>
  <c r="M674" i="12"/>
  <c r="M676" i="12"/>
  <c r="M678" i="12"/>
  <c r="M680" i="12"/>
  <c r="M682" i="12"/>
  <c r="M684" i="12"/>
  <c r="M686" i="12"/>
  <c r="M688" i="12"/>
  <c r="M690" i="12"/>
  <c r="M692" i="12"/>
  <c r="M694" i="12"/>
  <c r="M696" i="12"/>
  <c r="M698" i="12"/>
  <c r="M700" i="12"/>
  <c r="M702" i="12"/>
  <c r="M704" i="12"/>
  <c r="M706" i="12"/>
  <c r="M708" i="12"/>
  <c r="M710" i="12"/>
  <c r="M712" i="12"/>
  <c r="M714" i="12"/>
  <c r="M716" i="12"/>
  <c r="M718" i="12"/>
  <c r="M720" i="12"/>
  <c r="M722" i="12"/>
  <c r="M724" i="12"/>
  <c r="M726" i="12"/>
  <c r="M728" i="12"/>
  <c r="M730" i="12"/>
  <c r="M732" i="12"/>
  <c r="M734" i="12"/>
  <c r="M736" i="12"/>
  <c r="M738" i="12"/>
  <c r="M740" i="12"/>
  <c r="M742" i="12"/>
  <c r="M744" i="12"/>
  <c r="M746" i="12"/>
  <c r="M748" i="12"/>
  <c r="M750" i="12"/>
  <c r="M752" i="12"/>
  <c r="M754" i="12"/>
  <c r="M756" i="12"/>
  <c r="M758" i="12"/>
  <c r="M760" i="12"/>
  <c r="M762" i="12"/>
  <c r="M764" i="12"/>
  <c r="M766" i="12"/>
  <c r="M768" i="12"/>
  <c r="M770" i="12"/>
  <c r="M772" i="12"/>
  <c r="M774" i="12"/>
  <c r="M776" i="12"/>
  <c r="M778" i="12"/>
  <c r="M780" i="12"/>
  <c r="M782" i="12"/>
  <c r="M784" i="12"/>
  <c r="M786" i="12"/>
  <c r="M788" i="12"/>
  <c r="M790" i="12"/>
  <c r="M792" i="12"/>
  <c r="M794" i="12"/>
  <c r="M796" i="12"/>
  <c r="M798" i="12"/>
  <c r="M800" i="12"/>
  <c r="M802" i="12"/>
  <c r="M804" i="12"/>
  <c r="M806" i="12"/>
  <c r="M808" i="12"/>
  <c r="M810" i="12"/>
  <c r="M812" i="12"/>
  <c r="M814" i="12"/>
  <c r="M816" i="12"/>
  <c r="M818" i="12"/>
  <c r="M820" i="12"/>
  <c r="M822" i="12"/>
  <c r="M824" i="12"/>
  <c r="M826" i="12"/>
  <c r="M828" i="12"/>
  <c r="M830" i="12"/>
  <c r="M832" i="12"/>
  <c r="M834" i="12"/>
  <c r="M836" i="12"/>
  <c r="M838" i="12"/>
  <c r="M840" i="12"/>
  <c r="M842" i="12"/>
  <c r="M844" i="12"/>
  <c r="M846" i="12"/>
  <c r="M848" i="12"/>
  <c r="M850" i="12"/>
  <c r="M852" i="12"/>
  <c r="M854" i="12"/>
  <c r="M856" i="12"/>
  <c r="M858" i="12"/>
  <c r="M860" i="12"/>
  <c r="M862" i="12"/>
  <c r="M864" i="12"/>
  <c r="M866" i="12"/>
  <c r="M868" i="12"/>
  <c r="M870" i="12"/>
  <c r="M872" i="12"/>
  <c r="M874" i="12"/>
  <c r="M876" i="12"/>
  <c r="M878" i="12"/>
  <c r="M880" i="12"/>
  <c r="M882" i="12"/>
  <c r="M884" i="12"/>
  <c r="M886" i="12"/>
  <c r="M888" i="12"/>
  <c r="M890" i="12"/>
  <c r="M892" i="12"/>
  <c r="M894" i="12"/>
  <c r="M896" i="12"/>
  <c r="M898" i="12"/>
  <c r="M900" i="12"/>
  <c r="M902" i="12"/>
  <c r="M904" i="12"/>
  <c r="M906" i="12"/>
  <c r="M908" i="12"/>
  <c r="M910" i="12"/>
  <c r="M912" i="12"/>
  <c r="M914" i="12"/>
  <c r="M916" i="12"/>
  <c r="M918" i="12"/>
  <c r="M920" i="12"/>
  <c r="M922" i="12"/>
  <c r="M924" i="12"/>
  <c r="M926" i="12"/>
  <c r="M928" i="12"/>
  <c r="M930" i="12"/>
  <c r="M932" i="12"/>
  <c r="M934" i="12"/>
  <c r="M936" i="12"/>
  <c r="M938" i="12"/>
  <c r="M940" i="12"/>
  <c r="M942" i="12"/>
  <c r="M944" i="12"/>
  <c r="M946" i="12"/>
  <c r="M948" i="12"/>
  <c r="M950" i="12"/>
  <c r="M952" i="12"/>
  <c r="M954" i="12"/>
  <c r="O954" i="12" s="1"/>
  <c r="M956" i="12"/>
  <c r="O956" i="12" s="1"/>
  <c r="M958" i="12"/>
  <c r="O958" i="12" s="1"/>
  <c r="M960" i="12"/>
  <c r="O960" i="12" s="1"/>
  <c r="M962" i="12"/>
  <c r="O962" i="12" s="1"/>
  <c r="M964" i="12"/>
  <c r="O964" i="12" s="1"/>
  <c r="M966" i="12"/>
  <c r="O966" i="12" s="1"/>
  <c r="M968" i="12"/>
  <c r="O968" i="12" s="1"/>
  <c r="M970" i="12"/>
  <c r="O970" i="12" s="1"/>
  <c r="M972" i="12"/>
  <c r="O972" i="12" s="1"/>
  <c r="M556" i="12"/>
  <c r="N556" i="12" l="1"/>
  <c r="O556" i="12"/>
  <c r="N970" i="12"/>
  <c r="N972" i="12"/>
  <c r="N954" i="12"/>
  <c r="N956" i="12"/>
  <c r="N966" i="12"/>
  <c r="N958" i="12"/>
  <c r="N962" i="12"/>
  <c r="N964" i="12"/>
  <c r="N968" i="12"/>
  <c r="N960" i="12"/>
  <c r="D11" i="10" l="1"/>
  <c r="E9" i="10"/>
  <c r="H10" i="4" s="1"/>
  <c r="E10" i="10"/>
  <c r="H30" i="4" s="1"/>
  <c r="D10" i="10"/>
  <c r="D9" i="10"/>
  <c r="J4" i="9"/>
  <c r="J5" i="9"/>
  <c r="J6" i="9"/>
  <c r="J7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J43" i="9"/>
  <c r="J44" i="9"/>
  <c r="J45" i="9"/>
  <c r="J46" i="9"/>
  <c r="J47" i="9"/>
  <c r="J48" i="9"/>
  <c r="J49" i="9"/>
  <c r="J50" i="9"/>
  <c r="J51" i="9"/>
  <c r="J52" i="9"/>
  <c r="J53" i="9"/>
  <c r="J54" i="9"/>
  <c r="J55" i="9"/>
  <c r="J56" i="9"/>
  <c r="J57" i="9"/>
  <c r="J58" i="9"/>
  <c r="J59" i="9"/>
  <c r="J60" i="9"/>
  <c r="J61" i="9"/>
  <c r="J62" i="9"/>
  <c r="J63" i="9"/>
  <c r="J64" i="9"/>
  <c r="J65" i="9"/>
  <c r="J66" i="9"/>
  <c r="J67" i="9"/>
  <c r="J68" i="9"/>
  <c r="J69" i="9"/>
  <c r="J70" i="9"/>
  <c r="J71" i="9"/>
  <c r="J72" i="9"/>
  <c r="J73" i="9"/>
  <c r="J74" i="9"/>
  <c r="J75" i="9"/>
  <c r="J76" i="9"/>
  <c r="J77" i="9"/>
  <c r="J78" i="9"/>
  <c r="J79" i="9"/>
  <c r="F9" i="10" l="1"/>
  <c r="F10" i="10"/>
  <c r="L952" i="12"/>
  <c r="L950" i="12"/>
  <c r="O950" i="12" s="1"/>
  <c r="L948" i="12"/>
  <c r="O948" i="12" s="1"/>
  <c r="L946" i="12"/>
  <c r="O946" i="12" s="1"/>
  <c r="L944" i="12"/>
  <c r="L942" i="12"/>
  <c r="O942" i="12" s="1"/>
  <c r="L940" i="12"/>
  <c r="O940" i="12" s="1"/>
  <c r="L938" i="12"/>
  <c r="O938" i="12" s="1"/>
  <c r="L936" i="12"/>
  <c r="L934" i="12"/>
  <c r="O934" i="12" s="1"/>
  <c r="L932" i="12"/>
  <c r="O932" i="12" s="1"/>
  <c r="L930" i="12"/>
  <c r="O930" i="12" s="1"/>
  <c r="L928" i="12"/>
  <c r="L926" i="12"/>
  <c r="O926" i="12" s="1"/>
  <c r="L924" i="12"/>
  <c r="L922" i="12"/>
  <c r="O922" i="12" s="1"/>
  <c r="L920" i="12"/>
  <c r="L918" i="12"/>
  <c r="O918" i="12" s="1"/>
  <c r="L916" i="12"/>
  <c r="L914" i="12"/>
  <c r="O914" i="12" s="1"/>
  <c r="L912" i="12"/>
  <c r="L910" i="12"/>
  <c r="O910" i="12" s="1"/>
  <c r="L908" i="12"/>
  <c r="O908" i="12" s="1"/>
  <c r="L906" i="12"/>
  <c r="O906" i="12" s="1"/>
  <c r="L904" i="12"/>
  <c r="L902" i="12"/>
  <c r="O902" i="12" s="1"/>
  <c r="L900" i="12"/>
  <c r="O900" i="12" s="1"/>
  <c r="L898" i="12"/>
  <c r="O898" i="12" s="1"/>
  <c r="L896" i="12"/>
  <c r="L894" i="12"/>
  <c r="O894" i="12" s="1"/>
  <c r="L892" i="12"/>
  <c r="O892" i="12" s="1"/>
  <c r="L890" i="12"/>
  <c r="O890" i="12" s="1"/>
  <c r="L888" i="12"/>
  <c r="L886" i="12"/>
  <c r="O886" i="12" s="1"/>
  <c r="L884" i="12"/>
  <c r="L882" i="12"/>
  <c r="O882" i="12" s="1"/>
  <c r="L880" i="12"/>
  <c r="L878" i="12"/>
  <c r="O878" i="12" s="1"/>
  <c r="L876" i="12"/>
  <c r="O876" i="12" s="1"/>
  <c r="L874" i="12"/>
  <c r="O874" i="12" s="1"/>
  <c r="L872" i="12"/>
  <c r="L870" i="12"/>
  <c r="L868" i="12"/>
  <c r="O868" i="12" s="1"/>
  <c r="L866" i="12"/>
  <c r="O866" i="12" s="1"/>
  <c r="L864" i="12"/>
  <c r="L862" i="12"/>
  <c r="L860" i="12"/>
  <c r="L858" i="12"/>
  <c r="O858" i="12" s="1"/>
  <c r="L856" i="12"/>
  <c r="L854" i="12"/>
  <c r="O854" i="12" s="1"/>
  <c r="L852" i="12"/>
  <c r="L850" i="12"/>
  <c r="O850" i="12" s="1"/>
  <c r="L848" i="12"/>
  <c r="L846" i="12"/>
  <c r="O846" i="12" s="1"/>
  <c r="L844" i="12"/>
  <c r="O844" i="12" s="1"/>
  <c r="L842" i="12"/>
  <c r="O842" i="12" s="1"/>
  <c r="L840" i="12"/>
  <c r="L838" i="12"/>
  <c r="L836" i="12"/>
  <c r="O836" i="12" s="1"/>
  <c r="L834" i="12"/>
  <c r="O834" i="12" s="1"/>
  <c r="L832" i="12"/>
  <c r="L830" i="12"/>
  <c r="L828" i="12"/>
  <c r="L826" i="12"/>
  <c r="O826" i="12" s="1"/>
  <c r="L824" i="12"/>
  <c r="L822" i="12"/>
  <c r="O822" i="12" s="1"/>
  <c r="L820" i="12"/>
  <c r="O820" i="12" s="1"/>
  <c r="L818" i="12"/>
  <c r="O818" i="12" s="1"/>
  <c r="L816" i="12"/>
  <c r="L814" i="12"/>
  <c r="O814" i="12" s="1"/>
  <c r="L812" i="12"/>
  <c r="O812" i="12" s="1"/>
  <c r="L810" i="12"/>
  <c r="O810" i="12" s="1"/>
  <c r="L808" i="12"/>
  <c r="L806" i="12"/>
  <c r="O806" i="12" s="1"/>
  <c r="L804" i="12"/>
  <c r="O804" i="12" s="1"/>
  <c r="L802" i="12"/>
  <c r="O802" i="12" s="1"/>
  <c r="L800" i="12"/>
  <c r="L798" i="12"/>
  <c r="O798" i="12" s="1"/>
  <c r="L796" i="12"/>
  <c r="L794" i="12"/>
  <c r="O794" i="12" s="1"/>
  <c r="L792" i="12"/>
  <c r="L790" i="12"/>
  <c r="O790" i="12" s="1"/>
  <c r="L788" i="12"/>
  <c r="O788" i="12" s="1"/>
  <c r="L786" i="12"/>
  <c r="O786" i="12" s="1"/>
  <c r="L784" i="12"/>
  <c r="L782" i="12"/>
  <c r="O782" i="12" s="1"/>
  <c r="L780" i="12"/>
  <c r="O780" i="12" s="1"/>
  <c r="L778" i="12"/>
  <c r="O778" i="12" s="1"/>
  <c r="L776" i="12"/>
  <c r="L774" i="12"/>
  <c r="L772" i="12"/>
  <c r="O772" i="12" s="1"/>
  <c r="L770" i="12"/>
  <c r="O770" i="12" s="1"/>
  <c r="L768" i="12"/>
  <c r="L766" i="12"/>
  <c r="L764" i="12"/>
  <c r="O764" i="12" s="1"/>
  <c r="L762" i="12"/>
  <c r="O762" i="12" s="1"/>
  <c r="L760" i="12"/>
  <c r="L758" i="12"/>
  <c r="O758" i="12" s="1"/>
  <c r="L756" i="12"/>
  <c r="L754" i="12"/>
  <c r="O754" i="12" s="1"/>
  <c r="L752" i="12"/>
  <c r="L750" i="12"/>
  <c r="O750" i="12" s="1"/>
  <c r="L748" i="12"/>
  <c r="O748" i="12" s="1"/>
  <c r="L746" i="12"/>
  <c r="O746" i="12" s="1"/>
  <c r="L744" i="12"/>
  <c r="L742" i="12"/>
  <c r="L740" i="12"/>
  <c r="O740" i="12" s="1"/>
  <c r="L738" i="12"/>
  <c r="O738" i="12" s="1"/>
  <c r="L736" i="12"/>
  <c r="L734" i="12"/>
  <c r="L732" i="12"/>
  <c r="L730" i="12"/>
  <c r="O730" i="12" s="1"/>
  <c r="L728" i="12"/>
  <c r="L726" i="12"/>
  <c r="O726" i="12" s="1"/>
  <c r="L724" i="12"/>
  <c r="L722" i="12"/>
  <c r="O722" i="12" s="1"/>
  <c r="L720" i="12"/>
  <c r="L718" i="12"/>
  <c r="O718" i="12" s="1"/>
  <c r="L716" i="12"/>
  <c r="O716" i="12" s="1"/>
  <c r="L714" i="12"/>
  <c r="O714" i="12" s="1"/>
  <c r="L712" i="12"/>
  <c r="L710" i="12"/>
  <c r="L708" i="12"/>
  <c r="O708" i="12" s="1"/>
  <c r="L706" i="12"/>
  <c r="O706" i="12" s="1"/>
  <c r="L704" i="12"/>
  <c r="L702" i="12"/>
  <c r="L700" i="12"/>
  <c r="O700" i="12" s="1"/>
  <c r="L698" i="12"/>
  <c r="O698" i="12" s="1"/>
  <c r="L696" i="12"/>
  <c r="L694" i="12"/>
  <c r="O694" i="12" s="1"/>
  <c r="L692" i="12"/>
  <c r="O692" i="12" s="1"/>
  <c r="L690" i="12"/>
  <c r="O690" i="12" s="1"/>
  <c r="L688" i="12"/>
  <c r="L686" i="12"/>
  <c r="O686" i="12" s="1"/>
  <c r="L684" i="12"/>
  <c r="O684" i="12" s="1"/>
  <c r="L682" i="12"/>
  <c r="O682" i="12" s="1"/>
  <c r="L680" i="12"/>
  <c r="L678" i="12"/>
  <c r="O678" i="12" s="1"/>
  <c r="L676" i="12"/>
  <c r="O676" i="12" s="1"/>
  <c r="L674" i="12"/>
  <c r="O674" i="12" s="1"/>
  <c r="L672" i="12"/>
  <c r="L670" i="12"/>
  <c r="O670" i="12" s="1"/>
  <c r="L668" i="12"/>
  <c r="L666" i="12"/>
  <c r="O666" i="12" s="1"/>
  <c r="L664" i="12"/>
  <c r="L662" i="12"/>
  <c r="O662" i="12" s="1"/>
  <c r="L660" i="12"/>
  <c r="O660" i="12" s="1"/>
  <c r="L658" i="12"/>
  <c r="O658" i="12" s="1"/>
  <c r="L656" i="12"/>
  <c r="L654" i="12"/>
  <c r="O654" i="12" s="1"/>
  <c r="L652" i="12"/>
  <c r="O652" i="12" s="1"/>
  <c r="L650" i="12"/>
  <c r="O650" i="12" s="1"/>
  <c r="L648" i="12"/>
  <c r="L646" i="12"/>
  <c r="L644" i="12"/>
  <c r="O644" i="12" s="1"/>
  <c r="L642" i="12"/>
  <c r="O642" i="12" s="1"/>
  <c r="L640" i="12"/>
  <c r="L638" i="12"/>
  <c r="O638" i="12" s="1"/>
  <c r="L636" i="12"/>
  <c r="O636" i="12" s="1"/>
  <c r="L634" i="12"/>
  <c r="O634" i="12" s="1"/>
  <c r="L632" i="12"/>
  <c r="L630" i="12"/>
  <c r="O630" i="12" s="1"/>
  <c r="L628" i="12"/>
  <c r="L626" i="12"/>
  <c r="O626" i="12" s="1"/>
  <c r="L624" i="12"/>
  <c r="L622" i="12"/>
  <c r="O622" i="12" s="1"/>
  <c r="L620" i="12"/>
  <c r="O620" i="12" s="1"/>
  <c r="L618" i="12"/>
  <c r="O618" i="12" s="1"/>
  <c r="L616" i="12"/>
  <c r="L614" i="12"/>
  <c r="L612" i="12"/>
  <c r="O612" i="12" s="1"/>
  <c r="L610" i="12"/>
  <c r="O610" i="12" s="1"/>
  <c r="L608" i="12"/>
  <c r="L606" i="12"/>
  <c r="L604" i="12"/>
  <c r="L602" i="12"/>
  <c r="O602" i="12" s="1"/>
  <c r="L600" i="12"/>
  <c r="L598" i="12"/>
  <c r="O598" i="12" s="1"/>
  <c r="L596" i="12"/>
  <c r="L594" i="12"/>
  <c r="O594" i="12" s="1"/>
  <c r="L592" i="12"/>
  <c r="L590" i="12"/>
  <c r="O590" i="12" s="1"/>
  <c r="L588" i="12"/>
  <c r="O588" i="12" s="1"/>
  <c r="L586" i="12"/>
  <c r="O586" i="12" s="1"/>
  <c r="L584" i="12"/>
  <c r="L582" i="12"/>
  <c r="L580" i="12"/>
  <c r="O580" i="12" s="1"/>
  <c r="L578" i="12"/>
  <c r="O578" i="12" s="1"/>
  <c r="L576" i="12"/>
  <c r="L574" i="12"/>
  <c r="L572" i="12"/>
  <c r="L570" i="12"/>
  <c r="O570" i="12" s="1"/>
  <c r="L568" i="12"/>
  <c r="L566" i="12"/>
  <c r="O566" i="12" s="1"/>
  <c r="L564" i="12"/>
  <c r="O564" i="12" s="1"/>
  <c r="L562" i="12"/>
  <c r="O562" i="12" s="1"/>
  <c r="L560" i="12"/>
  <c r="L558" i="12"/>
  <c r="E11" i="10"/>
  <c r="G11" i="10" s="1"/>
  <c r="F8" i="10"/>
  <c r="H7" i="10"/>
  <c r="G7" i="10"/>
  <c r="F7" i="10"/>
  <c r="F6" i="10"/>
  <c r="H5" i="10"/>
  <c r="G5" i="10"/>
  <c r="G9" i="10" s="1"/>
  <c r="F5" i="10"/>
  <c r="H79" i="9"/>
  <c r="G79" i="9"/>
  <c r="H78" i="9"/>
  <c r="G78" i="9"/>
  <c r="H77" i="9"/>
  <c r="G77" i="9"/>
  <c r="H76" i="9"/>
  <c r="G76" i="9"/>
  <c r="H75" i="9"/>
  <c r="G75" i="9"/>
  <c r="H74" i="9"/>
  <c r="G74" i="9"/>
  <c r="H73" i="9"/>
  <c r="G73" i="9"/>
  <c r="H72" i="9"/>
  <c r="G72" i="9"/>
  <c r="H71" i="9"/>
  <c r="G71" i="9"/>
  <c r="H70" i="9"/>
  <c r="G70" i="9"/>
  <c r="H69" i="9"/>
  <c r="G69" i="9"/>
  <c r="H68" i="9"/>
  <c r="G68" i="9"/>
  <c r="H67" i="9"/>
  <c r="G67" i="9"/>
  <c r="H66" i="9"/>
  <c r="G66" i="9"/>
  <c r="H65" i="9"/>
  <c r="G65" i="9"/>
  <c r="H64" i="9"/>
  <c r="G64" i="9"/>
  <c r="H63" i="9"/>
  <c r="G63" i="9"/>
  <c r="H62" i="9"/>
  <c r="G62" i="9"/>
  <c r="H61" i="9"/>
  <c r="G61" i="9"/>
  <c r="H60" i="9"/>
  <c r="G60" i="9"/>
  <c r="H59" i="9"/>
  <c r="G59" i="9"/>
  <c r="H58" i="9"/>
  <c r="G58" i="9"/>
  <c r="H57" i="9"/>
  <c r="G57" i="9"/>
  <c r="H56" i="9"/>
  <c r="G56" i="9"/>
  <c r="H55" i="9"/>
  <c r="G55" i="9"/>
  <c r="H54" i="9"/>
  <c r="G54" i="9"/>
  <c r="H53" i="9"/>
  <c r="G53" i="9"/>
  <c r="H52" i="9"/>
  <c r="G52" i="9"/>
  <c r="H51" i="9"/>
  <c r="G51" i="9"/>
  <c r="H50" i="9"/>
  <c r="G50" i="9"/>
  <c r="H49" i="9"/>
  <c r="G49" i="9"/>
  <c r="H48" i="9"/>
  <c r="G48" i="9"/>
  <c r="H47" i="9"/>
  <c r="G47" i="9"/>
  <c r="H46" i="9"/>
  <c r="G46" i="9"/>
  <c r="H45" i="9"/>
  <c r="G45" i="9"/>
  <c r="H44" i="9"/>
  <c r="G44" i="9"/>
  <c r="H43" i="9"/>
  <c r="G43" i="9"/>
  <c r="H42" i="9"/>
  <c r="G42" i="9"/>
  <c r="H41" i="9"/>
  <c r="G41" i="9"/>
  <c r="H40" i="9"/>
  <c r="G40" i="9"/>
  <c r="H39" i="9"/>
  <c r="G39" i="9"/>
  <c r="H38" i="9"/>
  <c r="G38" i="9"/>
  <c r="H37" i="9"/>
  <c r="G37" i="9"/>
  <c r="H36" i="9"/>
  <c r="G36" i="9"/>
  <c r="H35" i="9"/>
  <c r="G35" i="9"/>
  <c r="H34" i="9"/>
  <c r="G34" i="9"/>
  <c r="H33" i="9"/>
  <c r="G33" i="9"/>
  <c r="H32" i="9"/>
  <c r="G32" i="9"/>
  <c r="H31" i="9"/>
  <c r="G31" i="9"/>
  <c r="H30" i="9"/>
  <c r="G30" i="9"/>
  <c r="H29" i="9"/>
  <c r="G29" i="9"/>
  <c r="H28" i="9"/>
  <c r="G28" i="9"/>
  <c r="H27" i="9"/>
  <c r="G27" i="9"/>
  <c r="H26" i="9"/>
  <c r="G26" i="9"/>
  <c r="H25" i="9"/>
  <c r="G25" i="9"/>
  <c r="H24" i="9"/>
  <c r="G24" i="9"/>
  <c r="H23" i="9"/>
  <c r="G23" i="9"/>
  <c r="H22" i="9"/>
  <c r="G22" i="9"/>
  <c r="H21" i="9"/>
  <c r="G21" i="9"/>
  <c r="H20" i="9"/>
  <c r="G20" i="9"/>
  <c r="H19" i="9"/>
  <c r="G19" i="9"/>
  <c r="H18" i="9"/>
  <c r="G18" i="9"/>
  <c r="H17" i="9"/>
  <c r="G17" i="9"/>
  <c r="H16" i="9"/>
  <c r="G16" i="9"/>
  <c r="H15" i="9"/>
  <c r="G15" i="9"/>
  <c r="H14" i="9"/>
  <c r="G14" i="9"/>
  <c r="H13" i="9"/>
  <c r="G13" i="9"/>
  <c r="H12" i="9"/>
  <c r="G12" i="9"/>
  <c r="H11" i="9"/>
  <c r="G11" i="9"/>
  <c r="H10" i="9"/>
  <c r="G10" i="9"/>
  <c r="H9" i="9"/>
  <c r="G9" i="9"/>
  <c r="H8" i="9"/>
  <c r="G8" i="9"/>
  <c r="H7" i="9"/>
  <c r="G7" i="9"/>
  <c r="H6" i="9"/>
  <c r="G6" i="9"/>
  <c r="H5" i="9"/>
  <c r="G5" i="9"/>
  <c r="J80" i="9"/>
  <c r="H4" i="9"/>
  <c r="G4" i="9"/>
  <c r="J41" i="8"/>
  <c r="J40" i="8"/>
  <c r="H40" i="8"/>
  <c r="G40" i="8"/>
  <c r="F40" i="8"/>
  <c r="J39" i="8"/>
  <c r="H39" i="8"/>
  <c r="G39" i="8"/>
  <c r="F39" i="8"/>
  <c r="J38" i="8"/>
  <c r="H38" i="8"/>
  <c r="G38" i="8"/>
  <c r="F38" i="8"/>
  <c r="J37" i="8"/>
  <c r="H37" i="8"/>
  <c r="G37" i="8"/>
  <c r="F37" i="8"/>
  <c r="J36" i="8"/>
  <c r="H36" i="8"/>
  <c r="G36" i="8"/>
  <c r="F36" i="8"/>
  <c r="J35" i="8"/>
  <c r="H35" i="8"/>
  <c r="G35" i="8"/>
  <c r="F35" i="8"/>
  <c r="J34" i="8"/>
  <c r="H34" i="8"/>
  <c r="G34" i="8"/>
  <c r="F34" i="8"/>
  <c r="J33" i="8"/>
  <c r="H33" i="8"/>
  <c r="G33" i="8"/>
  <c r="F33" i="8"/>
  <c r="J32" i="8"/>
  <c r="H32" i="8"/>
  <c r="G32" i="8"/>
  <c r="F32" i="8"/>
  <c r="J31" i="8"/>
  <c r="H31" i="8"/>
  <c r="G31" i="8"/>
  <c r="F31" i="8"/>
  <c r="J30" i="8"/>
  <c r="H30" i="8"/>
  <c r="G30" i="8"/>
  <c r="E30" i="8"/>
  <c r="J28" i="8"/>
  <c r="H28" i="8"/>
  <c r="G28" i="8"/>
  <c r="J27" i="8"/>
  <c r="H27" i="8"/>
  <c r="G27" i="8"/>
  <c r="J26" i="8"/>
  <c r="H26" i="8"/>
  <c r="G26" i="8"/>
  <c r="J25" i="8"/>
  <c r="H25" i="8"/>
  <c r="G25" i="8"/>
  <c r="J24" i="8"/>
  <c r="H24" i="8"/>
  <c r="G24" i="8"/>
  <c r="J23" i="8"/>
  <c r="H23" i="8"/>
  <c r="G23" i="8"/>
  <c r="J22" i="8"/>
  <c r="H22" i="8"/>
  <c r="G22" i="8"/>
  <c r="J21" i="8"/>
  <c r="H21" i="8"/>
  <c r="G21" i="8"/>
  <c r="J20" i="8"/>
  <c r="H20" i="8"/>
  <c r="G20" i="8"/>
  <c r="J19" i="8"/>
  <c r="H19" i="8"/>
  <c r="G19" i="8"/>
  <c r="J18" i="8"/>
  <c r="H18" i="8"/>
  <c r="G18" i="8"/>
  <c r="J16" i="8"/>
  <c r="H16" i="8"/>
  <c r="G16" i="8"/>
  <c r="H14" i="8"/>
  <c r="G14" i="8"/>
  <c r="J13" i="8"/>
  <c r="H13" i="8"/>
  <c r="G13" i="8"/>
  <c r="J12" i="8"/>
  <c r="H12" i="8"/>
  <c r="G12" i="8"/>
  <c r="J10" i="8"/>
  <c r="H10" i="8"/>
  <c r="G10" i="8"/>
  <c r="J8" i="8"/>
  <c r="H8" i="8"/>
  <c r="G8" i="8"/>
  <c r="J7" i="8"/>
  <c r="H7" i="8"/>
  <c r="G7" i="8"/>
  <c r="J6" i="8"/>
  <c r="H6" i="8"/>
  <c r="G6" i="8"/>
  <c r="J5" i="8"/>
  <c r="H5" i="8"/>
  <c r="G5" i="8"/>
  <c r="K119" i="7"/>
  <c r="J119" i="7"/>
  <c r="F119" i="7"/>
  <c r="K40" i="4" s="1"/>
  <c r="H118" i="7"/>
  <c r="L118" i="7" s="1"/>
  <c r="L40" i="8" s="1"/>
  <c r="H117" i="7"/>
  <c r="L117" i="7" s="1"/>
  <c r="L39" i="8" s="1"/>
  <c r="H116" i="7"/>
  <c r="L116" i="7" s="1"/>
  <c r="L38" i="8" s="1"/>
  <c r="H115" i="7"/>
  <c r="M115" i="7" s="1"/>
  <c r="H114" i="7"/>
  <c r="M114" i="7" s="1"/>
  <c r="H113" i="7"/>
  <c r="M113" i="7" s="1"/>
  <c r="H112" i="7"/>
  <c r="M112" i="7" s="1"/>
  <c r="H111" i="7"/>
  <c r="M111" i="7" s="1"/>
  <c r="H110" i="7"/>
  <c r="L110" i="7" s="1"/>
  <c r="L32" i="8" s="1"/>
  <c r="H109" i="7"/>
  <c r="L109" i="7" s="1"/>
  <c r="L31" i="8" s="1"/>
  <c r="K107" i="7"/>
  <c r="J107" i="7"/>
  <c r="I107" i="7"/>
  <c r="F107" i="7"/>
  <c r="N106" i="7"/>
  <c r="H106" i="7"/>
  <c r="L106" i="7" s="1"/>
  <c r="L28" i="8" s="1"/>
  <c r="N105" i="7"/>
  <c r="H105" i="7"/>
  <c r="N104" i="7"/>
  <c r="H104" i="7"/>
  <c r="L104" i="7" s="1"/>
  <c r="L26" i="8" s="1"/>
  <c r="N103" i="7"/>
  <c r="H103" i="7"/>
  <c r="L103" i="7" s="1"/>
  <c r="L25" i="8" s="1"/>
  <c r="N102" i="7"/>
  <c r="H102" i="7"/>
  <c r="L102" i="7" s="1"/>
  <c r="L24" i="8" s="1"/>
  <c r="N101" i="7"/>
  <c r="H101" i="7"/>
  <c r="L101" i="7" s="1"/>
  <c r="L23" i="8" s="1"/>
  <c r="N100" i="7"/>
  <c r="H100" i="7"/>
  <c r="L100" i="7" s="1"/>
  <c r="L22" i="8" s="1"/>
  <c r="N99" i="7"/>
  <c r="H99" i="7"/>
  <c r="L99" i="7" s="1"/>
  <c r="L21" i="8" s="1"/>
  <c r="N98" i="7"/>
  <c r="H98" i="7"/>
  <c r="L98" i="7" s="1"/>
  <c r="L20" i="8" s="1"/>
  <c r="N97" i="7"/>
  <c r="H97" i="7"/>
  <c r="L97" i="7" s="1"/>
  <c r="L19" i="8" s="1"/>
  <c r="N96" i="7"/>
  <c r="H96" i="7"/>
  <c r="L96" i="7" s="1"/>
  <c r="L18" i="8" s="1"/>
  <c r="K95" i="7"/>
  <c r="J95" i="7"/>
  <c r="I95" i="7"/>
  <c r="G95" i="7"/>
  <c r="F37" i="4" s="1"/>
  <c r="G37" i="4" s="1"/>
  <c r="F95" i="7"/>
  <c r="N94" i="7"/>
  <c r="H94" i="7"/>
  <c r="K93" i="7"/>
  <c r="J93" i="7"/>
  <c r="I93" i="7"/>
  <c r="F93" i="7"/>
  <c r="N92" i="7"/>
  <c r="H92" i="7"/>
  <c r="L92" i="7" s="1"/>
  <c r="L79" i="9" s="1"/>
  <c r="N91" i="7"/>
  <c r="N90" i="7"/>
  <c r="G90" i="7"/>
  <c r="N89" i="7"/>
  <c r="G89" i="7"/>
  <c r="N88" i="7"/>
  <c r="H88" i="7"/>
  <c r="L88" i="7" s="1"/>
  <c r="L75" i="9" s="1"/>
  <c r="N87" i="7"/>
  <c r="H87" i="7"/>
  <c r="L87" i="7" s="1"/>
  <c r="L74" i="9" s="1"/>
  <c r="N86" i="7"/>
  <c r="N85" i="7"/>
  <c r="H85" i="7"/>
  <c r="L85" i="7" s="1"/>
  <c r="L72" i="9" s="1"/>
  <c r="N84" i="7"/>
  <c r="H84" i="7"/>
  <c r="L84" i="7" s="1"/>
  <c r="L71" i="9" s="1"/>
  <c r="N83" i="7"/>
  <c r="H83" i="7"/>
  <c r="L83" i="7" s="1"/>
  <c r="L70" i="9" s="1"/>
  <c r="N82" i="7"/>
  <c r="H82" i="7"/>
  <c r="M82" i="7" s="1"/>
  <c r="N81" i="7"/>
  <c r="H81" i="7"/>
  <c r="L81" i="7" s="1"/>
  <c r="L68" i="9" s="1"/>
  <c r="N80" i="7"/>
  <c r="H80" i="7"/>
  <c r="M80" i="7" s="1"/>
  <c r="N79" i="7"/>
  <c r="N78" i="7"/>
  <c r="H78" i="7"/>
  <c r="M78" i="7" s="1"/>
  <c r="N77" i="7"/>
  <c r="H77" i="7"/>
  <c r="L77" i="7" s="1"/>
  <c r="L64" i="9" s="1"/>
  <c r="N76" i="7"/>
  <c r="H76" i="7"/>
  <c r="L76" i="7" s="1"/>
  <c r="L63" i="9" s="1"/>
  <c r="N75" i="7"/>
  <c r="H75" i="7"/>
  <c r="M75" i="7" s="1"/>
  <c r="N74" i="7"/>
  <c r="H74" i="7"/>
  <c r="L74" i="7" s="1"/>
  <c r="L61" i="9" s="1"/>
  <c r="N73" i="7"/>
  <c r="H73" i="7"/>
  <c r="M73" i="7" s="1"/>
  <c r="N72" i="7"/>
  <c r="H72" i="7"/>
  <c r="L72" i="7" s="1"/>
  <c r="L59" i="9" s="1"/>
  <c r="N71" i="7"/>
  <c r="H71" i="7"/>
  <c r="M71" i="7" s="1"/>
  <c r="N70" i="7"/>
  <c r="H70" i="7"/>
  <c r="L70" i="7" s="1"/>
  <c r="L57" i="9" s="1"/>
  <c r="N69" i="7"/>
  <c r="N68" i="7"/>
  <c r="H68" i="7"/>
  <c r="L68" i="7" s="1"/>
  <c r="L55" i="9" s="1"/>
  <c r="N67" i="7"/>
  <c r="N66" i="7"/>
  <c r="H66" i="7"/>
  <c r="M66" i="7" s="1"/>
  <c r="N65" i="7"/>
  <c r="H65" i="7"/>
  <c r="L65" i="7" s="1"/>
  <c r="L52" i="9" s="1"/>
  <c r="N64" i="7"/>
  <c r="H64" i="7"/>
  <c r="M64" i="7" s="1"/>
  <c r="N63" i="7"/>
  <c r="H63" i="7"/>
  <c r="L63" i="7" s="1"/>
  <c r="L50" i="9" s="1"/>
  <c r="N62" i="7"/>
  <c r="H62" i="7"/>
  <c r="M62" i="7" s="1"/>
  <c r="N61" i="7"/>
  <c r="H61" i="7"/>
  <c r="L61" i="7" s="1"/>
  <c r="L48" i="9" s="1"/>
  <c r="N60" i="7"/>
  <c r="H60" i="7"/>
  <c r="M60" i="7" s="1"/>
  <c r="N59" i="7"/>
  <c r="H59" i="7"/>
  <c r="L59" i="7" s="1"/>
  <c r="L46" i="9" s="1"/>
  <c r="N58" i="7"/>
  <c r="G58" i="7"/>
  <c r="N57" i="7"/>
  <c r="H57" i="7"/>
  <c r="M57" i="7" s="1"/>
  <c r="N56" i="7"/>
  <c r="H56" i="7"/>
  <c r="L56" i="7" s="1"/>
  <c r="L43" i="9" s="1"/>
  <c r="N55" i="7"/>
  <c r="H55" i="7"/>
  <c r="M55" i="7" s="1"/>
  <c r="N54" i="7"/>
  <c r="H54" i="7"/>
  <c r="L54" i="7" s="1"/>
  <c r="L41" i="9" s="1"/>
  <c r="N53" i="7"/>
  <c r="H53" i="7"/>
  <c r="M53" i="7" s="1"/>
  <c r="N52" i="7"/>
  <c r="H52" i="7"/>
  <c r="L52" i="7" s="1"/>
  <c r="L39" i="9" s="1"/>
  <c r="N51" i="7"/>
  <c r="H51" i="7"/>
  <c r="M51" i="7" s="1"/>
  <c r="N50" i="7"/>
  <c r="N49" i="7"/>
  <c r="H49" i="7"/>
  <c r="L49" i="7" s="1"/>
  <c r="L36" i="9" s="1"/>
  <c r="N48" i="7"/>
  <c r="N47" i="7"/>
  <c r="H47" i="7"/>
  <c r="L47" i="7" s="1"/>
  <c r="L34" i="9" s="1"/>
  <c r="N46" i="7"/>
  <c r="H46" i="7"/>
  <c r="M46" i="7" s="1"/>
  <c r="N45" i="7"/>
  <c r="N44" i="7"/>
  <c r="G44" i="7"/>
  <c r="N43" i="7"/>
  <c r="H43" i="7"/>
  <c r="M43" i="7" s="1"/>
  <c r="N42" i="7"/>
  <c r="H42" i="7"/>
  <c r="L42" i="7" s="1"/>
  <c r="L29" i="9" s="1"/>
  <c r="N41" i="7"/>
  <c r="H41" i="7"/>
  <c r="M41" i="7" s="1"/>
  <c r="N40" i="7"/>
  <c r="M40" i="7"/>
  <c r="H40" i="7"/>
  <c r="L40" i="7" s="1"/>
  <c r="L27" i="9" s="1"/>
  <c r="N39" i="7"/>
  <c r="H39" i="7"/>
  <c r="M39" i="7" s="1"/>
  <c r="N38" i="7"/>
  <c r="H38" i="7"/>
  <c r="L38" i="7" s="1"/>
  <c r="L25" i="9" s="1"/>
  <c r="N37" i="7"/>
  <c r="H37" i="7"/>
  <c r="M37" i="7" s="1"/>
  <c r="N36" i="7"/>
  <c r="H36" i="7"/>
  <c r="L36" i="7" s="1"/>
  <c r="L23" i="9" s="1"/>
  <c r="N35" i="7"/>
  <c r="H35" i="7"/>
  <c r="M35" i="7" s="1"/>
  <c r="N34" i="7"/>
  <c r="H34" i="7"/>
  <c r="L34" i="7" s="1"/>
  <c r="L21" i="9" s="1"/>
  <c r="N33" i="7"/>
  <c r="N32" i="7"/>
  <c r="N31" i="7"/>
  <c r="H31" i="7"/>
  <c r="L31" i="7" s="1"/>
  <c r="L18" i="9" s="1"/>
  <c r="N30" i="7"/>
  <c r="H30" i="7"/>
  <c r="M30" i="7" s="1"/>
  <c r="N29" i="7"/>
  <c r="N28" i="7"/>
  <c r="G28" i="7"/>
  <c r="N27" i="7"/>
  <c r="H27" i="7"/>
  <c r="M27" i="7" s="1"/>
  <c r="N26" i="7"/>
  <c r="G26" i="7"/>
  <c r="N25" i="7"/>
  <c r="H25" i="7"/>
  <c r="L25" i="7" s="1"/>
  <c r="L12" i="9" s="1"/>
  <c r="N24" i="7"/>
  <c r="H24" i="7"/>
  <c r="L24" i="7" s="1"/>
  <c r="L11" i="9" s="1"/>
  <c r="N23" i="7"/>
  <c r="H23" i="7"/>
  <c r="M23" i="7" s="1"/>
  <c r="N22" i="7"/>
  <c r="H22" i="7"/>
  <c r="L22" i="7" s="1"/>
  <c r="L9" i="9" s="1"/>
  <c r="N21" i="7"/>
  <c r="N20" i="7"/>
  <c r="H20" i="7"/>
  <c r="M20" i="7" s="1"/>
  <c r="N19" i="7"/>
  <c r="H19" i="7"/>
  <c r="L19" i="7" s="1"/>
  <c r="L6" i="9" s="1"/>
  <c r="N18" i="7"/>
  <c r="H18" i="7"/>
  <c r="M18" i="7" s="1"/>
  <c r="N17" i="7"/>
  <c r="K16" i="7"/>
  <c r="J16" i="7"/>
  <c r="I16" i="7"/>
  <c r="G16" i="7"/>
  <c r="F35" i="4" s="1"/>
  <c r="G35" i="4" s="1"/>
  <c r="F16" i="7"/>
  <c r="K36" i="4" s="1"/>
  <c r="H15" i="7"/>
  <c r="L15" i="7" s="1"/>
  <c r="L14" i="8" s="1"/>
  <c r="H14" i="7"/>
  <c r="H13" i="7"/>
  <c r="M13" i="7" s="1"/>
  <c r="K12" i="7"/>
  <c r="J12" i="7"/>
  <c r="I12" i="7"/>
  <c r="G12" i="7"/>
  <c r="F34" i="4" s="1"/>
  <c r="G34" i="4" s="1"/>
  <c r="F12" i="7"/>
  <c r="H11" i="7"/>
  <c r="H12" i="7" s="1"/>
  <c r="K10" i="7"/>
  <c r="J10" i="7"/>
  <c r="I10" i="7"/>
  <c r="G10" i="7"/>
  <c r="F10" i="7"/>
  <c r="H9" i="7"/>
  <c r="L9" i="7" s="1"/>
  <c r="L8" i="8" s="1"/>
  <c r="L8" i="7"/>
  <c r="L7" i="8" s="1"/>
  <c r="H8" i="7"/>
  <c r="M8" i="7" s="1"/>
  <c r="H7" i="7"/>
  <c r="M7" i="7" s="1"/>
  <c r="H6" i="7"/>
  <c r="L6" i="7" s="1"/>
  <c r="L5" i="8" s="1"/>
  <c r="C3" i="7"/>
  <c r="K120" i="6"/>
  <c r="J120" i="6"/>
  <c r="I120" i="6"/>
  <c r="G41" i="8" s="1"/>
  <c r="I41" i="8" s="1"/>
  <c r="F120" i="6"/>
  <c r="H119" i="6"/>
  <c r="L119" i="6" s="1"/>
  <c r="K40" i="8" s="1"/>
  <c r="H118" i="6"/>
  <c r="L118" i="6" s="1"/>
  <c r="K39" i="8" s="1"/>
  <c r="H117" i="6"/>
  <c r="L117" i="6" s="1"/>
  <c r="K38" i="8" s="1"/>
  <c r="H115" i="6"/>
  <c r="H114" i="6"/>
  <c r="L114" i="6" s="1"/>
  <c r="K35" i="8" s="1"/>
  <c r="H113" i="6"/>
  <c r="L113" i="6" s="1"/>
  <c r="K34" i="8" s="1"/>
  <c r="G120" i="6"/>
  <c r="H111" i="6"/>
  <c r="M111" i="6" s="1"/>
  <c r="H110" i="6"/>
  <c r="L110" i="6" s="1"/>
  <c r="K31" i="8" s="1"/>
  <c r="H109" i="6"/>
  <c r="L109" i="6" s="1"/>
  <c r="K30" i="8" s="1"/>
  <c r="K108" i="6"/>
  <c r="J108" i="6"/>
  <c r="I108" i="6"/>
  <c r="F108" i="6"/>
  <c r="K19" i="4" s="1"/>
  <c r="N107" i="6"/>
  <c r="H107" i="6"/>
  <c r="L107" i="6" s="1"/>
  <c r="K28" i="8" s="1"/>
  <c r="N106" i="6"/>
  <c r="H106" i="6"/>
  <c r="N105" i="6"/>
  <c r="H105" i="6"/>
  <c r="L105" i="6" s="1"/>
  <c r="K26" i="8" s="1"/>
  <c r="N104" i="6"/>
  <c r="H104" i="6"/>
  <c r="L104" i="6" s="1"/>
  <c r="K25" i="8" s="1"/>
  <c r="N103" i="6"/>
  <c r="H103" i="6"/>
  <c r="L103" i="6" s="1"/>
  <c r="K24" i="8" s="1"/>
  <c r="N102" i="6"/>
  <c r="H102" i="6"/>
  <c r="L102" i="6" s="1"/>
  <c r="K23" i="8" s="1"/>
  <c r="N101" i="6"/>
  <c r="H101" i="6"/>
  <c r="L101" i="6" s="1"/>
  <c r="K22" i="8" s="1"/>
  <c r="N100" i="6"/>
  <c r="H100" i="6"/>
  <c r="L100" i="6" s="1"/>
  <c r="K21" i="8" s="1"/>
  <c r="N99" i="6"/>
  <c r="H99" i="6"/>
  <c r="L99" i="6" s="1"/>
  <c r="K20" i="8" s="1"/>
  <c r="N98" i="6"/>
  <c r="H98" i="6"/>
  <c r="L98" i="6" s="1"/>
  <c r="K19" i="8" s="1"/>
  <c r="N97" i="6"/>
  <c r="H97" i="6"/>
  <c r="L97" i="6" s="1"/>
  <c r="K18" i="8" s="1"/>
  <c r="K96" i="6"/>
  <c r="J96" i="6"/>
  <c r="I96" i="6"/>
  <c r="G96" i="6"/>
  <c r="F96" i="6"/>
  <c r="N95" i="6"/>
  <c r="H95" i="6"/>
  <c r="L95" i="6" s="1"/>
  <c r="L96" i="6" s="1"/>
  <c r="K94" i="6"/>
  <c r="J94" i="6"/>
  <c r="F94" i="6"/>
  <c r="K17" i="4" s="1"/>
  <c r="N93" i="6"/>
  <c r="H93" i="6"/>
  <c r="M93" i="6" s="1"/>
  <c r="N92" i="6"/>
  <c r="N91" i="6"/>
  <c r="G91" i="6"/>
  <c r="N90" i="6"/>
  <c r="G90" i="6"/>
  <c r="P90" i="6" s="1"/>
  <c r="N89" i="6"/>
  <c r="H89" i="6"/>
  <c r="M89" i="6" s="1"/>
  <c r="N88" i="6"/>
  <c r="N87" i="6"/>
  <c r="H87" i="6"/>
  <c r="M87" i="6" s="1"/>
  <c r="N86" i="6"/>
  <c r="H86" i="6"/>
  <c r="E72" i="9" s="1"/>
  <c r="F72" i="9" s="1"/>
  <c r="N85" i="6"/>
  <c r="H85" i="6"/>
  <c r="N84" i="6"/>
  <c r="H84" i="6"/>
  <c r="L84" i="6" s="1"/>
  <c r="K70" i="9" s="1"/>
  <c r="N83" i="6"/>
  <c r="H83" i="6"/>
  <c r="L83" i="6" s="1"/>
  <c r="K69" i="9" s="1"/>
  <c r="N82" i="6"/>
  <c r="H82" i="6"/>
  <c r="L82" i="6" s="1"/>
  <c r="K68" i="9" s="1"/>
  <c r="N81" i="6"/>
  <c r="H81" i="6"/>
  <c r="M81" i="6" s="1"/>
  <c r="N80" i="6"/>
  <c r="H80" i="6"/>
  <c r="M80" i="6" s="1"/>
  <c r="N79" i="6"/>
  <c r="H79" i="6"/>
  <c r="L79" i="6" s="1"/>
  <c r="K65" i="9" s="1"/>
  <c r="N78" i="6"/>
  <c r="H78" i="6"/>
  <c r="M78" i="6" s="1"/>
  <c r="N77" i="6"/>
  <c r="H77" i="6"/>
  <c r="L77" i="6" s="1"/>
  <c r="K63" i="9" s="1"/>
  <c r="N76" i="6"/>
  <c r="M76" i="6"/>
  <c r="H76" i="6"/>
  <c r="L76" i="6" s="1"/>
  <c r="K62" i="9" s="1"/>
  <c r="N75" i="6"/>
  <c r="H75" i="6"/>
  <c r="L75" i="6" s="1"/>
  <c r="K61" i="9" s="1"/>
  <c r="N74" i="6"/>
  <c r="H74" i="6"/>
  <c r="M74" i="6" s="1"/>
  <c r="N73" i="6"/>
  <c r="H73" i="6"/>
  <c r="N72" i="6"/>
  <c r="H72" i="6"/>
  <c r="N71" i="6"/>
  <c r="H71" i="6"/>
  <c r="L71" i="6" s="1"/>
  <c r="K57" i="9" s="1"/>
  <c r="N70" i="6"/>
  <c r="N69" i="6"/>
  <c r="N68" i="6"/>
  <c r="N67" i="6"/>
  <c r="H67" i="6"/>
  <c r="E53" i="9" s="1"/>
  <c r="F53" i="9" s="1"/>
  <c r="N66" i="6"/>
  <c r="H66" i="6"/>
  <c r="L66" i="6" s="1"/>
  <c r="K52" i="9" s="1"/>
  <c r="N65" i="6"/>
  <c r="H65" i="6"/>
  <c r="M65" i="6" s="1"/>
  <c r="N64" i="6"/>
  <c r="H64" i="6"/>
  <c r="L64" i="6" s="1"/>
  <c r="K50" i="9" s="1"/>
  <c r="N63" i="6"/>
  <c r="H63" i="6"/>
  <c r="E49" i="9" s="1"/>
  <c r="F49" i="9" s="1"/>
  <c r="N62" i="6"/>
  <c r="H62" i="6"/>
  <c r="L62" i="6" s="1"/>
  <c r="K48" i="9" s="1"/>
  <c r="N61" i="6"/>
  <c r="H61" i="6"/>
  <c r="M61" i="6" s="1"/>
  <c r="N60" i="6"/>
  <c r="H60" i="6"/>
  <c r="L60" i="6" s="1"/>
  <c r="K46" i="9" s="1"/>
  <c r="N59" i="6"/>
  <c r="G59" i="6"/>
  <c r="P59" i="6" s="1"/>
  <c r="N58" i="6"/>
  <c r="H58" i="6"/>
  <c r="M58" i="6" s="1"/>
  <c r="N57" i="6"/>
  <c r="H57" i="6"/>
  <c r="L57" i="6" s="1"/>
  <c r="K43" i="9" s="1"/>
  <c r="N56" i="6"/>
  <c r="H56" i="6"/>
  <c r="M56" i="6" s="1"/>
  <c r="N55" i="6"/>
  <c r="H55" i="6"/>
  <c r="L55" i="6" s="1"/>
  <c r="K41" i="9" s="1"/>
  <c r="N54" i="6"/>
  <c r="H54" i="6"/>
  <c r="L54" i="6" s="1"/>
  <c r="K40" i="9" s="1"/>
  <c r="N53" i="6"/>
  <c r="H53" i="6"/>
  <c r="L53" i="6" s="1"/>
  <c r="K39" i="9" s="1"/>
  <c r="N52" i="6"/>
  <c r="H52" i="6"/>
  <c r="M52" i="6" s="1"/>
  <c r="N51" i="6"/>
  <c r="H51" i="6"/>
  <c r="L51" i="6" s="1"/>
  <c r="K37" i="9" s="1"/>
  <c r="N50" i="6"/>
  <c r="H50" i="6"/>
  <c r="L50" i="6" s="1"/>
  <c r="K36" i="9" s="1"/>
  <c r="N49" i="6"/>
  <c r="H49" i="6"/>
  <c r="N48" i="6"/>
  <c r="H48" i="6"/>
  <c r="L48" i="6" s="1"/>
  <c r="K34" i="9" s="1"/>
  <c r="N47" i="6"/>
  <c r="L47" i="6"/>
  <c r="K33" i="9" s="1"/>
  <c r="H47" i="6"/>
  <c r="M47" i="6" s="1"/>
  <c r="N46" i="6"/>
  <c r="H46" i="6"/>
  <c r="L46" i="6" s="1"/>
  <c r="K32" i="9" s="1"/>
  <c r="N45" i="6"/>
  <c r="G45" i="6"/>
  <c r="P45" i="6" s="1"/>
  <c r="N44" i="6"/>
  <c r="H44" i="6"/>
  <c r="E30" i="9" s="1"/>
  <c r="F30" i="9" s="1"/>
  <c r="N43" i="6"/>
  <c r="H43" i="6"/>
  <c r="L43" i="6" s="1"/>
  <c r="K29" i="9" s="1"/>
  <c r="N42" i="6"/>
  <c r="H42" i="6"/>
  <c r="M42" i="6" s="1"/>
  <c r="N41" i="6"/>
  <c r="H41" i="6"/>
  <c r="L41" i="6" s="1"/>
  <c r="K27" i="9" s="1"/>
  <c r="N40" i="6"/>
  <c r="H40" i="6"/>
  <c r="E26" i="9" s="1"/>
  <c r="F26" i="9" s="1"/>
  <c r="N39" i="6"/>
  <c r="H39" i="6"/>
  <c r="L39" i="6" s="1"/>
  <c r="K25" i="9" s="1"/>
  <c r="N38" i="6"/>
  <c r="H38" i="6"/>
  <c r="M38" i="6" s="1"/>
  <c r="N37" i="6"/>
  <c r="H37" i="6"/>
  <c r="L37" i="6" s="1"/>
  <c r="K23" i="9" s="1"/>
  <c r="N36" i="6"/>
  <c r="H36" i="6"/>
  <c r="M36" i="6" s="1"/>
  <c r="N35" i="6"/>
  <c r="H35" i="6"/>
  <c r="L35" i="6" s="1"/>
  <c r="K21" i="9" s="1"/>
  <c r="N34" i="6"/>
  <c r="H34" i="6"/>
  <c r="M34" i="6" s="1"/>
  <c r="N33" i="6"/>
  <c r="H33" i="6"/>
  <c r="N32" i="6"/>
  <c r="H32" i="6"/>
  <c r="L32" i="6" s="1"/>
  <c r="K18" i="9" s="1"/>
  <c r="N31" i="6"/>
  <c r="L31" i="6"/>
  <c r="K17" i="9" s="1"/>
  <c r="H31" i="6"/>
  <c r="M31" i="6" s="1"/>
  <c r="N30" i="6"/>
  <c r="G30" i="6"/>
  <c r="P30" i="6" s="1"/>
  <c r="N29" i="6"/>
  <c r="G29" i="6"/>
  <c r="N28" i="6"/>
  <c r="H28" i="6"/>
  <c r="L28" i="6" s="1"/>
  <c r="K14" i="9" s="1"/>
  <c r="N27" i="6"/>
  <c r="H27" i="6"/>
  <c r="L27" i="6" s="1"/>
  <c r="K13" i="9" s="1"/>
  <c r="N26" i="6"/>
  <c r="H26" i="6"/>
  <c r="L26" i="6" s="1"/>
  <c r="K12" i="9" s="1"/>
  <c r="N25" i="6"/>
  <c r="H25" i="6"/>
  <c r="M25" i="6" s="1"/>
  <c r="N24" i="6"/>
  <c r="H24" i="6"/>
  <c r="L24" i="6" s="1"/>
  <c r="K10" i="9" s="1"/>
  <c r="N23" i="6"/>
  <c r="H23" i="6"/>
  <c r="N22" i="6"/>
  <c r="H22" i="6"/>
  <c r="L22" i="6" s="1"/>
  <c r="K8" i="9" s="1"/>
  <c r="N21" i="6"/>
  <c r="H21" i="6"/>
  <c r="L21" i="6" s="1"/>
  <c r="K7" i="9" s="1"/>
  <c r="N20" i="6"/>
  <c r="H20" i="6"/>
  <c r="N19" i="6"/>
  <c r="H19" i="6"/>
  <c r="L19" i="6" s="1"/>
  <c r="K5" i="9" s="1"/>
  <c r="N18" i="6"/>
  <c r="K17" i="6"/>
  <c r="J17" i="6"/>
  <c r="I17" i="6"/>
  <c r="G17" i="6"/>
  <c r="F15" i="4" s="1"/>
  <c r="F17" i="6"/>
  <c r="K16" i="4" s="1"/>
  <c r="H16" i="6"/>
  <c r="L16" i="6" s="1"/>
  <c r="K14" i="8" s="1"/>
  <c r="H15" i="6"/>
  <c r="M15" i="6" s="1"/>
  <c r="H14" i="6"/>
  <c r="K13" i="6"/>
  <c r="J13" i="6"/>
  <c r="I13" i="6"/>
  <c r="G13" i="6"/>
  <c r="F13" i="6"/>
  <c r="H12" i="6"/>
  <c r="H13" i="6" s="1"/>
  <c r="K11" i="6"/>
  <c r="J11" i="6"/>
  <c r="I11" i="6"/>
  <c r="G11" i="6"/>
  <c r="F11" i="6"/>
  <c r="H10" i="6"/>
  <c r="M10" i="6" s="1"/>
  <c r="H9" i="6"/>
  <c r="L9" i="6" s="1"/>
  <c r="K7" i="8" s="1"/>
  <c r="H8" i="6"/>
  <c r="L8" i="6" s="1"/>
  <c r="K6" i="8" s="1"/>
  <c r="N6" i="8" s="1"/>
  <c r="H7" i="6"/>
  <c r="L7" i="6" s="1"/>
  <c r="K5" i="8" s="1"/>
  <c r="C2" i="6"/>
  <c r="J131" i="5"/>
  <c r="J130" i="5"/>
  <c r="J129" i="5"/>
  <c r="J128" i="5"/>
  <c r="J127" i="5"/>
  <c r="J126" i="5"/>
  <c r="J125" i="5"/>
  <c r="J124" i="5"/>
  <c r="J122" i="5"/>
  <c r="J121" i="5"/>
  <c r="J120" i="5"/>
  <c r="J119" i="5"/>
  <c r="J118" i="5"/>
  <c r="J117" i="5"/>
  <c r="J116" i="5"/>
  <c r="J115" i="5"/>
  <c r="J114" i="5"/>
  <c r="J113" i="5"/>
  <c r="J112" i="5"/>
  <c r="J111" i="5"/>
  <c r="J110" i="5"/>
  <c r="J109" i="5"/>
  <c r="J108" i="5"/>
  <c r="J107" i="5"/>
  <c r="J106" i="5"/>
  <c r="J105" i="5"/>
  <c r="J104" i="5"/>
  <c r="J103" i="5"/>
  <c r="J102" i="5"/>
  <c r="J101" i="5"/>
  <c r="J100" i="5"/>
  <c r="J99" i="5"/>
  <c r="J98" i="5"/>
  <c r="J97" i="5"/>
  <c r="J96" i="5"/>
  <c r="J95" i="5"/>
  <c r="J94" i="5"/>
  <c r="J93" i="5"/>
  <c r="J92" i="5"/>
  <c r="J91" i="5"/>
  <c r="J90" i="5"/>
  <c r="J89" i="5"/>
  <c r="J88" i="5"/>
  <c r="J87" i="5"/>
  <c r="J86" i="5"/>
  <c r="J85" i="5"/>
  <c r="J84" i="5"/>
  <c r="J83" i="5"/>
  <c r="J82" i="5"/>
  <c r="J81" i="5"/>
  <c r="J80" i="5"/>
  <c r="J79" i="5"/>
  <c r="J78" i="5"/>
  <c r="J77" i="5"/>
  <c r="J76" i="5"/>
  <c r="J75" i="5"/>
  <c r="J74" i="5"/>
  <c r="J73" i="5"/>
  <c r="J72" i="5"/>
  <c r="J71" i="5"/>
  <c r="J70" i="5"/>
  <c r="J69" i="5"/>
  <c r="J68" i="5"/>
  <c r="J67" i="5"/>
  <c r="J66" i="5"/>
  <c r="J65" i="5"/>
  <c r="J64" i="5"/>
  <c r="J63" i="5"/>
  <c r="J62" i="5"/>
  <c r="J61" i="5"/>
  <c r="J60" i="5"/>
  <c r="J59" i="5"/>
  <c r="J58" i="5"/>
  <c r="J57" i="5"/>
  <c r="J56" i="5"/>
  <c r="J55" i="5"/>
  <c r="J54" i="5"/>
  <c r="J53" i="5"/>
  <c r="I48" i="5"/>
  <c r="F48" i="5"/>
  <c r="E31" i="4" s="1"/>
  <c r="H47" i="5"/>
  <c r="K47" i="5" s="1"/>
  <c r="H46" i="5"/>
  <c r="J46" i="5" s="1"/>
  <c r="H45" i="5"/>
  <c r="J45" i="5" s="1"/>
  <c r="H44" i="5"/>
  <c r="K44" i="5" s="1"/>
  <c r="H43" i="5"/>
  <c r="J43" i="5" s="1"/>
  <c r="H42" i="5"/>
  <c r="J42" i="5" s="1"/>
  <c r="H41" i="5"/>
  <c r="J41" i="5" s="1"/>
  <c r="H40" i="5"/>
  <c r="J40" i="5" s="1"/>
  <c r="H39" i="5"/>
  <c r="J39" i="5" s="1"/>
  <c r="H38" i="5"/>
  <c r="J38" i="5" s="1"/>
  <c r="H37" i="5"/>
  <c r="J37" i="5" s="1"/>
  <c r="H36" i="5"/>
  <c r="J36" i="5" s="1"/>
  <c r="H35" i="5"/>
  <c r="H34" i="5"/>
  <c r="H33" i="5"/>
  <c r="K33" i="5" s="1"/>
  <c r="H32" i="5"/>
  <c r="J32" i="5" s="1"/>
  <c r="G31" i="5"/>
  <c r="H31" i="5" s="1"/>
  <c r="H30" i="5"/>
  <c r="H29" i="5"/>
  <c r="H28" i="5"/>
  <c r="G27" i="5"/>
  <c r="H26" i="5"/>
  <c r="I24" i="5"/>
  <c r="F24" i="5"/>
  <c r="E11" i="4" s="1"/>
  <c r="H23" i="5"/>
  <c r="K23" i="5" s="1"/>
  <c r="H22" i="5"/>
  <c r="K22" i="5" s="1"/>
  <c r="H21" i="5"/>
  <c r="J21" i="5" s="1"/>
  <c r="H20" i="5"/>
  <c r="J20" i="5" s="1"/>
  <c r="H19" i="5"/>
  <c r="J19" i="5" s="1"/>
  <c r="H18" i="5"/>
  <c r="J18" i="5" s="1"/>
  <c r="G17" i="5"/>
  <c r="H17" i="5" s="1"/>
  <c r="H16" i="5"/>
  <c r="K16" i="5" s="1"/>
  <c r="H15" i="5"/>
  <c r="H14" i="5"/>
  <c r="K14" i="5" s="1"/>
  <c r="H13" i="5"/>
  <c r="J13" i="5" s="1"/>
  <c r="H12" i="5"/>
  <c r="J12" i="5" s="1"/>
  <c r="G12" i="5"/>
  <c r="H11" i="5"/>
  <c r="J11" i="5" s="1"/>
  <c r="B3" i="5"/>
  <c r="E53" i="4"/>
  <c r="E52" i="4"/>
  <c r="E51" i="4"/>
  <c r="E50" i="4"/>
  <c r="E49" i="4"/>
  <c r="E48" i="4"/>
  <c r="E47" i="4"/>
  <c r="E40" i="4"/>
  <c r="H39" i="4"/>
  <c r="H33" i="4"/>
  <c r="F33" i="4"/>
  <c r="G42" i="4"/>
  <c r="G30" i="4"/>
  <c r="I30" i="4" s="1"/>
  <c r="G29" i="4"/>
  <c r="J29" i="4" s="1"/>
  <c r="G28" i="4"/>
  <c r="G27" i="4"/>
  <c r="H17" i="4"/>
  <c r="F17" i="4"/>
  <c r="G17" i="4" s="1"/>
  <c r="K18" i="4"/>
  <c r="H14" i="4"/>
  <c r="G14" i="4"/>
  <c r="F14" i="4"/>
  <c r="F13" i="4"/>
  <c r="G13" i="4" s="1"/>
  <c r="G22" i="4"/>
  <c r="H11" i="4"/>
  <c r="G10" i="4"/>
  <c r="I10" i="4" s="1"/>
  <c r="G9" i="4"/>
  <c r="J9" i="4" s="1"/>
  <c r="G8" i="4"/>
  <c r="G7" i="4"/>
  <c r="I7" i="4" s="1"/>
  <c r="I22" i="4" l="1"/>
  <c r="J22" i="4"/>
  <c r="I49" i="5"/>
  <c r="H31" i="4"/>
  <c r="L44" i="6"/>
  <c r="K30" i="9" s="1"/>
  <c r="E59" i="9"/>
  <c r="F59" i="9" s="1"/>
  <c r="J44" i="5"/>
  <c r="H30" i="6"/>
  <c r="L30" i="6" s="1"/>
  <c r="K16" i="9" s="1"/>
  <c r="L41" i="7"/>
  <c r="L28" i="9" s="1"/>
  <c r="J30" i="4"/>
  <c r="L78" i="7"/>
  <c r="L65" i="9" s="1"/>
  <c r="M65" i="9" s="1"/>
  <c r="M74" i="7"/>
  <c r="H91" i="6"/>
  <c r="L91" i="6" s="1"/>
  <c r="K77" i="9" s="1"/>
  <c r="N77" i="9" s="1"/>
  <c r="P91" i="6"/>
  <c r="L36" i="6"/>
  <c r="K22" i="9" s="1"/>
  <c r="L52" i="6"/>
  <c r="K38" i="9" s="1"/>
  <c r="N38" i="9" s="1"/>
  <c r="M57" i="6"/>
  <c r="M64" i="6"/>
  <c r="H29" i="6"/>
  <c r="L29" i="6" s="1"/>
  <c r="K15" i="9" s="1"/>
  <c r="N15" i="9" s="1"/>
  <c r="P29" i="6"/>
  <c r="L25" i="6"/>
  <c r="K11" i="9" s="1"/>
  <c r="M11" i="9" s="1"/>
  <c r="M39" i="6"/>
  <c r="M53" i="6"/>
  <c r="M60" i="6"/>
  <c r="L86" i="6"/>
  <c r="K72" i="9" s="1"/>
  <c r="N72" i="9" s="1"/>
  <c r="Q72" i="9" s="1"/>
  <c r="M32" i="6"/>
  <c r="E9" i="9"/>
  <c r="F9" i="9" s="1"/>
  <c r="N582" i="12"/>
  <c r="O582" i="12"/>
  <c r="N646" i="12"/>
  <c r="O646" i="12"/>
  <c r="N702" i="12"/>
  <c r="O702" i="12"/>
  <c r="N734" i="12"/>
  <c r="O734" i="12"/>
  <c r="N742" i="12"/>
  <c r="O742" i="12"/>
  <c r="N766" i="12"/>
  <c r="O766" i="12"/>
  <c r="N862" i="12"/>
  <c r="O862" i="12"/>
  <c r="N596" i="12"/>
  <c r="O596" i="12"/>
  <c r="N628" i="12"/>
  <c r="O628" i="12"/>
  <c r="N668" i="12"/>
  <c r="O668" i="12"/>
  <c r="N724" i="12"/>
  <c r="O724" i="12"/>
  <c r="N756" i="12"/>
  <c r="O756" i="12"/>
  <c r="N796" i="12"/>
  <c r="O796" i="12"/>
  <c r="N828" i="12"/>
  <c r="O828" i="12"/>
  <c r="N860" i="12"/>
  <c r="O860" i="12"/>
  <c r="N924" i="12"/>
  <c r="O924" i="12"/>
  <c r="N558" i="12"/>
  <c r="O558" i="12"/>
  <c r="N574" i="12"/>
  <c r="O574" i="12"/>
  <c r="N606" i="12"/>
  <c r="O606" i="12"/>
  <c r="N614" i="12"/>
  <c r="O614" i="12"/>
  <c r="N710" i="12"/>
  <c r="O710" i="12"/>
  <c r="N774" i="12"/>
  <c r="O774" i="12"/>
  <c r="N830" i="12"/>
  <c r="O830" i="12"/>
  <c r="N838" i="12"/>
  <c r="O838" i="12"/>
  <c r="N870" i="12"/>
  <c r="O870" i="12"/>
  <c r="N572" i="12"/>
  <c r="O572" i="12"/>
  <c r="N604" i="12"/>
  <c r="O604" i="12"/>
  <c r="N732" i="12"/>
  <c r="O732" i="12"/>
  <c r="N852" i="12"/>
  <c r="O852" i="12"/>
  <c r="N884" i="12"/>
  <c r="O884" i="12"/>
  <c r="N916" i="12"/>
  <c r="O916" i="12"/>
  <c r="N560" i="12"/>
  <c r="O560" i="12"/>
  <c r="N568" i="12"/>
  <c r="O568" i="12"/>
  <c r="N576" i="12"/>
  <c r="O576" i="12"/>
  <c r="N584" i="12"/>
  <c r="O584" i="12"/>
  <c r="N592" i="12"/>
  <c r="O592" i="12"/>
  <c r="N600" i="12"/>
  <c r="O600" i="12"/>
  <c r="N608" i="12"/>
  <c r="O608" i="12"/>
  <c r="N616" i="12"/>
  <c r="O616" i="12"/>
  <c r="N624" i="12"/>
  <c r="O624" i="12"/>
  <c r="N632" i="12"/>
  <c r="O632" i="12"/>
  <c r="N640" i="12"/>
  <c r="O640" i="12"/>
  <c r="N648" i="12"/>
  <c r="O648" i="12"/>
  <c r="N656" i="12"/>
  <c r="O656" i="12"/>
  <c r="N664" i="12"/>
  <c r="O664" i="12"/>
  <c r="N672" i="12"/>
  <c r="O672" i="12"/>
  <c r="N680" i="12"/>
  <c r="O680" i="12"/>
  <c r="N688" i="12"/>
  <c r="O688" i="12"/>
  <c r="N696" i="12"/>
  <c r="O696" i="12"/>
  <c r="N704" i="12"/>
  <c r="O704" i="12"/>
  <c r="N712" i="12"/>
  <c r="O712" i="12"/>
  <c r="N720" i="12"/>
  <c r="O720" i="12"/>
  <c r="N728" i="12"/>
  <c r="O728" i="12"/>
  <c r="N736" i="12"/>
  <c r="O736" i="12"/>
  <c r="N744" i="12"/>
  <c r="O744" i="12"/>
  <c r="N752" i="12"/>
  <c r="O752" i="12"/>
  <c r="N760" i="12"/>
  <c r="O760" i="12"/>
  <c r="N768" i="12"/>
  <c r="O768" i="12"/>
  <c r="N776" i="12"/>
  <c r="O776" i="12"/>
  <c r="N784" i="12"/>
  <c r="O784" i="12"/>
  <c r="N792" i="12"/>
  <c r="O792" i="12"/>
  <c r="N800" i="12"/>
  <c r="O800" i="12"/>
  <c r="N808" i="12"/>
  <c r="O808" i="12"/>
  <c r="N816" i="12"/>
  <c r="O816" i="12"/>
  <c r="N824" i="12"/>
  <c r="O824" i="12"/>
  <c r="N832" i="12"/>
  <c r="O832" i="12"/>
  <c r="N840" i="12"/>
  <c r="O840" i="12"/>
  <c r="N848" i="12"/>
  <c r="O848" i="12"/>
  <c r="N856" i="12"/>
  <c r="O856" i="12"/>
  <c r="N864" i="12"/>
  <c r="O864" i="12"/>
  <c r="N872" i="12"/>
  <c r="O872" i="12"/>
  <c r="N880" i="12"/>
  <c r="O880" i="12"/>
  <c r="N888" i="12"/>
  <c r="O888" i="12"/>
  <c r="N896" i="12"/>
  <c r="O896" i="12"/>
  <c r="N904" i="12"/>
  <c r="O904" i="12"/>
  <c r="N912" i="12"/>
  <c r="O912" i="12"/>
  <c r="N920" i="12"/>
  <c r="O920" i="12"/>
  <c r="N928" i="12"/>
  <c r="O928" i="12"/>
  <c r="N936" i="12"/>
  <c r="O936" i="12"/>
  <c r="N944" i="12"/>
  <c r="O944" i="12"/>
  <c r="N952" i="12"/>
  <c r="O952" i="12"/>
  <c r="G33" i="4"/>
  <c r="G47" i="4" s="1"/>
  <c r="L94" i="7"/>
  <c r="L16" i="8" s="1"/>
  <c r="I42" i="4"/>
  <c r="J42" i="4"/>
  <c r="J10" i="4"/>
  <c r="J7" i="4"/>
  <c r="I28" i="4"/>
  <c r="J28" i="4"/>
  <c r="I9" i="4"/>
  <c r="I14" i="4"/>
  <c r="I8" i="4"/>
  <c r="J8" i="4"/>
  <c r="I29" i="4"/>
  <c r="G15" i="8"/>
  <c r="H27" i="5"/>
  <c r="J27" i="5" s="1"/>
  <c r="G48" i="5"/>
  <c r="J33" i="5"/>
  <c r="M36" i="7"/>
  <c r="E12" i="8"/>
  <c r="L13" i="7"/>
  <c r="L12" i="8" s="1"/>
  <c r="K22" i="4"/>
  <c r="K20" i="4"/>
  <c r="K38" i="4"/>
  <c r="K42" i="4"/>
  <c r="N590" i="12"/>
  <c r="N622" i="12"/>
  <c r="N662" i="12"/>
  <c r="N686" i="12"/>
  <c r="N726" i="12"/>
  <c r="N758" i="12"/>
  <c r="N790" i="12"/>
  <c r="N806" i="12"/>
  <c r="N822" i="12"/>
  <c r="N846" i="12"/>
  <c r="N878" i="12"/>
  <c r="N894" i="12"/>
  <c r="N918" i="12"/>
  <c r="N934" i="12"/>
  <c r="N612" i="12"/>
  <c r="N620" i="12"/>
  <c r="N636" i="12"/>
  <c r="N652" i="12"/>
  <c r="N660" i="12"/>
  <c r="N676" i="12"/>
  <c r="N692" i="12"/>
  <c r="N740" i="12"/>
  <c r="N764" i="12"/>
  <c r="N772" i="12"/>
  <c r="N788" i="12"/>
  <c r="N804" i="12"/>
  <c r="N812" i="12"/>
  <c r="N820" i="12"/>
  <c r="N836" i="12"/>
  <c r="N844" i="12"/>
  <c r="N868" i="12"/>
  <c r="N876" i="12"/>
  <c r="N892" i="12"/>
  <c r="N932" i="12"/>
  <c r="N562" i="12"/>
  <c r="N570" i="12"/>
  <c r="N578" i="12"/>
  <c r="N586" i="12"/>
  <c r="N594" i="12"/>
  <c r="N602" i="12"/>
  <c r="N610" i="12"/>
  <c r="N618" i="12"/>
  <c r="N626" i="12"/>
  <c r="N634" i="12"/>
  <c r="N642" i="12"/>
  <c r="N650" i="12"/>
  <c r="N658" i="12"/>
  <c r="N666" i="12"/>
  <c r="N674" i="12"/>
  <c r="N682" i="12"/>
  <c r="N690" i="12"/>
  <c r="N698" i="12"/>
  <c r="N706" i="12"/>
  <c r="N714" i="12"/>
  <c r="N722" i="12"/>
  <c r="N730" i="12"/>
  <c r="N738" i="12"/>
  <c r="N746" i="12"/>
  <c r="N754" i="12"/>
  <c r="N762" i="12"/>
  <c r="N770" i="12"/>
  <c r="N778" i="12"/>
  <c r="N786" i="12"/>
  <c r="N794" i="12"/>
  <c r="N802" i="12"/>
  <c r="N810" i="12"/>
  <c r="N818" i="12"/>
  <c r="N826" i="12"/>
  <c r="N834" i="12"/>
  <c r="N842" i="12"/>
  <c r="N850" i="12"/>
  <c r="N858" i="12"/>
  <c r="N866" i="12"/>
  <c r="N874" i="12"/>
  <c r="N882" i="12"/>
  <c r="N890" i="12"/>
  <c r="N898" i="12"/>
  <c r="N906" i="12"/>
  <c r="N914" i="12"/>
  <c r="N922" i="12"/>
  <c r="N930" i="12"/>
  <c r="N938" i="12"/>
  <c r="N946" i="12"/>
  <c r="N566" i="12"/>
  <c r="N598" i="12"/>
  <c r="N630" i="12"/>
  <c r="N638" i="12"/>
  <c r="N654" i="12"/>
  <c r="N670" i="12"/>
  <c r="N678" i="12"/>
  <c r="N694" i="12"/>
  <c r="N718" i="12"/>
  <c r="N750" i="12"/>
  <c r="N782" i="12"/>
  <c r="N798" i="12"/>
  <c r="N814" i="12"/>
  <c r="N854" i="12"/>
  <c r="N886" i="12"/>
  <c r="N902" i="12"/>
  <c r="N910" i="12"/>
  <c r="N926" i="12"/>
  <c r="N942" i="12"/>
  <c r="N950" i="12"/>
  <c r="N564" i="12"/>
  <c r="N580" i="12"/>
  <c r="N588" i="12"/>
  <c r="N644" i="12"/>
  <c r="N684" i="12"/>
  <c r="N700" i="12"/>
  <c r="N708" i="12"/>
  <c r="N716" i="12"/>
  <c r="N748" i="12"/>
  <c r="N780" i="12"/>
  <c r="N900" i="12"/>
  <c r="N908" i="12"/>
  <c r="N940" i="12"/>
  <c r="N948" i="12"/>
  <c r="H34" i="4"/>
  <c r="J34" i="4" s="1"/>
  <c r="E39" i="9"/>
  <c r="F39" i="9" s="1"/>
  <c r="M25" i="7"/>
  <c r="L60" i="7"/>
  <c r="L47" i="9" s="1"/>
  <c r="L14" i="7"/>
  <c r="L13" i="8" s="1"/>
  <c r="L23" i="7"/>
  <c r="L10" i="9" s="1"/>
  <c r="M10" i="9" s="1"/>
  <c r="L37" i="7"/>
  <c r="L24" i="9" s="1"/>
  <c r="M54" i="7"/>
  <c r="M70" i="7"/>
  <c r="H37" i="4"/>
  <c r="J37" i="4" s="1"/>
  <c r="M22" i="6"/>
  <c r="M27" i="6"/>
  <c r="L40" i="6"/>
  <c r="K26" i="9" s="1"/>
  <c r="N26" i="9" s="1"/>
  <c r="Q26" i="9" s="1"/>
  <c r="M43" i="6"/>
  <c r="M44" i="6"/>
  <c r="M63" i="6"/>
  <c r="M77" i="6"/>
  <c r="L93" i="6"/>
  <c r="K79" i="9" s="1"/>
  <c r="M79" i="9" s="1"/>
  <c r="J14" i="8"/>
  <c r="J15" i="8" s="1"/>
  <c r="M40" i="6"/>
  <c r="M91" i="6"/>
  <c r="H15" i="4"/>
  <c r="L63" i="6"/>
  <c r="K49" i="9" s="1"/>
  <c r="M67" i="6"/>
  <c r="L78" i="6"/>
  <c r="K64" i="9" s="1"/>
  <c r="N64" i="9" s="1"/>
  <c r="H116" i="6"/>
  <c r="L116" i="6" s="1"/>
  <c r="K37" i="8" s="1"/>
  <c r="E12" i="9"/>
  <c r="F12" i="9" s="1"/>
  <c r="J14" i="4"/>
  <c r="M23" i="6"/>
  <c r="M26" i="6"/>
  <c r="M35" i="6"/>
  <c r="L42" i="6"/>
  <c r="K28" i="9" s="1"/>
  <c r="N28" i="9" s="1"/>
  <c r="M46" i="6"/>
  <c r="L67" i="6"/>
  <c r="K53" i="9" s="1"/>
  <c r="N53" i="9" s="1"/>
  <c r="Q53" i="9" s="1"/>
  <c r="L81" i="6"/>
  <c r="K67" i="9" s="1"/>
  <c r="F19" i="4"/>
  <c r="G19" i="4" s="1"/>
  <c r="L66" i="7"/>
  <c r="L53" i="9" s="1"/>
  <c r="L71" i="7"/>
  <c r="L58" i="9" s="1"/>
  <c r="E58" i="9"/>
  <c r="F58" i="9" s="1"/>
  <c r="L38" i="6"/>
  <c r="K24" i="9" s="1"/>
  <c r="N24" i="9" s="1"/>
  <c r="L55" i="7"/>
  <c r="L42" i="9" s="1"/>
  <c r="L56" i="6"/>
  <c r="K42" i="9" s="1"/>
  <c r="I13" i="8"/>
  <c r="K17" i="5"/>
  <c r="J17" i="5"/>
  <c r="J14" i="5"/>
  <c r="K18" i="5"/>
  <c r="K35" i="5"/>
  <c r="J35" i="5"/>
  <c r="K34" i="5"/>
  <c r="J34" i="5"/>
  <c r="K15" i="5"/>
  <c r="J15" i="5"/>
  <c r="J22" i="5"/>
  <c r="G24" i="5"/>
  <c r="F11" i="4" s="1"/>
  <c r="J16" i="5"/>
  <c r="K19" i="5"/>
  <c r="J23" i="5"/>
  <c r="J47" i="5"/>
  <c r="I22" i="8"/>
  <c r="L34" i="6"/>
  <c r="K20" i="9" s="1"/>
  <c r="E27" i="8"/>
  <c r="F27" i="8" s="1"/>
  <c r="L113" i="7"/>
  <c r="L35" i="8" s="1"/>
  <c r="M35" i="8" s="1"/>
  <c r="M113" i="6"/>
  <c r="L111" i="6"/>
  <c r="K32" i="8" s="1"/>
  <c r="N32" i="8" s="1"/>
  <c r="Q32" i="8" s="1"/>
  <c r="H90" i="7"/>
  <c r="L90" i="7" s="1"/>
  <c r="L77" i="9" s="1"/>
  <c r="H32" i="7"/>
  <c r="L32" i="7" s="1"/>
  <c r="L19" i="9" s="1"/>
  <c r="H48" i="7"/>
  <c r="L48" i="7" s="1"/>
  <c r="L35" i="9" s="1"/>
  <c r="F49" i="4"/>
  <c r="L35" i="7"/>
  <c r="L22" i="9" s="1"/>
  <c r="L39" i="7"/>
  <c r="L26" i="9" s="1"/>
  <c r="L53" i="7"/>
  <c r="L40" i="9" s="1"/>
  <c r="M40" i="9" s="1"/>
  <c r="L57" i="7"/>
  <c r="L44" i="9" s="1"/>
  <c r="L62" i="7"/>
  <c r="L49" i="9" s="1"/>
  <c r="M76" i="7"/>
  <c r="L112" i="7"/>
  <c r="L34" i="8" s="1"/>
  <c r="M34" i="8" s="1"/>
  <c r="E79" i="9"/>
  <c r="F79" i="9" s="1"/>
  <c r="H33" i="7"/>
  <c r="E20" i="9" s="1"/>
  <c r="F20" i="9" s="1"/>
  <c r="H91" i="7"/>
  <c r="L91" i="7" s="1"/>
  <c r="L78" i="9" s="1"/>
  <c r="E41" i="8"/>
  <c r="F41" i="8" s="1"/>
  <c r="E63" i="9"/>
  <c r="F63" i="9" s="1"/>
  <c r="M9" i="7"/>
  <c r="M15" i="7"/>
  <c r="M34" i="7"/>
  <c r="M38" i="7"/>
  <c r="M52" i="7"/>
  <c r="M56" i="7"/>
  <c r="L64" i="7"/>
  <c r="L51" i="9" s="1"/>
  <c r="M72" i="7"/>
  <c r="L75" i="7"/>
  <c r="L62" i="9" s="1"/>
  <c r="M62" i="9" s="1"/>
  <c r="M85" i="7"/>
  <c r="E14" i="8"/>
  <c r="F14" i="8" s="1"/>
  <c r="E23" i="9"/>
  <c r="F23" i="9" s="1"/>
  <c r="E42" i="9"/>
  <c r="F42" i="9" s="1"/>
  <c r="L80" i="6"/>
  <c r="K66" i="9" s="1"/>
  <c r="L73" i="7"/>
  <c r="L60" i="9" s="1"/>
  <c r="I34" i="8"/>
  <c r="P34" i="8" s="1"/>
  <c r="H19" i="4"/>
  <c r="H53" i="4" s="1"/>
  <c r="M33" i="7"/>
  <c r="L33" i="7"/>
  <c r="L20" i="9" s="1"/>
  <c r="F47" i="4"/>
  <c r="F48" i="4"/>
  <c r="M14" i="7"/>
  <c r="M49" i="7"/>
  <c r="H69" i="7"/>
  <c r="L80" i="7"/>
  <c r="L67" i="9" s="1"/>
  <c r="M81" i="7"/>
  <c r="L82" i="7"/>
  <c r="L69" i="9" s="1"/>
  <c r="M69" i="9" s="1"/>
  <c r="M83" i="7"/>
  <c r="M92" i="7"/>
  <c r="M116" i="7"/>
  <c r="F39" i="4"/>
  <c r="G39" i="4" s="1"/>
  <c r="I39" i="4" s="1"/>
  <c r="E8" i="8"/>
  <c r="F8" i="8" s="1"/>
  <c r="E10" i="8"/>
  <c r="F10" i="8" s="1"/>
  <c r="E21" i="9"/>
  <c r="F21" i="9" s="1"/>
  <c r="E43" i="9"/>
  <c r="F43" i="9" s="1"/>
  <c r="E50" i="9"/>
  <c r="F50" i="9" s="1"/>
  <c r="E61" i="9"/>
  <c r="F61" i="9" s="1"/>
  <c r="E34" i="9"/>
  <c r="F34" i="9" s="1"/>
  <c r="H10" i="7"/>
  <c r="L10" i="7" s="1"/>
  <c r="E6" i="9"/>
  <c r="F6" i="9" s="1"/>
  <c r="E33" i="9"/>
  <c r="F33" i="9" s="1"/>
  <c r="L7" i="7"/>
  <c r="L6" i="8" s="1"/>
  <c r="M6" i="8" s="1"/>
  <c r="H16" i="7"/>
  <c r="L16" i="7" s="1"/>
  <c r="L18" i="7"/>
  <c r="L5" i="9" s="1"/>
  <c r="M5" i="9" s="1"/>
  <c r="M19" i="7"/>
  <c r="L20" i="7"/>
  <c r="L7" i="9" s="1"/>
  <c r="M7" i="9" s="1"/>
  <c r="L27" i="7"/>
  <c r="L14" i="9" s="1"/>
  <c r="M14" i="9" s="1"/>
  <c r="L30" i="7"/>
  <c r="L17" i="9" s="1"/>
  <c r="M17" i="9" s="1"/>
  <c r="M31" i="7"/>
  <c r="L43" i="7"/>
  <c r="L30" i="9" s="1"/>
  <c r="M30" i="9" s="1"/>
  <c r="L46" i="7"/>
  <c r="L33" i="9" s="1"/>
  <c r="M33" i="9" s="1"/>
  <c r="M47" i="7"/>
  <c r="E14" i="9"/>
  <c r="F14" i="9" s="1"/>
  <c r="E22" i="9"/>
  <c r="F22" i="9" s="1"/>
  <c r="E27" i="9"/>
  <c r="F27" i="9" s="1"/>
  <c r="E46" i="9"/>
  <c r="F46" i="9" s="1"/>
  <c r="E62" i="9"/>
  <c r="F62" i="9" s="1"/>
  <c r="L33" i="6"/>
  <c r="K19" i="9" s="1"/>
  <c r="L85" i="6"/>
  <c r="K71" i="9" s="1"/>
  <c r="N71" i="9" s="1"/>
  <c r="E71" i="9"/>
  <c r="F71" i="9" s="1"/>
  <c r="L49" i="6"/>
  <c r="K35" i="9" s="1"/>
  <c r="M49" i="6"/>
  <c r="L10" i="6"/>
  <c r="K8" i="8" s="1"/>
  <c r="E7" i="9"/>
  <c r="F7" i="9" s="1"/>
  <c r="E65" i="9"/>
  <c r="F65" i="9" s="1"/>
  <c r="E69" i="9"/>
  <c r="F69" i="9" s="1"/>
  <c r="H13" i="4"/>
  <c r="H47" i="4" s="1"/>
  <c r="H17" i="6"/>
  <c r="M17" i="6" s="1"/>
  <c r="E6" i="8"/>
  <c r="F6" i="8" s="1"/>
  <c r="E7" i="8"/>
  <c r="F7" i="8" s="1"/>
  <c r="E19" i="8"/>
  <c r="F19" i="8" s="1"/>
  <c r="E24" i="9"/>
  <c r="F24" i="9" s="1"/>
  <c r="E28" i="9"/>
  <c r="F28" i="9" s="1"/>
  <c r="E36" i="9"/>
  <c r="F36" i="9" s="1"/>
  <c r="E47" i="9"/>
  <c r="F47" i="9" s="1"/>
  <c r="E51" i="9"/>
  <c r="F51" i="9" s="1"/>
  <c r="E70" i="9"/>
  <c r="F70" i="9" s="1"/>
  <c r="G48" i="4"/>
  <c r="E54" i="4"/>
  <c r="M9" i="6"/>
  <c r="L13" i="6"/>
  <c r="M14" i="6"/>
  <c r="M19" i="6"/>
  <c r="M20" i="6"/>
  <c r="L23" i="6"/>
  <c r="K9" i="9" s="1"/>
  <c r="N9" i="9" s="1"/>
  <c r="M50" i="6"/>
  <c r="M54" i="6"/>
  <c r="M72" i="6"/>
  <c r="M73" i="6"/>
  <c r="M83" i="6"/>
  <c r="M84" i="6"/>
  <c r="E5" i="8"/>
  <c r="F5" i="8" s="1"/>
  <c r="I10" i="8"/>
  <c r="E13" i="8"/>
  <c r="F13" i="8" s="1"/>
  <c r="E5" i="9"/>
  <c r="F5" i="9" s="1"/>
  <c r="E17" i="9"/>
  <c r="F17" i="9" s="1"/>
  <c r="E18" i="9"/>
  <c r="F18" i="9" s="1"/>
  <c r="I21" i="9"/>
  <c r="E25" i="9"/>
  <c r="F25" i="9" s="1"/>
  <c r="E40" i="9"/>
  <c r="F40" i="9" s="1"/>
  <c r="E44" i="9"/>
  <c r="F44" i="9" s="1"/>
  <c r="E48" i="9"/>
  <c r="F48" i="9" s="1"/>
  <c r="E52" i="9"/>
  <c r="F52" i="9" s="1"/>
  <c r="E67" i="9"/>
  <c r="F67" i="9" s="1"/>
  <c r="E23" i="8"/>
  <c r="F23" i="8" s="1"/>
  <c r="L14" i="6"/>
  <c r="K12" i="8" s="1"/>
  <c r="L20" i="6"/>
  <c r="K6" i="9" s="1"/>
  <c r="M6" i="9" s="1"/>
  <c r="M29" i="6"/>
  <c r="L58" i="6"/>
  <c r="K44" i="9" s="1"/>
  <c r="L61" i="6"/>
  <c r="K47" i="9" s="1"/>
  <c r="L65" i="6"/>
  <c r="K51" i="9" s="1"/>
  <c r="L72" i="6"/>
  <c r="K58" i="9" s="1"/>
  <c r="L73" i="6"/>
  <c r="K59" i="9" s="1"/>
  <c r="N59" i="9" s="1"/>
  <c r="Q59" i="9" s="1"/>
  <c r="L74" i="6"/>
  <c r="K60" i="9" s="1"/>
  <c r="M86" i="6"/>
  <c r="L87" i="6"/>
  <c r="K73" i="9" s="1"/>
  <c r="L89" i="6"/>
  <c r="K75" i="9" s="1"/>
  <c r="M75" i="9" s="1"/>
  <c r="H16" i="4"/>
  <c r="H18" i="4"/>
  <c r="M114" i="6"/>
  <c r="M117" i="6"/>
  <c r="N40" i="8"/>
  <c r="E10" i="9"/>
  <c r="F10" i="9" s="1"/>
  <c r="E11" i="9"/>
  <c r="F11" i="9" s="1"/>
  <c r="E41" i="9"/>
  <c r="F41" i="9" s="1"/>
  <c r="E60" i="9"/>
  <c r="F60" i="9" s="1"/>
  <c r="E64" i="9"/>
  <c r="F64" i="9" s="1"/>
  <c r="E68" i="9"/>
  <c r="F68" i="9" s="1"/>
  <c r="E57" i="9"/>
  <c r="F57" i="9" s="1"/>
  <c r="E75" i="9"/>
  <c r="F75" i="9" s="1"/>
  <c r="M88" i="7"/>
  <c r="E38" i="9"/>
  <c r="F38" i="9" s="1"/>
  <c r="L51" i="7"/>
  <c r="L38" i="9" s="1"/>
  <c r="M42" i="7"/>
  <c r="E29" i="9"/>
  <c r="F29" i="9" s="1"/>
  <c r="H9" i="10"/>
  <c r="H11" i="10"/>
  <c r="F11" i="10"/>
  <c r="I39" i="9"/>
  <c r="I31" i="8"/>
  <c r="P31" i="8" s="1"/>
  <c r="I32" i="8"/>
  <c r="P32" i="8" s="1"/>
  <c r="I36" i="8"/>
  <c r="P36" i="8" s="1"/>
  <c r="F30" i="8"/>
  <c r="F42" i="8" s="1"/>
  <c r="E42" i="8"/>
  <c r="I7" i="8"/>
  <c r="J29" i="8"/>
  <c r="K16" i="8"/>
  <c r="I64" i="9"/>
  <c r="I19" i="9"/>
  <c r="I28" i="9"/>
  <c r="I10" i="9"/>
  <c r="P10" i="9" s="1"/>
  <c r="H38" i="4"/>
  <c r="J9" i="8"/>
  <c r="H35" i="4"/>
  <c r="M109" i="7"/>
  <c r="L114" i="7"/>
  <c r="L36" i="8" s="1"/>
  <c r="M117" i="7"/>
  <c r="L111" i="7"/>
  <c r="L33" i="8" s="1"/>
  <c r="L115" i="7"/>
  <c r="L37" i="8" s="1"/>
  <c r="E26" i="8"/>
  <c r="F26" i="8" s="1"/>
  <c r="E21" i="8"/>
  <c r="F21" i="8" s="1"/>
  <c r="E25" i="8"/>
  <c r="F25" i="8" s="1"/>
  <c r="E18" i="8"/>
  <c r="F18" i="8" s="1"/>
  <c r="E22" i="8"/>
  <c r="F22" i="8" s="1"/>
  <c r="M106" i="7"/>
  <c r="E20" i="8"/>
  <c r="F20" i="8" s="1"/>
  <c r="E24" i="8"/>
  <c r="F24" i="8" s="1"/>
  <c r="E28" i="8"/>
  <c r="F28" i="8" s="1"/>
  <c r="H95" i="7"/>
  <c r="L95" i="7" s="1"/>
  <c r="F51" i="4"/>
  <c r="E16" i="8"/>
  <c r="F16" i="8" s="1"/>
  <c r="M38" i="8"/>
  <c r="M40" i="8"/>
  <c r="I30" i="8"/>
  <c r="P30" i="8" s="1"/>
  <c r="I33" i="8"/>
  <c r="P33" i="8" s="1"/>
  <c r="I35" i="8"/>
  <c r="P35" i="8" s="1"/>
  <c r="I37" i="8"/>
  <c r="P37" i="8" s="1"/>
  <c r="I20" i="8"/>
  <c r="I24" i="8"/>
  <c r="I18" i="8"/>
  <c r="I26" i="8"/>
  <c r="L12" i="7"/>
  <c r="M18" i="8"/>
  <c r="M22" i="8"/>
  <c r="M26" i="8"/>
  <c r="M20" i="8"/>
  <c r="M24" i="8"/>
  <c r="I27" i="8"/>
  <c r="G9" i="8"/>
  <c r="I5" i="8"/>
  <c r="N31" i="8"/>
  <c r="Q31" i="8" s="1"/>
  <c r="H36" i="4"/>
  <c r="I6" i="9"/>
  <c r="I17" i="9"/>
  <c r="I24" i="9"/>
  <c r="I41" i="9"/>
  <c r="I67" i="9"/>
  <c r="M50" i="9"/>
  <c r="I15" i="9"/>
  <c r="I26" i="9"/>
  <c r="P26" i="9" s="1"/>
  <c r="I70" i="9"/>
  <c r="I34" i="9"/>
  <c r="I47" i="9"/>
  <c r="I79" i="9"/>
  <c r="I31" i="9"/>
  <c r="I73" i="9"/>
  <c r="I78" i="9"/>
  <c r="M46" i="9"/>
  <c r="M48" i="9"/>
  <c r="M52" i="9"/>
  <c r="M63" i="9"/>
  <c r="H80" i="9"/>
  <c r="I8" i="9"/>
  <c r="I13" i="9"/>
  <c r="I18" i="9"/>
  <c r="I22" i="9"/>
  <c r="I33" i="9"/>
  <c r="I36" i="9"/>
  <c r="I42" i="9"/>
  <c r="I52" i="9"/>
  <c r="I56" i="9"/>
  <c r="I72" i="9"/>
  <c r="P72" i="9" s="1"/>
  <c r="I75" i="9"/>
  <c r="M18" i="9"/>
  <c r="M21" i="9"/>
  <c r="M39" i="9"/>
  <c r="M43" i="9"/>
  <c r="M57" i="9"/>
  <c r="M70" i="9"/>
  <c r="I14" i="9"/>
  <c r="I16" i="9"/>
  <c r="I23" i="9"/>
  <c r="I25" i="9"/>
  <c r="I27" i="9"/>
  <c r="M29" i="9"/>
  <c r="I30" i="9"/>
  <c r="P30" i="9" s="1"/>
  <c r="I32" i="9"/>
  <c r="I35" i="9"/>
  <c r="M36" i="9"/>
  <c r="I38" i="9"/>
  <c r="I45" i="9"/>
  <c r="I48" i="9"/>
  <c r="I51" i="9"/>
  <c r="I59" i="9"/>
  <c r="P59" i="9" s="1"/>
  <c r="I61" i="9"/>
  <c r="I68" i="9"/>
  <c r="I74" i="9"/>
  <c r="I77" i="9"/>
  <c r="M27" i="9"/>
  <c r="I5" i="9"/>
  <c r="I11" i="9"/>
  <c r="I20" i="9"/>
  <c r="I29" i="9"/>
  <c r="M34" i="9"/>
  <c r="M41" i="9"/>
  <c r="I44" i="9"/>
  <c r="I46" i="9"/>
  <c r="I49" i="9"/>
  <c r="P49" i="9" s="1"/>
  <c r="I54" i="9"/>
  <c r="I58" i="9"/>
  <c r="I63" i="9"/>
  <c r="I66" i="9"/>
  <c r="I69" i="9"/>
  <c r="M12" i="9"/>
  <c r="M68" i="9"/>
  <c r="I7" i="9"/>
  <c r="I9" i="9"/>
  <c r="I12" i="9"/>
  <c r="M23" i="9"/>
  <c r="M25" i="9"/>
  <c r="I37" i="9"/>
  <c r="I40" i="9"/>
  <c r="I43" i="9"/>
  <c r="I50" i="9"/>
  <c r="I53" i="9"/>
  <c r="P53" i="9" s="1"/>
  <c r="I55" i="9"/>
  <c r="I57" i="9"/>
  <c r="I60" i="9"/>
  <c r="M61" i="9"/>
  <c r="I62" i="9"/>
  <c r="I65" i="9"/>
  <c r="I71" i="9"/>
  <c r="I76" i="9"/>
  <c r="G80" i="9"/>
  <c r="M31" i="8"/>
  <c r="M39" i="8"/>
  <c r="N38" i="8"/>
  <c r="Q38" i="8" s="1"/>
  <c r="M14" i="8"/>
  <c r="G42" i="8"/>
  <c r="N39" i="8"/>
  <c r="Q39" i="8" s="1"/>
  <c r="J42" i="8"/>
  <c r="I16" i="8"/>
  <c r="I19" i="8"/>
  <c r="I23" i="8"/>
  <c r="I25" i="8"/>
  <c r="I6" i="8"/>
  <c r="I8" i="8"/>
  <c r="I12" i="8"/>
  <c r="I14" i="8"/>
  <c r="I21" i="8"/>
  <c r="I28" i="8"/>
  <c r="M5" i="8"/>
  <c r="M7" i="8"/>
  <c r="H29" i="8"/>
  <c r="M19" i="8"/>
  <c r="M21" i="8"/>
  <c r="M23" i="8"/>
  <c r="M25" i="8"/>
  <c r="M28" i="8"/>
  <c r="H42" i="8"/>
  <c r="I38" i="8"/>
  <c r="P38" i="8" s="1"/>
  <c r="I39" i="8"/>
  <c r="P39" i="8" s="1"/>
  <c r="I40" i="8"/>
  <c r="N7" i="9"/>
  <c r="N10" i="9"/>
  <c r="N12" i="9"/>
  <c r="N13" i="9"/>
  <c r="N14" i="9"/>
  <c r="N17" i="9"/>
  <c r="N18" i="9"/>
  <c r="N21" i="9"/>
  <c r="N23" i="9"/>
  <c r="N25" i="9"/>
  <c r="N27" i="9"/>
  <c r="N29" i="9"/>
  <c r="N30" i="9"/>
  <c r="Q30" i="9" s="1"/>
  <c r="N32" i="9"/>
  <c r="N33" i="9"/>
  <c r="N34" i="9"/>
  <c r="N36" i="9"/>
  <c r="N39" i="9"/>
  <c r="N41" i="9"/>
  <c r="N43" i="9"/>
  <c r="N46" i="9"/>
  <c r="N48" i="9"/>
  <c r="N50" i="9"/>
  <c r="N52" i="9"/>
  <c r="N57" i="9"/>
  <c r="N61" i="9"/>
  <c r="N63" i="9"/>
  <c r="N68" i="9"/>
  <c r="N69" i="9"/>
  <c r="N70" i="9"/>
  <c r="I4" i="9"/>
  <c r="H15" i="8"/>
  <c r="N18" i="8"/>
  <c r="N19" i="8"/>
  <c r="N20" i="8"/>
  <c r="N21" i="8"/>
  <c r="N22" i="8"/>
  <c r="N23" i="8"/>
  <c r="N24" i="8"/>
  <c r="N25" i="8"/>
  <c r="N26" i="8"/>
  <c r="N28" i="8"/>
  <c r="G29" i="8"/>
  <c r="N5" i="8"/>
  <c r="N7" i="8"/>
  <c r="H9" i="8"/>
  <c r="N14" i="8"/>
  <c r="L30" i="8"/>
  <c r="M30" i="8" s="1"/>
  <c r="M108" i="7"/>
  <c r="M105" i="7"/>
  <c r="L105" i="7"/>
  <c r="L27" i="8" s="1"/>
  <c r="M12" i="7"/>
  <c r="M6" i="7"/>
  <c r="M11" i="7"/>
  <c r="H21" i="7"/>
  <c r="E8" i="9" s="1"/>
  <c r="F8" i="9" s="1"/>
  <c r="M22" i="7"/>
  <c r="M24" i="7"/>
  <c r="H28" i="7"/>
  <c r="E15" i="9" s="1"/>
  <c r="F15" i="9" s="1"/>
  <c r="H44" i="7"/>
  <c r="H58" i="7"/>
  <c r="M59" i="7"/>
  <c r="M61" i="7"/>
  <c r="M63" i="7"/>
  <c r="M65" i="7"/>
  <c r="M68" i="7"/>
  <c r="M77" i="7"/>
  <c r="M84" i="7"/>
  <c r="M87" i="7"/>
  <c r="M94" i="7"/>
  <c r="M96" i="7"/>
  <c r="M97" i="7"/>
  <c r="M98" i="7"/>
  <c r="M99" i="7"/>
  <c r="M100" i="7"/>
  <c r="M101" i="7"/>
  <c r="M102" i="7"/>
  <c r="M103" i="7"/>
  <c r="M104" i="7"/>
  <c r="G107" i="7"/>
  <c r="M110" i="7"/>
  <c r="G93" i="7"/>
  <c r="L11" i="7"/>
  <c r="L10" i="8" s="1"/>
  <c r="H17" i="7"/>
  <c r="L17" i="7" s="1"/>
  <c r="H26" i="7"/>
  <c r="E13" i="9" s="1"/>
  <c r="F13" i="9" s="1"/>
  <c r="H29" i="7"/>
  <c r="H45" i="7"/>
  <c r="E32" i="9" s="1"/>
  <c r="F32" i="9" s="1"/>
  <c r="H50" i="7"/>
  <c r="E37" i="9" s="1"/>
  <c r="F37" i="9" s="1"/>
  <c r="H67" i="7"/>
  <c r="H79" i="7"/>
  <c r="E66" i="9" s="1"/>
  <c r="F66" i="9" s="1"/>
  <c r="H86" i="7"/>
  <c r="E73" i="9" s="1"/>
  <c r="F73" i="9" s="1"/>
  <c r="H89" i="7"/>
  <c r="L106" i="6"/>
  <c r="M106" i="6"/>
  <c r="M115" i="6"/>
  <c r="L115" i="6"/>
  <c r="K36" i="8" s="1"/>
  <c r="M7" i="6"/>
  <c r="H11" i="6"/>
  <c r="L11" i="6" s="1"/>
  <c r="M12" i="6"/>
  <c r="L15" i="6"/>
  <c r="K13" i="8" s="1"/>
  <c r="M16" i="6"/>
  <c r="H68" i="6"/>
  <c r="H70" i="6"/>
  <c r="M107" i="6"/>
  <c r="H108" i="6"/>
  <c r="M109" i="6"/>
  <c r="H112" i="6"/>
  <c r="G94" i="6"/>
  <c r="M8" i="6"/>
  <c r="L12" i="6"/>
  <c r="K10" i="8" s="1"/>
  <c r="M21" i="6"/>
  <c r="M24" i="6"/>
  <c r="M28" i="6"/>
  <c r="M33" i="6"/>
  <c r="M37" i="6"/>
  <c r="M41" i="6"/>
  <c r="M48" i="6"/>
  <c r="M51" i="6"/>
  <c r="M55" i="6"/>
  <c r="M62" i="6"/>
  <c r="M66" i="6"/>
  <c r="M71" i="6"/>
  <c r="M75" i="6"/>
  <c r="M79" i="6"/>
  <c r="M82" i="6"/>
  <c r="M85" i="6"/>
  <c r="M95" i="6"/>
  <c r="M96" i="6" s="1"/>
  <c r="H96" i="6"/>
  <c r="M97" i="6"/>
  <c r="M98" i="6"/>
  <c r="M99" i="6"/>
  <c r="M100" i="6"/>
  <c r="M101" i="6"/>
  <c r="M102" i="6"/>
  <c r="M103" i="6"/>
  <c r="M104" i="6"/>
  <c r="M105" i="6"/>
  <c r="G108" i="6"/>
  <c r="F18" i="4" s="1"/>
  <c r="M110" i="6"/>
  <c r="M118" i="6"/>
  <c r="H18" i="6"/>
  <c r="H45" i="6"/>
  <c r="H59" i="6"/>
  <c r="E45" i="9" s="1"/>
  <c r="F45" i="9" s="1"/>
  <c r="H69" i="6"/>
  <c r="E55" i="9" s="1"/>
  <c r="F55" i="9" s="1"/>
  <c r="H88" i="6"/>
  <c r="E74" i="9" s="1"/>
  <c r="F74" i="9" s="1"/>
  <c r="H90" i="6"/>
  <c r="H92" i="6"/>
  <c r="E78" i="9" s="1"/>
  <c r="F78" i="9" s="1"/>
  <c r="K29" i="5"/>
  <c r="J29" i="5"/>
  <c r="K28" i="5"/>
  <c r="J28" i="5"/>
  <c r="K27" i="5"/>
  <c r="K31" i="5"/>
  <c r="J31" i="5"/>
  <c r="K26" i="5"/>
  <c r="J26" i="5"/>
  <c r="J30" i="5"/>
  <c r="K30" i="5"/>
  <c r="K11" i="5"/>
  <c r="K12" i="5"/>
  <c r="K13" i="5"/>
  <c r="K21" i="5"/>
  <c r="K32" i="5"/>
  <c r="K37" i="5"/>
  <c r="K38" i="5"/>
  <c r="K43" i="5"/>
  <c r="G51" i="4"/>
  <c r="J17" i="4"/>
  <c r="I17" i="4"/>
  <c r="E31" i="9" l="1"/>
  <c r="F31" i="9" s="1"/>
  <c r="M30" i="6"/>
  <c r="E16" i="9"/>
  <c r="F16" i="9" s="1"/>
  <c r="E56" i="9"/>
  <c r="F56" i="9" s="1"/>
  <c r="J33" i="4"/>
  <c r="I33" i="4"/>
  <c r="Q9" i="9"/>
  <c r="N22" i="9"/>
  <c r="Q22" i="9" s="1"/>
  <c r="N65" i="9"/>
  <c r="Q65" i="9" s="1"/>
  <c r="M38" i="9"/>
  <c r="U38" i="9" s="1"/>
  <c r="N11" i="9"/>
  <c r="Q11" i="9" s="1"/>
  <c r="P75" i="9"/>
  <c r="P29" i="9"/>
  <c r="M72" i="9"/>
  <c r="X72" i="9" s="1"/>
  <c r="M53" i="9"/>
  <c r="U53" i="9" s="1"/>
  <c r="P9" i="9"/>
  <c r="M32" i="7"/>
  <c r="Q28" i="8"/>
  <c r="Q39" i="9"/>
  <c r="I34" i="4"/>
  <c r="H48" i="4"/>
  <c r="J48" i="4" s="1"/>
  <c r="N16" i="8"/>
  <c r="Q16" i="8" s="1"/>
  <c r="I47" i="4"/>
  <c r="H40" i="4"/>
  <c r="H32" i="4" s="1"/>
  <c r="H27" i="4" s="1"/>
  <c r="F12" i="8"/>
  <c r="F15" i="8" s="1"/>
  <c r="E15" i="8"/>
  <c r="H49" i="4"/>
  <c r="I15" i="8"/>
  <c r="M47" i="9"/>
  <c r="X47" i="9" s="1"/>
  <c r="P12" i="8"/>
  <c r="U12" i="9"/>
  <c r="X12" i="9"/>
  <c r="U57" i="9"/>
  <c r="X57" i="9"/>
  <c r="U18" i="9"/>
  <c r="X18" i="9"/>
  <c r="U63" i="9"/>
  <c r="X63" i="9"/>
  <c r="U7" i="9"/>
  <c r="X7" i="9"/>
  <c r="U23" i="9"/>
  <c r="X23" i="9"/>
  <c r="U68" i="9"/>
  <c r="X68" i="9"/>
  <c r="U27" i="9"/>
  <c r="X27" i="9"/>
  <c r="U6" i="9"/>
  <c r="X6" i="9"/>
  <c r="U14" i="9"/>
  <c r="X14" i="9"/>
  <c r="U79" i="9"/>
  <c r="X79" i="9"/>
  <c r="U25" i="9"/>
  <c r="X25" i="9"/>
  <c r="U34" i="9"/>
  <c r="X34" i="9"/>
  <c r="U39" i="9"/>
  <c r="X39" i="9"/>
  <c r="U48" i="9"/>
  <c r="X48" i="9"/>
  <c r="U50" i="9"/>
  <c r="X50" i="9"/>
  <c r="U17" i="9"/>
  <c r="X17" i="9"/>
  <c r="U5" i="9"/>
  <c r="X5" i="9"/>
  <c r="U62" i="9"/>
  <c r="X62" i="9"/>
  <c r="U10" i="9"/>
  <c r="X10" i="9"/>
  <c r="U30" i="9"/>
  <c r="X30" i="9"/>
  <c r="U69" i="9"/>
  <c r="X69" i="9"/>
  <c r="U40" i="9"/>
  <c r="X40" i="9"/>
  <c r="U70" i="9"/>
  <c r="X70" i="9"/>
  <c r="U21" i="9"/>
  <c r="X21" i="9"/>
  <c r="U46" i="9"/>
  <c r="X46" i="9"/>
  <c r="U33" i="9"/>
  <c r="X33" i="9"/>
  <c r="U61" i="9"/>
  <c r="X61" i="9"/>
  <c r="U41" i="9"/>
  <c r="X41" i="9"/>
  <c r="U36" i="9"/>
  <c r="X36" i="9"/>
  <c r="U29" i="9"/>
  <c r="X29" i="9"/>
  <c r="U43" i="9"/>
  <c r="X43" i="9"/>
  <c r="U11" i="9"/>
  <c r="X11" i="9"/>
  <c r="U52" i="9"/>
  <c r="X52" i="9"/>
  <c r="U65" i="9"/>
  <c r="X65" i="9"/>
  <c r="U75" i="9"/>
  <c r="X75" i="9"/>
  <c r="F31" i="4"/>
  <c r="G31" i="4" s="1"/>
  <c r="G51" i="5"/>
  <c r="G11" i="4"/>
  <c r="J11" i="4" s="1"/>
  <c r="N79" i="9"/>
  <c r="Q79" i="9" s="1"/>
  <c r="M12" i="8"/>
  <c r="H120" i="6"/>
  <c r="M120" i="6" s="1"/>
  <c r="M13" i="8"/>
  <c r="P46" i="9"/>
  <c r="I37" i="4"/>
  <c r="H51" i="4"/>
  <c r="I51" i="4" s="1"/>
  <c r="E54" i="9"/>
  <c r="F54" i="9" s="1"/>
  <c r="P39" i="9"/>
  <c r="Q12" i="9"/>
  <c r="P12" i="9"/>
  <c r="M28" i="9"/>
  <c r="M26" i="9"/>
  <c r="M67" i="9"/>
  <c r="N49" i="9"/>
  <c r="Q49" i="9" s="1"/>
  <c r="M64" i="9"/>
  <c r="M116" i="6"/>
  <c r="P50" i="9"/>
  <c r="M24" i="9"/>
  <c r="M77" i="9"/>
  <c r="P8" i="8"/>
  <c r="I13" i="4"/>
  <c r="M71" i="9"/>
  <c r="M91" i="7"/>
  <c r="M58" i="9"/>
  <c r="P58" i="9"/>
  <c r="E19" i="9"/>
  <c r="F19" i="9" s="1"/>
  <c r="N42" i="9"/>
  <c r="Q42" i="9" s="1"/>
  <c r="Q69" i="9"/>
  <c r="M42" i="9"/>
  <c r="Q64" i="9"/>
  <c r="Q46" i="9"/>
  <c r="N6" i="9"/>
  <c r="Q6" i="9" s="1"/>
  <c r="Q10" i="9"/>
  <c r="N5" i="9"/>
  <c r="Q5" i="9" s="1"/>
  <c r="P47" i="9"/>
  <c r="P6" i="9"/>
  <c r="N20" i="9"/>
  <c r="Q20" i="9" s="1"/>
  <c r="Q29" i="9"/>
  <c r="Q63" i="9"/>
  <c r="P10" i="8"/>
  <c r="P42" i="9"/>
  <c r="P79" i="9"/>
  <c r="N62" i="9"/>
  <c r="Q62" i="9" s="1"/>
  <c r="M44" i="9"/>
  <c r="N19" i="9"/>
  <c r="N51" i="9"/>
  <c r="Q51" i="9" s="1"/>
  <c r="H24" i="5"/>
  <c r="G50" i="5"/>
  <c r="M49" i="9"/>
  <c r="M22" i="9"/>
  <c r="M20" i="9"/>
  <c r="P27" i="9"/>
  <c r="P27" i="8"/>
  <c r="M16" i="7"/>
  <c r="N35" i="8"/>
  <c r="Q35" i="8" s="1"/>
  <c r="H119" i="7"/>
  <c r="L119" i="7" s="1"/>
  <c r="M32" i="8"/>
  <c r="M51" i="9"/>
  <c r="Q23" i="9"/>
  <c r="P14" i="8"/>
  <c r="P69" i="9"/>
  <c r="P13" i="8"/>
  <c r="P65" i="9"/>
  <c r="P44" i="9"/>
  <c r="P23" i="9"/>
  <c r="N34" i="8"/>
  <c r="Q34" i="8" s="1"/>
  <c r="Q33" i="9"/>
  <c r="Q14" i="9"/>
  <c r="Q23" i="8"/>
  <c r="N58" i="9"/>
  <c r="Q58" i="9" s="1"/>
  <c r="N40" i="9"/>
  <c r="Q40" i="9" s="1"/>
  <c r="Q34" i="9"/>
  <c r="Q25" i="9"/>
  <c r="Q21" i="9"/>
  <c r="P25" i="8"/>
  <c r="P43" i="9"/>
  <c r="P25" i="9"/>
  <c r="P24" i="9"/>
  <c r="E35" i="9"/>
  <c r="F35" i="9" s="1"/>
  <c r="M90" i="7"/>
  <c r="M35" i="9"/>
  <c r="E76" i="9"/>
  <c r="F76" i="9" s="1"/>
  <c r="M48" i="7"/>
  <c r="Q14" i="8"/>
  <c r="P63" i="9"/>
  <c r="E77" i="9"/>
  <c r="F77" i="9" s="1"/>
  <c r="P21" i="9"/>
  <c r="J13" i="4"/>
  <c r="Q71" i="9"/>
  <c r="J39" i="4"/>
  <c r="F53" i="4"/>
  <c r="G53" i="4"/>
  <c r="I53" i="4" s="1"/>
  <c r="P60" i="9"/>
  <c r="M60" i="9"/>
  <c r="P48" i="9"/>
  <c r="P34" i="9"/>
  <c r="M10" i="8"/>
  <c r="Q27" i="9"/>
  <c r="Q13" i="9"/>
  <c r="P11" i="9"/>
  <c r="P15" i="9"/>
  <c r="Q48" i="9"/>
  <c r="P5" i="9"/>
  <c r="P22" i="9"/>
  <c r="Q6" i="8"/>
  <c r="Q50" i="9"/>
  <c r="Q43" i="9"/>
  <c r="Q28" i="9"/>
  <c r="Q24" i="9"/>
  <c r="P6" i="8"/>
  <c r="P23" i="8"/>
  <c r="P51" i="9"/>
  <c r="P38" i="9"/>
  <c r="N67" i="9"/>
  <c r="Q67" i="9" s="1"/>
  <c r="H20" i="4"/>
  <c r="H12" i="4" s="1"/>
  <c r="H52" i="4"/>
  <c r="Q15" i="9"/>
  <c r="P62" i="9"/>
  <c r="P14" i="9"/>
  <c r="P33" i="9"/>
  <c r="M10" i="7"/>
  <c r="N12" i="8"/>
  <c r="Q12" i="8" s="1"/>
  <c r="Q5" i="8"/>
  <c r="Q25" i="8"/>
  <c r="N47" i="9"/>
  <c r="Q47" i="9" s="1"/>
  <c r="M59" i="9"/>
  <c r="P37" i="9"/>
  <c r="P66" i="9"/>
  <c r="P16" i="9"/>
  <c r="P36" i="9"/>
  <c r="P13" i="9"/>
  <c r="P31" i="9"/>
  <c r="P64" i="9"/>
  <c r="M69" i="7"/>
  <c r="L69" i="7"/>
  <c r="L56" i="9" s="1"/>
  <c r="E4" i="9"/>
  <c r="F4" i="9" s="1"/>
  <c r="N13" i="8"/>
  <c r="R13" i="8" s="1"/>
  <c r="Q61" i="9"/>
  <c r="Q38" i="9"/>
  <c r="Q7" i="9"/>
  <c r="P7" i="8"/>
  <c r="P71" i="9"/>
  <c r="P20" i="9"/>
  <c r="M9" i="9"/>
  <c r="P61" i="9"/>
  <c r="P18" i="9"/>
  <c r="P67" i="9"/>
  <c r="P18" i="8"/>
  <c r="N8" i="8"/>
  <c r="R8" i="8" s="1"/>
  <c r="M8" i="8"/>
  <c r="L17" i="6"/>
  <c r="G15" i="4"/>
  <c r="Q68" i="9"/>
  <c r="Q52" i="9"/>
  <c r="Q17" i="9"/>
  <c r="P32" i="9"/>
  <c r="P73" i="9"/>
  <c r="P28" i="9"/>
  <c r="J19" i="4"/>
  <c r="Q7" i="8"/>
  <c r="Q19" i="8"/>
  <c r="I9" i="8"/>
  <c r="N75" i="9"/>
  <c r="Q75" i="9" s="1"/>
  <c r="N60" i="9"/>
  <c r="Q60" i="9" s="1"/>
  <c r="N44" i="9"/>
  <c r="Q44" i="9" s="1"/>
  <c r="N35" i="9"/>
  <c r="Q18" i="9"/>
  <c r="P40" i="9"/>
  <c r="P7" i="9"/>
  <c r="P45" i="9"/>
  <c r="M19" i="9"/>
  <c r="P78" i="9"/>
  <c r="P5" i="8"/>
  <c r="M37" i="8"/>
  <c r="N36" i="8"/>
  <c r="Q36" i="8" s="1"/>
  <c r="P68" i="9"/>
  <c r="P17" i="9"/>
  <c r="I19" i="4"/>
  <c r="Q70" i="9"/>
  <c r="Q41" i="9"/>
  <c r="Q36" i="9"/>
  <c r="Q32" i="9"/>
  <c r="P19" i="8"/>
  <c r="P52" i="9"/>
  <c r="P70" i="9"/>
  <c r="P41" i="9"/>
  <c r="Q57" i="9"/>
  <c r="P57" i="9"/>
  <c r="P74" i="9"/>
  <c r="P8" i="9"/>
  <c r="F36" i="4"/>
  <c r="F16" i="4"/>
  <c r="P55" i="9"/>
  <c r="P21" i="8"/>
  <c r="M108" i="6"/>
  <c r="G18" i="4"/>
  <c r="Q21" i="8"/>
  <c r="F29" i="8"/>
  <c r="P28" i="8"/>
  <c r="P16" i="8"/>
  <c r="Q26" i="8"/>
  <c r="Q22" i="8"/>
  <c r="E29" i="8"/>
  <c r="M16" i="8"/>
  <c r="N10" i="8"/>
  <c r="Q10" i="8" s="1"/>
  <c r="J35" i="4"/>
  <c r="I35" i="4"/>
  <c r="N30" i="8"/>
  <c r="Q30" i="8" s="1"/>
  <c r="M36" i="8"/>
  <c r="N37" i="8"/>
  <c r="H107" i="7"/>
  <c r="L107" i="7" s="1"/>
  <c r="F38" i="4"/>
  <c r="Q18" i="8"/>
  <c r="P20" i="8"/>
  <c r="P22" i="8"/>
  <c r="P24" i="8"/>
  <c r="Q24" i="8"/>
  <c r="Q20" i="8"/>
  <c r="P26" i="8"/>
  <c r="M95" i="7"/>
  <c r="L108" i="6"/>
  <c r="K27" i="8"/>
  <c r="J47" i="4"/>
  <c r="H50" i="4"/>
  <c r="I29" i="8"/>
  <c r="I42" i="8"/>
  <c r="I80" i="9"/>
  <c r="L45" i="7"/>
  <c r="L32" i="9" s="1"/>
  <c r="M32" i="9" s="1"/>
  <c r="M45" i="7"/>
  <c r="M89" i="7"/>
  <c r="L89" i="7"/>
  <c r="L76" i="9" s="1"/>
  <c r="M50" i="7"/>
  <c r="L50" i="7"/>
  <c r="L37" i="9" s="1"/>
  <c r="M17" i="7"/>
  <c r="L4" i="9"/>
  <c r="L58" i="7"/>
  <c r="L45" i="9" s="1"/>
  <c r="M58" i="7"/>
  <c r="L44" i="7"/>
  <c r="L31" i="9" s="1"/>
  <c r="M44" i="7"/>
  <c r="L67" i="7"/>
  <c r="L54" i="9" s="1"/>
  <c r="M67" i="7"/>
  <c r="M26" i="7"/>
  <c r="L26" i="7"/>
  <c r="L13" i="9" s="1"/>
  <c r="M13" i="9" s="1"/>
  <c r="M28" i="7"/>
  <c r="L28" i="7"/>
  <c r="L15" i="9" s="1"/>
  <c r="M15" i="9" s="1"/>
  <c r="L21" i="7"/>
  <c r="L8" i="9" s="1"/>
  <c r="M21" i="7"/>
  <c r="M86" i="7"/>
  <c r="L86" i="7"/>
  <c r="L73" i="9" s="1"/>
  <c r="M79" i="7"/>
  <c r="L79" i="7"/>
  <c r="L66" i="9" s="1"/>
  <c r="M29" i="7"/>
  <c r="L29" i="7"/>
  <c r="L16" i="9" s="1"/>
  <c r="N16" i="9" s="1"/>
  <c r="H93" i="7"/>
  <c r="L92" i="6"/>
  <c r="K78" i="9" s="1"/>
  <c r="M92" i="6"/>
  <c r="L69" i="6"/>
  <c r="K55" i="9" s="1"/>
  <c r="M69" i="6"/>
  <c r="M68" i="6"/>
  <c r="L68" i="6"/>
  <c r="K54" i="9" s="1"/>
  <c r="M11" i="6"/>
  <c r="L88" i="6"/>
  <c r="K74" i="9" s="1"/>
  <c r="M88" i="6"/>
  <c r="H94" i="6"/>
  <c r="L18" i="6"/>
  <c r="K4" i="9" s="1"/>
  <c r="M18" i="6"/>
  <c r="M112" i="6"/>
  <c r="L112" i="6"/>
  <c r="M70" i="6"/>
  <c r="L70" i="6"/>
  <c r="K56" i="9" s="1"/>
  <c r="L59" i="6"/>
  <c r="K45" i="9" s="1"/>
  <c r="M59" i="6"/>
  <c r="L90" i="6"/>
  <c r="K76" i="9" s="1"/>
  <c r="M90" i="6"/>
  <c r="L45" i="6"/>
  <c r="K31" i="9" s="1"/>
  <c r="M45" i="6"/>
  <c r="H48" i="5"/>
  <c r="P56" i="9" l="1"/>
  <c r="X38" i="9"/>
  <c r="U47" i="9"/>
  <c r="U72" i="9"/>
  <c r="X53" i="9"/>
  <c r="Q19" i="9"/>
  <c r="H54" i="4"/>
  <c r="I48" i="4"/>
  <c r="G36" i="4"/>
  <c r="J36" i="4" s="1"/>
  <c r="F40" i="4"/>
  <c r="F32" i="4" s="1"/>
  <c r="J51" i="4"/>
  <c r="I27" i="4"/>
  <c r="J27" i="4"/>
  <c r="I31" i="4"/>
  <c r="J31" i="4"/>
  <c r="Q13" i="8"/>
  <c r="S13" i="8"/>
  <c r="U49" i="9"/>
  <c r="X49" i="9"/>
  <c r="U15" i="9"/>
  <c r="X15" i="9"/>
  <c r="U59" i="9"/>
  <c r="X59" i="9"/>
  <c r="U51" i="9"/>
  <c r="X51" i="9"/>
  <c r="U19" i="9"/>
  <c r="X19" i="9"/>
  <c r="U35" i="9"/>
  <c r="X35" i="9"/>
  <c r="U20" i="9"/>
  <c r="X20" i="9"/>
  <c r="U44" i="9"/>
  <c r="X44" i="9"/>
  <c r="U42" i="9"/>
  <c r="X42" i="9"/>
  <c r="U24" i="9"/>
  <c r="X24" i="9"/>
  <c r="U32" i="9"/>
  <c r="X32" i="9"/>
  <c r="U26" i="9"/>
  <c r="X26" i="9"/>
  <c r="U22" i="9"/>
  <c r="X22" i="9"/>
  <c r="U58" i="9"/>
  <c r="X58" i="9"/>
  <c r="U67" i="9"/>
  <c r="X67" i="9"/>
  <c r="U13" i="9"/>
  <c r="X13" i="9"/>
  <c r="U9" i="9"/>
  <c r="X9" i="9"/>
  <c r="U60" i="9"/>
  <c r="X60" i="9"/>
  <c r="U71" i="9"/>
  <c r="X71" i="9"/>
  <c r="U77" i="9"/>
  <c r="X77" i="9"/>
  <c r="U64" i="9"/>
  <c r="X64" i="9"/>
  <c r="U28" i="9"/>
  <c r="X28" i="9"/>
  <c r="I11" i="4"/>
  <c r="P54" i="9"/>
  <c r="P19" i="9"/>
  <c r="S8" i="8"/>
  <c r="Q8" i="8"/>
  <c r="K24" i="5"/>
  <c r="J24" i="5"/>
  <c r="F80" i="9"/>
  <c r="J53" i="4"/>
  <c r="M119" i="7"/>
  <c r="P35" i="9"/>
  <c r="P77" i="9"/>
  <c r="Q35" i="9"/>
  <c r="P76" i="9"/>
  <c r="Q77" i="9"/>
  <c r="P4" i="9"/>
  <c r="E80" i="9"/>
  <c r="P80" i="9" s="1"/>
  <c r="L120" i="6"/>
  <c r="K41" i="8" s="1"/>
  <c r="M41" i="8" s="1"/>
  <c r="K33" i="8"/>
  <c r="G49" i="4"/>
  <c r="I15" i="4"/>
  <c r="J15" i="4"/>
  <c r="F50" i="4"/>
  <c r="I36" i="4"/>
  <c r="F20" i="4"/>
  <c r="M94" i="6"/>
  <c r="G16" i="4"/>
  <c r="M107" i="7"/>
  <c r="I18" i="4"/>
  <c r="J18" i="4"/>
  <c r="G38" i="4"/>
  <c r="F52" i="4"/>
  <c r="M27" i="8"/>
  <c r="N27" i="8"/>
  <c r="Q27" i="8" s="1"/>
  <c r="M66" i="9"/>
  <c r="N66" i="9"/>
  <c r="Q66" i="9" s="1"/>
  <c r="M37" i="9"/>
  <c r="N37" i="9"/>
  <c r="Q37" i="9" s="1"/>
  <c r="M16" i="9"/>
  <c r="Q16" i="9"/>
  <c r="M73" i="9"/>
  <c r="N73" i="9"/>
  <c r="Q73" i="9" s="1"/>
  <c r="N8" i="9"/>
  <c r="Q8" i="9" s="1"/>
  <c r="M8" i="9"/>
  <c r="L80" i="9"/>
  <c r="M31" i="9"/>
  <c r="N31" i="9"/>
  <c r="Q31" i="9" s="1"/>
  <c r="M45" i="9"/>
  <c r="N45" i="9"/>
  <c r="Q45" i="9" s="1"/>
  <c r="M78" i="9"/>
  <c r="N78" i="9"/>
  <c r="Q78" i="9" s="1"/>
  <c r="M54" i="9"/>
  <c r="N54" i="9"/>
  <c r="Q54" i="9" s="1"/>
  <c r="M76" i="9"/>
  <c r="N76" i="9"/>
  <c r="Q76" i="9" s="1"/>
  <c r="M4" i="9"/>
  <c r="K80" i="9"/>
  <c r="N4" i="9"/>
  <c r="Q4" i="9" s="1"/>
  <c r="M55" i="9"/>
  <c r="N55" i="9"/>
  <c r="Q55" i="9" s="1"/>
  <c r="M56" i="9"/>
  <c r="N56" i="9"/>
  <c r="Q56" i="9" s="1"/>
  <c r="M74" i="9"/>
  <c r="N74" i="9"/>
  <c r="Q74" i="9" s="1"/>
  <c r="L93" i="7"/>
  <c r="M93" i="7"/>
  <c r="L94" i="6"/>
  <c r="K48" i="5"/>
  <c r="J48" i="5"/>
  <c r="U78" i="9" l="1"/>
  <c r="X78" i="9"/>
  <c r="U31" i="9"/>
  <c r="X31" i="9"/>
  <c r="U74" i="9"/>
  <c r="X74" i="9"/>
  <c r="U16" i="9"/>
  <c r="X16" i="9"/>
  <c r="U4" i="9"/>
  <c r="X4" i="9"/>
  <c r="U54" i="9"/>
  <c r="X54" i="9"/>
  <c r="U45" i="9"/>
  <c r="X45" i="9"/>
  <c r="U8" i="9"/>
  <c r="X8" i="9"/>
  <c r="U76" i="9"/>
  <c r="X76" i="9"/>
  <c r="U55" i="9"/>
  <c r="X55" i="9"/>
  <c r="U66" i="9"/>
  <c r="X66" i="9"/>
  <c r="U56" i="9"/>
  <c r="X56" i="9"/>
  <c r="U73" i="9"/>
  <c r="X73" i="9"/>
  <c r="U37" i="9"/>
  <c r="X37" i="9"/>
  <c r="F54" i="4"/>
  <c r="G54" i="4" s="1"/>
  <c r="I54" i="4" s="1"/>
  <c r="N41" i="8"/>
  <c r="M33" i="8"/>
  <c r="N33" i="8"/>
  <c r="Q33" i="8" s="1"/>
  <c r="I49" i="4"/>
  <c r="J49" i="4"/>
  <c r="M80" i="9"/>
  <c r="N80" i="9" s="1"/>
  <c r="F12" i="4"/>
  <c r="G20" i="4"/>
  <c r="G50" i="4"/>
  <c r="J16" i="4"/>
  <c r="I16" i="4"/>
  <c r="G40" i="4"/>
  <c r="J40" i="4" s="1"/>
  <c r="G52" i="4"/>
  <c r="J38" i="4"/>
  <c r="I38" i="4"/>
  <c r="J54" i="4" l="1"/>
  <c r="J20" i="4"/>
  <c r="J12" i="4" s="1"/>
  <c r="I20" i="4"/>
  <c r="I12" i="4" s="1"/>
  <c r="G12" i="4"/>
  <c r="J50" i="4"/>
  <c r="I50" i="4"/>
  <c r="G32" i="4"/>
  <c r="J32" i="4" s="1"/>
  <c r="I40" i="4"/>
  <c r="I32" i="4" s="1"/>
  <c r="I52" i="4"/>
  <c r="J52" i="4"/>
</calcChain>
</file>

<file path=xl/comments1.xml><?xml version="1.0" encoding="utf-8"?>
<comments xmlns="http://schemas.openxmlformats.org/spreadsheetml/2006/main">
  <authors>
    <author>Autor</author>
  </authors>
  <commentList>
    <comment ref="C7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081-2019 Modifica Dec Ex 533-2018 Cuota sardina y anchoveta 2019 v-x (de 81347 a 120500 t)</t>
        </r>
      </text>
    </comment>
    <comment ref="C9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081-2019 Modifica Dec Ex 533-2018 Cuota sardina y anchoveta 2019 v-x (de 813 a 1205 t) 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081-2019 Modifica Dec Ex 533-2018 Cuota sardina y anchoveta 2019 v-x (de 813 a 1205 t) </t>
        </r>
      </text>
    </comment>
    <comment ref="C11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081-2019 Modifica Dec Ex 533-2018 Cuota sardina y anchoveta 2019 v-x (de 17506 a 25947 t) </t>
        </r>
      </text>
    </comment>
    <comment ref="C12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081-2019 Modifica Dec Ex 533-2018 Cuota sardina y anchoveta 2019 v-x (de  62065 a 91993 t) </t>
        </r>
      </text>
    </comment>
    <comment ref="D13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1765-19 Modifica REx.4536-2018 Establece Distribución Artesanal Anch y Sar com V_X regiones (de 3852 a 5715 t)</t>
        </r>
      </text>
    </comment>
    <comment ref="D14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1765-19 Modifica REx.4536-2018 Establece Distribución Artesanal Anch y Sar com V_X regiones (de 25 a 36 t)</t>
        </r>
      </text>
    </comment>
    <comment ref="D15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1765-19 Modifica REx.4536-2018 Establece Distribución Artesanal Anch y Sar com V_X regiones (de 412 a 611 t)</t>
        </r>
      </text>
    </comment>
    <comment ref="D16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1765-19 Modifica REx.4536-2018 Establece Distribución Artesanal Anch y Sar com V_X regiones (de 49336 a 73228 t)</t>
        </r>
      </text>
    </comment>
    <comment ref="D17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1765-19 Modifica REx.4536-2018 Establece Distribución Artesanal Anch y Sar com V_X regiones (de 769 a 1141 t)</t>
        </r>
      </text>
    </comment>
    <comment ref="D18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1765-19 Modifica REx.4536-2018 Establece Distribución Artesanal Anch y Sar com V_X regiones (de 4635 a 6876 t)</t>
        </r>
      </text>
    </comment>
    <comment ref="D19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1765-19 Modifica REx.4536-2018 Establece Distribución Artesanal Anch y Sar com V_X regiones (de 2856 a 4236 t)</t>
        </r>
      </text>
    </comment>
    <comment ref="C27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081-2019 Modifica Dec Ex 533-2018 Cuota sardina y anchoveta 2019 v-x (de 274406 a 335334 t) </t>
        </r>
      </text>
    </comment>
    <comment ref="C29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081-2019 Modifica Dec Ex 533-2018 Cuota sardina y anchoveta 2019 v-x (de 2744  a 3353 t) </t>
        </r>
      </text>
    </comment>
    <comment ref="F29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R Ex 1513 / 23-04-19_Traspasa 999 ton de cuota imprevistos a la IX region 
R Ex 2356 / 28-06-19_Traspasa  1221 ton de cuota imprevistos a la IX region 
</t>
        </r>
      </text>
    </comment>
    <comment ref="C30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081-2019 Modifica Dec Ex 533-2018 Cuota sardina y anchoveta 2019 v-x (de 2744 a 3353 t) </t>
        </r>
      </text>
    </comment>
    <comment ref="C31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081-2019 Modifica Dec Ex 533-2018 Cuota sardina y anchoveta 2019 v-x (de 59122  a 72258 t) </t>
        </r>
      </text>
    </comment>
    <comment ref="C32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081-2019 Modifica Dec Ex 533-2018 Cuota sardina y anchoveta 2019 v-x (de 209616  a 256190 t) </t>
        </r>
      </text>
    </comment>
    <comment ref="D33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1765-19 Modifica REx.4536-2018 Establece Distribución Artesanal Anch y Sar com V_X regiones (de 2970 a 3631 t)</t>
        </r>
      </text>
    </comment>
    <comment ref="D34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1765-19 Modifica REx.4536-2018 Establece Distribución Artesanal Anch y Sar com V_X regiones (de 70 a 86 t)</t>
        </r>
      </text>
    </comment>
    <comment ref="D35" authorId="0" shape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1765-19 Modifica REx.4536-2018 Establece Distribución Artesanal Anch y Sar com V_X regiones (de 1074 a 1313 t)
2355-2019 Modifica R Ex 4536-2018 Establece Distribución Fracciones Artesanales Anchovy SardinaComValparaíso a Los Lagos
R Ex 4655-19 Establece Distribución region Maule
2817-19 Modifica REs N° 4655-18 Pelagicos VII</t>
        </r>
      </text>
    </comment>
    <comment ref="D36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1765-19 Modifica REx.4536-2018 Establece Distribución Artesanal Anch y Sar com V_X regiones (de 167514 a 204760 t)
2355-2019 Modifica R Ex 4536-2018 Establece Distribución Fracciones Artesanales Anchovy SardinaComValparaíso a Los Lagos</t>
        </r>
      </text>
    </comment>
    <comment ref="D37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1765-19 Modifica REx.4536-2018 Establece Distribución Artesanal Anch y Sar com V_X regiones (de 2479 a 3030 t)
2355-2019 Modifica R Ex 4536-2018 Establece Distribución Fracciones Artesanales Anchovy SardinaComValparaíso a Los Lagos</t>
        </r>
      </text>
    </comment>
    <comment ref="F37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R Ex 1513 / 23-04-19_Incremento de 999 toneladas desde Cuota Imprevisto </t>
        </r>
      </text>
    </comment>
    <comment ref="D38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1765-19 Modifica REx.4536-2018 Establece Distribución Artesanal Anch y Sar com V_X regiones (de 24001 a 29337 t)2355-2019 Modifica R Ex 4536-2018 Establece Distribución Fracciones Artesanales Anchovy SardinaComValparaíso a Los Lagos</t>
        </r>
      </text>
    </comment>
    <comment ref="D39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1765-19 Modifica REx.4536-2018 Establece Distribución Artesanal Anch y Sar com V_X regiones (de 11358 a 13883 t)
2355-2019 Modifica R Ex 4536-2018 Establece Distribución Fracciones Artesanales Anchovy SardinaComValparaíso a Los Lagos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G11" authorId="0" shape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 Ex 823 Cesion de 892,476 ton de Alimar  a Grupo Emb_VIII region
R Ex 822 Cesion de 900 ton de Alimar  a Grupo Emb_VIII region
R Ex 1079 Cesion de 100 ton de Alimar  a Emb Mar de Liguria_VIII region
R Ex 1107 Cesion de 264,446 ton de Alimar  a Grupo Emb_VIII region
R Ex 1108 Cesion de 130 ton de Alimar  a Emb Florencia_VIII region
R Ex 1197 Cesion de 4 ton de Alimar  a Emb Adriana V_VIII region
R Ex 1198 Cesion de 1596 ton de Alimar  a Grupo Emb_VIII region
R Ex 2201 Cesion de 960,536 ton de Alimar  a Grupo Emb_VIII region
R Ex 2367 Cesion de 374 ton de Alimar  a Grupo Emb_VIII region</t>
        </r>
      </text>
    </comment>
    <comment ref="G12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cesion ind-art cede 2590 ton en favor de embarcacines de la region de los rios (res n° 1080 del 27-03-2019)
cesion ind-art cede 300 ton en favor de embarcacines de la region de la araucania (res n° 1081 del 27-03-2019)
-------------------------------------------------------------------------------
R Ex 1196 Cesion de 40 ton de Blumar  a Emb Lago Ranco-VIII region
R Ex 1196 Cesion de 30 ton de Blumar  a Emb Nahum-VIII region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cesion ind-art cede 120 ton en favor de artesanales de la region del BIOBIO (RES N° 794 del 28-02-2019)
</t>
        </r>
        <r>
          <rPr>
            <strike/>
            <sz val="9"/>
            <color indexed="81"/>
            <rFont val="Tahoma"/>
            <family val="2"/>
          </rPr>
          <t>cesion ind-art cede 120 ton en favor de artesanales de la region del BIOBIO (RES N° 847 del 06-03-2019)</t>
        </r>
        <r>
          <rPr>
            <sz val="9"/>
            <color indexed="81"/>
            <rFont val="Tahoma"/>
            <family val="2"/>
          </rPr>
          <t xml:space="preserve">
Cesion art-ind cede 125 ton en favor de artesanales de la region del biobio (res n° 1110 del 29-03-2019)
</t>
        </r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 Ex 1526 Cesion de 200 ton de Camanchaca PS  a Grupo Emb_VIII region
R Ex 1528 Cesion de 230 ton de Camanchaca PS  a Grupo Emb_VIII region
R Ex 1574 Cesion de 20 ton de Camanchaca PS  a Emb Domenica_VIII region
R Ex 1527 Modifica Res. Ex. N° 794 de 120 a 110 ton de anchoveta 
</t>
        </r>
        <r>
          <rPr>
            <strike/>
            <sz val="9"/>
            <color indexed="81"/>
            <rFont val="Tahoma"/>
            <family val="2"/>
          </rPr>
          <t>R Ex 2053 Cesion de 190 ton de Camanchaca PS  a Grupo Emb_VIII region</t>
        </r>
        <r>
          <rPr>
            <sz val="9"/>
            <color indexed="81"/>
            <rFont val="Tahoma"/>
            <family val="2"/>
          </rPr>
          <t xml:space="preserve">
R Ex 2139 Cesion de 600 ton de Camanchaca PS  a Artesanal region
R Ex 2705_Modifica 2521 Cesion de 60 ton de Camanchaca PS  a Emb Eden I, Rpa 960104 region
R Ex 2814_Modifica 2053 Cesion de 170 ton de Camanchaca PS  a Grupo Emb_VIII region</t>
        </r>
      </text>
    </comment>
    <comment ref="G15" authorId="0" shape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 Ex 544 Cesion de 70,71 ton de Novamar  a Emb Niña Ximena_VIII region
R Ex 686 Cesion de 101,885 ton de Novamar  a Emb Paulina M_VIII region
R Ex 2197 Cesion de 11,417 ton de Novamar  a Grupo Emb_VIII region 
R Ex 2270 Cesion de 120,135 ton de Novamar  a Grupo Emb_VIII region
R Ex 2206 Cesion de 11,417 ton de Novamar  a Grupo Emb_VIII region
R Ex 2311 Cesion de 21,017 ton de Novamar  a Grupo Emb_VIII region
R Ex 2397 Cesion de 30,617 ton de Novamar  a Emb Paulina M_VIII region
</t>
        </r>
      </text>
    </comment>
    <comment ref="G16" authorId="0" shape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 Ex 543 Cesion de 104,336 ton de Pesq Litoral  a Grupo Emb_VIII region
R Ex 676 Cesion de 104,511 ton de Pesq Litoral  a Grupo Emb_VIII region
R Ex 825 Cesion de 81,236 ton de Pesq Litoral  a Emb Paulina M_VIII region
R Ex 971 Cesion de 106,787 ton de Pesq Litoral  a Emb Paulina M_VIII region
R Ex 2444 Cesion de 48,002 ton de Pesq Litoral   a Grupo Emb_VIII region
R Ex 2445 Cesion de 184,483 ton de Pesq Litoral   a Grupo Emb_VIII region
R Ex 2446 Cesion de 47,224 ton de Pesq Litoral   a Grupo Emb_VIII region
</t>
        </r>
      </text>
    </comment>
    <comment ref="G17" authorId="0" shapeId="0">
      <text>
        <r>
          <rPr>
            <b/>
            <strike/>
            <sz val="9"/>
            <color indexed="81"/>
            <rFont val="Tahoma"/>
            <family val="2"/>
          </rPr>
          <t>Autor:</t>
        </r>
        <r>
          <rPr>
            <strike/>
            <sz val="9"/>
            <color indexed="81"/>
            <rFont val="Tahoma"/>
            <family val="2"/>
          </rPr>
          <t xml:space="preserve">
C-V cede 131,838 ton en favor de inversiones pesqueros pedro irigoyen limitada (res n° 866 del 11-03-2019)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cesion ind-art cede 432,272 ton en favor de armadore artesanales de la region del biobio (res n° 1048 del 22-03-2019) 
Cesion ind-art cede 113 ton en favor de armadores artesanales de la region del biobio (res n° 1112 del 29-03-2019)
Cesion ind-art cede 16 ton en favor de la embarcacion SANTA RITA III (RES N° 1113 del 29-03-2019)</t>
        </r>
      </text>
    </comment>
    <comment ref="G19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R Ex 1594 Cesion de 1175 ton de Soc Landes  a Grupo Emb_VIII region</t>
        </r>
      </text>
    </comment>
    <comment ref="G20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R Ex 1638 Cesion de 266 ton de Lota Protein  a VIII region
R Ex 1460 Cesion de 2 ton de Lota Protein  a Emb Don Sixto_VIII region
R Ex 1460 Cesion de 2 ton de Lota Protein  a Emb Don Sixto Abraham I_VIII region
R Ex 2099 Cesion de -40 ton de Lota Protein  a Artesanal region 
R Ex 2122 Cesion de -97 ton de Lota Protein  a Artesanal region 
</t>
        </r>
      </text>
    </comment>
    <comment ref="G21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cesion art-art cede 315 ton en favor de artesanales de la region del BIOBIO (RES N° 795 del 28-02-2019)
---------------------------------------------------------------------------------
R Ex 1462 Cesion de 3363 ton de Orizon  a Grupo Emb_VIII region
R Ex 2140 Cesion de 1800 ton de Orizon  a Artesanal region
</t>
        </r>
      </text>
    </comment>
    <comment ref="G23" authorId="0" shapeId="0">
      <text>
        <r>
          <rPr>
            <b/>
            <strike/>
            <sz val="9"/>
            <color indexed="81"/>
            <rFont val="Tahoma"/>
            <family val="2"/>
          </rPr>
          <t>Autor:</t>
        </r>
        <r>
          <rPr>
            <strike/>
            <sz val="9"/>
            <color indexed="81"/>
            <rFont val="Tahoma"/>
            <family val="2"/>
          </rPr>
          <t xml:space="preserve">
C-V incremento de 131,838 ton desde FOODCORP CHILE SA (RES N° 866 del 11-03-2019)</t>
        </r>
        <r>
          <rPr>
            <sz val="9"/>
            <color indexed="81"/>
            <rFont val="Tahoma"/>
            <family val="2"/>
          </rPr>
          <t xml:space="preserve">
-------------------------------------------------------------------------------------
R Ex 1188 Cesion de 131,8 ton de Inv Pesq Pedro Irigoyen  a Emb Don Luis Alberto-VIII region
R Ex 2105 Cesion de -63,6 ton de Pedro Irigoyen  a Artesanal region </t>
        </r>
      </text>
    </comment>
    <comment ref="G26" authorId="0" shape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 Ex 822 Cesion de 600 ton de Alimar  a Grupo Emb_VIII region
R Ex 823 Cesion de 3014,199 ton de Alimar  a Grupo Emb_VIII region
R Ex 1079 Cesion de 200 ton de Alimar  a Emb Mar de Liguria_VIII region
R Ex 1108 Cesion de 893,098 ton de Alimar  a Grupo Emb_VIII region
R Ex 1108 Cesion de 110 ton de Alimar  a Emb Florencia_VIII region
R Ex 1197 Cesion de 196 ton de Alimar  a Emb Adriana V_VIII region 
R Ex 1198 Cesion de 206 ton de Alimar  a Grupo Emb_VIII region
R Ex 2201 Cesion de 727,296 ton de Alimar  a Grupo Emb_VIII region
R Ex 2367 Cesion de 250 ton de Alimar  a Grupo Emb_VIII region
</t>
        </r>
      </text>
    </comment>
    <comment ref="G27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cesion ind-art cede 7860 ton en favor de embarcacines de la region de Los Rios  (res n° 1080 del 27-03-2019)
cesion ind-art cede 900 ton en favor de embarcacines de la region de la Araucania  (res n° 1081 del 27-03-2019)
-------------------------------------------------------------------------------------------------------
R Ex 1196 Cesion de 260 ton de Blumar  a Emb Lago Ranco-VIII region
R Ex 1196 Cesion de 170 ton de Blumar  a Emb Nahum-VIII region</t>
        </r>
      </text>
    </comment>
    <comment ref="G28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trike/>
            <sz val="9"/>
            <color indexed="81"/>
            <rFont val="Tahoma"/>
            <family val="2"/>
          </rPr>
          <t>cesion art-art cede 1200 ton en favor de artesanales de la region del BIOBIO (RES N° 794 del 28-02-2019)</t>
        </r>
        <r>
          <rPr>
            <sz val="9"/>
            <color indexed="81"/>
            <rFont val="Tahoma"/>
            <family val="2"/>
          </rPr>
          <t xml:space="preserve">
cesion art-art cede 1310 ton en favor de artesanales de la region del BIOBIO (RES N° 847 del 06-03-2019)
Cesion art-ind cede 915 ton en favor de artesanales de la region del biobio (res n° 1110 del 29-03-2019)
---------------------------------------------------------------------------------------------------
</t>
        </r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 Ex 1526 Cesion de 1000 ton de Camanchaca PS  a Grupo Emb_VIII region
R Ex 1528 Cesion de 2750 ton de Camanchaca PS  a Grupo Emb_VIII region
R Ex 1574 Cesion de 230 ton de Camanchaca PS  a Emb Domenica_VIII region
R Ex 1527 Modifica Res. Ex. N° 794 de 1200 a 1100 ton de sardina comun
</t>
        </r>
        <r>
          <rPr>
            <strike/>
            <sz val="9"/>
            <color indexed="81"/>
            <rFont val="Tahoma"/>
            <family val="2"/>
          </rPr>
          <t>R Ex 2053 Cesion de 2090 ton de Camanchaca PS  a Grupo Emb_VIII region</t>
        </r>
        <r>
          <rPr>
            <sz val="9"/>
            <color indexed="81"/>
            <rFont val="Tahoma"/>
            <family val="2"/>
          </rPr>
          <t xml:space="preserve">
R Ex 2139 Cesion de 2740 ton de Camanchaca PS  a Artesanal region
</t>
        </r>
        <r>
          <rPr>
            <strike/>
            <sz val="9"/>
            <color indexed="81"/>
            <rFont val="Tahoma"/>
            <family val="2"/>
          </rPr>
          <t xml:space="preserve">R Ex 2521 Cesion de 120 ton de Camanchaca PS  a Emb Eden I, Rpa 960104-XIV </t>
        </r>
        <r>
          <rPr>
            <sz val="9"/>
            <color indexed="81"/>
            <rFont val="Tahoma"/>
            <family val="2"/>
          </rPr>
          <t>region
R Ex 2705_Modifica 2521 Cesion de 60 ton de Camanchaca PS  a Emb Eden I, Rpa 960104 region
R Ex 2814_Modifica 2053 Cesion de 1840 ton de Camanchaca PS  a Grupo Emb_VIII region</t>
        </r>
      </text>
    </comment>
    <comment ref="G29" authorId="0" shape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 Ex 544 Cesion de 1929,753 ton de Novamar  a Emb Niña Ximena_VIII region
R Ex 686 Cesion de 2075,329 ton de Novamar  a Emb Paulina M_VIII region
R Ex 2197 Cesion de 164,748 ton de Novamar  a Grupo Emb_VIII region 
R Ex 2206 Cesion de 164,748 ton de Novamar  a Grupo Emb_VIII region
R Ex 2270 Cesion de 329,496 ton de Novamar  a Grupo Emb_VIII region
R Ex 2311 Cesion de 22,4 ton de Novamar  a Grupo Emb_VIII region
R Ex 2397 Cesion de 119,226 ton de Novamar  a Emb Paulina M_VIII region
</t>
        </r>
      </text>
    </comment>
    <comment ref="G30" authorId="0" shape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 Ex 543 Cesion de 200,424 ton de Pesq Litoral  a Grupo Emb_VIII region 200,424
R Ex 676 Cesion de 200,424 ton de Pesq Litoral  a Grupo Emb_VIII region 200,424 
R Ex 825 Cesion de 74,664 ton de Pesq Litoral  a Emb Paulina M_VIII region 74,664 
R Ex 971 Cesion de 460,56 ton de Pesq Litoral  a Emb Paulina M_VIII region 460,56  
R Ex 2444 Cesion de 52,026 ton de Pesq Litoral   a Grupo Emb_VIII region 52,026 
R Ex 2445 Cesion de 116,335 ton de Pesq Litoral   a Grupo Emb_VIII region 116,335 
R Ex 2446 Cesion de 52,026 ton de Pesq Litoral   a Grupo Emb_VIII region 52,026 
</t>
        </r>
      </text>
    </comment>
    <comment ref="G31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C-V cede 254,88 ton en favor de INVERSIONES PESQUERAS PEDRO IRIGOYEN LIMITADA (RES N°864 del 11-03-2019)
cesion ind-art cede 915,076 ton en favor de armadore artesanales de la region del biobio (res n° 1048 del 22-03-2019) 
Cesion ind-art cede 237 ton en favor de armadores artesanales de la region del biobio (res n° 1112 del 29-03-2019)
Cesion ind-art cede 34 ton en favor de la embarcacion SANTA RITA III (RES N° 1113 del 29-03-2019)</t>
        </r>
      </text>
    </comment>
    <comment ref="G33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R Ex 1594 Cesion de 6585 ton de Soc Landes  a Grupo Emb_VIII region</t>
        </r>
      </text>
    </comment>
    <comment ref="I33" authorId="0" shapeId="0">
      <text>
        <r>
          <rPr>
            <b/>
            <sz val="9"/>
            <color indexed="81"/>
            <rFont val="Tahoma"/>
            <family val="2"/>
          </rPr>
          <t xml:space="preserve">Autor:
</t>
        </r>
      </text>
    </comment>
    <comment ref="G34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R Ex 1638 Cesion de 1726 ton de Lota Protein  a VIII region
R Ex 1460 Cesion de 198 ton de Lota Protein  a Emb Don Sixto_VIII region
R Ex 1460 Cesion de 198 ton de Lota Protein  a Emb Don Sixto Abraham I_VIII region
R Ex 2099 Cesion de -160 ton de Lota Protein  a Artesanal region
R Ex 2122 Cesion de -315 ton de Lota Protein  a Artesanal region 
</t>
        </r>
      </text>
    </comment>
    <comment ref="G35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cesion art-art cede 844 ton en favor de artesanales de la region del BIOBIO (RES N° 795 del 28-02-2019)
----------------------------------------------------------------------------------------------
</t>
        </r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 Ex 1462 Cesion de 9146 ton de Orizon  a Grupo Emb_VIII region
R Ex 2140 Cesion de -2200 ton de Orizon  a Artesanal region </t>
        </r>
      </text>
    </comment>
    <comment ref="G36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cesion ind-art cede 798,147 ton en favor de la embarcacion AGUILA REAL (RES N° 1114 del 29-03-2019) 
------------------------------------------------------------------------------------
</t>
        </r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 Ex 2506 Cesion de 177,336 ton de Soc Mehuin Rey  a Emb Aguila Real_XIV region</t>
        </r>
      </text>
    </comment>
    <comment ref="G37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R Ex 1192 Cesion de 798,15 ton de Cristian Silva  a Emb Claudio I-VIII region</t>
        </r>
      </text>
    </comment>
    <comment ref="G38" authorId="0" shapeId="0">
      <text>
        <r>
          <rPr>
            <b/>
            <strike/>
            <sz val="9"/>
            <color indexed="81"/>
            <rFont val="Tahoma"/>
            <family val="2"/>
          </rPr>
          <t>Autor:</t>
        </r>
        <r>
          <rPr>
            <strike/>
            <sz val="9"/>
            <color indexed="81"/>
            <rFont val="Tahoma"/>
            <family val="2"/>
          </rPr>
          <t xml:space="preserve">
C-V incremento de 133,02455 ton desde Paola Poblete (res n° 1020 del 21-03-2019)
C-V incremento de 133,02455 ton desde Paola Poblete (res n° 1021 del 21-03-2019)
C-V incremento de 133,02455 ton desde Paola Poblete (res n° 1022 del 21-03-2019)</t>
        </r>
        <r>
          <rPr>
            <sz val="9"/>
            <color indexed="81"/>
            <rFont val="Tahoma"/>
            <family val="2"/>
          </rPr>
          <t xml:space="preserve">
----------------------------------------------------------------------------------------------------------------------------
</t>
        </r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 Ex 1111 Cesion de 88,683 ton de Inv Tridente  a Emb Gianfranco_VIII region
R Ex 1352 Cesion de 266,05 ton de Inv Tridente  a Emb Gianluca_VIII region
R Ex 1459 rectifica 1352 Cesion de 0 ton de Inv Tridente  a Emb Gianluca_VIII region
R Ex 2398 Cesion de 108,372 ton de Inv Tridente  a Emb Gianfranco_VIII region
</t>
        </r>
      </text>
    </comment>
    <comment ref="G39" authorId="0" shape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 Ex 980 Cesion de 532,1 ton de Gonzalo galdamez  a Emb Margot Maria IV_XIV region
R Ex 3061 Cesion de 118,224 ton de Gonzalo galdamez  a Emb Margot IV- IX region</t>
        </r>
      </text>
    </comment>
    <comment ref="G40" authorId="0" shape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 Ex 1192 Cesion de 133,025 ton de Susan Monsalve  a Emb Alberto M -XIV region
R Ex 2937 Cesion de 29,556 ton de Susan Monsalve  a Emb Alberto M-XIV region</t>
        </r>
      </text>
    </comment>
    <comment ref="G41" authorId="0" shape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 Ex 1191 Cesion de 266,05 ton de Julio Saez  a Emb Ebenezer II-XIV region
R Ex 2199 Cesion de 59,112 ton de Julio Saez  a Grupo Emb_VIII region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 Ex 677 Cesion de 199,833 ton de Proc Tec Bio Bio  a Grupo Emb_VIII region
R Ex 541 Cesion de 199,242 ton de Proc Tec Bio Bio  a Grupo Emb_VIII region
R Ex 2485 Cesion de 86,709 ton de Proc Tec Bio Bio  a Grupo Emb_VIII region
</t>
        </r>
      </text>
    </comment>
    <comment ref="G44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R Ex 1189 Cesion de 1634,723 ton de Pesq Lepe  a Grupo Emb -VIII region</t>
        </r>
      </text>
    </comment>
    <comment ref="G45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R Ex 1192 Cesion de 133,025 ton de Fabian Monsalve  a Emb Claudio I-XIV region</t>
        </r>
      </text>
    </comment>
    <comment ref="G46" authorId="0" shapeId="0">
      <text>
        <r>
          <rPr>
            <b/>
            <strike/>
            <sz val="9"/>
            <color indexed="81"/>
            <rFont val="Tahoma"/>
            <family val="2"/>
          </rPr>
          <t>Autor:</t>
        </r>
        <r>
          <rPr>
            <strike/>
            <sz val="9"/>
            <color indexed="81"/>
            <rFont val="Tahoma"/>
            <family val="2"/>
          </rPr>
          <t xml:space="preserve">
c-v cede 133,02455 ton en favor de INVERSIONES TRIDENTE SpA (RES N° 1020 del 21-03-2019) 
c-v cede 133,02455 ton en favor de INVERSIONES TRIDENTE SpA (RES N° 1021 del 21-03-2019)
c-v cede 133,0259 ton en favor de INVERSIONES TRIDENTE SpA (RES N° 1022 del 21-03-2019)</t>
        </r>
        <r>
          <rPr>
            <sz val="9"/>
            <color indexed="81"/>
            <rFont val="Tahoma"/>
            <family val="2"/>
          </rPr>
          <t xml:space="preserve">  </t>
        </r>
      </text>
    </comment>
    <comment ref="G47" authorId="0" shapeId="0">
      <text>
        <r>
          <rPr>
            <sz val="9"/>
            <color indexed="81"/>
            <rFont val="Tahoma"/>
            <family val="2"/>
          </rPr>
          <t xml:space="preserve">
--------------------------------------------------------------------------------------------
R Ex 1188 Cesion de 254,8 ton de Inv Pesq Pedro Irigoyen  a Emb Don Luis Alberto-VIII region
R Ex 2105 Cesion de -56,7 ton de Pedro Irigoyen  a Artesanal region </t>
        </r>
      </text>
    </comment>
    <comment ref="C63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1527 Modifica Res. Ex. N° 794</t>
        </r>
      </text>
    </comment>
    <comment ref="C64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1527 Modifica Res. Ex. N° 794</t>
        </r>
      </text>
    </comment>
  </commentList>
</comments>
</file>

<file path=xl/comments3.xml><?xml version="1.0" encoding="utf-8"?>
<comments xmlns="http://schemas.openxmlformats.org/spreadsheetml/2006/main">
  <authors>
    <author>Autor</author>
  </authors>
  <commentList>
    <comment ref="G7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R Ex 3163 Cesion -807 ton de O-2510 a Embarccaciones individuales y colectivas VIII region
</t>
        </r>
      </text>
    </comment>
    <comment ref="G15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R Ex 1017 Cesion de 205 de -130  ton
R Ex 2071 Cesion de -63 ton(205) de O 07.05.0193 a Org 5483-8</t>
        </r>
      </text>
    </comment>
    <comment ref="G18" authorId="0" shape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 Ex 3 15-02-2019 205 Desc -32,16 toneladas
R Ex 58 25-04-2019 205 Desc-15 toneladas
R Ex 73 16-05-2019 205 Desc -25 toneladas
R Ex 80 22-05-2019 205 Desc -40 toneladas
R Ex 85 23-05-2019 205 Desc -31 toneladas
</t>
        </r>
      </text>
    </comment>
    <comment ref="G19" authorId="0" shape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 Ex 17 Cesion de +6 ton(205)  de Org </t>
        </r>
      </text>
    </comment>
    <comment ref="G20" authorId="0" shape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 Ex 114 /08-07-2019 O 478-7 3 8 205 DES -28 Toneladas
R Ex 116 /09-07-2019 O 4787 3 8 205 DES -29 Toneladas
R Ex 121 /12-07-2019 O 4787 3 8 205 DES -20 Toneladas 
R Ex  122 /18-07-2019 O 4787 3 8 205 DES -23 Toneladas
R Ex 123 /23-07-2019 O 4787 3 8 205 DES -47 Toneladas
R Ex 134 / 30-09-2019 O 4787 3 8 205 DES -39,0 
R Ex 133 /23-09-2019 O 4787 3 8 205 DES -30,0</t>
        </r>
      </text>
    </comment>
    <comment ref="G22" authorId="0" shapeId="0">
      <text>
        <r>
          <rPr>
            <b/>
            <sz val="9"/>
            <color indexed="81"/>
            <rFont val="Tahoma"/>
            <family val="2"/>
          </rPr>
          <t xml:space="preserve">Autor:
</t>
        </r>
        <r>
          <rPr>
            <sz val="9"/>
            <color indexed="81"/>
            <rFont val="Tahoma"/>
            <family val="2"/>
          </rPr>
          <t xml:space="preserve">cesion art-art cede 183,5 ton en favor de AG DE ARMADORES, PESCADORES ARTESANALES Y ACTIVIDADES AFINES DE LOTA (RES N° 19 del 05-03-2019)
cesion art-art cede 113,5 ton en favor de STI ARMADORES Y PESCADORES ARTESANALES Y RAMOS AFINES CALETA LA GLORIA COMUINA DE TALCAHUANO (RES N° 21 del 08-03-2019)
cesion art-art cede 113,5 ton en favor de  BAHIA CONCEPCION  (RES N° 22 del 08-03-2019)
cesion art-art cede 45 ton en favor de SIPAR GENTE DE MAR (RES N° 23 del 08-03-2019)
cesion art-art cede 45 ton en favor de SOCOROMA II (RES N° 24 del 08-03-2019)
cesion art-art cede 30 ton en favor de  STI SARPE (res n° 25 del 13-03-2019)
------------------------------------------------------------------------------------------
R Ex 95 Cesion de 205 de -30,5  ton
R Ex 96 Cesion de 205 de -22  ton
R Ex 97 Cesion de 205 de -30,5  ton
</t>
        </r>
      </text>
    </comment>
    <comment ref="G27" authorId="0" shapeId="0">
      <text>
        <r>
          <rPr>
            <b/>
            <sz val="9"/>
            <color indexed="81"/>
            <rFont val="Tahoma"/>
            <family val="2"/>
          </rPr>
          <t xml:space="preserve">Autor:
</t>
        </r>
      </text>
    </comment>
    <comment ref="G29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cesion art-art cede 10 ton en favor de armadores de la region del biobio (res n° 5 del 18-02-2018)
cesion art-art cede 11 ton en favor de armadores artesanales de la region del biobio (res n° 26 del 13-03-2019)
cesion art-art cede 8 ton en favor de armadores artesanales de la region del biobio (res n° 27 del 13-03-2019)
cesion art-art cede 13 ton en favor de armadores artesanales de la region del biobio (res n° 28 del 13-03-2019)
cesion art-art cede 9 ton en favor de armadores artesanales de la region del biobio (res n° 29 del 13-03-2019)</t>
        </r>
      </text>
    </comment>
    <comment ref="G30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cesion art-art incremento de 183,5 ton desde ARPESCA AG (RES N° 19 del 05-03-2019)</t>
        </r>
      </text>
    </comment>
    <comment ref="G32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cesion art-art cede 14,39 ton en favor de la embarcacion YENNY (RES N° 14 del 27-02-2019)
R Ex 132 Cesión -6,9 ton de O-988 (15) a  951040-8 region</t>
        </r>
      </text>
    </comment>
    <comment ref="G33" authorId="0" shape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01 / 14-02-2019 ABO 205  de 11,94 ton
90 / 27-05-2019 ABO 205 de 28,7 ton
750 / 27-02-2019 ABO 205 de120 ton
2141 / 07-06-2019 ABO 205 de 100 ton
2107 /07-06-2019 ABO de 400 ton(205) de Org - X region
R Ex 2560 Cesion de 115 ton desde Org 326-10 a AG N° 5-8 (Id-16) 8 region</t>
        </r>
      </text>
    </comment>
    <comment ref="G34" authorId="0" shape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 Ex 12 / 25-02-2019 DES 205 -18,55 toneladas
R Ex 105 / 06-06-2019 DES 205 -100 toneladas
</t>
        </r>
      </text>
    </comment>
    <comment ref="G35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Cesion art-art, incremento de 1 ton desde SIARPEMAR (RES N° 10 del 21-02-2019)</t>
        </r>
      </text>
    </comment>
    <comment ref="G41" authorId="0" shape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 Ex 1017 Cesion de 205 de 130  toneladas
R Ex 2071 / 06-06-2019 ABO 205 de 63 toneladas</t>
        </r>
      </text>
    </comment>
    <comment ref="G43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R Ex 94 Cesion de 205 de -4,4  ton
</t>
        </r>
      </text>
    </comment>
    <comment ref="G45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cesion art-art, cede 13,20 ton en favor de armadores de la region del biobio (res n°4 del 15-02-2019)
------------------------------------------
R Ex 83 Cesion de 205 de -6,38  toneladas</t>
        </r>
      </text>
    </comment>
    <comment ref="G46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126 / 02-08-2019 ABO +7</t>
        </r>
      </text>
    </comment>
    <comment ref="G49" authorId="0" shape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 Ex 39 27-03-2019 CES 205 de -1 toneladas
R Ex 43 05-04-2019 CES 205 de -0,5 toneladas
R Ex 45 10-04-2019 CES 205 de -0,5 toneladas
R Ex 86 23-05-2019 CES 205 de -0,5 toneladas
R Ex 92 27-05-2019 CES 205 de -0,5 toneladas
R Ex 111 20-06-2019 Cesion de -0,5 ton a Grupo-8
R Ex 118 10-07-2019 Cesion de -0,5 ton a Grupo-8</t>
        </r>
      </text>
    </comment>
    <comment ref="G51" authorId="0" shape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10 /21-02-2019 RAE-O id 34 DES -1 Toneladas
117 /09-07-2019 RAE-O id  34 DES  -1 Toneladas
119 /10-07-2019 RAE-O id 34 DES  -1 Toneladas
</t>
        </r>
      </text>
    </comment>
    <comment ref="G52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cesion art-art incremento de 113,5 ton desde ARPESCA (RES N° 21 del 08-03-2019)
R Ex 95 Cesion de 205 de 30,5  ton</t>
        </r>
      </text>
    </comment>
    <comment ref="G56" authorId="0" shape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 Ex 106 Cesion de -55 ton(205) de O a ORG ID 66</t>
        </r>
      </text>
    </comment>
    <comment ref="G59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Cesion art-art cede 16,08 ton en favor de MAFMAR (RES N° 16 del 28-02-2019)
cesion art-art incremento de </t>
        </r>
        <r>
          <rPr>
            <b/>
            <sz val="9"/>
            <color indexed="81"/>
            <rFont val="Tahoma"/>
            <family val="2"/>
          </rPr>
          <t>20</t>
        </r>
        <r>
          <rPr>
            <sz val="9"/>
            <color indexed="81"/>
            <rFont val="Tahoma"/>
            <family val="2"/>
          </rPr>
          <t xml:space="preserve"> ton desde  STI CAMINO CHINQUIHUE (RES N°968 del 19-03-2019)</t>
        </r>
      </text>
    </comment>
    <comment ref="G61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cesiones art-art, cede 5,54 ton en favor de  DANA GLADYS II (RES N° 11 del 25-02-2019)</t>
        </r>
      </text>
    </comment>
    <comment ref="G64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R Ex 71 Cesion de 205 de -2  tonelada</t>
        </r>
      </text>
    </comment>
    <comment ref="G65" authorId="0" shape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 Ex 112 Cesion de -5 ton(205) de RAE-43 a RAE-66
R Ex 2498 Cesion -10 ton de O-8050382 a  E-951113-9 region
R Ex 2706 Cesion -5 ton de O-8050382 a  E-966686-9 region
</t>
        </r>
      </text>
    </comment>
    <comment ref="G68" authorId="0" shape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 Ex 1 / 14-02-2019 205 Cesion Descuento -11,94 toneladas 
R Ex 2 / 14-02-2019 205 Cesion Descuento -110,85 toneladas
R Ex 79 / 22-05-2019 205 Cesion Descuento -22,9 toneladas
R Ex 90 / 27-05-2019 205 Cesion Descuento -28,7 toneladas
R Ex 91 / 27-05-2019 205 Cesion Descuento -53,7 toneladas
</t>
        </r>
      </text>
    </comment>
    <comment ref="G69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cesion art-art cede 6 ton en favor de ISLA SANTA MARIA (RES N° 17 del 28-02-2019)
-------------------------------------------------------------------------------
</t>
        </r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 Ex 1321 Cesion de 205 de +61  toneladas
R Ex 70 Cesion de 205 de -27,65  toneladas
R Ex 79 Cesion de 205 de +22,9  toneladas
R Ex 83 Cesion de 205 de -1  toneladas
R Ex 2024 Cesion de 205 de 50  ton
R Ex 2520 11-07-2019  ABONO + 349,5
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 Ex 47 Cesion de 205 de -15  toneladas a GRUPO EMBARCACIONES-8
R Ex 81 Cesion de 205 de -9  toneladas
R Ex 89 Cesion de 205 de -5  toneladas
</t>
        </r>
      </text>
    </comment>
    <comment ref="G71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R Ex 98 Cesion de 205 de -1  ton
</t>
        </r>
      </text>
    </comment>
    <comment ref="G73" authorId="0" shape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2109/ 07-06-2019 ABO 70,000 toneladas
124/25-07-2019  ABO 47 toneladas
125/01-08-2019  ABO 64 toneladas
</t>
        </r>
      </text>
    </comment>
    <comment ref="G75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R Ex 61 Cesion de 205 de -80  toneladas
R Ex 126 Cesion de 205 de -7 Toneladas</t>
        </r>
      </text>
    </comment>
    <comment ref="G78" authorId="0" shapeId="0">
      <text>
        <r>
          <rPr>
            <b/>
            <sz val="9"/>
            <color indexed="81"/>
            <rFont val="Tahoma"/>
            <family val="2"/>
          </rPr>
          <t xml:space="preserve">rgarcia:
</t>
        </r>
        <r>
          <rPr>
            <sz val="9"/>
            <color indexed="81"/>
            <rFont val="Tahoma"/>
            <family val="2"/>
          </rPr>
          <t>R Ex 15 Cesion -2 toneladasa Rpa 963731 (Modificada por R Ex 20)</t>
        </r>
      </text>
    </comment>
    <comment ref="G79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R Ex 125 Cesion de 205 de -64 Toneladas</t>
        </r>
      </text>
    </comment>
    <comment ref="G80" authorId="0" shape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 Ex 7 Cesion de 205 de -22  toneladas a  ODICEO II
R Ex 8 Cesion de 205 de -59  toneladas a DON COQUERA
R Ex 9 Cesion de 205 de -59  toneladas a GR UPO 
R Ex 18 Cesion de 205 de -233  toneladas a SIPAR GENTE DE MAR
R Ex 40 Cesion de 205 de -24  toneladas a  PROVEEDORES MARITIMOS DE QUILLAIPE 
R Ex 1018 Cesion de 205 de -80  toneladas a STI PROEV MARITIMOS DE QUILLAIPE
R Ex 76 Cesion de 205 de -30  toneladas a grupo 5 emb-VIII
R Ex 78 Cesion de 205 de -30  toneladas a grupo 5 emb-VIII
R Ex 87 Cesion de 205 de -40 toneladas a grupo emb-VIII
R Ex 101 Cesion de 205 de -131  ton a Org 68-VIII</t>
        </r>
      </text>
    </comment>
    <comment ref="G81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R Ex 124 Cesion de 205 de -47 Toneladas</t>
        </r>
      </text>
    </comment>
    <comment ref="G83" authorId="0" shape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 Ex 106 Cesion de +55 ton(205) de ORG ID 39
R Ex 112 Cesion de +5 ton(205) de RAE-43 
R Ex 1 Cesion de +75 ton(205) de RAE
</t>
        </r>
      </text>
    </comment>
    <comment ref="G85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Cesion art-art incremento de 233 ton desde SIPARMAR CORONEL (RES N° 18 del 05-03-2019)
</t>
        </r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 Ex 23 Cesion de +45  toneladas desde ARPESCA
R Ex 101 Cesion de 205 de +131  ton a Org 68-VIII</t>
        </r>
      </text>
    </comment>
    <comment ref="G87" authorId="0" shape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 Ex 35 / 25-03-2019 205 Cesion Descuento -2 toneladas a GRUPO -VIII
R Ex 42 / 04-04-2019 205 Cesion Descuento -0,98 toneladas 
R Ex 46 / 10-04-2019 205 Cesion Descuento -1,1 toneladas 
R Ex 82 / 22-05-2019 205 Cesion Descuento -1,9 toneladas 
</t>
        </r>
      </text>
    </comment>
    <comment ref="G88" authorId="0" shape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 Ex 66 Cesion de -43 toneladas a GRUPO 5 EMB -VIII
R Ex 68 Cesion de 205 de -40  toneladas
R EX 99 /28-05-2019 RAE-O id 71, DES -10,7 Toneladas
</t>
        </r>
      </text>
    </comment>
    <comment ref="G89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R Ex 22 Cesion de 205 de 113,5  toneladas
R Ex 96 Cesion de 205 de 22  ton
</t>
        </r>
      </text>
    </comment>
    <comment ref="G90" authorId="0" shape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 Ex 25 Cesion de 205 de 30  toneladas
R Ex 1397 Cesion de 205 de 50  toneladas</t>
        </r>
      </text>
    </comment>
    <comment ref="G91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cesion art-art cede 10 ton en favor de armadores de la refgion del biobio (res n° 6 del 18-02-2019)
Cesion art-art cede 10 ton en favor de armadores de la region del biobio (res n° 30 del 13-03-2019)
Cesion art-art cede 10 ton en favor de armadores de la region del biobio (res n° 31  del 13-03-2019)
Cesion art-art cede 6 ton en favor de armadores de la region del biobio (res n° 32  del 13-03-2019)
Cesion art-art cede 10 ton en favor de armadores de la region del biobio (res n° 33  del 13-03-2019)
Cesion art-art cede 5 ton en favor de armadores de la region del biobio (res n° 34  del 13-03-2019)</t>
        </r>
      </text>
    </comment>
    <comment ref="G92" authorId="0" shape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 Ex 16 / 28-02-2019 205 Cesion Abono 16,08 toneladas
R Ex 796 / 28-02-2019 205 Cesion Abono 1  toneladas
R Ex 44 / 10-04-2019 205 Cesion Descuento -113,85 toneladas
R Ex 56 / 24-04-2019 205 Cesion Descuento -22,8 toneladas
R Ex 93 / 27-05-2019 205 Cesion Descuento -110,8 toneladas
</t>
        </r>
      </text>
    </comment>
    <comment ref="G100" authorId="0" shape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 Ex 2024 Cesion de 205 de -50  ton
R Ex 2025 Cesion de 205 de -50  ton
R Ex 2026 Cesion de 205 de -50  ton
R Ex 2027 Cesion de 205 de -25  ton
R Ex 13 Cesion -130 ton de O-3793 a  965369-14 region
</t>
        </r>
      </text>
    </comment>
    <comment ref="G106" authorId="0" shape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 Ex 1365 Cesion de 205 de -22  toneladas
R Ex 1396 Cesion de 205 de -134,23  toneladas
R Ex 2125 Cesion de -71 ton (205) de ORG 14.01.0514 a Emb-14
</t>
        </r>
      </text>
    </comment>
    <comment ref="G109" authorId="0" shape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 Ex 2109 Cesion de -70 ton(205) de Org a Emb-VIII
R Ex 2141 Cesion de -100 ton(205) de Org a Emb-VIII
</t>
        </r>
      </text>
    </comment>
    <comment ref="G110" authorId="0" shape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 Ex 1883 Cesion de 205 de -100 a Emb-VIII ton
R Ex 2107 Cesion de -400 ton(205) de O a Org</t>
        </r>
      </text>
    </comment>
    <comment ref="G111" authorId="0" shape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 Ex 2079 Cesion de -660 ton(205) de Org 156-10 a Grupo emb-8
</t>
        </r>
      </text>
    </comment>
    <comment ref="G112" authorId="0" shape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 Ex 750 Cesion de -120 ton(205) de Org 326-10 a Grupo emb-8
R Ex 2560 Cesion de - 115 ton de Org 326-10 a AG N° 5-8 (Id-16) VIII region
</t>
        </r>
      </text>
    </comment>
    <comment ref="G113" authorId="0" shape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 Ex 1397 Cesion de -50 ton(205) de Org 4266 a Org-8
R Ex 2100 Cesion de -100 ton(205) de Org 4266 a emb-8 </t>
        </r>
      </text>
    </comment>
    <comment ref="G114" authorId="0" shape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 Ex 793 / 28-02-2019 Cesion de -1 ton(205) de O 270-10 a Emb 955660 MARIA BRISTELA-8
R Ex 796 / 28-02-2019  Cesion de -1 ton(205) de O 270-10 a Org 08.05.0645-8
R Ex 2108 / 07-06-2019 Cesion de -1 ton(205) de O 270-10 
R Ex 2256 Cesion de -10 ton(205) de RAE-O 270-10 a EMB COLECTIVAS-8</t>
        </r>
      </text>
    </comment>
    <comment ref="G115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cesion art-art cede </t>
        </r>
        <r>
          <rPr>
            <b/>
            <sz val="9"/>
            <color indexed="81"/>
            <rFont val="Tahoma"/>
            <family val="2"/>
          </rPr>
          <t>-50</t>
        </r>
        <r>
          <rPr>
            <sz val="9"/>
            <color indexed="81"/>
            <rFont val="Tahoma"/>
            <family val="2"/>
          </rPr>
          <t xml:space="preserve"> ton en favor de la embarcacion ANGELA VALENTINA (RES N° 447 del  7-02-2019)
cesion art-art cede </t>
        </r>
        <r>
          <rPr>
            <b/>
            <sz val="9"/>
            <color indexed="81"/>
            <rFont val="Tahoma"/>
            <family val="2"/>
          </rPr>
          <t xml:space="preserve">20 </t>
        </r>
        <r>
          <rPr>
            <sz val="9"/>
            <color indexed="81"/>
            <rFont val="Tahoma"/>
            <family val="2"/>
          </rPr>
          <t>ton en favor de SITRAINPAR (RES N°968 del 19-03-2019)
-----------------------------------------------------------------------------
R Ex 2052 Cesion de -87 ton a Emb DOMENICA-VIII</t>
        </r>
      </text>
    </comment>
    <comment ref="G116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R Ex 1321 Cesion de 205 de -61  toneladas
R Ex 1411 Cesion de 205 de -25 toneladas
2520 /11-07-2019 CESION -349,500
</t>
        </r>
      </text>
    </comment>
    <comment ref="G117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R Ex 1018 Cesion de 205 de 80  toneladas DE  SIPARMAR CORONEL a STI PROV MARITIMOS DE QUILLAIPE
R Ex 2255 Cesion de 205 de -9 toneladas</t>
        </r>
      </text>
    </comment>
  </commentList>
</comments>
</file>

<file path=xl/comments4.xml><?xml version="1.0" encoding="utf-8"?>
<comments xmlns="http://schemas.openxmlformats.org/spreadsheetml/2006/main">
  <authors>
    <author>Autor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R Ex 3163 Cesion -807 ton de O-2510 a Embarccaciones individuales y colectivas VIII region
</t>
        </r>
      </text>
    </comment>
    <comment ref="G14" authorId="0" shape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 Ex 1017 Cesion de -340 ton (276)
R Ex 2071 Cesion de -76 ton(276) de Org 07.05.0193 a Org-5483-8</t>
        </r>
      </text>
    </comment>
    <comment ref="G17" authorId="0" shapeId="0">
      <text>
        <r>
          <rPr>
            <b/>
            <sz val="9"/>
            <color indexed="81"/>
            <rFont val="Tahoma"/>
            <family val="2"/>
          </rPr>
          <t xml:space="preserve">rgarcia:
</t>
        </r>
        <r>
          <rPr>
            <sz val="9"/>
            <color indexed="81"/>
            <rFont val="Tahoma"/>
            <family val="2"/>
          </rPr>
          <t>R Ex 3 Cesion de  -149,13  toneladas
R Ex 13 Cesion de  -30  toneladas
R Ex 73 Cesion de -5 ton de ORG a EMB
R Ex 80 Cesion de -2,2  toneladas
R Ex 84 Cesion de  -4,0 toneladas</t>
        </r>
      </text>
    </comment>
    <comment ref="G18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cesion art-art incremento de 194 ton desde SIPARBUMAR CORONEL (res n°17 del 28-02-2019)
116 / 09-07-2019 RAE-O 3 DES -76 Toneladas
</t>
        </r>
      </text>
    </comment>
    <comment ref="G19" authorId="0" shapeId="0">
      <text>
        <r>
          <rPr>
            <b/>
            <sz val="9"/>
            <color indexed="81"/>
            <rFont val="Tahoma"/>
            <family val="2"/>
          </rPr>
          <t>R garcia:</t>
        </r>
        <r>
          <rPr>
            <sz val="9"/>
            <color indexed="81"/>
            <rFont val="Tahoma"/>
            <family val="2"/>
          </rPr>
          <t xml:space="preserve">
R Ex  114 08-07-2019 O 4787 3 8 276 DES -47,5 Ton
R Ex  116 09-07-2019 O 4787 3 8 276 DES -76 Ton
R Ex  121 12-07-2019 O 4787 3 8 276 DES -82 Ton
R Ex  122 18-07-2019 O 4787 3 8 276 DES -68 Ton
R Ex  123 23-07-2019 O 4787 3 8 276 DES -50 Ton
R Ex 133 23-09-2019 O 4787 3 8 276 DES -64,0
R EX 134 30-09-2019 O 4787 3 8 276 DES -62,0
</t>
        </r>
      </text>
    </comment>
    <comment ref="G20" authorId="0" shape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 Ex 61 Cesion de 276 de +320  toneladas </t>
        </r>
      </text>
    </comment>
    <comment ref="G21" authorId="0" shapeId="0">
      <text>
        <r>
          <rPr>
            <b/>
            <sz val="9"/>
            <color indexed="81"/>
            <rFont val="Tahoma"/>
            <family val="2"/>
          </rPr>
          <t xml:space="preserve">Rgarcia:
</t>
        </r>
        <r>
          <rPr>
            <sz val="9"/>
            <color indexed="81"/>
            <rFont val="Tahoma"/>
            <family val="2"/>
          </rPr>
          <t xml:space="preserve">R Ex 19 05-03-2019 276 Cede -622,5 toneladas
R Ex 21 08-03-2019 276 Cede -386 toneladas
R Ex 22 08-03-2019 276 Cede -386 toneladas
R Ex 23 08-03-2019 276 Cede -155 toneladas
R Ex 24 08-03-2019 276 Cede -155 toneladas
R Ex 25 13-03-2019 276 Cede -120 toneladas
R Ex 88 23-05-2019 276 Cede 5 -170 toneladas
R Ex 95 29-05-2019 276 Cede -170 toneladas
R Ex 96 29-05-2019 276 Cede -90 toneladas
R Ex 97 29-05-2019 276 Cede -107 toneladas
R Ex 97 29-05-2019 276 Cede -107 toneladas
R Ex 130 10-09-2019 276 Cede -250 ton a  O-22
</t>
        </r>
      </text>
    </comment>
    <comment ref="G26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R Ex 57 Cesion desc de -80  toneladas a Grupo Emb-VIII
R Ex 65 Cesion desc de -130,8  toneladas a Grupo Emb-VIII
R Ex 67 Cesion desc de -137  toneladas a Grupo Emb-VIII
</t>
        </r>
      </text>
    </comment>
    <comment ref="G28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cesion art-art cede 90 ton en favor de armadores de la region del biobio (res n° 5 del 18-02-2018)
cesion art-art cede 21 ton en favor de armadores artesanales de la region del biobio (res n° 26 del 13-03-2019)
cesion art-art cede 18 ton en favor de armadores artesanales de la region del biobio (res n° 27 del 13-03-2019)
cesion art-art cede 25 ton en favor de armadores artesanales de la region del biobio (res n° 28 del 13-03-2019)
cesion art-art cede 16 ton en favor de armadores artesanales de la region del biobio (res n° 29 del 13-03-2019)</t>
        </r>
      </text>
    </comment>
    <comment ref="K28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res 3, 4,6 y 34</t>
        </r>
      </text>
    </comment>
    <comment ref="G29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cesion art-art incremento de </t>
        </r>
        <r>
          <rPr>
            <b/>
            <sz val="9"/>
            <color indexed="81"/>
            <rFont val="Tahoma"/>
            <family val="2"/>
          </rPr>
          <t>622,5</t>
        </r>
        <r>
          <rPr>
            <sz val="9"/>
            <color indexed="81"/>
            <rFont val="Tahoma"/>
            <family val="2"/>
          </rPr>
          <t xml:space="preserve"> ton desde ARPESCA AG (RES N° 19 del 05-03-2019)
</t>
        </r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 Ex 88 Cesion de 276 de +170  ton
R Ex 110 /20-06-2019 Cesion de 299 ton(276) de O 577-8 (55)</t>
        </r>
      </text>
    </comment>
    <comment ref="G31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cesion art-art cede 14,39 ton en favor de la embarcacion YENNY (RES N° 14 del 27-02-2019)
R Ex 132 Cesión -10,9 ton de O-98-8 a  951040-8 region</t>
        </r>
      </text>
    </comment>
    <comment ref="G32" authorId="0" shape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 Ex 01 / 14-02-2019 ABO  40,520 toneladas 
R Ex 749 / 27-02-2019 ABO  2000,000 toneladas
R Ex 750 / 27-02-2019 ABO  780,000 toneladas
R Ex 845 / 06-03-2019 ABO  180,000 toneladas
R Ex 90 /  27-05-2019 ABO 44,800 toneladas
R Ex 2107 / 07-06-2019 ABO 400,000 toneladas
R Ex 2141 / 07-06-2019 ABO 100,000 toneladas
R Ex 2560 Cesion de 115 ton desde Org 326-X a AG N° 5-8 (Id-16) VIII region</t>
        </r>
      </text>
    </comment>
    <comment ref="G33" authorId="0" shape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 Ex 12 25-02-2018 Cede -72,94  toneladas
R Ex 63 08-05-2019 Cede -60 toneladas
R Ex 105 06-06-2019 Cede -110 toneladas
</t>
        </r>
      </text>
    </comment>
    <comment ref="G34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Cesion art-art, incremento de 299  ton desde SIARPEMAR (RES N° 10 del 21-02-2019)
</t>
        </r>
      </text>
    </comment>
    <comment ref="G36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cesion art-art incremento de 300 ton desde ANCUD-ASOGPESCA AG (res n° 791 del 28-02-2019)
---------------------------------------------
115 /09-07-2019 RAE-O 21 ABO 500 Toneladas</t>
        </r>
      </text>
    </comment>
    <comment ref="G37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---------------------------------------------
115 /09-07-2019 RAE-O 21 ABO 500 Toneladas</t>
        </r>
      </text>
    </comment>
    <comment ref="G38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R Ex 13110-09-2019 276 Cesion de 250 ton desde  O 4298 -05</t>
        </r>
      </text>
    </comment>
    <comment ref="G40" authorId="0" shape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 Ex 1017 Cesion Abono de +340  toneladas desde la VII 
R Ex 2071 / 06-06-2019 Cesion de Abono  de +76 toneladas desde la VII</t>
        </r>
      </text>
    </comment>
    <comment ref="G42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R Ex 94 Cesion de 276 de -12,4  ton
</t>
        </r>
      </text>
    </comment>
    <comment ref="G44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cesion art-art, cede 44,81 ton en favor de armadores de la region del biobio (res n°4 del 15-02-2019)
R Ex 83 Cesion de 276 de -9,96 toneladas</t>
        </r>
      </text>
    </comment>
    <comment ref="G45" authorId="0" shape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 Ex 41 Cesion de 276 de 50  toneladas de SIARPEMAR-VIII
R Ex 60 /02-05-2019 /ABO 266  toneladas
R Ex  126 /02-08-2019 / ABO 63  toneladas
</t>
        </r>
      </text>
    </comment>
    <comment ref="G48" authorId="0" shape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 Ex 39 27-03-2019 Cesion Descuento -49 toneladas
R Ex 43 05-04-2019 Cesion Descuento  -49 toneladas
R Ex 45 10-04-2019 Cesion Descuento  -20 toneladas
R Ex 86 23-05-2019 Cesion Descuento  -69 toneladas
R Ex 92 27-05-2019 Cesion Descuento  -100 toneladas
R Ex 111 20-06-2017 Cesion Descuento -25 ton a Grupo-8
R Ex 118 /09-07-2019 RAE-O id 32 Descuento -20Toneladas
R Ex 120 /12-07-2019 RAE-O id 32 Descuento -29Toneladas</t>
        </r>
      </text>
    </comment>
    <comment ref="G49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---------------------------------------------
115 /09-07-2019 Decuento - 500 Toneladas a RAE-O 21 </t>
        </r>
      </text>
    </comment>
    <comment ref="G50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cesion art-art, cede 299 ton en favor de AG DE PESCADORES ARTESANALES DE SAN VICENTE (RES N° 10 del 21-02-2019)
------------------------------------------------------------
117 /09-07-2019 RAE-O DES id 34 -89 Toneladas
119 /10-07-2019 RAE-O DES id 34 -89 Toneladas
</t>
        </r>
      </text>
    </comment>
    <comment ref="G51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cesion art-art incremento de 386 ton desde ARPESCA (RES N° 21 del 08-03-2019)
-------------------------------------------
R Ex 95 Cesion de 276 de 170  ton
R Ex 130 Cesion +250 ton desde O-4298 </t>
        </r>
      </text>
    </comment>
    <comment ref="G55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R Ex 106 Cesion de -75 ton(276) de O a ORG ID 66</t>
        </r>
      </text>
    </comment>
    <comment ref="G58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Cesion art-art cede 54,56 ton en favor de MAFMAR (RES N° 16 del 28-02-2019)
cesion art-art incremento de 100 ton desde  STI CAMINO CHINQUIHUE (RES N°968 del 19-03-2019)</t>
        </r>
      </text>
    </comment>
    <comment ref="G60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cesiones art-art, cede 18,46 ton en favor de  DANA GLADYS II (RES N° 11 del 25-02-2019)</t>
        </r>
      </text>
    </comment>
    <comment ref="G63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R Ex 71 Cesion de -228 toneladas
</t>
        </r>
      </text>
    </comment>
    <comment ref="G64" authorId="0" shape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 Ex 60 /02-05-2019 O -48/  276 DES -266
R Ex 112 /21-06-2019 O-48 / 276 DES -53
R Ex 2498 /11-07-2019 O-48 / 276 DES -240
R Ex 2706 /30-07-2019 O-48 / 276 DES -195
</t>
        </r>
      </text>
    </comment>
    <comment ref="G66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R Ex 104 06-06-2019 276 17 -90toneladas</t>
        </r>
      </text>
    </comment>
    <comment ref="G67" authorId="0" shape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 Ex 1 / 14-02-2019 276 Cesion Descuento -40,52 toneladas
R Ex 2 / 14-02-2019 276 Cesion Descuento -376,14 toneladas
R Ex 79 / 22-05-2019 276 Cesion Descuento -35,8 toneladas
R Ex 90 / 27-05-2019 276 Cesion Descuento -44,8 toneladas
R Ex 91 / 27-05-2019 276 Cesion Descuento -51,3 toneladas
</t>
        </r>
      </text>
    </comment>
    <comment ref="G68" authorId="0" shapeId="0">
      <text>
        <r>
          <rPr>
            <b/>
            <sz val="9"/>
            <color indexed="81"/>
            <rFont val="Tahoma"/>
            <family val="2"/>
          </rPr>
          <t>rgarcia.</t>
        </r>
        <r>
          <rPr>
            <sz val="9"/>
            <color indexed="81"/>
            <rFont val="Tahoma"/>
            <family val="2"/>
          </rPr>
          <t xml:space="preserve">
R Ex 17 Cesion de 276 de -194  toneladas
R Ex 1321 Cesion de 276 de +1233  toneladas
R Ex 70 Cesion de 276 de -77,3  toneladas
R Ex 79 Cesion de 276 de +35,8  toneladas 
R Ex 83 Cesion de 276 de -24 toneladas
R Ex 2024 Cesion de 276 de 150  ton
R EX  2520 11-07-2019 O 8 276 ABO 384,5 Ton
R EX  127 05-08-2019 Cesion de ABO 100 Ton
</t>
        </r>
      </text>
    </comment>
    <comment ref="G69" authorId="0" shape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 Ex 47 Cesion de 276 de -15  toneladas a GRUPO EMB-8
R Ex 81 Cesion de 276 de -10  toneladas
R Ex 89 Cesion de 276 de -7 toneladas
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R Ex 98 Cesion de 276 de -2,7  ton
</t>
        </r>
      </text>
    </comment>
    <comment ref="G71" authorId="0" shape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 Ex 110 Cesion de -299 ton(276) de O 08.06.0027 a 577-8-(13)
R Ex 113 Cesion de -204 ton(276) de RAE-55 a RAE 66</t>
        </r>
      </text>
    </comment>
    <comment ref="G72" authorId="0" shape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 Ex 792 / 28-02-2019 ABO 200,000 toneladas
R Ex 2109/ 07-06-2019 ABO 130 toneladas
R Ex124 / 25-07-2019 ABO 50 toneladas
R Ex 125/ 01-08-2019 ABO 11 toneladas</t>
        </r>
      </text>
    </comment>
    <comment ref="G74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R Ex 61 Cesion de 276 de -320  toneladas
R Ex 126 Cesion de 205 de -63 Toneladas</t>
        </r>
      </text>
    </comment>
    <comment ref="G77" authorId="0" shape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 Ex 15 Cesion -98  toneladasa a Rpa 963731 (Modificada por R Ex 20)
R EX  127 05-08-2019 Cesion de DESCUENTO -100 Ton</t>
        </r>
      </text>
    </comment>
    <comment ref="G78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R EX  125/ 01-08-2019 Cesion de DESCUENTO -11 Ton</t>
        </r>
      </text>
    </comment>
    <comment ref="G79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Cesion art-art cede 352 ton en favor de ODICEO II (RES N°7 del 21-02-2019)
Cesion art-art cede 205 ton en favor de DON COQUERA (RES N°8 del 21-02-2019)
Cesion art-art cede 205 ton en favor de  embarcaciones de la region del bionio (RES N°9 del 21-02-2019)
Cesion art-art cede 791 ton en favor de SIPAR GENTE DE MAR (RES N° 18 del 05-03-2019)
----------------------------------------------------------------------------------------------------------
</t>
        </r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 Ex 7 Cesion de 276 de -352  toneladas a  ODICEO II
R Ex 8 Cesion de 276 de -205  toneladas a DON COQUERA 
R Ex 9 Cesion de 276 de -205  toneladas a GRUPO EMBARCACIONES
R Ex 18 Cesion de 276 de -791  toneladas a SIPAR GENTE DE MAR
R Ex 76 Cesion de 276 de -62  toneladas
R Ex 78 Cesion de 276 de -70  toneladas
R Ex 87 Cesion de 276 de -60  ton
R Ex 101 Cesion de 276 de -222  ton a Org 68-VIII</t>
        </r>
      </text>
    </comment>
    <comment ref="G80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R Ex 124 Cesion de 276 de -50Toneladas</t>
        </r>
      </text>
    </comment>
    <comment ref="G82" authorId="0" shape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 Ex 112 Cesion de 53 ton de RAE-43 
R Ex 113 Cesion de 204 ton de RAE-55 </t>
        </r>
      </text>
    </comment>
    <comment ref="G84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Cesion art-art incremento de 791 ton desde SIPARMAR CORONEL (RES N° 18 del 05-03-2019)
cesion ar-art incremento de 155 ton desde ARPESCA (RES N°23 del  08-03-2019)
------------------------------------------------------------------
</t>
        </r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 Ex 101 Cesion de 205 de +222  ton de Org 63-VIII
</t>
        </r>
      </text>
    </comment>
    <comment ref="G86" authorId="0" shape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 Ex 35 / 25-03-2019 276 Cesion Descuento -7 toneladas 
R Ex 42 / 04-04-2019 276 Cesion Descuento -3,2 toneladas 
R Ex 46 / 10-04-2019 276 Cesion Descuento -3,8 toneladas 
R Ex 82 / 22-05-2019 276 Cesion Descuento -3,1 toneladas 
</t>
        </r>
      </text>
    </comment>
    <comment ref="G87" authorId="0" shape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 Ex 13 Cesion de 276 de +30  toneladas de AGRUPACION ARM GOLFO DE ARAUCO-VIII (1)
R Ex 66 Cesion de -10 toneladas de 276 a GRUPO EMB -VIII
R Ex 68 Cesion de 276 de -10,7  toneladas
R Ex 99 / 28-05-2019  DES -14 toneladas </t>
        </r>
      </text>
    </comment>
    <comment ref="G88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cesion art-art  incremento de 386 ton desde AEPESCA (RES N° 22 del 08-03-2019)
R Ex 96 Cesion de 276 de 90  ton
</t>
        </r>
      </text>
    </comment>
    <comment ref="G89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cesion art-art incremento de 120 ton desde ARPESCA AG (RES N°25 del 13-03-2019)
-------------------------------------------------------------------
</t>
        </r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 Ex 1397 Cesion de 276 de 250  toneladas</t>
        </r>
      </text>
    </comment>
    <comment ref="G90" authorId="0" shape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 Ex 6 Cesion de 276 de -90  toneladas
R Ex 846 del 06-03-2019, +2335 tpon desde AGARMAR
R Ex 30 Cesion de 276 de -27  toneladas
R Ex 31 Cesion de 276 de -29  toneladas
R Ex 32 Cesion de 276 de -18  toneladas
R Ex 33 Cesion de 276 de -22  toneladas
R Ex 34 Cesion de 276 de -10  toneladas
</t>
        </r>
      </text>
    </comment>
    <comment ref="K90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4</t>
        </r>
      </text>
    </comment>
    <comment ref="G91" authorId="0" shapeId="0">
      <text>
        <r>
          <rPr>
            <sz val="9"/>
            <color indexed="81"/>
            <rFont val="Tahoma"/>
            <family val="2"/>
          </rPr>
          <t xml:space="preserve">
----------------------------------------------------------------------------------
</t>
        </r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 Ex 16 / 28-02-2019 276 Cesion Abono 54,56 toneladas
R Ex 796 / 28-02-2019 276 Cesion Abono 299 toneladas
R Ex 44 / 10-04-2019 276 Cesion Descuento -386,35 toneladas
R Ex 56 / 24-04-2019 276 Cesion Descuento Dec -77,37 toneladas
R Ex 93 / 27-05-2019 276 Cesion Descuento -400,3 toneladas
</t>
        </r>
      </text>
    </comment>
    <comment ref="G94" authorId="0" shape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 Ex 1513 / 23-04-19_Incremento de 999 toneladas desde Cuota Imprevisto
R Ex 2356 / 28-06-19_Increnento  1221 ton de cuota imprevistos a la IX region  </t>
        </r>
      </text>
    </comment>
    <comment ref="G99" authorId="0" shape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 Ex 2024 Cesion de 276 de -150  ton
R Ex 2025 Cesion de 276 de -150  ton
R Ex 2026 Cesion de 276 de -250  ton
R Ex 2027 Cesion de 276 de -75  ton
R Ex 13 Cesion -270 ton de O-3793 a  965369-14 region
</t>
        </r>
      </text>
    </comment>
    <comment ref="G105" authorId="0" shape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 Ex 1365 Cesion de -116 toneladas
R Ex 1396 Cesion de -695,07  toneladas
R Ex 2125 Cesion de -77 ton de Org 14.01.0514 a Emb-14
R Ex 2241 Rectifica R Ex 2125 Cesion de -77 ton(205) a 177 ton
</t>
        </r>
      </text>
    </comment>
    <comment ref="G108" authorId="0" shape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 Ex 774 Cesion de -300 ton(276) de Org 320-10 a Grupo Emb-VIII
R Ex 845 Cesion de -180 ton(276) de Org 320-10 a Org ARMAR-X
R Ex 2109 Cesion de -130 ton(276) de Org 320-10 a Grupo Emb-VIII
R Ex 2141 Cesion de -100 ton(276) de Org 320-10 a Org-VIII
</t>
        </r>
      </text>
    </comment>
    <comment ref="G109" authorId="0" shape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 Ex 749 Cesion de 276 de -2000  ton A Org-VIII 
R Ex 1883 Cesion de 276 de -300  ton a Emb-VIII 
R Ex 2107 Cesion de -400 ton(276) de Org a Org VIII</t>
        </r>
      </text>
    </comment>
    <comment ref="G110" authorId="0" shapeId="0">
      <text>
        <r>
          <rPr>
            <b/>
            <sz val="9"/>
            <color indexed="81"/>
            <rFont val="Tahoma"/>
            <family val="2"/>
          </rPr>
          <t xml:space="preserve">Rgarcia:
</t>
        </r>
        <r>
          <rPr>
            <sz val="9"/>
            <color indexed="81"/>
            <rFont val="Tahoma"/>
            <family val="2"/>
          </rPr>
          <t>R Ex 846 Cesion de -2335 ton(276) de Org 156-10 a Org-VI</t>
        </r>
        <r>
          <rPr>
            <b/>
            <sz val="9"/>
            <color indexed="81"/>
            <rFont val="Tahoma"/>
            <family val="2"/>
          </rPr>
          <t>II</t>
        </r>
        <r>
          <rPr>
            <sz val="9"/>
            <color indexed="81"/>
            <rFont val="Tahoma"/>
            <family val="2"/>
          </rPr>
          <t xml:space="preserve">
R Ex 2079 Cesion de -820 ton(276) de Org 156-10 a Grupo 5 emb-8
</t>
        </r>
      </text>
    </comment>
    <comment ref="G111" authorId="0" shape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 Ex 750 Cesion de -780 ton(205) dde Org 326-10 a Grupo emb-8
R Ex 2560 Cesion de - 215 ton de Org 326-10 a AG N° 5-8 (Id-16) VIII region
</t>
        </r>
      </text>
    </comment>
    <comment ref="G112" authorId="0" shape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 Ex 791 Cesion de -300 ton(276) de Org 4266 a Org 450-8 AG PESCA MAR
R Ex 792 Cesion de -200 ton(276) de Org 4266 a Org 08.07.0510 EPES LOTA
R Ex 1397 Cesion de -250 ton(276) de Org 4266 a ORG 08.05.0398
R Ex 2100 Cesion de -200 ton(276) de Org 4266 a Embarcaciones-8
</t>
        </r>
      </text>
    </comment>
    <comment ref="G113" authorId="0" shape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 Ex 793 Cesion de -119 ton(276) de O 270-10 a Emb 955660 MARIA BRISTELA-8
R Ex 796 Cesion de -299 ton(276) de O 270-10 a Org 08.05.0645-8
R Ex 2108 Cesion de -119 ton(276) de O 270-10 a Org 08.05.0424-8
R Ex 2256 Cesion de -90 ton(276) de RAE-O 270-10 a CC EMBARCACIONES-8</t>
        </r>
      </text>
    </comment>
    <comment ref="G114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cesion art-art cede 300 ton en favor de la embarcacion ANGELA VALENTINA (RES N° 447 del  7-02-2019)
cesion art-art cede 100 ton en favor de SITRAINPAR (RES N°968 del 19-03-2019)
-------------------------------------------------------------------------------------------------------
R Ex 2052 Cesion de -128 ton a Emb DOMENICA-VIII</t>
        </r>
      </text>
    </comment>
    <comment ref="G115" authorId="0" shape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R Ex 1321 Cesion de 276 de -1233 toneladas
R Ex 1411 Cesion de 276 de -575 toneladas
2520 / 1-07-2019 CESION  -384,500 toneladas</t>
        </r>
      </text>
    </comment>
    <comment ref="G116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cesion art-art cede 330 ton en favor de la embarcacion ODISEO II (RES N° 35 del 21-03-2019)
</t>
        </r>
        <r>
          <rPr>
            <b/>
            <sz val="9"/>
            <color indexed="81"/>
            <rFont val="Tahoma"/>
            <family val="2"/>
          </rPr>
          <t>Rgarcia</t>
        </r>
        <r>
          <rPr>
            <sz val="9"/>
            <color indexed="81"/>
            <rFont val="Tahoma"/>
            <family val="2"/>
          </rPr>
          <t xml:space="preserve">
R Ex 2255 Cesion de -114 ton(276) de RAE-O 10010835 a CI-967484-8</t>
        </r>
      </text>
    </comment>
  </commentList>
</comments>
</file>

<file path=xl/comments5.xml><?xml version="1.0" encoding="utf-8"?>
<comments xmlns="http://schemas.openxmlformats.org/spreadsheetml/2006/main">
  <authors>
    <author>Autor</author>
  </authors>
  <commentList>
    <comment ref="N4" authorId="0" shape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Corresponden a las Toneladas que se pasa respecto al monto de la cuota efectiva de cada especie</t>
        </r>
      </text>
    </comment>
    <comment ref="R4" authorId="0" shape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Corresponden al monto excedido de una u otra especie respecto al monto  permitido  para la IC (40%)</t>
        </r>
      </text>
    </comment>
    <comment ref="O8" authorId="0" shapeId="0">
      <text>
        <r>
          <rPr>
            <b/>
            <sz val="9"/>
            <color indexed="81"/>
            <rFont val="Tahoma"/>
            <family val="2"/>
          </rPr>
          <t xml:space="preserve">rgarcia </t>
        </r>
        <r>
          <rPr>
            <sz val="9"/>
            <color indexed="81"/>
            <rFont val="Tahoma"/>
            <family val="2"/>
          </rPr>
          <t xml:space="preserve">
03-06-2019_R Ex 704_Cierre de Cuota</t>
        </r>
      </text>
    </comment>
    <comment ref="O16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06-05-2019_Ord 10775_Cierre de Cuota
15-05-2019_R Ex 292_Apertura de cuota 
23-05-2019_R Ex 305_Cierre de Cuota</t>
        </r>
      </text>
    </comment>
    <comment ref="O20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29-03-2019_Ord 10518_Cierre de Cuota
13-05-2019_R Ex 289_Apertura de cuota 
</t>
        </r>
      </text>
    </comment>
    <comment ref="O23" authorId="0" shapeId="0">
      <text>
        <r>
          <rPr>
            <b/>
            <sz val="9"/>
            <color indexed="81"/>
            <rFont val="Tahoma"/>
            <family val="2"/>
          </rPr>
          <t xml:space="preserve">rgarcia </t>
        </r>
        <r>
          <rPr>
            <sz val="9"/>
            <color indexed="81"/>
            <rFont val="Tahoma"/>
            <family val="2"/>
          </rPr>
          <t xml:space="preserve">
14-06-2019_R Ex 386_Cierre de Cuota</t>
        </r>
      </text>
    </comment>
    <comment ref="O28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26-04-2019_Ord 10767_Cierre de Cuota
13-05-2019_R Ex 290_Apertura de cuota </t>
        </r>
      </text>
    </comment>
  </commentList>
</comments>
</file>

<file path=xl/comments6.xml><?xml version="1.0" encoding="utf-8"?>
<comments xmlns="http://schemas.openxmlformats.org/spreadsheetml/2006/main">
  <authors>
    <author>Autor</author>
  </authors>
  <commentList>
    <comment ref="M3" authorId="0" shape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Corresponde al saldo cinjunto de las dos pesquerías</t>
        </r>
      </text>
    </comment>
    <comment ref="N3" authorId="0" shape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Corresponden a las Toneladas que se exceden  de una pesquería u otra, respecto a su cuota efectiva </t>
        </r>
      </text>
    </comment>
    <comment ref="O27" authorId="0" shape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25-06-2019_Cierre R Ex 1113</t>
        </r>
      </text>
    </comment>
    <comment ref="O29" authorId="0" shapeId="0">
      <text>
        <r>
          <rPr>
            <b/>
            <sz val="9"/>
            <color indexed="81"/>
            <rFont val="Tahoma"/>
            <family val="2"/>
          </rPr>
          <t>rgarcia.</t>
        </r>
        <r>
          <rPr>
            <sz val="9"/>
            <color indexed="81"/>
            <rFont val="Tahoma"/>
            <family val="2"/>
          </rPr>
          <t xml:space="preserve">
12-06-2019_Cierre R Ex 1063</t>
        </r>
      </text>
    </comment>
    <comment ref="O34" authorId="0" shapeId="0">
      <text>
        <r>
          <rPr>
            <b/>
            <sz val="9"/>
            <color indexed="81"/>
            <rFont val="Tahoma"/>
            <family val="2"/>
          </rPr>
          <t xml:space="preserve">Autor:
</t>
        </r>
      </text>
    </comment>
    <comment ref="O54" authorId="0" shape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12-06-2019_Cierre R Ex 1064</t>
        </r>
      </text>
    </comment>
    <comment ref="O56" authorId="0" shape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25-06-2019_Cierre R Ex 1112</t>
        </r>
      </text>
    </comment>
    <comment ref="O57" authorId="0" shape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25-06-2019_Cierre R Ex 1113</t>
        </r>
      </text>
    </comment>
    <comment ref="O59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25-03-2019_Cierre Ord 51854
13-05-2019_Apertuta R Ex 916</t>
        </r>
      </text>
    </comment>
    <comment ref="O60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25-03-2019_Cierre Ord 51854
13-05-2019_Apertuta R Ex 916</t>
        </r>
      </text>
    </comment>
    <comment ref="O64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08-05-2019_Cierre R Ex N° 869 
13-05-2019_Apertuta R Ex 916</t>
        </r>
      </text>
    </comment>
    <comment ref="O75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08-05-2019_Cierre R Ex N° 870
13-05-2019_Apertuta R Ex 916</t>
        </r>
      </text>
    </comment>
  </commentList>
</comments>
</file>

<file path=xl/comments7.xml><?xml version="1.0" encoding="utf-8"?>
<comments xmlns="http://schemas.openxmlformats.org/spreadsheetml/2006/main">
  <authors>
    <author>Autor</author>
  </authors>
  <commentList>
    <comment ref="I5" authorId="0" shape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25-06-2019_R Ex N° 1114 Cierre </t>
        </r>
      </text>
    </comment>
    <comment ref="I7" authorId="0" shapeId="0">
      <text>
        <r>
          <rPr>
            <b/>
            <sz val="9"/>
            <color indexed="81"/>
            <rFont val="Tahoma"/>
            <family val="2"/>
          </rPr>
          <t>Rgarcia:</t>
        </r>
        <r>
          <rPr>
            <sz val="9"/>
            <color indexed="81"/>
            <rFont val="Tahoma"/>
            <family val="2"/>
          </rPr>
          <t xml:space="preserve">
28-06-2019 _ Cierre_R Ex N° 1125</t>
        </r>
      </text>
    </comment>
  </commentList>
</comments>
</file>

<file path=xl/sharedStrings.xml><?xml version="1.0" encoding="utf-8"?>
<sst xmlns="http://schemas.openxmlformats.org/spreadsheetml/2006/main" count="6810" uniqueCount="637">
  <si>
    <t xml:space="preserve"> Cuota Anchoveta V-X Regiones Año 2019</t>
  </si>
  <si>
    <t>Fraccionamientos</t>
  </si>
  <si>
    <t>Distribucion</t>
  </si>
  <si>
    <t>Cuota asignada (t)</t>
  </si>
  <si>
    <t>Movimientos</t>
  </si>
  <si>
    <t>Cuota Efectiva</t>
  </si>
  <si>
    <t>Captura</t>
  </si>
  <si>
    <t>Saldo</t>
  </si>
  <si>
    <t>% Consumido</t>
  </si>
  <si>
    <t>CUOTA GLOBAL</t>
  </si>
  <si>
    <t>Reserva Investigacion</t>
  </si>
  <si>
    <t>Cuota Imprevistos</t>
  </si>
  <si>
    <t>Cuota Consumo Humano</t>
  </si>
  <si>
    <t>FRACCION INDUSTRIAL</t>
  </si>
  <si>
    <t>FRACCION ARTESANAL</t>
  </si>
  <si>
    <t>Fauna Acompañante Artesanal</t>
  </si>
  <si>
    <t>V-X</t>
  </si>
  <si>
    <t>Objetivo Artesanal</t>
  </si>
  <si>
    <t>V</t>
  </si>
  <si>
    <t>VI</t>
  </si>
  <si>
    <t>VII</t>
  </si>
  <si>
    <t>VIII</t>
  </si>
  <si>
    <t>IX</t>
  </si>
  <si>
    <t>XIV</t>
  </si>
  <si>
    <t>X</t>
  </si>
  <si>
    <t>Total Objetivo Artesanal</t>
  </si>
  <si>
    <t xml:space="preserve"> Cuota Sardina Comun V-X Regiones Año 2019</t>
  </si>
  <si>
    <t>Ene-Dic</t>
  </si>
  <si>
    <t>CUOTA (TONELADAS)</t>
  </si>
  <si>
    <t>OPERACIÓN</t>
  </si>
  <si>
    <t xml:space="preserve">Unidad de pesquería </t>
  </si>
  <si>
    <t>Titular de cuota LTP</t>
  </si>
  <si>
    <t>Periodo</t>
  </si>
  <si>
    <t>Cuota Asignada por R. Ex N°</t>
  </si>
  <si>
    <t>Traspaso, Cesión, Arriendo, etc.)</t>
  </si>
  <si>
    <t>Captura (t)</t>
  </si>
  <si>
    <t>Saldo (t)</t>
  </si>
  <si>
    <t>% consumido</t>
  </si>
  <si>
    <t>Anchoveta V-X</t>
  </si>
  <si>
    <t xml:space="preserve">ALIMENTOS MARINOS S.A.         </t>
  </si>
  <si>
    <t>Ene-Dic.</t>
  </si>
  <si>
    <t xml:space="preserve">BLUMAR S.A.                                     </t>
  </si>
  <si>
    <t xml:space="preserve">CAMANCHACA PESCA SUR S.A.  </t>
  </si>
  <si>
    <t xml:space="preserve">CAMANCHACA S.A. CIA. PESQ    </t>
  </si>
  <si>
    <t>NOVAMAR SpA</t>
  </si>
  <si>
    <t>LITORAL SpA PESQ</t>
  </si>
  <si>
    <t>FOODCORP CHILE S.A.</t>
  </si>
  <si>
    <t>ISLA QUIHUA S.A. PESQ</t>
  </si>
  <si>
    <t>LANDES S.A. SOC. PESQ.</t>
  </si>
  <si>
    <t>LOTA PROTEIN S.A.</t>
  </si>
  <si>
    <t xml:space="preserve">ORIZON S.A.                                      </t>
  </si>
  <si>
    <t>SAN LAZARO LTDA. COM. Y CONS.</t>
  </si>
  <si>
    <t>INVERSIONES PESQUERA PEDRO IRIGOYEN LIMITADA</t>
  </si>
  <si>
    <t>Sardina Común V-X</t>
  </si>
  <si>
    <t>ISLA QUIHUA S.A. PESQ.</t>
  </si>
  <si>
    <t>LANDES S.A. PESQ</t>
  </si>
  <si>
    <t xml:space="preserve">LOTA PROTEIN </t>
  </si>
  <si>
    <t xml:space="preserve">ORIZON S.A.                                     </t>
  </si>
  <si>
    <t xml:space="preserve">SOCIEDAD PESQUERA MEHUIN REY LIMITADA  </t>
  </si>
  <si>
    <t xml:space="preserve">CRISTIAN SILVA LORCA                  </t>
  </si>
  <si>
    <t>INVERSIONES TRIDENTE SpA</t>
  </si>
  <si>
    <t xml:space="preserve">GONZALO GALDAMEZ SANTIBAÑEZ </t>
  </si>
  <si>
    <t xml:space="preserve">SUSANA MONSALVE SALAS         </t>
  </si>
  <si>
    <t xml:space="preserve">JULIO SAEZ MUÑOZ                          </t>
  </si>
  <si>
    <t>PROCESOS TECNOLOGICOS DEL BIO-BIO S.A.</t>
  </si>
  <si>
    <t>COMERCIAL Y CONSERVERA SAN LAZARO LTDA.</t>
  </si>
  <si>
    <t xml:space="preserve">PESQUERA LEPE LIMITADA </t>
  </si>
  <si>
    <t>FABIAN MONSALVE SALAS</t>
  </si>
  <si>
    <t>PAOLA POBLETE</t>
  </si>
  <si>
    <t>INVERSIONES PESQUERAS PEDRO IRIGOYEN LIMITADA</t>
  </si>
  <si>
    <t>Tp art_Cesion</t>
  </si>
  <si>
    <t>Res Ex</t>
  </si>
  <si>
    <t>Fecha</t>
  </si>
  <si>
    <t>Descuento (-)</t>
  </si>
  <si>
    <t>Abono (+)</t>
  </si>
  <si>
    <t>Especie</t>
  </si>
  <si>
    <t>Cantidad</t>
  </si>
  <si>
    <t>Descripcion</t>
  </si>
  <si>
    <t>55T</t>
  </si>
  <si>
    <t>Proc Tec Bio Bio</t>
  </si>
  <si>
    <t>Grupo Emb_VIII</t>
  </si>
  <si>
    <t>Sardina comun</t>
  </si>
  <si>
    <t>Pesq Litoral</t>
  </si>
  <si>
    <t>Anchoveta</t>
  </si>
  <si>
    <t>Novamar</t>
  </si>
  <si>
    <t>Emb Niña Ximena_VIII</t>
  </si>
  <si>
    <t>Emb Paulina M_VIII</t>
  </si>
  <si>
    <t>Camanchaca PS</t>
  </si>
  <si>
    <t>Orizon</t>
  </si>
  <si>
    <t>Alimar</t>
  </si>
  <si>
    <t>Grupo Emb_VIII y Emb XIV</t>
  </si>
  <si>
    <t>Gonzalo galdamez</t>
  </si>
  <si>
    <t>Emb Margot Maria IV_XIV</t>
  </si>
  <si>
    <t>Foodcorp</t>
  </si>
  <si>
    <t>Emb Mar de Liguria_VIII</t>
  </si>
  <si>
    <t>Blumar</t>
  </si>
  <si>
    <t>Grupo Emb_XIV</t>
  </si>
  <si>
    <t>Emb Florencia_VIII</t>
  </si>
  <si>
    <t>Inv Tridente</t>
  </si>
  <si>
    <t>Emb Gianfranco_VIII</t>
  </si>
  <si>
    <t>Emb Santa Rita III_VIII</t>
  </si>
  <si>
    <t>Soc Mehuin Rey</t>
  </si>
  <si>
    <t>Emb Aguila Real_XIV</t>
  </si>
  <si>
    <t>Inv Pesq Pedro Irigoyen</t>
  </si>
  <si>
    <t>Emb Don Luis Alberto-VIII</t>
  </si>
  <si>
    <t>Pesq Lepe</t>
  </si>
  <si>
    <t>Grupo Emb -VIII</t>
  </si>
  <si>
    <t>Julio Saez</t>
  </si>
  <si>
    <t>Emb Ebenezer II-XIV</t>
  </si>
  <si>
    <t>Cristian Silva</t>
  </si>
  <si>
    <t>Emb Claudio I-XIV</t>
  </si>
  <si>
    <t>Fabian Monsalve</t>
  </si>
  <si>
    <t>Susan Monsalve</t>
  </si>
  <si>
    <t>Emb Alberto M-XIV</t>
  </si>
  <si>
    <t>Emb Lago Ranco-VIII</t>
  </si>
  <si>
    <t>Emb Lago Ranco_VIII</t>
  </si>
  <si>
    <t>Emb Nahum VIII</t>
  </si>
  <si>
    <t>Emb Nahum-VII</t>
  </si>
  <si>
    <t>Emb Adriana V_VIII</t>
  </si>
  <si>
    <t>Emb Gianluca_VIII</t>
  </si>
  <si>
    <t>1459 rectifica 1352</t>
  </si>
  <si>
    <t>Lota protein</t>
  </si>
  <si>
    <t>Emb Don Sixto_VIII</t>
  </si>
  <si>
    <t>Emb Don Sixto Abraham I_VIII</t>
  </si>
  <si>
    <t>Emb Domenica_VIII</t>
  </si>
  <si>
    <t>Soc Landes</t>
  </si>
  <si>
    <t>Lota Protein</t>
  </si>
  <si>
    <t>Grupo Emb VIII</t>
  </si>
  <si>
    <t>CONTROL DE CUOTA ANCHOVETA AÑO 2019</t>
  </si>
  <si>
    <t>RESUMEN ANUAL</t>
  </si>
  <si>
    <t>Región</t>
  </si>
  <si>
    <t xml:space="preserve"> Asignatarios </t>
  </si>
  <si>
    <t>Cesiones Org</t>
  </si>
  <si>
    <t>Cargos por Excesos Cesiones (Indv-Grupal)</t>
  </si>
  <si>
    <t>% Consumo</t>
  </si>
  <si>
    <t>Cierre</t>
  </si>
  <si>
    <t xml:space="preserve">V Región de Valparaíso </t>
  </si>
  <si>
    <t>AG DEL PUERTO DE SAN ANTONIO. RAG 2510</t>
  </si>
  <si>
    <t>-</t>
  </si>
  <si>
    <t>ASOCIACION GREMIAL AGRAPES DE SAN ANTONIO "AG AGRAPESCA" RAG 4399</t>
  </si>
  <si>
    <t>STI MUELLE SUD AMERICANA. RSU 05.01.0462</t>
  </si>
  <si>
    <t>BOLSON RESIDUAL</t>
  </si>
  <si>
    <t>VI Región O´Higgins</t>
  </si>
  <si>
    <t>Cuota Regional</t>
  </si>
  <si>
    <t>VII Región del Maule</t>
  </si>
  <si>
    <t>Sindicato de Pescadores "Pelágicos del Maule" Constitución, Registro Sindical Único 07.05.0150</t>
  </si>
  <si>
    <t>STI Pescadores Artesanales de Constitución SIPARCON, RSU 07.05.0193</t>
  </si>
  <si>
    <t>Cuota Residual</t>
  </si>
  <si>
    <t xml:space="preserve">VIII Región del Bio Bio </t>
  </si>
  <si>
    <t>Agrupación de Armadores Golfo de Arauco, Personalidad Jurídica N° 621</t>
  </si>
  <si>
    <t>02-Agrupación de Armadores y Pescadores Artesanales Pelágicos Puerto Sur Isla Santa María. Personalidad Jurídica N° 1728</t>
  </si>
  <si>
    <t>Agrupación de Armadores y Pescadores Pelágicos de Caleta Tubul, Registro de Organización Comunitaria Funcional 478-2007</t>
  </si>
  <si>
    <t>Agrupación Gremial de Productores Pelágicos, Armadores Artesanales de Talcahuano, Región del Bío Bío "AGREPAR BIO BIO A.G". RAG N° 468-8</t>
  </si>
  <si>
    <t>Asociación de Armadores, Pescadores Artesanales y Actividades Afines de la Octava Región, Asociación Gremial ARPESCA A.G., RAG 429-8</t>
  </si>
  <si>
    <t>Asociación Gremial Armadores Artesanales Pelágico Coronel-Lota del Bío Bío, ARPES BIO BIO A.G., RAG 445-8</t>
  </si>
  <si>
    <t>Asociación Gremial de Armadores Artesanales "ARMAR A.G.". RAG 384-8</t>
  </si>
  <si>
    <t xml:space="preserve">Asociación Gremial de Armadores Artesanales VALLEMAR LOTA, RAG 548-8 </t>
  </si>
  <si>
    <t>09-Asociación Gremial de Armadores Artesanales y Productores Pelágicos de la Caleta el Morro de Talcahuano - AGEMAPAR, RAG 376-8</t>
  </si>
  <si>
    <t>10-Asociación Gremial de Armadores Embarcaciones Menores "AG MENOR COLIUMO". RAG 507-8</t>
  </si>
  <si>
    <t>Asociación Gremial de Armadores y Pescadores Artesanales miramar biobío MIRAMAR BIOBIO AG. RAG 633-8</t>
  </si>
  <si>
    <t>Asociacion Gremial, Pescadores Artesanales y Actividades afines ARMAPESCA AG. RAG 635-8</t>
  </si>
  <si>
    <t>Asociación Gremial de Armadores, Pescadores Artesanales y Actividades Afines de Lota, Octava región, RAG 577-8</t>
  </si>
  <si>
    <t>AG de Pequeños Armadores, Pescadores Artesanales, Buzos mariscadores, Recolectores de orilla y ramos a fines "AG ESCAFANDRAS CON HISTORIA DE TALCAHUANO" RAG 62-8</t>
  </si>
  <si>
    <t>Asociación Gremial de Pescadores Artesanales de caleta INFIERNILLO, RAG 98-8</t>
  </si>
  <si>
    <t>Asociación Gremial de Pescadores Artesanales de Coronel, Registro de Asociaciones Gremiales 5-8</t>
  </si>
  <si>
    <t>Asociación Gremial de Pescadores Artesanales de Lota - A.G. APESCA Lota, RAG 428-8</t>
  </si>
  <si>
    <t>16-Asociación Gremial de Pescadores Artesanales de San Vicente – Talcahuano, Registro de Asociaciones Gremiales 18-8</t>
  </si>
  <si>
    <t>17-Asociación Gremial de Pescadores Artesanales, Armadores Artesanales Pelágicos y actividades Afines de la Caleta de LOTA VIII Región A.G.-SIERRA AZUL A.G., RAG 576-8</t>
  </si>
  <si>
    <t>Asociación Gremial de Pescadores y Armadores Artesanales Pelágicos de la Región del Bío Bío, "PESCA MAR A.G.", RAG 450-8</t>
  </si>
  <si>
    <t>Asociación Gremial de Pescadores y Armadores Artesanales Pelágicos Región Bío Bío A.G. ALTAMAR, RAG 555-8</t>
  </si>
  <si>
    <t>Asociación Gremial de Productores Pelágicos Artesanales de las Caletas de Talcahuano y San Vicente de la VIII Región GEMAR A.G., Registro de Asociaciones Gremiales 464-8</t>
  </si>
  <si>
    <t>Asociación Gremial Productores Pelágicos, Armadores Artesanales de la Comuna de Coronel, VIII Región, ARPESCA A.G., Registro de Asociaciones Gremiales 447-8</t>
  </si>
  <si>
    <t>Cooperativa de Pescadores Sol de Israel Limitada COOPES LTDA</t>
  </si>
  <si>
    <t>Cooperativa de Pescadores y Armadores Artesanales de Lota "GEVIMAR". Registro de Cooperativa Rol 4465</t>
  </si>
  <si>
    <t>Cooperativa Pesquera Artesanal de Coronel Limitada ROL 5472</t>
  </si>
  <si>
    <t>Sindicato de  Pescadores Artesanales, Armadores Pelágicos y Actividades Conexas de la Caleta Vegas de Coliumo. RSU 08.06.0113</t>
  </si>
  <si>
    <t>Sindicato de Armadores y Pescadores Mares Profundo RSU 08.04.0179</t>
  </si>
  <si>
    <t>Sindicato de Pescadores Artesanales y Armadores Artesanales de la Octava Región "SPAADA SD". RSU 08.05.0339</t>
  </si>
  <si>
    <t>25-Sindicato de Pescadores y Armadores Artesanales del Mar "SIPARMAR - Talcahuano". Registro Sindical Único 08.05.0399</t>
  </si>
  <si>
    <t>Sindicato de Trabajadores Independientes "Brisas del Mar". Registro Sindical Único 08.04.0115</t>
  </si>
  <si>
    <t>STI Armadores  y Pescadores Artesanales, Buzos Mariscadores, Algueros acuicultores y Actividades conexas de la Región del Bio Bio (BIO BIO PESCA), Registro Sindical Único 08.05.0555</t>
  </si>
  <si>
    <t>STI Armadores Pescadores Artesanales, Algueros y Ramos Afines "MEDITERRANEO". Registro Sindical Único 08.05.0605</t>
  </si>
  <si>
    <t>Sindicato de Trabajadores Independientes Armadores Pescadores del Mar "SIARPEMAR". Registro Sindical Único 08.05.0459.</t>
  </si>
  <si>
    <t>STI Armadores y Pescadores Artesanales y Ramos Afines  Caleta La Gloria comuna de Talcahuano, Registro Sindical Único 08.05.0603</t>
  </si>
  <si>
    <t>Sindicato de Trabajadores Independientes Armadores y Pescadores y Ramos Afines de la Pesca Artesanal de la Caleta Lo Rojas "SITRAL", Registro Sindical Único 08.07.0322</t>
  </si>
  <si>
    <t>STI Armadores, Pescadores y Ramos Afines de la Pesca Artesanal de la Región del  Bio-Bio, "SARPAR BIO-BIO". Registro Sindical Único 08.05.0378</t>
  </si>
  <si>
    <t>Sindicato de Trabajadores Independientes de Armadores y Pescadores Artesanales y Ramas afines, Registro Sindical Único 08.05.0512</t>
  </si>
  <si>
    <t>Sindicato de Trabajadores Independientes de la Pesca Artesanal de la Península de Hualpen. Registro Sindical Único 08.05.0502</t>
  </si>
  <si>
    <t>STI de la Pesca Artesanal, Armadores Artesanales Pelágicos Actividades Afines y Actividades Conexas de la Comuna de Talcahuano, "MAR AZUL".  Registro Sindical Único 08.05.0434</t>
  </si>
  <si>
    <t>STI de la Pesca Artesanal, Armadores Artesanales Pelágicos, Pescadores Artesanales propiamente tales y actividades Conexas de Caleta San Vicente "Sindicato Tsunami", RSU 08.05.0428</t>
  </si>
  <si>
    <t>Sindicato de Trabajadores Independientes de Pescadores Artesanales Caleta Lo Rojas "SITRAINPAR". Registro Sindical Único 08.07.0287.</t>
  </si>
  <si>
    <t>Sindicato de Trabajadores Independientes de Pescadores Artesanales Lo Rojas y Caletas Anexas del Golfo de Arauco. Registro Sindical Único 08.07.0307</t>
  </si>
  <si>
    <t>Sindicato de Trabajadores Independientes de Pescadores Artesanales y Actividades Conexas Caleta de Pueblo Hundido, La Conchilla y El Morro - LOTA. Registro Sindical Único 08.07.0061</t>
  </si>
  <si>
    <t>STI de Pescadores Artesanales, Armadores Artesanales Pelágicos, Actividades Afines y Actividades Conexas de la Caleta de San Vicente de la Comuna de Talcahuano "SIPARMARCEA". Registro Sindical Único 08.05.0430</t>
  </si>
  <si>
    <t>Sindicato de Trabajadores Independientes Pescadores Armadores y Ramos Afines de la Pesca Artesanal, APAT, Registro Sindical Único 08.05.0380</t>
  </si>
  <si>
    <t>Sindicato de Trabajadores Independientes Pescadores Artesanales de Caleta Tumbes - Talcahuano, Registro Sindical Único 08.05.0057</t>
  </si>
  <si>
    <t>Sindicato de Trabajadores Independientes Pescadores Artesanales Históricos de Talcahuano, "SPARHITAL". Registro Sindical Único 08.05.0382</t>
  </si>
  <si>
    <t>Sindicato de Trabajadores Independientes Pescadores Artesanales Península de Tumbes, Registro Sindical Único 08.05.0391</t>
  </si>
  <si>
    <t>Sindicato de Trabajadores Independientes Pescadores Artesanales, Armadores y Actividades Conexas de la Caleta Coliumo, Registro Sindical Único 08.06.0150</t>
  </si>
  <si>
    <t>STI Pescadores Artesanales, Armadores, Patrones y Tripulantes de Pesca Artesanal y Actividades Conexas de la Caleta Cocholgüe de la Comuna de Tomé VIII Región, RSU 08.06.0106</t>
  </si>
  <si>
    <t>STI Pescadores Artesanales, Buzos Mariscadores, Armadores Artesanales y Actividades Conexas de Coronel y del Golfo de Arauco VIII Región "SIPARBUMAR CORONEL". RSU 08.07.0183</t>
  </si>
  <si>
    <t>Sindicato de Trabajadores Independientes Pescadores Artesanales, Lancheros, Acuicultores y Actividades Conexas de Caleta Lota Bajo "SIPESCA", Registro Sindical Único 08.07.0106</t>
  </si>
  <si>
    <t>Sindicato de Trabajadores Independientes Pescadores de la Caleta Cocholgüe, Registro Sindical Único 08.06.0023</t>
  </si>
  <si>
    <t>Sindicato de Trabajadores Independientes Pescadores de la Caleta Coliumo, Registro Sindical Único 08.06.0027</t>
  </si>
  <si>
    <t>Sindicato de Trabajadores Independientes Pescadores y  Armadores y   ramos a fines de la pesca artesanal EPES LOTA  RSU 08.07.0510</t>
  </si>
  <si>
    <t>Sindicato de trabajadores independientes y armadores y ramos a fines de la pesca artesanal LOTA PESCA RSU 08.07.0495</t>
  </si>
  <si>
    <t>Sindicato de trabajadores independientes, armadores y buzos mariscadores y actividades conexas de Talcahuano SIPARBUN RSU 08.08.0424</t>
  </si>
  <si>
    <t>STI Pescadores , Armadores y ramas a fines de la Pesca Artesanal "JUANOVOAARCE-LOTA" RSU 08.07.0485</t>
  </si>
  <si>
    <t>STI Pescadores, Armadores Artesanales, Buzos, Acuicultores y Ramos Afines de la Pesca Artesanal, Comuna de Talcahuano "SIPEARTAL". Registro Sindical Único 08.05.0487.</t>
  </si>
  <si>
    <t>Sindicato de Trabajadores Independientes Pescadores, Armadores y Ramas Afines de la Pesca Artesanal de Coronel "SIPESMAFESA". Registro Sindical Único 08.07.0332</t>
  </si>
  <si>
    <t>Sindicato de Trabajadores Independientes Pescadores, Armadores y Ramos Afines "SIPEAYRAS" de Lota. Registro Sindical Único 08.07.0296</t>
  </si>
  <si>
    <t>Sindicato de Trabajadores Independientes Pescadores, Armadores y Ramos Afines de la Pesca Artesanal de Coronel, SIPARMAR CORONEL , Registro Sindical Único 08.07.0271</t>
  </si>
  <si>
    <t>STI Pescadores y Armadores artesanales de embarcaciones menores de la Caleta de Tumbes "SIPEAREM" Comuna Talcahuano, Registro Sindical Único 08.05.0569</t>
  </si>
  <si>
    <t>STI, Ayudantes de Buzos, Pescadores Artesanales y Algueras y Actividades Conexas de las Caletas Tomé y Quichiuto, Registro Sindical Único 08.06.0043</t>
  </si>
  <si>
    <t>STI, Pescadores Artesanales Pelágicos, Patrones y Tripulantes de Pesca Artesanal y Actividades Conexas de la Comuna de Talcahuano, " ASPAS". Registro Sindical Único 08.05.0474</t>
  </si>
  <si>
    <t>Sindicato de Trabajadores Independientes, Pescadores Artesanales y Ramos Afines Sta. Maria Comuna de Talcahuano, " SIPASMA". Registro Sindical Único 08.05.0602</t>
  </si>
  <si>
    <t>STI, Pescadores Artesanales, Armadores Artesanales y Actividades Conexas de la Caleta de Lota VIII Región "SIPAR GENTE DE MAR". Registros Sindical Único 08.07.0326</t>
  </si>
  <si>
    <t>STI, Pescadores Artesanales, Armadores Artesanales, "Rio Maipo" de la Caleta de San Vicente de la Comuna de Talcahuano; Registro Sindical Único 08.05.0488.</t>
  </si>
  <si>
    <t>STI, Pescadores Artesanales, Armadores Artesanales, Buzos Mariscadores y Recolectores de Orilla Isla Santa Maria Puerto Sur, Registro Sindical Único 08.07.0364.</t>
  </si>
  <si>
    <t>STI, Tripulantes y Armadores de Botes, Pescadores Artesanales, Algueros, Mariscadores y Actividades conexas de la caleta Tumbes de la comuna de Talcahuano. RSU 08.05.0495</t>
  </si>
  <si>
    <t>Sindicato Independiente de Armadores Pescadores Artesanales Tripulantes y Ramas Similares "Bahía Concepción RSI 08.05.0648</t>
  </si>
  <si>
    <t>Sindicato Independiente de Armadores y Pescadores Artesanales Afines "SARPE". Registro Sindical Único 08.05.0398</t>
  </si>
  <si>
    <t>Sindicato Independiente de Pequeños Armadores Artesanales de Cerco y otras actividades Afines de Coronel y Lota, Registro Sindical Único 08.07.0373</t>
  </si>
  <si>
    <t>STI Armadores y Pescadores artesanales, Acuicultores, Algueros (as) y Ramos afines "MAFMAR", RSU 08.05.0645</t>
  </si>
  <si>
    <t xml:space="preserve">IX Región de la Araucanía </t>
  </si>
  <si>
    <t xml:space="preserve">XIV Región de Los Ríos </t>
  </si>
  <si>
    <t>AG APEVAL. RAG 29-14</t>
  </si>
  <si>
    <t>AG ACERVAL. RAG 207-10</t>
  </si>
  <si>
    <t>AG ACERMAR. RAG 4205</t>
  </si>
  <si>
    <t>AG ACER. RAG 3793</t>
  </si>
  <si>
    <t>AG SIPACERVAL RAG 44-14</t>
  </si>
  <si>
    <t>AG ARMAPES. RAG 264-10</t>
  </si>
  <si>
    <t>AG APACER. RAG 46-14</t>
  </si>
  <si>
    <t>STI DE AMARGO. RSU 14.01.0105</t>
  </si>
  <si>
    <t>STI DEL BALNEARIO DE NIEBLA. RSU 14.01.0127</t>
  </si>
  <si>
    <t>STI ARPAVAL. RSU 14.01.0514</t>
  </si>
  <si>
    <t>CUOTA RESIDUAL</t>
  </si>
  <si>
    <t xml:space="preserve">X Región de Los Lagos </t>
  </si>
  <si>
    <t>ARMAR AG. RAG 320-10</t>
  </si>
  <si>
    <t>ASOGFER AG. RAG 310-10</t>
  </si>
  <si>
    <t>AGAMAR.  RAG 156-10</t>
  </si>
  <si>
    <t>PESCA AUSTRAL A.G. RAG 326-10</t>
  </si>
  <si>
    <t>ASOGPESCA ANCUD. AG 4266</t>
  </si>
  <si>
    <t>AQUEPESCA. AG 270-10</t>
  </si>
  <si>
    <t>STI CAMINO CHINQUIHUE. RSU 10.01.0942</t>
  </si>
  <si>
    <t xml:space="preserve">STI PECERCAL RSU 10.01.0948 </t>
  </si>
  <si>
    <t>STI PROVEEDORES MARITIMOS DE QUILLAIPE. RSU 10.01.0835</t>
  </si>
  <si>
    <t>RESIDUAL BOLSON</t>
  </si>
  <si>
    <t>STI ESTRELLA SUR DE CALBUCO. RSU 10.01.0571</t>
  </si>
  <si>
    <t>CONTROL DE CUOTA SARDINA COMÚN AÑO 2019</t>
  </si>
  <si>
    <t>Cierres</t>
  </si>
  <si>
    <t>V Región de Valparaíso</t>
  </si>
  <si>
    <t xml:space="preserve">TOTAL REGION </t>
  </si>
  <si>
    <t>Ene-DIC</t>
  </si>
  <si>
    <t>VIII Región del Bio Bio</t>
  </si>
  <si>
    <t>Agrupación de Armadores y Pescadores Artesanales Pelágicos Puerto Sur Isla Santa María. Personalidad Jurídica N° 1728</t>
  </si>
  <si>
    <t>Asociación Gremial de Armadores Artesanales y Productores Pelágicos de la Caleta el Morro de Talcahuano - AGEMAPAR, RAG 376-8</t>
  </si>
  <si>
    <t>Asociación Gremial de Armadores Embarcaciones Menores "AG MENOR COLIUMO". RAG 507-8</t>
  </si>
  <si>
    <t>Asociación Gremial de Pescadores Artesanales de San Vicente – Talcahuano, Registro de Asociaciones Gremiales 18-8</t>
  </si>
  <si>
    <t>Asociación Gremial de Pescadores Artesanales, Armadores Artesanales Pelágicos y actividades Afines de la Caleta de LOTA VIII Región A.G.-SIERRA AZUL A.G., RAG 576-8</t>
  </si>
  <si>
    <t>Cuota Regional IX</t>
  </si>
  <si>
    <t>XIV Región de Los Ríos</t>
  </si>
  <si>
    <t>STI DEL BALNEARIO DE NIEBLA. RSU14.01.0127</t>
  </si>
  <si>
    <t>X Región de los Lagos</t>
  </si>
  <si>
    <t>PESCA AUSTRAL. RAG 326-10</t>
  </si>
  <si>
    <t xml:space="preserve">Organización </t>
  </si>
  <si>
    <t xml:space="preserve">Cuota Efectiva </t>
  </si>
  <si>
    <t>IC 40% periodo</t>
  </si>
  <si>
    <t>Captura Anchoveta</t>
  </si>
  <si>
    <t>Captura Sardina</t>
  </si>
  <si>
    <t xml:space="preserve">Captura mixta </t>
  </si>
  <si>
    <t>Cargos por Excesos mixtos</t>
  </si>
  <si>
    <t>Saldo Anchoveta</t>
  </si>
  <si>
    <t>Saldo Sardina</t>
  </si>
  <si>
    <t>Saldo Mixto</t>
  </si>
  <si>
    <t>Imputacion mixta</t>
  </si>
  <si>
    <t>Cierres Conjuntos</t>
  </si>
  <si>
    <t>% consumo mixto</t>
  </si>
  <si>
    <t>% IC</t>
  </si>
  <si>
    <t>V Región Valparaíso</t>
  </si>
  <si>
    <t>AG AGRAPESCA A.G RAG 4399</t>
  </si>
  <si>
    <t>Cuota Efectiva mixta</t>
  </si>
  <si>
    <t>Captura anchoveta</t>
  </si>
  <si>
    <t>% consumo</t>
  </si>
  <si>
    <t>Sindicato de trabajadores independientes, armadores y buzos mariscadores y actividades conexas de Talcahuano SIPARBUM RSU 08.08.0424</t>
  </si>
  <si>
    <t>Sindicato Independiente de Armadores Pescadores Artesanales Tripulantes y Ramas Similares "Bahia Concepcion RSI 08.05.0648</t>
  </si>
  <si>
    <t>Totales</t>
  </si>
  <si>
    <t>CONSUMO CUOTA CONSUMO HUMANO</t>
  </si>
  <si>
    <t>Empresa</t>
  </si>
  <si>
    <t>ESPECIE</t>
  </si>
  <si>
    <t>Toneladas Asignadas</t>
  </si>
  <si>
    <t>Toneladas Desembarcadas</t>
  </si>
  <si>
    <t>Saldo por Especie</t>
  </si>
  <si>
    <t>Consumo%</t>
  </si>
  <si>
    <t>INCOMAR</t>
  </si>
  <si>
    <t>ANCHOVETA</t>
  </si>
  <si>
    <t>SARDINA COMUN</t>
  </si>
  <si>
    <t>LOTA SEAFOOD</t>
  </si>
  <si>
    <t xml:space="preserve">C </t>
  </si>
  <si>
    <t>Artesanal</t>
  </si>
  <si>
    <t>Total general</t>
  </si>
  <si>
    <t>Nm_Nave</t>
  </si>
  <si>
    <t>RPA NAVE</t>
  </si>
  <si>
    <t>Cantidad Asignada</t>
  </si>
  <si>
    <t>Colectiva</t>
  </si>
  <si>
    <t>IGNACIO S</t>
  </si>
  <si>
    <t>JEAN CARLOS</t>
  </si>
  <si>
    <t>GAVIOTA I</t>
  </si>
  <si>
    <t>SILOE</t>
  </si>
  <si>
    <t>SUSANA II</t>
  </si>
  <si>
    <t>DON DEMETRIO III</t>
  </si>
  <si>
    <t>SOTILEZA</t>
  </si>
  <si>
    <t>CATALINA M</t>
  </si>
  <si>
    <t>CLAUDIO</t>
  </si>
  <si>
    <t>DON LUCHO III</t>
  </si>
  <si>
    <t>FLORINA I</t>
  </si>
  <si>
    <t>GIANLUCA</t>
  </si>
  <si>
    <t>MAURICIO IGNACIO</t>
  </si>
  <si>
    <t>NIÑA XIMENA</t>
  </si>
  <si>
    <t>PAOLA I</t>
  </si>
  <si>
    <t>PAOLA II</t>
  </si>
  <si>
    <t>DON CLAUDIO</t>
  </si>
  <si>
    <t>DON ENRI</t>
  </si>
  <si>
    <t>DON LUIS ALBERTO II</t>
  </si>
  <si>
    <t>DOÑA CHITA</t>
  </si>
  <si>
    <t>GIANFRANCO</t>
  </si>
  <si>
    <t>JOHANA I</t>
  </si>
  <si>
    <t xml:space="preserve">PAULINA M </t>
  </si>
  <si>
    <t>DOMENICA</t>
  </si>
  <si>
    <t>JOAQUIN ISAAC</t>
  </si>
  <si>
    <t>RUELI</t>
  </si>
  <si>
    <t>DON KAKO</t>
  </si>
  <si>
    <t>DOÑA LETICIA</t>
  </si>
  <si>
    <t>PEDRO L</t>
  </si>
  <si>
    <t>Invididual</t>
  </si>
  <si>
    <t xml:space="preserve">LASTENIA I </t>
  </si>
  <si>
    <t>NAHUM</t>
  </si>
  <si>
    <t>FENIX I</t>
  </si>
  <si>
    <t>PUNTA VERDE</t>
  </si>
  <si>
    <t>JORGE HERNAN M</t>
  </si>
  <si>
    <t>DON HUGO</t>
  </si>
  <si>
    <t>MASTER I</t>
  </si>
  <si>
    <t>BIO BIO</t>
  </si>
  <si>
    <t>JUAN MARCELO</t>
  </si>
  <si>
    <t>PAULINA M II</t>
  </si>
  <si>
    <t>DON BRUNO</t>
  </si>
  <si>
    <t>MATILDA</t>
  </si>
  <si>
    <t>RIO JORDAN IV</t>
  </si>
  <si>
    <t xml:space="preserve">MATIAS R </t>
  </si>
  <si>
    <t xml:space="preserve">RIO JORDAN X </t>
  </si>
  <si>
    <t>GALEON II</t>
  </si>
  <si>
    <t>ESTRELLA DE DAVID</t>
  </si>
  <si>
    <t>OVNIS</t>
  </si>
  <si>
    <t>JUANITA</t>
  </si>
  <si>
    <t>ANGELINA</t>
  </si>
  <si>
    <t>CHANGO</t>
  </si>
  <si>
    <t>DON MAÑE</t>
  </si>
  <si>
    <t>RIMALFREDAN II</t>
  </si>
  <si>
    <t>DON EMILIO IV</t>
  </si>
  <si>
    <t>DON MATEO</t>
  </si>
  <si>
    <t>JACOB-ISRAEL</t>
  </si>
  <si>
    <t>DON JORGE LUIS M</t>
  </si>
  <si>
    <t>JOSEFA ANTONIA</t>
  </si>
  <si>
    <t>DON ADOLFO II</t>
  </si>
  <si>
    <t>FRANCISCO JAVIER</t>
  </si>
  <si>
    <t>GLORIA I</t>
  </si>
  <si>
    <t>JOSE SEBASTIAN</t>
  </si>
  <si>
    <t>PUNTA MAULE II</t>
  </si>
  <si>
    <t>DON GOYO</t>
  </si>
  <si>
    <t>DOÑA GLADYS II</t>
  </si>
  <si>
    <t>AIDA ROSA</t>
  </si>
  <si>
    <t>REINA DEL MAR II</t>
  </si>
  <si>
    <t>DON COQUERA</t>
  </si>
  <si>
    <t>DELIA ROSA</t>
  </si>
  <si>
    <t>GALILEA I</t>
  </si>
  <si>
    <t>SEBASTIAN II</t>
  </si>
  <si>
    <t>ERNESTO II</t>
  </si>
  <si>
    <t>RICARDO JESUS</t>
  </si>
  <si>
    <t>DON BETO IV</t>
  </si>
  <si>
    <t>DOÑA JOVA 2DA</t>
  </si>
  <si>
    <t>CELINA I</t>
  </si>
  <si>
    <t>SIXTO ABRAHAM</t>
  </si>
  <si>
    <t>EL NIEGO I</t>
  </si>
  <si>
    <t>NELY NICOLE II</t>
  </si>
  <si>
    <t>MAMA EDITH</t>
  </si>
  <si>
    <t>DON FERNANDO I</t>
  </si>
  <si>
    <t>DON RUBEN</t>
  </si>
  <si>
    <t>DOÑA COCA</t>
  </si>
  <si>
    <t>HALCON I</t>
  </si>
  <si>
    <t>DON ERNESTO I</t>
  </si>
  <si>
    <t>DON SIXTO</t>
  </si>
  <si>
    <t>SIXTO ABRAHAM I</t>
  </si>
  <si>
    <t>EDEN I</t>
  </si>
  <si>
    <t>AZARIEL</t>
  </si>
  <si>
    <t>DOÑA MARGARITA C</t>
  </si>
  <si>
    <t>RAUL M</t>
  </si>
  <si>
    <t>CANOPUS III</t>
  </si>
  <si>
    <t>QUIMERA</t>
  </si>
  <si>
    <t>DON LOLO</t>
  </si>
  <si>
    <t>MARVENTO</t>
  </si>
  <si>
    <t>DON DANIEL I</t>
  </si>
  <si>
    <t>CECILIA III</t>
  </si>
  <si>
    <t>SANDRITA I</t>
  </si>
  <si>
    <t>MARBELLA II</t>
  </si>
  <si>
    <t>INTREPIDA II</t>
  </si>
  <si>
    <t>YEYA I</t>
  </si>
  <si>
    <t>FLORENCIA</t>
  </si>
  <si>
    <t>KORMORAN 2DO</t>
  </si>
  <si>
    <t>ARMANDO S</t>
  </si>
  <si>
    <t>EMELINDA</t>
  </si>
  <si>
    <t>TIO CHITO</t>
  </si>
  <si>
    <t>YENNY</t>
  </si>
  <si>
    <t>CAPELLO</t>
  </si>
  <si>
    <t>HURACAN I</t>
  </si>
  <si>
    <t>SOCOROMA II</t>
  </si>
  <si>
    <t>CANDELARIA</t>
  </si>
  <si>
    <t>LA VICTORIA</t>
  </si>
  <si>
    <t>LAUCA</t>
  </si>
  <si>
    <t>YAGAN</t>
  </si>
  <si>
    <t>TAMARUGAL</t>
  </si>
  <si>
    <t>KIPPERNES</t>
  </si>
  <si>
    <t>SOFIA-A</t>
  </si>
  <si>
    <t>RIO MAIPO II</t>
  </si>
  <si>
    <t>CAYUMANQUI</t>
  </si>
  <si>
    <t>DON PEDRO I</t>
  </si>
  <si>
    <t>CAMILA DAVID</t>
  </si>
  <si>
    <t>PATRICK JOAQUIN</t>
  </si>
  <si>
    <t>ANSELMO I</t>
  </si>
  <si>
    <t>DON LUIS ALBERTO</t>
  </si>
  <si>
    <t>DOÑA SOFIA I</t>
  </si>
  <si>
    <t>NAGASAKI</t>
  </si>
  <si>
    <t>ANDREA C</t>
  </si>
  <si>
    <t>TSUNAMI S</t>
  </si>
  <si>
    <t>ENZO NICOLAS I</t>
  </si>
  <si>
    <t>YOLANDA S</t>
  </si>
  <si>
    <t>TURIMAR II</t>
  </si>
  <si>
    <t>BLANCA ESTELA</t>
  </si>
  <si>
    <t>TURIMAR III</t>
  </si>
  <si>
    <t>MARICIA</t>
  </si>
  <si>
    <t>DON ARMANDO</t>
  </si>
  <si>
    <t>DONCELLA II</t>
  </si>
  <si>
    <t>PEDRO JOSÉ</t>
  </si>
  <si>
    <t>DON MIGUEL</t>
  </si>
  <si>
    <t>DON MIGUEL II</t>
  </si>
  <si>
    <t>PITUCO</t>
  </si>
  <si>
    <t>ESTURION</t>
  </si>
  <si>
    <t xml:space="preserve">ISABEL V </t>
  </si>
  <si>
    <t>POSEIDON II</t>
  </si>
  <si>
    <t>PUERTO BALLARTA</t>
  </si>
  <si>
    <t>ADONAI</t>
  </si>
  <si>
    <t>NAZARETH II</t>
  </si>
  <si>
    <t>CARPINTERO</t>
  </si>
  <si>
    <t>MAR DE LIGURIA</t>
  </si>
  <si>
    <t>CARMEN LORETO</t>
  </si>
  <si>
    <t>TOME II</t>
  </si>
  <si>
    <t>AMPARITO I</t>
  </si>
  <si>
    <t>JUANITA I</t>
  </si>
  <si>
    <t>DON KEVIN</t>
  </si>
  <si>
    <t>DON GUILLERMO I</t>
  </si>
  <si>
    <t>LAGO RANCO</t>
  </si>
  <si>
    <t>RIO LOA I</t>
  </si>
  <si>
    <t>HABACUC</t>
  </si>
  <si>
    <t>FLOR MARLENE</t>
  </si>
  <si>
    <t>YENNY VALESKA II</t>
  </si>
  <si>
    <t xml:space="preserve">JOSEFA I </t>
  </si>
  <si>
    <t>DON MANUEL R</t>
  </si>
  <si>
    <t>DON EMILIO</t>
  </si>
  <si>
    <t>HERMINIA I</t>
  </si>
  <si>
    <t>DON RICARDO II</t>
  </si>
  <si>
    <t>SERGIO III</t>
  </si>
  <si>
    <t xml:space="preserve">DON MATI I </t>
  </si>
  <si>
    <t>MARIA BRISTELA</t>
  </si>
  <si>
    <t>MATIAS</t>
  </si>
  <si>
    <t>SHIMANE</t>
  </si>
  <si>
    <t>DON PATRICIO I</t>
  </si>
  <si>
    <t>DON DIONISIO II</t>
  </si>
  <si>
    <t>JAIRO ELI</t>
  </si>
  <si>
    <t>SANTA RITA III</t>
  </si>
  <si>
    <t>ANA BELEN I</t>
  </si>
  <si>
    <t>DON ARNALDO</t>
  </si>
  <si>
    <t>ABRAHAM</t>
  </si>
  <si>
    <t>MATIAS NICOLAS</t>
  </si>
  <si>
    <t>ANGELA VALENTINA</t>
  </si>
  <si>
    <t>ISAAC</t>
  </si>
  <si>
    <t>DON ANSELMO II</t>
  </si>
  <si>
    <t>EBEN EZER III</t>
  </si>
  <si>
    <t>MAR PRIMERO</t>
  </si>
  <si>
    <t>MAR SEGUNDO</t>
  </si>
  <si>
    <t>ADRIANA V</t>
  </si>
  <si>
    <t>LERITO</t>
  </si>
  <si>
    <t>OMEGA</t>
  </si>
  <si>
    <t>RAYO II</t>
  </si>
  <si>
    <t>VICTOR RENE</t>
  </si>
  <si>
    <t>MISIONERA III</t>
  </si>
  <si>
    <t>ANTARES V</t>
  </si>
  <si>
    <t>ODISEO II</t>
  </si>
  <si>
    <t>Pesca de Investigación</t>
  </si>
  <si>
    <t>Pesca Investigacion</t>
  </si>
  <si>
    <t>Sardina Comun</t>
  </si>
  <si>
    <t>Res. 395 Pesca de Investigación IFOP, Sardina común y Anchoveta</t>
  </si>
  <si>
    <t>Res. 998 Aurtoriza Pesca Inv. a IFOP</t>
  </si>
  <si>
    <t>TOTAL ASIGNATARIOS LTP</t>
  </si>
  <si>
    <t>Total</t>
  </si>
  <si>
    <t>TOTAL MIXTO</t>
  </si>
  <si>
    <t>Exceso IC</t>
  </si>
  <si>
    <t>Exceso Ton IC</t>
  </si>
  <si>
    <t>Cesiones y Traspasos</t>
  </si>
  <si>
    <t>Res 847 Cesión Ind-Art Sardina común armadores VIII y XIV Reg.</t>
  </si>
  <si>
    <t>Res.1080.cesión anchoveta, ind-art XIV región.</t>
  </si>
  <si>
    <t>Res.1080.cesión sardina común, ind-art XIV región.</t>
  </si>
  <si>
    <t>Res.1191.cesión sardina común V-X, ind-art XIV región.</t>
  </si>
  <si>
    <t>Res.1192.cesión anchoveta V-X, ind-art XIV región.</t>
  </si>
  <si>
    <t>Res.1192.cesión sardina común V-X, ind-art XIV región.</t>
  </si>
  <si>
    <t>Res.1526.cesión anchoveta V-X, ind-art XIV región</t>
  </si>
  <si>
    <t>Res.1526.cesión sardina común V-X, ind-art XIV región</t>
  </si>
  <si>
    <t>Res.980.cesión sardina común V-X, ind-art XIV región.</t>
  </si>
  <si>
    <t>RES.N° 1396/2019. CESIÓN ANCHOVETA  ARTESANAL, REG XIV, ARPAVAL A ARMADOR PUNTA BRAVA RPA 956926</t>
  </si>
  <si>
    <t>RES.N° 1396/2019. CESIÓN SARDINA COMUN ARTESANAL, REG XIV, ARPAVAL A ARMADOR PUNTA BRAVA RPA 956926</t>
  </si>
  <si>
    <t>CONSUMO CESIONES  ANCHOVETA Y SARDINA COMUN XIV, ARTESANAL</t>
  </si>
  <si>
    <t>Res.1081.cesión sardina común, ind-art IX región.</t>
  </si>
  <si>
    <t>MAULINA V</t>
  </si>
  <si>
    <t>VERONICA ALEJANDRA</t>
  </si>
  <si>
    <t>JACOB MOISES</t>
  </si>
  <si>
    <t>CONSUMO CESIONES  ANCHOVETA Y SARDINA COMUN VIII, EMBARCACIONES ARTESANALES 2019 (Individual o Grupo Colectivo)</t>
  </si>
  <si>
    <t>Tipo asignatario_cesion</t>
  </si>
  <si>
    <t>1527 Modifica Res. Ex. N° 794</t>
  </si>
  <si>
    <t>DON PEDRO M</t>
  </si>
  <si>
    <t>MESANA</t>
  </si>
  <si>
    <t>CRISTIAN GUILLERMO</t>
  </si>
  <si>
    <t>DON MATIAS J</t>
  </si>
  <si>
    <t>YOSHIRA</t>
  </si>
  <si>
    <t>MACEDONIA I</t>
  </si>
  <si>
    <t>DOÑA CANDELARIA</t>
  </si>
  <si>
    <t>BILL</t>
  </si>
  <si>
    <t>Consumo Cesiones_Sardina Comun y Anchoveta VIII Region (individual y Grupos)</t>
  </si>
  <si>
    <t>Res.1194.cesión sardina común V-X, ind-art XIV región.</t>
  </si>
  <si>
    <t>N° RES</t>
  </si>
  <si>
    <t>Tipo de Cesion</t>
  </si>
  <si>
    <t>cantidad (Ton)</t>
  </si>
  <si>
    <t>Desembarque (Ton)</t>
  </si>
  <si>
    <t>Desembarque Colectivo</t>
  </si>
  <si>
    <t>DON AGUSTIN</t>
  </si>
  <si>
    <t>ABRAHAM ANTONIO</t>
  </si>
  <si>
    <t>%consumo</t>
  </si>
  <si>
    <t>Suma de cantidad (Ton)</t>
  </si>
  <si>
    <t>Suma de Desembarque (Ton)</t>
  </si>
  <si>
    <t>Pedro Irigoyen</t>
  </si>
  <si>
    <t>IMPUTACION CONJUNTA CUOTA ANCHOVETA Y SARDINA COMÚN AÑO 2019</t>
  </si>
  <si>
    <t>IMPUTACION CONJUNTA CUOTA ANCHOVETA Y SARDINA COMÚN VIII REGION AÑO 2019</t>
  </si>
  <si>
    <t>IC 40%</t>
  </si>
  <si>
    <t>Captura Imputacion mixta</t>
  </si>
  <si>
    <t>CONSUMO CESIONES  ANCHOVETA Y SARDINA COMUN IX y XIV, ARTESANAL</t>
  </si>
  <si>
    <t>Res.2025 Cesión Org. RAE de S.común y anchoveta a favor de arm.emb. PALMI II (RPA N° 965369)</t>
  </si>
  <si>
    <r>
      <rPr>
        <sz val="9"/>
        <color rgb="FFFF0000"/>
        <rFont val="Calibri"/>
        <family val="2"/>
        <scheme val="minor"/>
      </rPr>
      <t>STI Armadores y Pescadores artesanales,</t>
    </r>
    <r>
      <rPr>
        <sz val="9"/>
        <color theme="1"/>
        <rFont val="Calibri"/>
        <family val="2"/>
        <scheme val="minor"/>
      </rPr>
      <t xml:space="preserve"> Acuicultores, Algueros (as) y Ramos afines "MAFMAR", RSU 08.05.0645</t>
    </r>
  </si>
  <si>
    <t>Fecha Cierre</t>
  </si>
  <si>
    <t xml:space="preserve">Res.1114.cesión sardina común, ind-art XIV región.
</t>
  </si>
  <si>
    <t>CAMILA ANTONELLA</t>
  </si>
  <si>
    <t>MAR DE BERING</t>
  </si>
  <si>
    <t>SRA. MARIOLY</t>
  </si>
  <si>
    <t>YANIRA</t>
  </si>
  <si>
    <t>RAUL CESAR</t>
  </si>
  <si>
    <t>RIEKA I</t>
  </si>
  <si>
    <t>CARLOS PATRICIO</t>
  </si>
  <si>
    <t>CARLOS EMILIO</t>
  </si>
  <si>
    <t>DON RICARDO</t>
  </si>
  <si>
    <t>DON VALENTIN</t>
  </si>
  <si>
    <t>ACHERNAR</t>
  </si>
  <si>
    <t>MATEO ABDON</t>
  </si>
  <si>
    <t>%asignacion</t>
  </si>
  <si>
    <t xml:space="preserve">Pesq Litoral </t>
  </si>
  <si>
    <t>VENTISQUERO</t>
  </si>
  <si>
    <t>Res.1114.cesión anchoveta, ind-art XIV región.</t>
  </si>
  <si>
    <t>1365 Cesión art. ARPAVAL a armador de la "Orka" RPA 925451, XIV Reg.</t>
  </si>
  <si>
    <t xml:space="preserve"> Cuota Mixta Anchoveta y Sardina Comun Artesanal V-X Regiones Año 2019</t>
  </si>
  <si>
    <t xml:space="preserve">CUOTA GLOBAL </t>
  </si>
  <si>
    <t>Capturas</t>
  </si>
  <si>
    <t>Cuota asignada</t>
  </si>
  <si>
    <t>Cesiones Artesanales (Embarcaciones)</t>
  </si>
  <si>
    <t>RESUMEN CONTROL DE CUOTA ANCHOVETA Y SARDINA COMUN V-X_AÑO 2019</t>
  </si>
  <si>
    <t>Anchoveta V-X Regiones Año 2019</t>
  </si>
  <si>
    <t>Pesquería</t>
  </si>
  <si>
    <t>Sardina comun V-X Regiones Año 2019</t>
  </si>
  <si>
    <t>Ind-Art</t>
  </si>
  <si>
    <t xml:space="preserve">ID° ORG </t>
  </si>
  <si>
    <t>Especie Cesion</t>
  </si>
  <si>
    <t>Art-Art</t>
  </si>
  <si>
    <t>Nr_Resolución</t>
  </si>
  <si>
    <t>Organización</t>
  </si>
  <si>
    <t>Especie_Cesion</t>
  </si>
  <si>
    <t>Nm_Organizacion</t>
  </si>
  <si>
    <t>N° Orga</t>
  </si>
  <si>
    <t>cantidad_asignada</t>
  </si>
  <si>
    <t>ID° ORG_CC</t>
  </si>
  <si>
    <t>ID ORG_CC</t>
  </si>
  <si>
    <t>621</t>
  </si>
  <si>
    <t>Agrupación Gremial de Productores Pelágicos, Armadores Artesanales de Talcahuano, Región del Bío Bío "AGREPAR BIO BIO A.G". Registro de Asociaciones Gremiales N° 468-8</t>
  </si>
  <si>
    <t>Asociación de Armadores, Pescadores Artesanales y Actividades Afines de la Octava Región, Asociación Gremial ARPESCA A.G., Registro de Asociaciones Gremiales 429-8</t>
  </si>
  <si>
    <t>Asociación Gremial de Armadores Embarcaciones Menores "AG MENOR COLIUMO". Registro de Asociaciones Gremiales 507-8</t>
  </si>
  <si>
    <t>507-8</t>
  </si>
  <si>
    <t>ASOCIACION GREMIAL DE ARMADORES, PESCADORES ARTESANALES Y ACTIVIDADES AFINES ARMAPESCA A.G.(RAG 635-8)</t>
  </si>
  <si>
    <t>Asociación Gremial de Armadores, Pescadores Artesanales y Actividades Afines de Lota, Octava región, Registro de Asociaciones Gremiales 577-8</t>
  </si>
  <si>
    <t>Asociación Gremial de Pescadores Artesanales de caleta INFIERNILLO, Registro de Asociaciones Gremiales 98-8</t>
  </si>
  <si>
    <t>R Ex 847 Cesion de 120 ton de Camanchaca PS  a Grupo Emb_VIII y Emb XIV region</t>
  </si>
  <si>
    <t>R Ex 847 Cesion de 1310 ton de Camanchaca PS  a Grupo Emb_VIII y Emb XIV region</t>
  </si>
  <si>
    <t>R Ex 980 Cesion de 532,1 ton de Gonzalo galdamez  a Emb Margot Maria IV_XIV region</t>
  </si>
  <si>
    <t>R Ex 1080 Cesion de 2590 ton de Blumar  a Grupo Emb_XIV region</t>
  </si>
  <si>
    <t>R Ex 1080 Cesion de 7860 ton de Blumar  a Grupo Emb_XIV region</t>
  </si>
  <si>
    <t>R Ex 1081 Cesion de 300 ton de Blumar  a Grupo Emb_XIV region</t>
  </si>
  <si>
    <t>R Ex 1081 Cesion de 900 ton de Blumar  a Grupo Emb_XIV region</t>
  </si>
  <si>
    <t>R Ex 1114 Cesion de 798,147 ton de Soc Mehuin Rey  a Emb Aguila Real_XIV region</t>
  </si>
  <si>
    <t>R Ex 1191 Cesion de 266,05 ton de Julio Saez  a Emb Ebenezer II-XIV region</t>
  </si>
  <si>
    <t>R Ex 1192 Cesion de 798,15 ton de Cristian Silva  a Emb Claudio I-XIV region</t>
  </si>
  <si>
    <t>R Ex 1193 Cesion de 133,025 ton de Fabian Monsalve  a Emb Claudio I-XIV region</t>
  </si>
  <si>
    <t>R Ex 1194 Cesion de 133,025 ton de Susan Monsalve  a Emb Alberto M-XIV region</t>
  </si>
  <si>
    <t>Consumo</t>
  </si>
  <si>
    <t>saldos</t>
  </si>
  <si>
    <t>Anchoveta XIV</t>
  </si>
  <si>
    <t>Sardina comun XIV</t>
  </si>
  <si>
    <t>Especie_area asignacion</t>
  </si>
  <si>
    <t>ASIGNACIONES  CESIONES  ANCHOVETA Y SARDINA COMUN IX y XIV, ARTESANAL</t>
  </si>
  <si>
    <t>Anchoveta VIII</t>
  </si>
  <si>
    <t>Emb Eden I, Rpa 960104</t>
  </si>
  <si>
    <t>2691_Rectifica 2485</t>
  </si>
  <si>
    <t>2705_Modifica 2521</t>
  </si>
  <si>
    <t>Sardina comun VIII</t>
  </si>
  <si>
    <t>Grupo Emb_VIII y eliminar MASTER Rpa 961811</t>
  </si>
  <si>
    <t>Grupo Emb_VIII y eliminar MASTER Rpa 961810</t>
  </si>
  <si>
    <t>2814_Modifica 2053</t>
  </si>
  <si>
    <t>Consumo cesiones Org</t>
  </si>
  <si>
    <t>Sardina comun IX</t>
  </si>
  <si>
    <t>Emb Margot IV-IX</t>
  </si>
  <si>
    <t xml:space="preserve">CONTROL DE CUOTA PELAGICOS V-X LTP POR TITULAR 2019 </t>
  </si>
  <si>
    <t>915840000</t>
  </si>
  <si>
    <t>768447080</t>
  </si>
  <si>
    <t>91318377</t>
  </si>
  <si>
    <t>763118566</t>
  </si>
  <si>
    <t>N° Asignatario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</si>
</sst>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F800]dddd\,\ mmmm\ dd\,\ yyyy"/>
    <numFmt numFmtId="165" formatCode="0.00_ ;[Red]\-0.00\ "/>
    <numFmt numFmtId="166" formatCode="0.0%"/>
    <numFmt numFmtId="167" formatCode="_-* #,##0.00\ _p_t_a_-;\-* #,##0.00\ _p_t_a_-;_-* \-??\ _p_t_a_-;_-@_-"/>
    <numFmt numFmtId="168" formatCode="0.000"/>
    <numFmt numFmtId="169" formatCode="yyyy/mm/dd;@"/>
    <numFmt numFmtId="170" formatCode="0.0"/>
    <numFmt numFmtId="171" formatCode="0.000_ ;[Red]\-0.000\ "/>
    <numFmt numFmtId="172" formatCode="0_ ;[Red]\-0\ "/>
    <numFmt numFmtId="173" formatCode="0.000%"/>
    <numFmt numFmtId="174" formatCode="0.0000%"/>
    <numFmt numFmtId="175" formatCode="0.00000%"/>
  </numFmts>
  <fonts count="9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5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/>
      <sz val="6.25"/>
      <color theme="10"/>
      <name val="Calibri"/>
      <family val="2"/>
    </font>
    <font>
      <u/>
      <sz val="11"/>
      <color theme="10"/>
      <name val="Calibri"/>
      <family val="2"/>
    </font>
    <font>
      <u/>
      <sz val="7"/>
      <color theme="10"/>
      <name val="Arial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1"/>
      <color indexed="8"/>
      <name val="Calibri"/>
      <family val="2"/>
      <scheme val="minor"/>
    </font>
    <font>
      <sz val="11"/>
      <color theme="1"/>
      <name val="gobCL"/>
      <family val="2"/>
    </font>
    <font>
      <sz val="11"/>
      <color rgb="FF000000"/>
      <name val="Calibri"/>
      <family val="2"/>
    </font>
    <font>
      <sz val="10"/>
      <color indexed="8"/>
      <name val="Arial"/>
      <family val="2"/>
    </font>
    <font>
      <sz val="10"/>
      <color theme="1"/>
      <name val="gobCL"/>
      <family val="2"/>
    </font>
    <font>
      <sz val="10"/>
      <name val="Verdan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name val="Calibri"/>
      <family val="2"/>
      <scheme val="minor"/>
    </font>
    <font>
      <b/>
      <sz val="11"/>
      <color theme="0"/>
      <name val="Calibri"/>
      <family val="2"/>
    </font>
    <font>
      <b/>
      <sz val="1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9"/>
      <name val="Verdana"/>
      <family val="2"/>
    </font>
    <font>
      <sz val="9"/>
      <color theme="1"/>
      <name val="Verdana"/>
      <family val="2"/>
    </font>
    <font>
      <sz val="9"/>
      <color rgb="FFFF0000"/>
      <name val="Verdana"/>
      <family val="2"/>
    </font>
    <font>
      <strike/>
      <sz val="9"/>
      <color indexed="81"/>
      <name val="Tahoma"/>
      <family val="2"/>
    </font>
    <font>
      <sz val="9"/>
      <name val="Calibri"/>
      <family val="2"/>
      <scheme val="minor"/>
    </font>
    <font>
      <b/>
      <sz val="18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3" tint="0.59999389629810485"/>
      <name val="Calibri"/>
      <family val="2"/>
      <scheme val="minor"/>
    </font>
    <font>
      <sz val="9"/>
      <color theme="0" tint="-0.14999847407452621"/>
      <name val="Calibri"/>
      <family val="2"/>
      <scheme val="minor"/>
    </font>
    <font>
      <sz val="9"/>
      <color rgb="FFFF0000"/>
      <name val="Calibri"/>
      <family val="2"/>
      <scheme val="minor"/>
    </font>
    <font>
      <sz val="10"/>
      <color theme="0" tint="-0.249977111117893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b/>
      <sz val="10"/>
      <name val="Calibri"/>
      <family val="2"/>
      <scheme val="minor"/>
    </font>
    <font>
      <sz val="9"/>
      <color theme="0" tint="-0.249977111117893"/>
      <name val="Calibri"/>
      <family val="2"/>
      <scheme val="minor"/>
    </font>
    <font>
      <b/>
      <sz val="9"/>
      <color theme="0" tint="-0.14999847407452621"/>
      <name val="Calibri"/>
      <family val="2"/>
      <scheme val="minor"/>
    </font>
    <font>
      <b/>
      <sz val="9"/>
      <color theme="0" tint="-0.249977111117893"/>
      <name val="Calibri"/>
      <family val="2"/>
      <scheme val="minor"/>
    </font>
    <font>
      <sz val="9"/>
      <color rgb="FF0070C0"/>
      <name val="Calibri"/>
      <family val="2"/>
      <scheme val="minor"/>
    </font>
    <font>
      <sz val="9"/>
      <color theme="3" tint="0.39997558519241921"/>
      <name val="Calibri"/>
      <family val="2"/>
      <scheme val="minor"/>
    </font>
    <font>
      <b/>
      <sz val="9"/>
      <color rgb="FF0070C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trike/>
      <sz val="9"/>
      <color indexed="81"/>
      <name val="Tahoma"/>
      <family val="2"/>
    </font>
    <font>
      <sz val="11"/>
      <color theme="0" tint="-4.9989318521683403E-2"/>
      <name val="Calibri"/>
      <family val="2"/>
      <scheme val="minor"/>
    </font>
    <font>
      <sz val="9"/>
      <color theme="0" tint="-4.9989318521683403E-2"/>
      <name val="Calibri"/>
      <family val="2"/>
      <scheme val="minor"/>
    </font>
    <font>
      <sz val="9"/>
      <color theme="8" tint="-0.249977111117893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1"/>
      <name val="Calibri"/>
      <family val="2"/>
    </font>
    <font>
      <sz val="8"/>
      <color indexed="8"/>
      <name val="Calibri"/>
      <family val="2"/>
      <scheme val="minor"/>
    </font>
    <font>
      <sz val="8"/>
      <color indexed="8"/>
      <name val="Calibri"/>
      <family val="2"/>
    </font>
    <font>
      <sz val="8"/>
      <color indexed="8"/>
      <name val="Arial"/>
      <family val="2"/>
    </font>
    <font>
      <sz val="11"/>
      <color theme="0"/>
      <name val="Calibri"/>
      <family val="2"/>
      <scheme val="minor"/>
    </font>
    <font>
      <b/>
      <sz val="12"/>
      <color rgb="FFFFFFFF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color theme="0"/>
      <name val="Calibri"/>
      <family val="2"/>
    </font>
    <font>
      <b/>
      <sz val="9"/>
      <color theme="1" tint="0.249977111117893"/>
      <name val="Calibri"/>
      <family val="2"/>
      <scheme val="minor"/>
    </font>
    <font>
      <sz val="9"/>
      <color theme="1" tint="0.249977111117893"/>
      <name val="Calibri"/>
      <family val="2"/>
      <scheme val="minor"/>
    </font>
  </fonts>
  <fills count="8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E1F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55E17A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BFBFB"/>
        <bgColor indexed="64"/>
      </patternFill>
    </fill>
    <fill>
      <patternFill patternType="solid">
        <fgColor rgb="FF99009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E6A2D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0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 tint="-0.14999847407452621"/>
        <bgColor indexed="0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499984740745262"/>
        <bgColor indexed="0"/>
      </patternFill>
    </fill>
    <fill>
      <patternFill patternType="solid">
        <fgColor rgb="FFFF00FF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rgb="FFCC99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CF98E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rgb="FFECECEC"/>
        <bgColor indexed="0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2060"/>
        <bgColor indexed="0"/>
      </patternFill>
    </fill>
    <fill>
      <patternFill patternType="solid">
        <fgColor theme="0"/>
        <bgColor theme="4" tint="0.79998168889431442"/>
      </patternFill>
    </fill>
  </fills>
  <borders count="1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64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208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26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0" fillId="27" borderId="11" applyNumberFormat="0" applyAlignment="0" applyProtection="0"/>
    <xf numFmtId="0" fontId="21" fillId="28" borderId="12" applyNumberFormat="0" applyAlignment="0" applyProtection="0"/>
    <xf numFmtId="0" fontId="21" fillId="28" borderId="12" applyNumberFormat="0" applyAlignment="0" applyProtection="0"/>
    <xf numFmtId="0" fontId="21" fillId="28" borderId="12" applyNumberFormat="0" applyAlignment="0" applyProtection="0"/>
    <xf numFmtId="0" fontId="21" fillId="28" borderId="12" applyNumberFormat="0" applyAlignment="0" applyProtection="0"/>
    <xf numFmtId="0" fontId="21" fillId="28" borderId="12" applyNumberFormat="0" applyAlignment="0" applyProtection="0"/>
    <xf numFmtId="0" fontId="21" fillId="28" borderId="12" applyNumberFormat="0" applyAlignment="0" applyProtection="0"/>
    <xf numFmtId="0" fontId="21" fillId="28" borderId="12" applyNumberFormat="0" applyAlignment="0" applyProtection="0"/>
    <xf numFmtId="0" fontId="21" fillId="28" borderId="12" applyNumberFormat="0" applyAlignment="0" applyProtection="0"/>
    <xf numFmtId="0" fontId="21" fillId="28" borderId="12" applyNumberFormat="0" applyAlignment="0" applyProtection="0"/>
    <xf numFmtId="0" fontId="21" fillId="28" borderId="12" applyNumberFormat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2" fillId="0" borderId="13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24" fillId="18" borderId="11" applyNumberFormat="0" applyAlignment="0" applyProtection="0"/>
    <xf numFmtId="0" fontId="17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67" fontId="29" fillId="0" borderId="0" applyFill="0" applyBorder="0" applyAlignment="0" applyProtection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30" fillId="33" borderId="0" applyNumberFormat="0" applyBorder="0" applyAlignment="0" applyProtection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0" fontId="29" fillId="34" borderId="14" applyNumberFormat="0" applyFont="0" applyAlignment="0" applyProtection="0"/>
    <xf numFmtId="9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7" fillId="27" borderId="15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0" fillId="0" borderId="1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42" fillId="0" borderId="17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43" fillId="0" borderId="19" applyNumberFormat="0" applyFill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</cellStyleXfs>
  <cellXfs count="1027">
    <xf numFmtId="0" fontId="0" fillId="0" borderId="0" xfId="0"/>
    <xf numFmtId="0" fontId="6" fillId="0" borderId="0" xfId="0" applyFont="1"/>
    <xf numFmtId="0" fontId="6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164" fontId="8" fillId="2" borderId="0" xfId="0" applyNumberFormat="1" applyFont="1" applyFill="1" applyBorder="1" applyAlignment="1">
      <alignment horizontal="center" vertical="center"/>
    </xf>
    <xf numFmtId="1" fontId="0" fillId="2" borderId="5" xfId="0" applyNumberFormat="1" applyFont="1" applyFill="1" applyBorder="1" applyAlignment="1">
      <alignment horizontal="center" vertical="center"/>
    </xf>
    <xf numFmtId="9" fontId="10" fillId="2" borderId="5" xfId="2" applyFont="1" applyFill="1" applyBorder="1" applyAlignment="1">
      <alignment horizontal="center" vertical="center"/>
    </xf>
    <xf numFmtId="0" fontId="11" fillId="8" borderId="5" xfId="0" applyFont="1" applyFill="1" applyBorder="1" applyAlignment="1">
      <alignment horizontal="center" vertical="center"/>
    </xf>
    <xf numFmtId="0" fontId="0" fillId="2" borderId="0" xfId="0" applyFont="1" applyFill="1" applyBorder="1"/>
    <xf numFmtId="0" fontId="0" fillId="2" borderId="5" xfId="0" applyFill="1" applyBorder="1" applyAlignment="1">
      <alignment horizontal="right" vertical="center"/>
    </xf>
    <xf numFmtId="0" fontId="0" fillId="2" borderId="5" xfId="0" applyFont="1" applyFill="1" applyBorder="1" applyAlignment="1">
      <alignment horizontal="center" vertical="center"/>
    </xf>
    <xf numFmtId="1" fontId="0" fillId="2" borderId="5" xfId="1" applyNumberFormat="1" applyFont="1" applyFill="1" applyBorder="1" applyAlignment="1">
      <alignment horizontal="center" vertical="center"/>
    </xf>
    <xf numFmtId="9" fontId="0" fillId="2" borderId="5" xfId="2" applyFont="1" applyFill="1" applyBorder="1" applyAlignment="1">
      <alignment horizontal="center" vertical="center"/>
    </xf>
    <xf numFmtId="1" fontId="3" fillId="2" borderId="5" xfId="1" applyNumberFormat="1" applyFont="1" applyFill="1" applyBorder="1" applyAlignment="1">
      <alignment horizontal="center" vertical="center"/>
    </xf>
    <xf numFmtId="0" fontId="0" fillId="0" borderId="0" xfId="0" applyFont="1"/>
    <xf numFmtId="0" fontId="0" fillId="2" borderId="0" xfId="0" applyFont="1" applyFill="1"/>
    <xf numFmtId="0" fontId="0" fillId="2" borderId="8" xfId="0" applyFont="1" applyFill="1" applyBorder="1" applyAlignment="1">
      <alignment horizontal="center" vertical="center"/>
    </xf>
    <xf numFmtId="9" fontId="0" fillId="2" borderId="8" xfId="2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10" borderId="5" xfId="0" applyFont="1" applyFill="1" applyBorder="1" applyAlignment="1">
      <alignment horizontal="center" vertical="center"/>
    </xf>
    <xf numFmtId="165" fontId="8" fillId="12" borderId="5" xfId="0" applyNumberFormat="1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right" vertical="center"/>
    </xf>
    <xf numFmtId="165" fontId="0" fillId="2" borderId="5" xfId="0" applyNumberFormat="1" applyFont="1" applyFill="1" applyBorder="1" applyAlignment="1">
      <alignment horizontal="right" vertical="center"/>
    </xf>
    <xf numFmtId="1" fontId="14" fillId="2" borderId="5" xfId="0" applyNumberFormat="1" applyFont="1" applyFill="1" applyBorder="1" applyAlignment="1">
      <alignment horizontal="center" vertical="center"/>
    </xf>
    <xf numFmtId="0" fontId="0" fillId="5" borderId="5" xfId="0" applyFont="1" applyFill="1" applyBorder="1" applyAlignment="1">
      <alignment horizontal="right" vertical="center"/>
    </xf>
    <xf numFmtId="0" fontId="0" fillId="5" borderId="10" xfId="0" applyFont="1" applyFill="1" applyBorder="1" applyAlignment="1">
      <alignment horizontal="center" vertical="center"/>
    </xf>
    <xf numFmtId="1" fontId="0" fillId="5" borderId="5" xfId="0" applyNumberFormat="1" applyFont="1" applyFill="1" applyBorder="1" applyAlignment="1">
      <alignment horizontal="center" vertical="center"/>
    </xf>
    <xf numFmtId="165" fontId="0" fillId="5" borderId="5" xfId="0" applyNumberFormat="1" applyFont="1" applyFill="1" applyBorder="1" applyAlignment="1">
      <alignment horizontal="right" vertical="center"/>
    </xf>
    <xf numFmtId="166" fontId="10" fillId="5" borderId="5" xfId="2" applyNumberFormat="1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6" fillId="2" borderId="0" xfId="0" applyFont="1" applyFill="1"/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45" fillId="35" borderId="5" xfId="27590" applyFont="1" applyFill="1" applyBorder="1" applyAlignment="1">
      <alignment horizontal="center" vertical="center" wrapText="1"/>
    </xf>
    <xf numFmtId="0" fontId="45" fillId="35" borderId="5" xfId="27985" applyFont="1" applyFill="1" applyBorder="1" applyAlignment="1">
      <alignment horizontal="center" vertical="center" wrapText="1"/>
    </xf>
    <xf numFmtId="0" fontId="45" fillId="35" borderId="5" xfId="0" applyFont="1" applyFill="1" applyBorder="1" applyAlignment="1">
      <alignment horizontal="center" vertical="center" wrapText="1"/>
    </xf>
    <xf numFmtId="0" fontId="45" fillId="35" borderId="5" xfId="30477" applyFont="1" applyFill="1" applyBorder="1" applyAlignment="1">
      <alignment horizontal="center" vertical="center" wrapText="1"/>
    </xf>
    <xf numFmtId="165" fontId="45" fillId="35" borderId="5" xfId="30477" applyNumberFormat="1" applyFont="1" applyFill="1" applyBorder="1" applyAlignment="1">
      <alignment horizontal="center" vertical="center" wrapText="1"/>
    </xf>
    <xf numFmtId="10" fontId="45" fillId="35" borderId="5" xfId="2" applyNumberFormat="1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165" fontId="0" fillId="2" borderId="5" xfId="0" applyNumberFormat="1" applyFill="1" applyBorder="1" applyAlignment="1">
      <alignment horizontal="center" vertical="center"/>
    </xf>
    <xf numFmtId="10" fontId="0" fillId="2" borderId="5" xfId="2" applyNumberFormat="1" applyFont="1" applyFill="1" applyBorder="1" applyAlignment="1">
      <alignment horizontal="center" vertical="center"/>
    </xf>
    <xf numFmtId="0" fontId="47" fillId="12" borderId="5" xfId="0" applyFont="1" applyFill="1" applyBorder="1" applyAlignment="1">
      <alignment horizontal="center" vertical="center" wrapText="1"/>
    </xf>
    <xf numFmtId="0" fontId="0" fillId="12" borderId="5" xfId="0" applyFill="1" applyBorder="1" applyAlignment="1">
      <alignment horizontal="center" vertical="center"/>
    </xf>
    <xf numFmtId="168" fontId="0" fillId="5" borderId="5" xfId="0" applyNumberFormat="1" applyFill="1" applyBorder="1" applyAlignment="1">
      <alignment horizontal="center" vertical="center"/>
    </xf>
    <xf numFmtId="168" fontId="48" fillId="2" borderId="5" xfId="0" applyNumberFormat="1" applyFont="1" applyFill="1" applyBorder="1" applyAlignment="1">
      <alignment horizontal="center" vertical="center"/>
    </xf>
    <xf numFmtId="168" fontId="0" fillId="2" borderId="5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168" fontId="10" fillId="2" borderId="5" xfId="0" applyNumberFormat="1" applyFont="1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1" fontId="0" fillId="5" borderId="5" xfId="0" applyNumberForma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10" fontId="0" fillId="5" borderId="5" xfId="2" applyNumberFormat="1" applyFont="1" applyFill="1" applyBorder="1" applyAlignment="1">
      <alignment horizontal="center" vertical="center"/>
    </xf>
    <xf numFmtId="0" fontId="47" fillId="2" borderId="0" xfId="0" applyFont="1" applyFill="1" applyAlignment="1">
      <alignment horizontal="center" vertical="center" wrapText="1"/>
    </xf>
    <xf numFmtId="168" fontId="0" fillId="2" borderId="0" xfId="0" applyNumberFormat="1" applyFill="1" applyAlignment="1">
      <alignment horizontal="center" vertical="center"/>
    </xf>
    <xf numFmtId="0" fontId="0" fillId="37" borderId="5" xfId="0" applyFill="1" applyBorder="1" applyAlignment="1">
      <alignment horizontal="center" vertical="center"/>
    </xf>
    <xf numFmtId="2" fontId="0" fillId="5" borderId="5" xfId="0" applyNumberFormat="1" applyFill="1" applyBorder="1" applyAlignment="1">
      <alignment horizontal="center" vertical="center"/>
    </xf>
    <xf numFmtId="168" fontId="3" fillId="2" borderId="5" xfId="0" applyNumberFormat="1" applyFont="1" applyFill="1" applyBorder="1" applyAlignment="1">
      <alignment horizontal="center" vertical="center"/>
    </xf>
    <xf numFmtId="0" fontId="0" fillId="5" borderId="5" xfId="0" applyFont="1" applyFill="1" applyBorder="1" applyAlignment="1">
      <alignment horizontal="center" vertical="center"/>
    </xf>
    <xf numFmtId="168" fontId="10" fillId="5" borderId="5" xfId="0" applyNumberFormat="1" applyFont="1" applyFill="1" applyBorder="1" applyAlignment="1">
      <alignment horizontal="center" vertical="center"/>
    </xf>
    <xf numFmtId="165" fontId="0" fillId="2" borderId="0" xfId="0" applyNumberFormat="1" applyFill="1" applyAlignment="1">
      <alignment horizontal="center" vertical="center"/>
    </xf>
    <xf numFmtId="10" fontId="0" fillId="2" borderId="0" xfId="2" applyNumberFormat="1" applyFont="1" applyFill="1" applyAlignment="1">
      <alignment horizontal="center" vertical="center"/>
    </xf>
    <xf numFmtId="1" fontId="49" fillId="5" borderId="5" xfId="0" applyNumberFormat="1" applyFont="1" applyFill="1" applyBorder="1" applyAlignment="1">
      <alignment horizontal="center" vertical="center" wrapText="1"/>
    </xf>
    <xf numFmtId="1" fontId="49" fillId="2" borderId="5" xfId="0" applyNumberFormat="1" applyFont="1" applyFill="1" applyBorder="1" applyAlignment="1">
      <alignment horizontal="center" vertical="center" wrapText="1"/>
    </xf>
    <xf numFmtId="14" fontId="50" fillId="2" borderId="10" xfId="0" applyNumberFormat="1" applyFont="1" applyFill="1" applyBorder="1" applyAlignment="1">
      <alignment horizontal="center" vertical="center"/>
    </xf>
    <xf numFmtId="1" fontId="49" fillId="2" borderId="5" xfId="0" applyNumberFormat="1" applyFont="1" applyFill="1" applyBorder="1" applyAlignment="1">
      <alignment horizontal="left" vertical="center" wrapText="1"/>
    </xf>
    <xf numFmtId="168" fontId="49" fillId="2" borderId="5" xfId="0" applyNumberFormat="1" applyFont="1" applyFill="1" applyBorder="1" applyAlignment="1">
      <alignment horizontal="center" vertical="center" wrapText="1"/>
    </xf>
    <xf numFmtId="14" fontId="50" fillId="2" borderId="5" xfId="0" applyNumberFormat="1" applyFont="1" applyFill="1" applyBorder="1" applyAlignment="1">
      <alignment horizontal="center" vertical="center"/>
    </xf>
    <xf numFmtId="1" fontId="51" fillId="2" borderId="5" xfId="0" applyNumberFormat="1" applyFont="1" applyFill="1" applyBorder="1" applyAlignment="1">
      <alignment horizontal="left" vertical="center" wrapText="1"/>
    </xf>
    <xf numFmtId="0" fontId="53" fillId="2" borderId="0" xfId="0" applyFont="1" applyFill="1" applyAlignment="1">
      <alignment horizontal="center" vertical="center" wrapText="1"/>
    </xf>
    <xf numFmtId="0" fontId="53" fillId="2" borderId="0" xfId="0" applyFont="1" applyFill="1" applyAlignment="1">
      <alignment horizontal="left" vertical="center" wrapText="1"/>
    </xf>
    <xf numFmtId="14" fontId="53" fillId="2" borderId="0" xfId="0" applyNumberFormat="1" applyFont="1" applyFill="1" applyAlignment="1">
      <alignment horizontal="center" vertical="center" wrapText="1"/>
    </xf>
    <xf numFmtId="169" fontId="53" fillId="2" borderId="0" xfId="0" applyNumberFormat="1" applyFont="1" applyFill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2" fontId="53" fillId="2" borderId="0" xfId="0" applyNumberFormat="1" applyFont="1" applyFill="1" applyBorder="1" applyAlignment="1">
      <alignment horizontal="left" vertical="center" wrapText="1"/>
    </xf>
    <xf numFmtId="1" fontId="53" fillId="2" borderId="0" xfId="0" applyNumberFormat="1" applyFont="1" applyFill="1" applyBorder="1" applyAlignment="1">
      <alignment horizontal="center" vertical="center" wrapText="1"/>
    </xf>
    <xf numFmtId="169" fontId="8" fillId="41" borderId="24" xfId="2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8" fillId="42" borderId="6" xfId="0" applyFont="1" applyFill="1" applyBorder="1" applyAlignment="1">
      <alignment horizontal="center" vertical="center" wrapText="1"/>
    </xf>
    <xf numFmtId="0" fontId="8" fillId="42" borderId="5" xfId="0" applyFont="1" applyFill="1" applyBorder="1" applyAlignment="1">
      <alignment horizontal="center" vertical="center" wrapText="1"/>
    </xf>
    <xf numFmtId="0" fontId="8" fillId="42" borderId="9" xfId="0" applyFont="1" applyFill="1" applyBorder="1" applyAlignment="1">
      <alignment horizontal="center" vertical="center" wrapText="1"/>
    </xf>
    <xf numFmtId="0" fontId="55" fillId="42" borderId="5" xfId="0" applyFont="1" applyFill="1" applyBorder="1" applyAlignment="1">
      <alignment horizontal="center" vertical="center" wrapText="1"/>
    </xf>
    <xf numFmtId="169" fontId="8" fillId="42" borderId="7" xfId="0" applyNumberFormat="1" applyFont="1" applyFill="1" applyBorder="1" applyAlignment="1">
      <alignment horizontal="center" vertical="center" wrapText="1"/>
    </xf>
    <xf numFmtId="9" fontId="53" fillId="2" borderId="0" xfId="0" applyNumberFormat="1" applyFont="1" applyFill="1" applyAlignment="1">
      <alignment horizontal="center" vertical="center" wrapText="1"/>
    </xf>
    <xf numFmtId="0" fontId="53" fillId="9" borderId="5" xfId="0" applyFont="1" applyFill="1" applyBorder="1" applyAlignment="1">
      <alignment horizontal="left" vertical="center" wrapText="1"/>
    </xf>
    <xf numFmtId="0" fontId="53" fillId="9" borderId="5" xfId="0" applyFont="1" applyFill="1" applyBorder="1" applyAlignment="1">
      <alignment horizontal="right" vertical="center" wrapText="1"/>
    </xf>
    <xf numFmtId="168" fontId="53" fillId="9" borderId="6" xfId="1" applyNumberFormat="1" applyFont="1" applyFill="1" applyBorder="1" applyAlignment="1">
      <alignment horizontal="right" vertical="center" wrapText="1"/>
    </xf>
    <xf numFmtId="2" fontId="53" fillId="2" borderId="5" xfId="1" applyNumberFormat="1" applyFont="1" applyFill="1" applyBorder="1" applyAlignment="1">
      <alignment horizontal="right" vertical="center" wrapText="1"/>
    </xf>
    <xf numFmtId="2" fontId="53" fillId="2" borderId="9" xfId="1" applyNumberFormat="1" applyFont="1" applyFill="1" applyBorder="1" applyAlignment="1">
      <alignment horizontal="right" vertical="center" wrapText="1"/>
    </xf>
    <xf numFmtId="2" fontId="53" fillId="43" borderId="5" xfId="0" applyNumberFormat="1" applyFont="1" applyFill="1" applyBorder="1" applyAlignment="1">
      <alignment horizontal="right" vertical="center" wrapText="1"/>
    </xf>
    <xf numFmtId="2" fontId="53" fillId="43" borderId="7" xfId="0" applyNumberFormat="1" applyFont="1" applyFill="1" applyBorder="1" applyAlignment="1">
      <alignment horizontal="right" vertical="center" wrapText="1"/>
    </xf>
    <xf numFmtId="165" fontId="6" fillId="2" borderId="5" xfId="0" applyNumberFormat="1" applyFont="1" applyFill="1" applyBorder="1" applyAlignment="1">
      <alignment horizontal="right" vertical="center"/>
    </xf>
    <xf numFmtId="9" fontId="53" fillId="2" borderId="5" xfId="2" applyFont="1" applyFill="1" applyBorder="1" applyAlignment="1">
      <alignment horizontal="right" vertical="center" wrapText="1"/>
    </xf>
    <xf numFmtId="169" fontId="53" fillId="42" borderId="5" xfId="2" applyNumberFormat="1" applyFont="1" applyFill="1" applyBorder="1" applyAlignment="1">
      <alignment horizontal="right" vertical="center" wrapText="1"/>
    </xf>
    <xf numFmtId="168" fontId="53" fillId="9" borderId="2" xfId="1" applyNumberFormat="1" applyFont="1" applyFill="1" applyBorder="1" applyAlignment="1">
      <alignment horizontal="right" vertical="center" wrapText="1"/>
    </xf>
    <xf numFmtId="2" fontId="53" fillId="2" borderId="8" xfId="1" applyNumberFormat="1" applyFont="1" applyFill="1" applyBorder="1" applyAlignment="1">
      <alignment horizontal="right" vertical="center" wrapText="1"/>
    </xf>
    <xf numFmtId="2" fontId="53" fillId="2" borderId="0" xfId="1" applyNumberFormat="1" applyFont="1" applyFill="1" applyBorder="1" applyAlignment="1">
      <alignment horizontal="right" vertical="center" wrapText="1"/>
    </xf>
    <xf numFmtId="2" fontId="53" fillId="43" borderId="8" xfId="0" applyNumberFormat="1" applyFont="1" applyFill="1" applyBorder="1" applyAlignment="1">
      <alignment horizontal="right" vertical="center" wrapText="1"/>
    </xf>
    <xf numFmtId="2" fontId="53" fillId="43" borderId="4" xfId="0" applyNumberFormat="1" applyFont="1" applyFill="1" applyBorder="1" applyAlignment="1">
      <alignment horizontal="right" vertical="center" wrapText="1"/>
    </xf>
    <xf numFmtId="168" fontId="53" fillId="9" borderId="20" xfId="1" applyNumberFormat="1" applyFont="1" applyFill="1" applyBorder="1" applyAlignment="1">
      <alignment horizontal="right" vertical="center" wrapText="1"/>
    </xf>
    <xf numFmtId="2" fontId="53" fillId="2" borderId="29" xfId="1" applyNumberFormat="1" applyFont="1" applyFill="1" applyBorder="1" applyAlignment="1">
      <alignment horizontal="right" vertical="center" wrapText="1"/>
    </xf>
    <xf numFmtId="2" fontId="53" fillId="2" borderId="21" xfId="1" applyNumberFormat="1" applyFont="1" applyFill="1" applyBorder="1" applyAlignment="1">
      <alignment horizontal="right" vertical="center" wrapText="1"/>
    </xf>
    <xf numFmtId="2" fontId="53" fillId="9" borderId="6" xfId="1" applyNumberFormat="1" applyFont="1" applyFill="1" applyBorder="1" applyAlignment="1">
      <alignment horizontal="right" vertical="center" wrapText="1"/>
    </xf>
    <xf numFmtId="0" fontId="53" fillId="2" borderId="0" xfId="0" applyFont="1" applyFill="1" applyAlignment="1">
      <alignment horizontal="right" vertical="center" wrapText="1"/>
    </xf>
    <xf numFmtId="0" fontId="56" fillId="2" borderId="0" xfId="0" applyFont="1" applyFill="1" applyAlignment="1">
      <alignment horizontal="right" vertical="center" wrapText="1"/>
    </xf>
    <xf numFmtId="168" fontId="56" fillId="2" borderId="0" xfId="0" applyNumberFormat="1" applyFont="1" applyFill="1" applyAlignment="1">
      <alignment horizontal="right" vertical="center" wrapText="1"/>
    </xf>
    <xf numFmtId="170" fontId="56" fillId="2" borderId="5" xfId="0" applyNumberFormat="1" applyFont="1" applyFill="1" applyBorder="1" applyAlignment="1">
      <alignment horizontal="right" vertical="center" wrapText="1"/>
    </xf>
    <xf numFmtId="9" fontId="56" fillId="2" borderId="5" xfId="2" applyFont="1" applyFill="1" applyBorder="1" applyAlignment="1">
      <alignment horizontal="right" vertical="center" wrapText="1"/>
    </xf>
    <xf numFmtId="169" fontId="56" fillId="2" borderId="0" xfId="2" applyNumberFormat="1" applyFont="1" applyFill="1" applyAlignment="1">
      <alignment horizontal="right" vertical="center" wrapText="1"/>
    </xf>
    <xf numFmtId="0" fontId="8" fillId="6" borderId="6" xfId="0" applyFont="1" applyFill="1" applyBorder="1" applyAlignment="1">
      <alignment horizontal="center" vertical="center" wrapText="1"/>
    </xf>
    <xf numFmtId="0" fontId="53" fillId="6" borderId="5" xfId="0" applyFont="1" applyFill="1" applyBorder="1" applyAlignment="1">
      <alignment horizontal="left" vertical="center" wrapText="1"/>
    </xf>
    <xf numFmtId="0" fontId="53" fillId="6" borderId="5" xfId="0" applyFont="1" applyFill="1" applyBorder="1" applyAlignment="1">
      <alignment horizontal="right" vertical="center" wrapText="1"/>
    </xf>
    <xf numFmtId="2" fontId="53" fillId="6" borderId="5" xfId="1" applyNumberFormat="1" applyFont="1" applyFill="1" applyBorder="1" applyAlignment="1">
      <alignment horizontal="right" vertical="center" wrapText="1"/>
    </xf>
    <xf numFmtId="2" fontId="53" fillId="2" borderId="6" xfId="1" applyNumberFormat="1" applyFont="1" applyFill="1" applyBorder="1" applyAlignment="1">
      <alignment horizontal="right" vertical="center" wrapText="1"/>
    </xf>
    <xf numFmtId="2" fontId="53" fillId="6" borderId="5" xfId="0" applyNumberFormat="1" applyFont="1" applyFill="1" applyBorder="1" applyAlignment="1">
      <alignment horizontal="right" vertical="center" wrapText="1"/>
    </xf>
    <xf numFmtId="2" fontId="53" fillId="6" borderId="7" xfId="0" applyNumberFormat="1" applyFont="1" applyFill="1" applyBorder="1" applyAlignment="1">
      <alignment horizontal="right" vertical="center" wrapText="1"/>
    </xf>
    <xf numFmtId="170" fontId="53" fillId="2" borderId="5" xfId="0" applyNumberFormat="1" applyFont="1" applyFill="1" applyBorder="1" applyAlignment="1">
      <alignment horizontal="right" vertical="center" wrapText="1"/>
    </xf>
    <xf numFmtId="169" fontId="53" fillId="42" borderId="5" xfId="0" applyNumberFormat="1" applyFont="1" applyFill="1" applyBorder="1" applyAlignment="1">
      <alignment horizontal="right" vertical="center" wrapText="1"/>
    </xf>
    <xf numFmtId="0" fontId="57" fillId="2" borderId="0" xfId="0" applyFont="1" applyFill="1" applyAlignment="1">
      <alignment horizontal="right" vertical="center" wrapText="1"/>
    </xf>
    <xf numFmtId="0" fontId="57" fillId="2" borderId="0" xfId="0" applyFont="1" applyFill="1" applyAlignment="1">
      <alignment horizontal="left" vertical="center" wrapText="1"/>
    </xf>
    <xf numFmtId="2" fontId="57" fillId="2" borderId="0" xfId="0" applyNumberFormat="1" applyFont="1" applyFill="1" applyAlignment="1">
      <alignment horizontal="right" vertical="center" wrapText="1"/>
    </xf>
    <xf numFmtId="170" fontId="57" fillId="2" borderId="5" xfId="0" applyNumberFormat="1" applyFont="1" applyFill="1" applyBorder="1" applyAlignment="1">
      <alignment horizontal="right" vertical="center" wrapText="1"/>
    </xf>
    <xf numFmtId="9" fontId="57" fillId="2" borderId="5" xfId="2" applyFont="1" applyFill="1" applyBorder="1" applyAlignment="1">
      <alignment horizontal="right" vertical="center" wrapText="1"/>
    </xf>
    <xf numFmtId="169" fontId="57" fillId="2" borderId="0" xfId="0" applyNumberFormat="1" applyFont="1" applyFill="1" applyAlignment="1">
      <alignment horizontal="right" vertical="center" wrapText="1"/>
    </xf>
    <xf numFmtId="0" fontId="57" fillId="2" borderId="0" xfId="0" applyFont="1" applyFill="1" applyAlignment="1">
      <alignment horizontal="center" vertical="center" wrapText="1"/>
    </xf>
    <xf numFmtId="168" fontId="53" fillId="9" borderId="5" xfId="0" applyNumberFormat="1" applyFont="1" applyFill="1" applyBorder="1" applyAlignment="1">
      <alignment horizontal="right" vertical="center" wrapText="1"/>
    </xf>
    <xf numFmtId="168" fontId="53" fillId="43" borderId="29" xfId="0" applyNumberFormat="1" applyFont="1" applyFill="1" applyBorder="1" applyAlignment="1">
      <alignment horizontal="right" vertical="center" wrapText="1"/>
    </xf>
    <xf numFmtId="2" fontId="58" fillId="2" borderId="5" xfId="1" applyNumberFormat="1" applyFont="1" applyFill="1" applyBorder="1" applyAlignment="1">
      <alignment horizontal="right" vertical="center" wrapText="1"/>
    </xf>
    <xf numFmtId="168" fontId="53" fillId="9" borderId="5" xfId="1" applyNumberFormat="1" applyFont="1" applyFill="1" applyBorder="1" applyAlignment="1">
      <alignment horizontal="right" vertical="center" wrapText="1"/>
    </xf>
    <xf numFmtId="168" fontId="53" fillId="43" borderId="5" xfId="0" applyNumberFormat="1" applyFont="1" applyFill="1" applyBorder="1" applyAlignment="1">
      <alignment horizontal="right" vertical="center" wrapText="1"/>
    </xf>
    <xf numFmtId="0" fontId="53" fillId="2" borderId="0" xfId="31630" applyFont="1" applyFill="1" applyBorder="1" applyAlignment="1">
      <alignment horizontal="center" vertical="center" wrapText="1"/>
    </xf>
    <xf numFmtId="0" fontId="53" fillId="6" borderId="29" xfId="0" applyFont="1" applyFill="1" applyBorder="1" applyAlignment="1">
      <alignment horizontal="left" vertical="center" wrapText="1"/>
    </xf>
    <xf numFmtId="168" fontId="53" fillId="6" borderId="29" xfId="1" applyNumberFormat="1" applyFont="1" applyFill="1" applyBorder="1" applyAlignment="1">
      <alignment horizontal="right" vertical="center" wrapText="1"/>
    </xf>
    <xf numFmtId="168" fontId="53" fillId="6" borderId="29" xfId="0" applyNumberFormat="1" applyFont="1" applyFill="1" applyBorder="1" applyAlignment="1">
      <alignment horizontal="right" vertical="center" wrapText="1"/>
    </xf>
    <xf numFmtId="168" fontId="53" fillId="6" borderId="5" xfId="1" applyNumberFormat="1" applyFont="1" applyFill="1" applyBorder="1" applyAlignment="1">
      <alignment horizontal="right" vertical="center" wrapText="1"/>
    </xf>
    <xf numFmtId="165" fontId="6" fillId="2" borderId="29" xfId="31630" applyNumberFormat="1" applyFont="1" applyFill="1" applyBorder="1" applyAlignment="1">
      <alignment horizontal="right" vertical="center" wrapText="1"/>
    </xf>
    <xf numFmtId="165" fontId="6" fillId="2" borderId="29" xfId="0" applyNumberFormat="1" applyFont="1" applyFill="1" applyBorder="1" applyAlignment="1">
      <alignment horizontal="right" vertical="center"/>
    </xf>
    <xf numFmtId="169" fontId="53" fillId="46" borderId="5" xfId="2" applyNumberFormat="1" applyFont="1" applyFill="1" applyBorder="1" applyAlignment="1">
      <alignment horizontal="right" vertical="center" wrapText="1"/>
    </xf>
    <xf numFmtId="165" fontId="6" fillId="2" borderId="30" xfId="0" applyNumberFormat="1" applyFont="1" applyFill="1" applyBorder="1" applyAlignment="1">
      <alignment horizontal="right" vertical="center"/>
    </xf>
    <xf numFmtId="0" fontId="53" fillId="2" borderId="14" xfId="31627" applyFont="1" applyFill="1" applyBorder="1" applyAlignment="1">
      <alignment horizontal="center" vertical="center" wrapText="1"/>
    </xf>
    <xf numFmtId="165" fontId="53" fillId="2" borderId="29" xfId="0" applyNumberFormat="1" applyFont="1" applyFill="1" applyBorder="1" applyAlignment="1">
      <alignment horizontal="right" vertical="center" wrapText="1"/>
    </xf>
    <xf numFmtId="168" fontId="53" fillId="6" borderId="5" xfId="0" applyNumberFormat="1" applyFont="1" applyFill="1" applyBorder="1" applyAlignment="1">
      <alignment horizontal="right" vertical="center" wrapText="1"/>
    </xf>
    <xf numFmtId="0" fontId="53" fillId="2" borderId="5" xfId="0" applyFont="1" applyFill="1" applyBorder="1" applyAlignment="1">
      <alignment horizontal="right" vertical="center" wrapText="1"/>
    </xf>
    <xf numFmtId="168" fontId="53" fillId="2" borderId="5" xfId="1" applyNumberFormat="1" applyFont="1" applyFill="1" applyBorder="1" applyAlignment="1">
      <alignment horizontal="right" vertical="center" wrapText="1"/>
    </xf>
    <xf numFmtId="168" fontId="53" fillId="2" borderId="29" xfId="0" applyNumberFormat="1" applyFont="1" applyFill="1" applyBorder="1" applyAlignment="1">
      <alignment horizontal="right" vertical="center" wrapText="1"/>
    </xf>
    <xf numFmtId="169" fontId="53" fillId="2" borderId="5" xfId="2" applyNumberFormat="1" applyFont="1" applyFill="1" applyBorder="1" applyAlignment="1">
      <alignment horizontal="right" vertical="center" wrapText="1"/>
    </xf>
    <xf numFmtId="0" fontId="53" fillId="2" borderId="0" xfId="0" applyNumberFormat="1" applyFont="1" applyFill="1" applyAlignment="1">
      <alignment horizontal="center" vertical="center" wrapText="1"/>
    </xf>
    <xf numFmtId="2" fontId="53" fillId="0" borderId="5" xfId="1" applyNumberFormat="1" applyFont="1" applyFill="1" applyBorder="1" applyAlignment="1">
      <alignment horizontal="right" vertical="center" wrapText="1"/>
    </xf>
    <xf numFmtId="2" fontId="57" fillId="2" borderId="0" xfId="0" applyNumberFormat="1" applyFont="1" applyFill="1" applyAlignment="1">
      <alignment horizontal="left" vertical="center" wrapText="1"/>
    </xf>
    <xf numFmtId="168" fontId="57" fillId="2" borderId="0" xfId="0" applyNumberFormat="1" applyFont="1" applyFill="1" applyAlignment="1">
      <alignment horizontal="right" vertical="center" wrapText="1"/>
    </xf>
    <xf numFmtId="169" fontId="57" fillId="2" borderId="5" xfId="2" applyNumberFormat="1" applyFont="1" applyFill="1" applyBorder="1" applyAlignment="1">
      <alignment horizontal="right" vertical="center" wrapText="1"/>
    </xf>
    <xf numFmtId="0" fontId="53" fillId="47" borderId="5" xfId="0" applyFont="1" applyFill="1" applyBorder="1" applyAlignment="1">
      <alignment horizontal="right" vertical="center" wrapText="1"/>
    </xf>
    <xf numFmtId="168" fontId="53" fillId="43" borderId="9" xfId="0" applyNumberFormat="1" applyFont="1" applyFill="1" applyBorder="1" applyAlignment="1">
      <alignment horizontal="right" vertical="center" wrapText="1"/>
    </xf>
    <xf numFmtId="169" fontId="53" fillId="46" borderId="5" xfId="2" applyNumberFormat="1" applyFont="1" applyFill="1" applyBorder="1" applyAlignment="1">
      <alignment horizontal="right" vertical="center"/>
    </xf>
    <xf numFmtId="2" fontId="53" fillId="9" borderId="5" xfId="0" applyNumberFormat="1" applyFont="1" applyFill="1" applyBorder="1" applyAlignment="1">
      <alignment horizontal="left" vertical="center" wrapText="1"/>
    </xf>
    <xf numFmtId="0" fontId="53" fillId="43" borderId="5" xfId="0" applyFont="1" applyFill="1" applyBorder="1" applyAlignment="1">
      <alignment horizontal="right" vertical="center" wrapText="1"/>
    </xf>
    <xf numFmtId="0" fontId="57" fillId="2" borderId="0" xfId="0" applyFont="1" applyFill="1" applyBorder="1" applyAlignment="1">
      <alignment horizontal="right" vertical="center" wrapText="1"/>
    </xf>
    <xf numFmtId="169" fontId="57" fillId="2" borderId="0" xfId="0" applyNumberFormat="1" applyFont="1" applyFill="1" applyBorder="1" applyAlignment="1">
      <alignment horizontal="right" vertical="center" wrapText="1"/>
    </xf>
    <xf numFmtId="169" fontId="53" fillId="2" borderId="5" xfId="2" quotePrefix="1" applyNumberFormat="1" applyFont="1" applyFill="1" applyBorder="1" applyAlignment="1">
      <alignment horizontal="right" vertical="center" wrapText="1"/>
    </xf>
    <xf numFmtId="0" fontId="53" fillId="43" borderId="5" xfId="0" applyNumberFormat="1" applyFont="1" applyFill="1" applyBorder="1" applyAlignment="1">
      <alignment horizontal="right" vertical="center" wrapText="1"/>
    </xf>
    <xf numFmtId="2" fontId="53" fillId="11" borderId="5" xfId="0" applyNumberFormat="1" applyFont="1" applyFill="1" applyBorder="1" applyAlignment="1">
      <alignment horizontal="right" vertical="center" wrapText="1"/>
    </xf>
    <xf numFmtId="0" fontId="58" fillId="2" borderId="0" xfId="0" applyFont="1" applyFill="1" applyAlignment="1">
      <alignment horizontal="center" vertical="center" wrapText="1"/>
    </xf>
    <xf numFmtId="168" fontId="58" fillId="9" borderId="5" xfId="1" applyNumberFormat="1" applyFont="1" applyFill="1" applyBorder="1" applyAlignment="1">
      <alignment horizontal="right" vertical="center" wrapText="1"/>
    </xf>
    <xf numFmtId="165" fontId="58" fillId="2" borderId="5" xfId="0" applyNumberFormat="1" applyFont="1" applyFill="1" applyBorder="1" applyAlignment="1">
      <alignment horizontal="right" vertical="center"/>
    </xf>
    <xf numFmtId="168" fontId="58" fillId="43" borderId="5" xfId="0" applyNumberFormat="1" applyFont="1" applyFill="1" applyBorder="1" applyAlignment="1">
      <alignment horizontal="right" vertical="center" wrapText="1"/>
    </xf>
    <xf numFmtId="2" fontId="58" fillId="43" borderId="5" xfId="0" applyNumberFormat="1" applyFont="1" applyFill="1" applyBorder="1" applyAlignment="1">
      <alignment horizontal="right" vertical="center" wrapText="1"/>
    </xf>
    <xf numFmtId="169" fontId="58" fillId="2" borderId="5" xfId="2" applyNumberFormat="1" applyFont="1" applyFill="1" applyBorder="1" applyAlignment="1">
      <alignment horizontal="right" vertical="center" wrapText="1"/>
    </xf>
    <xf numFmtId="0" fontId="53" fillId="2" borderId="0" xfId="0" applyFont="1" applyFill="1" applyBorder="1" applyAlignment="1">
      <alignment horizontal="center" vertical="center" wrapText="1"/>
    </xf>
    <xf numFmtId="168" fontId="57" fillId="2" borderId="0" xfId="0" applyNumberFormat="1" applyFont="1" applyFill="1" applyBorder="1" applyAlignment="1">
      <alignment horizontal="right" vertical="center" wrapText="1"/>
    </xf>
    <xf numFmtId="0" fontId="57" fillId="2" borderId="0" xfId="0" applyFont="1" applyFill="1" applyBorder="1" applyAlignment="1">
      <alignment horizontal="center" vertical="center" wrapText="1"/>
    </xf>
    <xf numFmtId="0" fontId="53" fillId="2" borderId="0" xfId="0" applyFont="1" applyFill="1" applyBorder="1" applyAlignment="1">
      <alignment horizontal="right" vertical="center" wrapText="1"/>
    </xf>
    <xf numFmtId="2" fontId="53" fillId="2" borderId="0" xfId="0" applyNumberFormat="1" applyFont="1" applyFill="1" applyBorder="1" applyAlignment="1">
      <alignment horizontal="right" vertical="center" wrapText="1"/>
    </xf>
    <xf numFmtId="14" fontId="53" fillId="2" borderId="0" xfId="0" applyNumberFormat="1" applyFont="1" applyFill="1" applyBorder="1" applyAlignment="1">
      <alignment horizontal="right" vertical="center" wrapText="1"/>
    </xf>
    <xf numFmtId="169" fontId="53" fillId="2" borderId="0" xfId="0" applyNumberFormat="1" applyFont="1" applyFill="1" applyBorder="1" applyAlignment="1">
      <alignment horizontal="center" vertical="center" wrapText="1"/>
    </xf>
    <xf numFmtId="169" fontId="53" fillId="2" borderId="0" xfId="0" applyNumberFormat="1" applyFont="1" applyFill="1" applyBorder="1" applyAlignment="1">
      <alignment horizontal="right" vertical="center" wrapText="1"/>
    </xf>
    <xf numFmtId="2" fontId="57" fillId="2" borderId="0" xfId="0" applyNumberFormat="1" applyFont="1" applyFill="1" applyBorder="1" applyAlignment="1">
      <alignment horizontal="right" vertical="center" wrapText="1"/>
    </xf>
    <xf numFmtId="0" fontId="53" fillId="2" borderId="0" xfId="0" applyFont="1" applyFill="1" applyBorder="1" applyAlignment="1">
      <alignment horizontal="left" vertical="center" wrapText="1"/>
    </xf>
    <xf numFmtId="2" fontId="53" fillId="2" borderId="0" xfId="0" applyNumberFormat="1" applyFont="1" applyFill="1" applyBorder="1" applyAlignment="1">
      <alignment horizontal="center" vertical="center" wrapText="1"/>
    </xf>
    <xf numFmtId="14" fontId="53" fillId="2" borderId="0" xfId="0" applyNumberFormat="1" applyFont="1" applyFill="1" applyBorder="1" applyAlignment="1">
      <alignment horizontal="center" vertical="center" wrapText="1"/>
    </xf>
    <xf numFmtId="165" fontId="59" fillId="49" borderId="0" xfId="0" applyNumberFormat="1" applyFont="1" applyFill="1" applyAlignment="1">
      <alignment horizontal="right" vertical="center"/>
    </xf>
    <xf numFmtId="1" fontId="60" fillId="2" borderId="0" xfId="0" applyNumberFormat="1" applyFont="1" applyFill="1" applyAlignment="1">
      <alignment horizontal="right" vertical="center"/>
    </xf>
    <xf numFmtId="165" fontId="61" fillId="49" borderId="0" xfId="0" applyNumberFormat="1" applyFont="1" applyFill="1" applyAlignment="1">
      <alignment horizontal="center" vertical="center"/>
    </xf>
    <xf numFmtId="165" fontId="0" fillId="49" borderId="0" xfId="0" applyNumberFormat="1" applyFont="1" applyFill="1" applyAlignment="1">
      <alignment horizontal="right" vertical="center"/>
    </xf>
    <xf numFmtId="165" fontId="62" fillId="49" borderId="0" xfId="0" applyNumberFormat="1" applyFont="1" applyFill="1" applyAlignment="1">
      <alignment horizontal="right" vertical="center"/>
    </xf>
    <xf numFmtId="14" fontId="62" fillId="49" borderId="0" xfId="0" applyNumberFormat="1" applyFont="1" applyFill="1" applyAlignment="1">
      <alignment horizontal="right" vertical="center"/>
    </xf>
    <xf numFmtId="169" fontId="62" fillId="2" borderId="0" xfId="0" applyNumberFormat="1" applyFont="1" applyFill="1" applyAlignment="1">
      <alignment horizontal="right" vertical="center"/>
    </xf>
    <xf numFmtId="165" fontId="62" fillId="2" borderId="0" xfId="0" applyNumberFormat="1" applyFont="1" applyFill="1" applyAlignment="1">
      <alignment horizontal="right" vertical="center"/>
    </xf>
    <xf numFmtId="165" fontId="62" fillId="51" borderId="0" xfId="0" applyNumberFormat="1" applyFont="1" applyFill="1" applyAlignment="1">
      <alignment horizontal="right" vertical="center"/>
    </xf>
    <xf numFmtId="165" fontId="62" fillId="48" borderId="0" xfId="0" applyNumberFormat="1" applyFont="1" applyFill="1" applyAlignment="1">
      <alignment horizontal="right" vertical="center"/>
    </xf>
    <xf numFmtId="165" fontId="62" fillId="0" borderId="0" xfId="0" applyNumberFormat="1" applyFont="1" applyAlignment="1">
      <alignment horizontal="right" vertical="center"/>
    </xf>
    <xf numFmtId="165" fontId="63" fillId="49" borderId="0" xfId="0" applyNumberFormat="1" applyFont="1" applyFill="1" applyAlignment="1">
      <alignment horizontal="right" vertical="center"/>
    </xf>
    <xf numFmtId="1" fontId="10" fillId="2" borderId="0" xfId="0" applyNumberFormat="1" applyFont="1" applyFill="1" applyAlignment="1">
      <alignment horizontal="right" vertical="center"/>
    </xf>
    <xf numFmtId="165" fontId="0" fillId="2" borderId="0" xfId="0" applyNumberFormat="1" applyFont="1" applyFill="1" applyAlignment="1">
      <alignment horizontal="right" vertical="center"/>
    </xf>
    <xf numFmtId="165" fontId="0" fillId="0" borderId="0" xfId="0" applyNumberFormat="1" applyFont="1" applyAlignment="1">
      <alignment horizontal="right" vertical="center"/>
    </xf>
    <xf numFmtId="0" fontId="64" fillId="52" borderId="6" xfId="0" applyFont="1" applyFill="1" applyBorder="1" applyAlignment="1">
      <alignment horizontal="center" vertical="center" wrapText="1"/>
    </xf>
    <xf numFmtId="169" fontId="64" fillId="52" borderId="5" xfId="0" applyNumberFormat="1" applyFont="1" applyFill="1" applyBorder="1" applyAlignment="1">
      <alignment horizontal="center" vertical="center" wrapText="1"/>
    </xf>
    <xf numFmtId="165" fontId="65" fillId="49" borderId="0" xfId="0" applyNumberFormat="1" applyFont="1" applyFill="1" applyAlignment="1">
      <alignment horizontal="right" vertical="center"/>
    </xf>
    <xf numFmtId="1" fontId="53" fillId="2" borderId="0" xfId="0" applyNumberFormat="1" applyFont="1" applyFill="1" applyAlignment="1">
      <alignment horizontal="right" vertical="center"/>
    </xf>
    <xf numFmtId="165" fontId="6" fillId="9" borderId="5" xfId="0" applyNumberFormat="1" applyFont="1" applyFill="1" applyBorder="1" applyAlignment="1">
      <alignment horizontal="right" vertical="center"/>
    </xf>
    <xf numFmtId="165" fontId="6" fillId="6" borderId="5" xfId="0" applyNumberFormat="1" applyFont="1" applyFill="1" applyBorder="1" applyAlignment="1">
      <alignment horizontal="right" vertical="center"/>
    </xf>
    <xf numFmtId="9" fontId="6" fillId="2" borderId="5" xfId="2" applyFont="1" applyFill="1" applyBorder="1" applyAlignment="1">
      <alignment horizontal="right" vertical="center"/>
    </xf>
    <xf numFmtId="169" fontId="6" fillId="42" borderId="5" xfId="2" applyNumberFormat="1" applyFont="1" applyFill="1" applyBorder="1" applyAlignment="1">
      <alignment horizontal="right" vertical="center"/>
    </xf>
    <xf numFmtId="165" fontId="6" fillId="2" borderId="0" xfId="0" applyNumberFormat="1" applyFont="1" applyFill="1" applyAlignment="1">
      <alignment horizontal="right" vertical="center"/>
    </xf>
    <xf numFmtId="165" fontId="6" fillId="49" borderId="0" xfId="0" applyNumberFormat="1" applyFont="1" applyFill="1" applyAlignment="1">
      <alignment horizontal="right" vertical="center"/>
    </xf>
    <xf numFmtId="0" fontId="53" fillId="9" borderId="8" xfId="0" applyFont="1" applyFill="1" applyBorder="1" applyAlignment="1">
      <alignment horizontal="left" vertical="center" wrapText="1"/>
    </xf>
    <xf numFmtId="0" fontId="53" fillId="9" borderId="29" xfId="0" applyFont="1" applyFill="1" applyBorder="1" applyAlignment="1">
      <alignment horizontal="left" vertical="center" wrapText="1"/>
    </xf>
    <xf numFmtId="165" fontId="57" fillId="2" borderId="0" xfId="0" applyNumberFormat="1" applyFont="1" applyFill="1" applyAlignment="1">
      <alignment horizontal="right" vertical="center"/>
    </xf>
    <xf numFmtId="165" fontId="66" fillId="2" borderId="0" xfId="0" applyNumberFormat="1" applyFont="1" applyFill="1" applyBorder="1" applyAlignment="1">
      <alignment horizontal="center" vertical="center" wrapText="1"/>
    </xf>
    <xf numFmtId="0" fontId="66" fillId="2" borderId="5" xfId="0" applyFont="1" applyFill="1" applyBorder="1" applyAlignment="1">
      <alignment vertical="center"/>
    </xf>
    <xf numFmtId="165" fontId="57" fillId="2" borderId="0" xfId="0" applyNumberFormat="1" applyFont="1" applyFill="1" applyBorder="1" applyAlignment="1">
      <alignment horizontal="right" vertical="center"/>
    </xf>
    <xf numFmtId="165" fontId="57" fillId="2" borderId="5" xfId="1" applyNumberFormat="1" applyFont="1" applyFill="1" applyBorder="1" applyAlignment="1">
      <alignment horizontal="right" vertical="center"/>
    </xf>
    <xf numFmtId="9" fontId="57" fillId="2" borderId="5" xfId="2" applyFont="1" applyFill="1" applyBorder="1" applyAlignment="1">
      <alignment horizontal="right" vertical="center"/>
    </xf>
    <xf numFmtId="169" fontId="57" fillId="2" borderId="5" xfId="1" applyNumberFormat="1" applyFont="1" applyFill="1" applyBorder="1" applyAlignment="1">
      <alignment horizontal="right" vertical="center"/>
    </xf>
    <xf numFmtId="165" fontId="55" fillId="50" borderId="6" xfId="0" applyNumberFormat="1" applyFont="1" applyFill="1" applyBorder="1" applyAlignment="1">
      <alignment horizontal="center" vertical="center" wrapText="1"/>
    </xf>
    <xf numFmtId="165" fontId="6" fillId="9" borderId="5" xfId="0" applyNumberFormat="1" applyFont="1" applyFill="1" applyBorder="1" applyAlignment="1">
      <alignment horizontal="left" vertical="center"/>
    </xf>
    <xf numFmtId="165" fontId="6" fillId="2" borderId="9" xfId="0" applyNumberFormat="1" applyFont="1" applyFill="1" applyBorder="1" applyAlignment="1">
      <alignment horizontal="right" vertical="center"/>
    </xf>
    <xf numFmtId="165" fontId="65" fillId="2" borderId="0" xfId="0" applyNumberFormat="1" applyFont="1" applyFill="1" applyAlignment="1">
      <alignment horizontal="right" vertical="center"/>
    </xf>
    <xf numFmtId="165" fontId="67" fillId="2" borderId="0" xfId="0" applyNumberFormat="1" applyFont="1" applyFill="1" applyBorder="1" applyAlignment="1">
      <alignment horizontal="center" vertical="center" wrapText="1"/>
    </xf>
    <xf numFmtId="165" fontId="65" fillId="2" borderId="0" xfId="0" applyNumberFormat="1" applyFont="1" applyFill="1" applyBorder="1" applyAlignment="1">
      <alignment horizontal="right" vertical="center"/>
    </xf>
    <xf numFmtId="165" fontId="65" fillId="2" borderId="5" xfId="1" applyNumberFormat="1" applyFont="1" applyFill="1" applyBorder="1" applyAlignment="1">
      <alignment horizontal="right" vertical="center"/>
    </xf>
    <xf numFmtId="9" fontId="65" fillId="2" borderId="5" xfId="2" applyFont="1" applyFill="1" applyBorder="1" applyAlignment="1">
      <alignment horizontal="right" vertical="center"/>
    </xf>
    <xf numFmtId="169" fontId="65" fillId="2" borderId="5" xfId="1" applyNumberFormat="1" applyFont="1" applyFill="1" applyBorder="1" applyAlignment="1">
      <alignment horizontal="right" vertical="center"/>
    </xf>
    <xf numFmtId="165" fontId="6" fillId="9" borderId="5" xfId="0" applyNumberFormat="1" applyFont="1" applyFill="1" applyBorder="1" applyAlignment="1">
      <alignment horizontal="left" vertical="center" wrapText="1"/>
    </xf>
    <xf numFmtId="165" fontId="68" fillId="2" borderId="0" xfId="0" applyNumberFormat="1" applyFont="1" applyFill="1" applyAlignment="1">
      <alignment horizontal="right" vertical="center"/>
    </xf>
    <xf numFmtId="1" fontId="53" fillId="2" borderId="0" xfId="31630" applyNumberFormat="1" applyFont="1" applyFill="1" applyBorder="1" applyAlignment="1">
      <alignment horizontal="right" vertical="center" wrapText="1"/>
    </xf>
    <xf numFmtId="165" fontId="6" fillId="53" borderId="22" xfId="0" applyNumberFormat="1" applyFont="1" applyFill="1" applyBorder="1" applyAlignment="1">
      <alignment horizontal="left" vertical="center" wrapText="1"/>
    </xf>
    <xf numFmtId="165" fontId="6" fillId="9" borderId="29" xfId="0" applyNumberFormat="1" applyFont="1" applyFill="1" applyBorder="1" applyAlignment="1">
      <alignment horizontal="right" vertical="center"/>
    </xf>
    <xf numFmtId="165" fontId="6" fillId="6" borderId="29" xfId="0" applyNumberFormat="1" applyFont="1" applyFill="1" applyBorder="1" applyAlignment="1">
      <alignment horizontal="right" vertical="center"/>
    </xf>
    <xf numFmtId="0" fontId="6" fillId="42" borderId="5" xfId="0" applyFont="1" applyFill="1" applyBorder="1" applyAlignment="1">
      <alignment horizontal="right" vertical="center"/>
    </xf>
    <xf numFmtId="165" fontId="6" fillId="53" borderId="1" xfId="0" applyNumberFormat="1" applyFont="1" applyFill="1" applyBorder="1" applyAlignment="1">
      <alignment horizontal="left" vertical="center" wrapText="1"/>
    </xf>
    <xf numFmtId="165" fontId="6" fillId="9" borderId="10" xfId="0" applyNumberFormat="1" applyFont="1" applyFill="1" applyBorder="1" applyAlignment="1">
      <alignment horizontal="right" vertical="center"/>
    </xf>
    <xf numFmtId="165" fontId="6" fillId="2" borderId="10" xfId="0" applyNumberFormat="1" applyFont="1" applyFill="1" applyBorder="1" applyAlignment="1">
      <alignment horizontal="right" vertical="center"/>
    </xf>
    <xf numFmtId="165" fontId="6" fillId="6" borderId="10" xfId="0" applyNumberFormat="1" applyFont="1" applyFill="1" applyBorder="1" applyAlignment="1">
      <alignment horizontal="right" vertical="center"/>
    </xf>
    <xf numFmtId="165" fontId="6" fillId="45" borderId="10" xfId="0" applyNumberFormat="1" applyFont="1" applyFill="1" applyBorder="1" applyAlignment="1">
      <alignment horizontal="right" vertical="center"/>
    </xf>
    <xf numFmtId="165" fontId="6" fillId="9" borderId="10" xfId="31630" applyNumberFormat="1" applyFont="1" applyFill="1" applyBorder="1" applyAlignment="1">
      <alignment horizontal="right" vertical="center" wrapText="1"/>
    </xf>
    <xf numFmtId="165" fontId="6" fillId="2" borderId="10" xfId="31630" applyNumberFormat="1" applyFont="1" applyFill="1" applyBorder="1" applyAlignment="1">
      <alignment horizontal="right" vertical="center" wrapText="1"/>
    </xf>
    <xf numFmtId="165" fontId="53" fillId="53" borderId="1" xfId="0" applyNumberFormat="1" applyFont="1" applyFill="1" applyBorder="1" applyAlignment="1">
      <alignment horizontal="left" vertical="center" wrapText="1"/>
    </xf>
    <xf numFmtId="169" fontId="58" fillId="42" borderId="5" xfId="2" applyNumberFormat="1" applyFont="1" applyFill="1" applyBorder="1" applyAlignment="1">
      <alignment horizontal="right" vertical="center"/>
    </xf>
    <xf numFmtId="169" fontId="6" fillId="46" borderId="5" xfId="2" applyNumberFormat="1" applyFont="1" applyFill="1" applyBorder="1" applyAlignment="1">
      <alignment horizontal="right" vertical="center"/>
    </xf>
    <xf numFmtId="165" fontId="6" fillId="2" borderId="8" xfId="0" applyNumberFormat="1" applyFont="1" applyFill="1" applyBorder="1" applyAlignment="1">
      <alignment horizontal="right" vertical="center"/>
    </xf>
    <xf numFmtId="165" fontId="6" fillId="9" borderId="30" xfId="0" applyNumberFormat="1" applyFont="1" applyFill="1" applyBorder="1" applyAlignment="1">
      <alignment horizontal="right" vertical="center"/>
    </xf>
    <xf numFmtId="165" fontId="6" fillId="6" borderId="30" xfId="0" applyNumberFormat="1" applyFont="1" applyFill="1" applyBorder="1" applyAlignment="1">
      <alignment horizontal="right" vertical="center"/>
    </xf>
    <xf numFmtId="165" fontId="53" fillId="9" borderId="10" xfId="0" applyNumberFormat="1" applyFont="1" applyFill="1" applyBorder="1" applyAlignment="1">
      <alignment horizontal="right" vertical="center" wrapText="1"/>
    </xf>
    <xf numFmtId="169" fontId="6" fillId="54" borderId="5" xfId="2" applyNumberFormat="1" applyFont="1" applyFill="1" applyBorder="1" applyAlignment="1">
      <alignment horizontal="right" vertical="center"/>
    </xf>
    <xf numFmtId="165" fontId="69" fillId="2" borderId="0" xfId="0" applyNumberFormat="1" applyFont="1" applyFill="1" applyAlignment="1">
      <alignment horizontal="right" vertical="center"/>
    </xf>
    <xf numFmtId="165" fontId="6" fillId="53" borderId="7" xfId="0" applyNumberFormat="1" applyFont="1" applyFill="1" applyBorder="1" applyAlignment="1">
      <alignment horizontal="left" vertical="center" wrapText="1"/>
    </xf>
    <xf numFmtId="165" fontId="65" fillId="2" borderId="0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vertical="center"/>
    </xf>
    <xf numFmtId="165" fontId="55" fillId="50" borderId="5" xfId="0" applyNumberFormat="1" applyFont="1" applyFill="1" applyBorder="1" applyAlignment="1">
      <alignment horizontal="center" vertical="center" wrapText="1"/>
    </xf>
    <xf numFmtId="165" fontId="6" fillId="3" borderId="5" xfId="0" applyNumberFormat="1" applyFont="1" applyFill="1" applyBorder="1" applyAlignment="1">
      <alignment horizontal="left" vertical="center"/>
    </xf>
    <xf numFmtId="165" fontId="6" fillId="3" borderId="5" xfId="0" applyNumberFormat="1" applyFont="1" applyFill="1" applyBorder="1" applyAlignment="1">
      <alignment horizontal="left" vertical="center" wrapText="1"/>
    </xf>
    <xf numFmtId="169" fontId="6" fillId="6" borderId="5" xfId="2" applyNumberFormat="1" applyFont="1" applyFill="1" applyBorder="1" applyAlignment="1">
      <alignment horizontal="right" vertical="center"/>
    </xf>
    <xf numFmtId="165" fontId="68" fillId="2" borderId="0" xfId="0" applyNumberFormat="1" applyFont="1" applyFill="1" applyBorder="1" applyAlignment="1">
      <alignment horizontal="right" vertical="center"/>
    </xf>
    <xf numFmtId="165" fontId="68" fillId="49" borderId="0" xfId="0" applyNumberFormat="1" applyFont="1" applyFill="1" applyAlignment="1">
      <alignment horizontal="right" vertical="center"/>
    </xf>
    <xf numFmtId="165" fontId="65" fillId="2" borderId="0" xfId="1" applyNumberFormat="1" applyFont="1" applyFill="1" applyBorder="1" applyAlignment="1">
      <alignment horizontal="right" vertical="center"/>
    </xf>
    <xf numFmtId="9" fontId="65" fillId="2" borderId="0" xfId="2" applyFont="1" applyFill="1" applyBorder="1" applyAlignment="1">
      <alignment horizontal="right" vertical="center"/>
    </xf>
    <xf numFmtId="169" fontId="65" fillId="2" borderId="0" xfId="1" applyNumberFormat="1" applyFont="1" applyFill="1" applyBorder="1" applyAlignment="1">
      <alignment horizontal="right" vertical="center"/>
    </xf>
    <xf numFmtId="165" fontId="70" fillId="49" borderId="0" xfId="0" applyNumberFormat="1" applyFont="1" applyFill="1" applyAlignment="1">
      <alignment horizontal="center" vertical="center"/>
    </xf>
    <xf numFmtId="165" fontId="55" fillId="2" borderId="0" xfId="0" applyNumberFormat="1" applyFont="1" applyFill="1" applyBorder="1" applyAlignment="1">
      <alignment horizontal="right" vertical="center"/>
    </xf>
    <xf numFmtId="165" fontId="68" fillId="49" borderId="0" xfId="0" applyNumberFormat="1" applyFont="1" applyFill="1" applyBorder="1" applyAlignment="1">
      <alignment horizontal="right" vertical="center"/>
    </xf>
    <xf numFmtId="14" fontId="68" fillId="49" borderId="0" xfId="0" applyNumberFormat="1" applyFont="1" applyFill="1" applyBorder="1" applyAlignment="1">
      <alignment horizontal="right" vertical="center"/>
    </xf>
    <xf numFmtId="169" fontId="6" fillId="2" borderId="0" xfId="2" applyNumberFormat="1" applyFont="1" applyFill="1" applyAlignment="1">
      <alignment horizontal="right" vertical="center"/>
    </xf>
    <xf numFmtId="165" fontId="55" fillId="49" borderId="0" xfId="0" applyNumberFormat="1" applyFont="1" applyFill="1" applyAlignment="1">
      <alignment horizontal="center" vertical="center"/>
    </xf>
    <xf numFmtId="14" fontId="6" fillId="49" borderId="0" xfId="0" applyNumberFormat="1" applyFont="1" applyFill="1" applyAlignment="1">
      <alignment horizontal="right" vertical="center"/>
    </xf>
    <xf numFmtId="165" fontId="6" fillId="49" borderId="0" xfId="0" applyNumberFormat="1" applyFont="1" applyFill="1" applyAlignment="1">
      <alignment horizontal="right"/>
    </xf>
    <xf numFmtId="14" fontId="6" fillId="49" borderId="0" xfId="0" applyNumberFormat="1" applyFont="1" applyFill="1" applyAlignment="1">
      <alignment horizontal="right"/>
    </xf>
    <xf numFmtId="169" fontId="6" fillId="2" borderId="0" xfId="2" applyNumberFormat="1" applyFont="1" applyFill="1" applyAlignment="1">
      <alignment horizontal="right"/>
    </xf>
    <xf numFmtId="165" fontId="4" fillId="49" borderId="0" xfId="0" applyNumberFormat="1" applyFont="1" applyFill="1" applyAlignment="1">
      <alignment horizontal="center" vertical="center"/>
    </xf>
    <xf numFmtId="14" fontId="0" fillId="49" borderId="0" xfId="0" applyNumberFormat="1" applyFont="1" applyFill="1" applyAlignment="1">
      <alignment horizontal="right" vertical="center"/>
    </xf>
    <xf numFmtId="169" fontId="0" fillId="2" borderId="0" xfId="2" applyNumberFormat="1" applyFont="1" applyFill="1" applyAlignment="1">
      <alignment horizontal="right" vertical="center"/>
    </xf>
    <xf numFmtId="169" fontId="62" fillId="2" borderId="0" xfId="2" applyNumberFormat="1" applyFont="1" applyFill="1" applyAlignment="1">
      <alignment horizontal="right" vertical="center"/>
    </xf>
    <xf numFmtId="165" fontId="61" fillId="0" borderId="0" xfId="0" applyNumberFormat="1" applyFont="1" applyAlignment="1">
      <alignment horizontal="center" vertical="center"/>
    </xf>
    <xf numFmtId="14" fontId="62" fillId="0" borderId="0" xfId="0" applyNumberFormat="1" applyFont="1" applyAlignment="1">
      <alignment horizontal="right" vertical="center"/>
    </xf>
    <xf numFmtId="0" fontId="11" fillId="2" borderId="0" xfId="0" applyFont="1" applyFill="1" applyAlignment="1">
      <alignment vertical="center"/>
    </xf>
    <xf numFmtId="0" fontId="11" fillId="12" borderId="5" xfId="0" applyFont="1" applyFill="1" applyBorder="1" applyAlignment="1">
      <alignment vertical="center"/>
    </xf>
    <xf numFmtId="0" fontId="11" fillId="12" borderId="5" xfId="0" applyFont="1" applyFill="1" applyBorder="1" applyAlignment="1">
      <alignment horizontal="center" vertical="center"/>
    </xf>
    <xf numFmtId="0" fontId="11" fillId="12" borderId="5" xfId="0" applyFont="1" applyFill="1" applyBorder="1" applyAlignment="1">
      <alignment horizontal="center" vertical="center" wrapText="1"/>
    </xf>
    <xf numFmtId="9" fontId="11" fillId="12" borderId="5" xfId="0" applyNumberFormat="1" applyFont="1" applyFill="1" applyBorder="1" applyAlignment="1">
      <alignment horizontal="center" vertical="center" wrapText="1"/>
    </xf>
    <xf numFmtId="0" fontId="71" fillId="55" borderId="5" xfId="0" applyFont="1" applyFill="1" applyBorder="1" applyAlignment="1">
      <alignment horizontal="center" vertical="center" wrapText="1"/>
    </xf>
    <xf numFmtId="165" fontId="11" fillId="12" borderId="5" xfId="0" applyNumberFormat="1" applyFont="1" applyFill="1" applyBorder="1" applyAlignment="1">
      <alignment horizontal="center" vertical="center" wrapText="1"/>
    </xf>
    <xf numFmtId="0" fontId="11" fillId="12" borderId="5" xfId="0" applyNumberFormat="1" applyFont="1" applyFill="1" applyBorder="1" applyAlignment="1">
      <alignment horizontal="center" vertical="center" wrapText="1"/>
    </xf>
    <xf numFmtId="169" fontId="11" fillId="12" borderId="5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vertical="center"/>
    </xf>
    <xf numFmtId="0" fontId="10" fillId="37" borderId="8" xfId="0" applyFont="1" applyFill="1" applyBorder="1" applyAlignment="1">
      <alignment horizontal="left" wrapText="1"/>
    </xf>
    <xf numFmtId="0" fontId="10" fillId="37" borderId="8" xfId="0" applyFont="1" applyFill="1" applyBorder="1" applyAlignment="1">
      <alignment horizontal="center" vertical="center" wrapText="1"/>
    </xf>
    <xf numFmtId="2" fontId="10" fillId="2" borderId="8" xfId="0" applyNumberFormat="1" applyFont="1" applyFill="1" applyBorder="1" applyAlignment="1">
      <alignment horizontal="right" vertical="center"/>
    </xf>
    <xf numFmtId="0" fontId="10" fillId="2" borderId="8" xfId="0" applyFont="1" applyFill="1" applyBorder="1" applyAlignment="1">
      <alignment horizontal="right" vertical="center"/>
    </xf>
    <xf numFmtId="2" fontId="10" fillId="12" borderId="8" xfId="0" applyNumberFormat="1" applyFont="1" applyFill="1" applyBorder="1" applyAlignment="1">
      <alignment horizontal="right" vertical="center"/>
    </xf>
    <xf numFmtId="165" fontId="10" fillId="2" borderId="5" xfId="0" applyNumberFormat="1" applyFont="1" applyFill="1" applyBorder="1" applyAlignment="1">
      <alignment horizontal="right" vertical="center"/>
    </xf>
    <xf numFmtId="169" fontId="10" fillId="42" borderId="5" xfId="0" applyNumberFormat="1" applyFont="1" applyFill="1" applyBorder="1" applyAlignment="1">
      <alignment horizontal="center" vertical="center"/>
    </xf>
    <xf numFmtId="9" fontId="10" fillId="2" borderId="5" xfId="2" applyFont="1" applyFill="1" applyBorder="1" applyAlignment="1">
      <alignment horizontal="right" vertical="center"/>
    </xf>
    <xf numFmtId="0" fontId="10" fillId="37" borderId="5" xfId="0" applyFont="1" applyFill="1" applyBorder="1" applyAlignment="1">
      <alignment horizontal="left" wrapText="1"/>
    </xf>
    <xf numFmtId="0" fontId="10" fillId="37" borderId="5" xfId="0" applyFont="1" applyFill="1" applyBorder="1" applyAlignment="1">
      <alignment horizontal="center" vertical="center" wrapText="1"/>
    </xf>
    <xf numFmtId="2" fontId="10" fillId="2" borderId="5" xfId="0" applyNumberFormat="1" applyFont="1" applyFill="1" applyBorder="1" applyAlignment="1">
      <alignment horizontal="right" vertical="center"/>
    </xf>
    <xf numFmtId="0" fontId="10" fillId="2" borderId="5" xfId="0" applyFont="1" applyFill="1" applyBorder="1" applyAlignment="1">
      <alignment horizontal="right" vertical="center"/>
    </xf>
    <xf numFmtId="2" fontId="10" fillId="12" borderId="5" xfId="0" applyNumberFormat="1" applyFont="1" applyFill="1" applyBorder="1" applyAlignment="1">
      <alignment horizontal="right" vertical="center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left"/>
    </xf>
    <xf numFmtId="0" fontId="10" fillId="2" borderId="0" xfId="0" applyFont="1" applyFill="1" applyBorder="1" applyAlignment="1">
      <alignment horizontal="right" vertical="center"/>
    </xf>
    <xf numFmtId="0" fontId="10" fillId="2" borderId="0" xfId="0" applyFont="1" applyFill="1" applyAlignment="1">
      <alignment horizontal="right" vertical="center"/>
    </xf>
    <xf numFmtId="2" fontId="10" fillId="2" borderId="0" xfId="0" applyNumberFormat="1" applyFont="1" applyFill="1" applyBorder="1" applyAlignment="1">
      <alignment horizontal="right" vertical="center"/>
    </xf>
    <xf numFmtId="0" fontId="10" fillId="2" borderId="0" xfId="0" applyNumberFormat="1" applyFont="1" applyFill="1" applyBorder="1" applyAlignment="1">
      <alignment horizontal="right" vertical="center"/>
    </xf>
    <xf numFmtId="169" fontId="10" fillId="2" borderId="0" xfId="0" applyNumberFormat="1" applyFont="1" applyFill="1" applyAlignment="1">
      <alignment horizontal="center" vertical="center"/>
    </xf>
    <xf numFmtId="10" fontId="10" fillId="2" borderId="0" xfId="2" applyNumberFormat="1" applyFont="1" applyFill="1" applyBorder="1" applyAlignment="1">
      <alignment horizontal="right" vertical="center"/>
    </xf>
    <xf numFmtId="0" fontId="11" fillId="37" borderId="5" xfId="0" applyFont="1" applyFill="1" applyBorder="1" applyAlignment="1">
      <alignment horizontal="center" vertical="center" wrapText="1"/>
    </xf>
    <xf numFmtId="0" fontId="10" fillId="12" borderId="5" xfId="0" applyFont="1" applyFill="1" applyBorder="1" applyAlignment="1">
      <alignment horizontal="right" vertical="center"/>
    </xf>
    <xf numFmtId="169" fontId="10" fillId="2" borderId="0" xfId="0" applyNumberFormat="1" applyFont="1" applyFill="1" applyBorder="1" applyAlignment="1">
      <alignment horizontal="center" vertical="center"/>
    </xf>
    <xf numFmtId="10" fontId="10" fillId="2" borderId="29" xfId="2" applyNumberFormat="1" applyFont="1" applyFill="1" applyBorder="1" applyAlignment="1">
      <alignment horizontal="right" vertical="center"/>
    </xf>
    <xf numFmtId="2" fontId="10" fillId="2" borderId="0" xfId="0" applyNumberFormat="1" applyFont="1" applyFill="1" applyAlignment="1">
      <alignment horizontal="right" vertical="center"/>
    </xf>
    <xf numFmtId="0" fontId="10" fillId="2" borderId="0" xfId="0" applyNumberFormat="1" applyFont="1" applyFill="1" applyAlignment="1">
      <alignment horizontal="right" vertical="center"/>
    </xf>
    <xf numFmtId="0" fontId="11" fillId="37" borderId="5" xfId="0" applyFont="1" applyFill="1" applyBorder="1" applyAlignment="1">
      <alignment wrapText="1"/>
    </xf>
    <xf numFmtId="0" fontId="10" fillId="37" borderId="6" xfId="0" applyFont="1" applyFill="1" applyBorder="1" applyAlignment="1">
      <alignment horizontal="center" vertical="center" wrapText="1"/>
    </xf>
    <xf numFmtId="169" fontId="53" fillId="46" borderId="5" xfId="2" applyNumberFormat="1" applyFont="1" applyFill="1" applyBorder="1" applyAlignment="1">
      <alignment horizontal="center" vertical="center" wrapText="1"/>
    </xf>
    <xf numFmtId="2" fontId="10" fillId="37" borderId="5" xfId="0" applyNumberFormat="1" applyFont="1" applyFill="1" applyBorder="1" applyAlignment="1">
      <alignment horizontal="left" wrapText="1"/>
    </xf>
    <xf numFmtId="169" fontId="8" fillId="46" borderId="5" xfId="2" applyNumberFormat="1" applyFont="1" applyFill="1" applyBorder="1" applyAlignment="1">
      <alignment horizontal="center" vertical="center" wrapText="1"/>
    </xf>
    <xf numFmtId="169" fontId="10" fillId="46" borderId="5" xfId="0" applyNumberFormat="1" applyFont="1" applyFill="1" applyBorder="1" applyAlignment="1">
      <alignment horizontal="center" vertical="center"/>
    </xf>
    <xf numFmtId="2" fontId="10" fillId="2" borderId="3" xfId="0" applyNumberFormat="1" applyFont="1" applyFill="1" applyBorder="1" applyAlignment="1">
      <alignment horizontal="right" vertical="center"/>
    </xf>
    <xf numFmtId="0" fontId="10" fillId="2" borderId="3" xfId="0" applyNumberFormat="1" applyFont="1" applyFill="1" applyBorder="1" applyAlignment="1">
      <alignment horizontal="right" vertical="center"/>
    </xf>
    <xf numFmtId="169" fontId="10" fillId="2" borderId="3" xfId="0" applyNumberFormat="1" applyFont="1" applyFill="1" applyBorder="1" applyAlignment="1">
      <alignment horizontal="center" vertical="center"/>
    </xf>
    <xf numFmtId="169" fontId="10" fillId="2" borderId="5" xfId="0" applyNumberFormat="1" applyFont="1" applyFill="1" applyBorder="1" applyAlignment="1">
      <alignment horizontal="center" vertical="center"/>
    </xf>
    <xf numFmtId="10" fontId="10" fillId="2" borderId="5" xfId="2" applyNumberFormat="1" applyFont="1" applyFill="1" applyBorder="1" applyAlignment="1">
      <alignment horizontal="right" vertical="center"/>
    </xf>
    <xf numFmtId="165" fontId="10" fillId="2" borderId="0" xfId="0" applyNumberFormat="1" applyFont="1" applyFill="1" applyAlignment="1">
      <alignment horizontal="right" vertical="center"/>
    </xf>
    <xf numFmtId="9" fontId="10" fillId="2" borderId="0" xfId="2" applyFont="1" applyFill="1" applyAlignment="1">
      <alignment horizontal="right" vertical="center"/>
    </xf>
    <xf numFmtId="165" fontId="10" fillId="2" borderId="0" xfId="0" applyNumberFormat="1" applyFont="1" applyFill="1" applyAlignment="1">
      <alignment vertical="center"/>
    </xf>
    <xf numFmtId="0" fontId="10" fillId="2" borderId="0" xfId="0" applyNumberFormat="1" applyFont="1" applyFill="1" applyAlignment="1">
      <alignment vertical="center"/>
    </xf>
    <xf numFmtId="0" fontId="63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42" borderId="6" xfId="0" applyFont="1" applyFill="1" applyBorder="1" applyAlignment="1">
      <alignment horizontal="center" vertical="center"/>
    </xf>
    <xf numFmtId="0" fontId="0" fillId="42" borderId="5" xfId="0" applyFont="1" applyFill="1" applyBorder="1" applyAlignment="1">
      <alignment horizontal="center" vertical="center"/>
    </xf>
    <xf numFmtId="0" fontId="48" fillId="55" borderId="5" xfId="0" applyFont="1" applyFill="1" applyBorder="1" applyAlignment="1">
      <alignment horizontal="center" vertical="center" wrapText="1"/>
    </xf>
    <xf numFmtId="0" fontId="60" fillId="42" borderId="5" xfId="0" applyFont="1" applyFill="1" applyBorder="1" applyAlignment="1">
      <alignment horizontal="center" vertical="center" wrapText="1"/>
    </xf>
    <xf numFmtId="0" fontId="60" fillId="42" borderId="6" xfId="0" applyFont="1" applyFill="1" applyBorder="1" applyAlignment="1">
      <alignment horizontal="center" vertical="center" wrapText="1"/>
    </xf>
    <xf numFmtId="9" fontId="0" fillId="9" borderId="5" xfId="2" applyFont="1" applyFill="1" applyBorder="1" applyAlignment="1">
      <alignment horizontal="center" vertical="center" wrapText="1"/>
    </xf>
    <xf numFmtId="0" fontId="60" fillId="3" borderId="5" xfId="0" applyFont="1" applyFill="1" applyBorder="1" applyAlignment="1">
      <alignment vertical="center" wrapText="1"/>
    </xf>
    <xf numFmtId="0" fontId="0" fillId="3" borderId="5" xfId="0" applyFont="1" applyFill="1" applyBorder="1" applyAlignment="1">
      <alignment horizontal="center" vertical="center"/>
    </xf>
    <xf numFmtId="2" fontId="0" fillId="2" borderId="5" xfId="0" applyNumberFormat="1" applyFont="1" applyFill="1" applyBorder="1" applyAlignment="1">
      <alignment horizontal="right" vertical="center"/>
    </xf>
    <xf numFmtId="0" fontId="0" fillId="7" borderId="5" xfId="0" applyFont="1" applyFill="1" applyBorder="1" applyAlignment="1">
      <alignment horizontal="right" vertical="center"/>
    </xf>
    <xf numFmtId="0" fontId="0" fillId="42" borderId="5" xfId="0" applyFont="1" applyFill="1" applyBorder="1" applyAlignment="1">
      <alignment horizontal="right" vertical="center"/>
    </xf>
    <xf numFmtId="0" fontId="0" fillId="42" borderId="5" xfId="0" applyFill="1" applyBorder="1" applyAlignment="1">
      <alignment horizontal="center" vertical="center"/>
    </xf>
    <xf numFmtId="9" fontId="0" fillId="9" borderId="5" xfId="2" applyFont="1" applyFill="1" applyBorder="1" applyAlignment="1">
      <alignment horizontal="center" vertical="center"/>
    </xf>
    <xf numFmtId="0" fontId="0" fillId="46" borderId="5" xfId="0" applyFill="1" applyBorder="1" applyAlignment="1">
      <alignment horizontal="center" vertical="center"/>
    </xf>
    <xf numFmtId="0" fontId="60" fillId="6" borderId="5" xfId="0" applyFont="1" applyFill="1" applyBorder="1" applyAlignment="1">
      <alignment vertical="center" wrapText="1"/>
    </xf>
    <xf numFmtId="14" fontId="0" fillId="46" borderId="5" xfId="0" applyNumberFormat="1" applyFont="1" applyFill="1" applyBorder="1" applyAlignment="1">
      <alignment horizontal="center" vertical="center"/>
    </xf>
    <xf numFmtId="14" fontId="0" fillId="46" borderId="5" xfId="0" applyNumberFormat="1" applyFill="1" applyBorder="1" applyAlignment="1">
      <alignment horizontal="center" vertical="center"/>
    </xf>
    <xf numFmtId="0" fontId="0" fillId="10" borderId="5" xfId="0" applyFill="1" applyBorder="1" applyAlignment="1">
      <alignment horizontal="center" vertical="center"/>
    </xf>
    <xf numFmtId="0" fontId="0" fillId="10" borderId="5" xfId="0" applyFont="1" applyFill="1" applyBorder="1" applyAlignment="1">
      <alignment horizontal="right" vertical="center"/>
    </xf>
    <xf numFmtId="9" fontId="0" fillId="10" borderId="5" xfId="2" applyFont="1" applyFill="1" applyBorder="1" applyAlignment="1">
      <alignment horizontal="center" vertical="center"/>
    </xf>
    <xf numFmtId="0" fontId="6" fillId="0" borderId="0" xfId="0" applyFont="1" applyBorder="1"/>
    <xf numFmtId="0" fontId="0" fillId="56" borderId="0" xfId="0" applyFill="1" applyAlignment="1">
      <alignment vertical="center"/>
    </xf>
    <xf numFmtId="0" fontId="0" fillId="2" borderId="0" xfId="0" applyFill="1" applyAlignment="1">
      <alignment vertical="center"/>
    </xf>
    <xf numFmtId="0" fontId="0" fillId="56" borderId="0" xfId="0" applyFill="1" applyBorder="1" applyAlignment="1">
      <alignment vertical="center"/>
    </xf>
    <xf numFmtId="0" fontId="0" fillId="56" borderId="0" xfId="0" applyFill="1" applyBorder="1" applyAlignment="1">
      <alignment vertical="center" wrapText="1"/>
    </xf>
    <xf numFmtId="0" fontId="4" fillId="0" borderId="5" xfId="0" applyFont="1" applyBorder="1"/>
    <xf numFmtId="0" fontId="4" fillId="0" borderId="5" xfId="0" applyFont="1" applyBorder="1" applyAlignment="1">
      <alignment horizontal="center"/>
    </xf>
    <xf numFmtId="0" fontId="0" fillId="0" borderId="5" xfId="0" applyBorder="1"/>
    <xf numFmtId="165" fontId="0" fillId="42" borderId="5" xfId="0" applyNumberFormat="1" applyFont="1" applyFill="1" applyBorder="1" applyAlignment="1">
      <alignment horizontal="right" vertical="center"/>
    </xf>
    <xf numFmtId="2" fontId="0" fillId="42" borderId="5" xfId="0" applyNumberFormat="1" applyFont="1" applyFill="1" applyBorder="1" applyAlignment="1">
      <alignment horizontal="right" vertical="center"/>
    </xf>
    <xf numFmtId="0" fontId="0" fillId="5" borderId="5" xfId="0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0" fillId="0" borderId="0" xfId="0" applyNumberFormat="1" applyFont="1"/>
    <xf numFmtId="0" fontId="31" fillId="11" borderId="5" xfId="31625" applyFont="1" applyFill="1" applyBorder="1" applyAlignment="1">
      <alignment wrapText="1"/>
    </xf>
    <xf numFmtId="0" fontId="31" fillId="0" borderId="5" xfId="31625" applyFont="1" applyFill="1" applyBorder="1" applyAlignment="1">
      <alignment wrapText="1"/>
    </xf>
    <xf numFmtId="0" fontId="31" fillId="36" borderId="5" xfId="31625" applyFont="1" applyFill="1" applyBorder="1" applyAlignment="1">
      <alignment wrapText="1"/>
    </xf>
    <xf numFmtId="0" fontId="31" fillId="10" borderId="5" xfId="31625" applyFont="1" applyFill="1" applyBorder="1" applyAlignment="1">
      <alignment wrapText="1"/>
    </xf>
    <xf numFmtId="0" fontId="31" fillId="10" borderId="5" xfId="31625" applyFont="1" applyFill="1" applyBorder="1" applyAlignment="1">
      <alignment horizontal="center" wrapText="1"/>
    </xf>
    <xf numFmtId="0" fontId="2" fillId="62" borderId="5" xfId="0" applyFont="1" applyFill="1" applyBorder="1" applyAlignment="1">
      <alignment horizontal="center" vertical="center"/>
    </xf>
    <xf numFmtId="0" fontId="2" fillId="62" borderId="5" xfId="31626" applyFont="1" applyFill="1" applyBorder="1" applyAlignment="1">
      <alignment horizontal="center" vertical="center"/>
    </xf>
    <xf numFmtId="0" fontId="2" fillId="63" borderId="5" xfId="31625" applyFont="1" applyFill="1" applyBorder="1" applyAlignment="1">
      <alignment horizontal="center" vertical="center"/>
    </xf>
    <xf numFmtId="0" fontId="2" fillId="63" borderId="5" xfId="31625" applyFont="1" applyFill="1" applyBorder="1" applyAlignment="1">
      <alignment horizontal="center" vertical="center" wrapText="1"/>
    </xf>
    <xf numFmtId="0" fontId="2" fillId="63" borderId="5" xfId="31626" applyFont="1" applyFill="1" applyBorder="1" applyAlignment="1">
      <alignment horizontal="center" vertical="center" wrapText="1"/>
    </xf>
    <xf numFmtId="9" fontId="2" fillId="62" borderId="5" xfId="2" applyFont="1" applyFill="1" applyBorder="1" applyAlignment="1">
      <alignment horizontal="center" vertical="center"/>
    </xf>
    <xf numFmtId="169" fontId="6" fillId="64" borderId="5" xfId="2" applyNumberFormat="1" applyFont="1" applyFill="1" applyBorder="1" applyAlignment="1">
      <alignment horizontal="right" vertical="center"/>
    </xf>
    <xf numFmtId="9" fontId="10" fillId="2" borderId="0" xfId="2" applyFont="1" applyFill="1" applyBorder="1" applyAlignment="1">
      <alignment horizontal="right" vertical="center"/>
    </xf>
    <xf numFmtId="0" fontId="10" fillId="2" borderId="5" xfId="0" applyFont="1" applyFill="1" applyBorder="1" applyAlignment="1">
      <alignment vertical="center"/>
    </xf>
    <xf numFmtId="165" fontId="10" fillId="2" borderId="5" xfId="0" applyNumberFormat="1" applyFont="1" applyFill="1" applyBorder="1" applyAlignment="1">
      <alignment vertical="center"/>
    </xf>
    <xf numFmtId="9" fontId="10" fillId="64" borderId="5" xfId="2" applyFont="1" applyFill="1" applyBorder="1" applyAlignment="1">
      <alignment horizontal="center" vertical="center"/>
    </xf>
    <xf numFmtId="165" fontId="10" fillId="64" borderId="5" xfId="0" applyNumberFormat="1" applyFont="1" applyFill="1" applyBorder="1" applyAlignment="1">
      <alignment horizontal="center" vertical="center"/>
    </xf>
    <xf numFmtId="9" fontId="10" fillId="2" borderId="5" xfId="2" applyFont="1" applyFill="1" applyBorder="1" applyAlignment="1">
      <alignment vertical="center"/>
    </xf>
    <xf numFmtId="0" fontId="0" fillId="2" borderId="0" xfId="0" applyFill="1"/>
    <xf numFmtId="0" fontId="74" fillId="2" borderId="0" xfId="0" applyFont="1" applyFill="1" applyBorder="1"/>
    <xf numFmtId="0" fontId="0" fillId="0" borderId="5" xfId="0" applyNumberFormat="1" applyBorder="1"/>
    <xf numFmtId="0" fontId="74" fillId="65" borderId="5" xfId="0" applyNumberFormat="1" applyFont="1" applyFill="1" applyBorder="1"/>
    <xf numFmtId="0" fontId="74" fillId="65" borderId="10" xfId="0" applyFont="1" applyFill="1" applyBorder="1" applyAlignment="1">
      <alignment horizontal="center"/>
    </xf>
    <xf numFmtId="0" fontId="0" fillId="2" borderId="5" xfId="0" applyFill="1" applyBorder="1"/>
    <xf numFmtId="0" fontId="75" fillId="2" borderId="0" xfId="0" applyFont="1" applyFill="1"/>
    <xf numFmtId="9" fontId="10" fillId="2" borderId="5" xfId="2" applyNumberFormat="1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right"/>
    </xf>
    <xf numFmtId="0" fontId="6" fillId="2" borderId="0" xfId="0" applyFont="1" applyFill="1" applyBorder="1" applyAlignment="1"/>
    <xf numFmtId="0" fontId="6" fillId="2" borderId="0" xfId="0" applyFont="1" applyFill="1" applyBorder="1" applyAlignment="1">
      <alignment horizontal="center"/>
    </xf>
    <xf numFmtId="0" fontId="17" fillId="0" borderId="39" xfId="42081" applyFont="1" applyFill="1" applyBorder="1" applyAlignment="1">
      <alignment horizontal="center" wrapText="1"/>
    </xf>
    <xf numFmtId="0" fontId="31" fillId="2" borderId="5" xfId="31626" applyFont="1" applyFill="1" applyBorder="1" applyAlignment="1"/>
    <xf numFmtId="0" fontId="31" fillId="10" borderId="5" xfId="31626" applyFont="1" applyFill="1" applyBorder="1" applyAlignment="1"/>
    <xf numFmtId="0" fontId="8" fillId="2" borderId="8" xfId="0" applyFont="1" applyFill="1" applyBorder="1" applyAlignment="1">
      <alignment vertical="center"/>
    </xf>
    <xf numFmtId="165" fontId="53" fillId="3" borderId="40" xfId="0" applyNumberFormat="1" applyFont="1" applyFill="1" applyBorder="1" applyAlignment="1">
      <alignment horizontal="left" vertical="center"/>
    </xf>
    <xf numFmtId="165" fontId="6" fillId="2" borderId="40" xfId="0" applyNumberFormat="1" applyFont="1" applyFill="1" applyBorder="1" applyAlignment="1">
      <alignment horizontal="right" vertical="center"/>
    </xf>
    <xf numFmtId="165" fontId="6" fillId="2" borderId="42" xfId="0" applyNumberFormat="1" applyFont="1" applyFill="1" applyBorder="1" applyAlignment="1">
      <alignment horizontal="right" vertical="center"/>
    </xf>
    <xf numFmtId="165" fontId="6" fillId="9" borderId="40" xfId="0" applyNumberFormat="1" applyFont="1" applyFill="1" applyBorder="1" applyAlignment="1">
      <alignment horizontal="right" vertical="center"/>
    </xf>
    <xf numFmtId="165" fontId="6" fillId="6" borderId="40" xfId="0" applyNumberFormat="1" applyFont="1" applyFill="1" applyBorder="1" applyAlignment="1">
      <alignment horizontal="right" vertical="center"/>
    </xf>
    <xf numFmtId="0" fontId="6" fillId="42" borderId="40" xfId="0" applyFont="1" applyFill="1" applyBorder="1" applyAlignment="1">
      <alignment horizontal="right" vertical="center"/>
    </xf>
    <xf numFmtId="9" fontId="6" fillId="2" borderId="40" xfId="2" applyFont="1" applyFill="1" applyBorder="1" applyAlignment="1">
      <alignment horizontal="right" vertical="center"/>
    </xf>
    <xf numFmtId="0" fontId="0" fillId="64" borderId="5" xfId="0" applyFill="1" applyBorder="1" applyAlignment="1">
      <alignment horizontal="center" vertical="center"/>
    </xf>
    <xf numFmtId="1" fontId="49" fillId="2" borderId="6" xfId="0" applyNumberFormat="1" applyFont="1" applyFill="1" applyBorder="1" applyAlignment="1">
      <alignment horizontal="left" vertical="center" wrapText="1"/>
    </xf>
    <xf numFmtId="14" fontId="50" fillId="2" borderId="42" xfId="0" applyNumberFormat="1" applyFont="1" applyFill="1" applyBorder="1" applyAlignment="1">
      <alignment horizontal="center" vertical="center"/>
    </xf>
    <xf numFmtId="1" fontId="49" fillId="2" borderId="43" xfId="0" applyNumberFormat="1" applyFont="1" applyFill="1" applyBorder="1" applyAlignment="1">
      <alignment horizontal="left" vertical="center" wrapText="1"/>
    </xf>
    <xf numFmtId="1" fontId="49" fillId="38" borderId="5" xfId="0" applyNumberFormat="1" applyFont="1" applyFill="1" applyBorder="1" applyAlignment="1">
      <alignment horizontal="center" vertical="center" wrapText="1"/>
    </xf>
    <xf numFmtId="168" fontId="49" fillId="38" borderId="5" xfId="0" applyNumberFormat="1" applyFont="1" applyFill="1" applyBorder="1" applyAlignment="1">
      <alignment horizontal="center" vertical="center" wrapText="1"/>
    </xf>
    <xf numFmtId="169" fontId="10" fillId="64" borderId="5" xfId="0" applyNumberFormat="1" applyFont="1" applyFill="1" applyBorder="1" applyAlignment="1">
      <alignment horizontal="center" vertical="center"/>
    </xf>
    <xf numFmtId="168" fontId="53" fillId="2" borderId="0" xfId="0" applyNumberFormat="1" applyFont="1" applyFill="1" applyAlignment="1">
      <alignment horizontal="right" vertical="center" wrapText="1"/>
    </xf>
    <xf numFmtId="165" fontId="59" fillId="2" borderId="0" xfId="0" applyNumberFormat="1" applyFont="1" applyFill="1" applyAlignment="1">
      <alignment horizontal="right" vertical="center"/>
    </xf>
    <xf numFmtId="14" fontId="13" fillId="2" borderId="0" xfId="0" applyNumberFormat="1" applyFont="1" applyFill="1" applyBorder="1" applyAlignment="1">
      <alignment horizontal="center" vertical="center"/>
    </xf>
    <xf numFmtId="2" fontId="76" fillId="2" borderId="0" xfId="0" applyNumberFormat="1" applyFont="1" applyFill="1" applyAlignment="1">
      <alignment horizontal="right" vertical="center" wrapText="1"/>
    </xf>
    <xf numFmtId="0" fontId="0" fillId="0" borderId="0" xfId="0" applyNumberFormat="1"/>
    <xf numFmtId="0" fontId="0" fillId="0" borderId="0" xfId="0" applyAlignment="1">
      <alignment horizontal="left" indent="1"/>
    </xf>
    <xf numFmtId="0" fontId="3" fillId="2" borderId="5" xfId="31626" applyFont="1" applyFill="1" applyBorder="1" applyAlignment="1"/>
    <xf numFmtId="0" fontId="10" fillId="2" borderId="5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78" fillId="2" borderId="5" xfId="42083" applyFont="1" applyFill="1" applyBorder="1" applyAlignment="1">
      <alignment horizontal="center" wrapText="1"/>
    </xf>
    <xf numFmtId="49" fontId="0" fillId="2" borderId="5" xfId="0" applyNumberFormat="1" applyFont="1" applyFill="1" applyBorder="1" applyAlignment="1">
      <alignment horizontal="right"/>
    </xf>
    <xf numFmtId="14" fontId="0" fillId="2" borderId="5" xfId="0" applyNumberFormat="1" applyFill="1" applyBorder="1" applyAlignment="1">
      <alignment horizontal="center"/>
    </xf>
    <xf numFmtId="168" fontId="3" fillId="2" borderId="0" xfId="0" applyNumberFormat="1" applyFont="1" applyFill="1" applyAlignment="1">
      <alignment horizontal="center" vertical="center"/>
    </xf>
    <xf numFmtId="168" fontId="78" fillId="2" borderId="5" xfId="42082" applyNumberFormat="1" applyFont="1" applyFill="1" applyBorder="1" applyAlignment="1">
      <alignment horizontal="center" wrapText="1"/>
    </xf>
    <xf numFmtId="168" fontId="10" fillId="2" borderId="5" xfId="0" applyNumberFormat="1" applyFont="1" applyFill="1" applyBorder="1" applyAlignment="1">
      <alignment horizontal="center"/>
    </xf>
    <xf numFmtId="0" fontId="10" fillId="37" borderId="5" xfId="0" applyFont="1" applyFill="1" applyBorder="1" applyAlignment="1">
      <alignment horizontal="center" wrapText="1"/>
    </xf>
    <xf numFmtId="2" fontId="10" fillId="2" borderId="5" xfId="0" applyNumberFormat="1" applyFont="1" applyFill="1" applyBorder="1" applyAlignment="1">
      <alignment horizontal="right"/>
    </xf>
    <xf numFmtId="0" fontId="10" fillId="2" borderId="5" xfId="0" applyFont="1" applyFill="1" applyBorder="1" applyAlignment="1">
      <alignment horizontal="right"/>
    </xf>
    <xf numFmtId="2" fontId="10" fillId="12" borderId="5" xfId="0" applyNumberFormat="1" applyFont="1" applyFill="1" applyBorder="1" applyAlignment="1">
      <alignment horizontal="right"/>
    </xf>
    <xf numFmtId="2" fontId="10" fillId="12" borderId="8" xfId="0" applyNumberFormat="1" applyFont="1" applyFill="1" applyBorder="1" applyAlignment="1">
      <alignment horizontal="right"/>
    </xf>
    <xf numFmtId="165" fontId="10" fillId="2" borderId="5" xfId="0" applyNumberFormat="1" applyFont="1" applyFill="1" applyBorder="1" applyAlignment="1">
      <alignment horizontal="right"/>
    </xf>
    <xf numFmtId="2" fontId="0" fillId="42" borderId="5" xfId="0" applyNumberFormat="1" applyFont="1" applyFill="1" applyBorder="1" applyAlignment="1">
      <alignment horizontal="right"/>
    </xf>
    <xf numFmtId="165" fontId="0" fillId="2" borderId="5" xfId="0" applyNumberFormat="1" applyFont="1" applyFill="1" applyBorder="1" applyAlignment="1">
      <alignment horizontal="right"/>
    </xf>
    <xf numFmtId="169" fontId="10" fillId="64" borderId="5" xfId="0" applyNumberFormat="1" applyFont="1" applyFill="1" applyBorder="1" applyAlignment="1">
      <alignment horizontal="center"/>
    </xf>
    <xf numFmtId="169" fontId="6" fillId="42" borderId="5" xfId="0" applyNumberFormat="1" applyFont="1" applyFill="1" applyBorder="1" applyAlignment="1">
      <alignment horizontal="right" vertical="center"/>
    </xf>
    <xf numFmtId="165" fontId="6" fillId="2" borderId="5" xfId="31630" applyNumberFormat="1" applyFont="1" applyFill="1" applyBorder="1" applyAlignment="1">
      <alignment horizontal="right" vertical="center" wrapText="1"/>
    </xf>
    <xf numFmtId="169" fontId="53" fillId="68" borderId="5" xfId="2" applyNumberFormat="1" applyFont="1" applyFill="1" applyBorder="1" applyAlignment="1">
      <alignment horizontal="right" vertical="center" wrapText="1"/>
    </xf>
    <xf numFmtId="9" fontId="58" fillId="2" borderId="5" xfId="2" applyFont="1" applyFill="1" applyBorder="1" applyAlignment="1">
      <alignment horizontal="right" vertical="center"/>
    </xf>
    <xf numFmtId="14" fontId="0" fillId="64" borderId="5" xfId="0" applyNumberFormat="1" applyFill="1" applyBorder="1" applyAlignment="1">
      <alignment horizontal="center" vertical="center"/>
    </xf>
    <xf numFmtId="169" fontId="6" fillId="6" borderId="5" xfId="0" applyNumberFormat="1" applyFont="1" applyFill="1" applyBorder="1" applyAlignment="1">
      <alignment horizontal="right" vertical="center"/>
    </xf>
    <xf numFmtId="166" fontId="0" fillId="2" borderId="5" xfId="2" applyNumberFormat="1" applyFont="1" applyFill="1" applyBorder="1" applyAlignment="1">
      <alignment horizontal="center" vertical="center"/>
    </xf>
    <xf numFmtId="0" fontId="60" fillId="57" borderId="5" xfId="0" applyFont="1" applyFill="1" applyBorder="1" applyAlignment="1">
      <alignment vertical="center" wrapText="1"/>
    </xf>
    <xf numFmtId="9" fontId="0" fillId="57" borderId="5" xfId="2" applyFont="1" applyFill="1" applyBorder="1" applyAlignment="1">
      <alignment horizontal="center" vertical="center"/>
    </xf>
    <xf numFmtId="165" fontId="6" fillId="11" borderId="42" xfId="0" applyNumberFormat="1" applyFont="1" applyFill="1" applyBorder="1" applyAlignment="1">
      <alignment horizontal="right" vertical="center"/>
    </xf>
    <xf numFmtId="165" fontId="53" fillId="3" borderId="40" xfId="0" applyNumberFormat="1" applyFont="1" applyFill="1" applyBorder="1" applyAlignment="1">
      <alignment horizontal="right" vertical="center"/>
    </xf>
    <xf numFmtId="165" fontId="61" fillId="2" borderId="0" xfId="0" applyNumberFormat="1" applyFont="1" applyFill="1" applyAlignment="1">
      <alignment horizontal="center" vertical="center"/>
    </xf>
    <xf numFmtId="14" fontId="62" fillId="2" borderId="0" xfId="0" applyNumberFormat="1" applyFont="1" applyFill="1" applyAlignment="1">
      <alignment horizontal="right" vertical="center"/>
    </xf>
    <xf numFmtId="165" fontId="6" fillId="69" borderId="42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horizontal="center"/>
    </xf>
    <xf numFmtId="0" fontId="6" fillId="0" borderId="55" xfId="0" applyFont="1" applyBorder="1"/>
    <xf numFmtId="0" fontId="6" fillId="56" borderId="49" xfId="0" applyFont="1" applyFill="1" applyBorder="1"/>
    <xf numFmtId="0" fontId="79" fillId="44" borderId="35" xfId="31628" applyFont="1" applyFill="1" applyBorder="1" applyAlignment="1">
      <alignment horizontal="center"/>
    </xf>
    <xf numFmtId="0" fontId="79" fillId="44" borderId="35" xfId="31628" applyFont="1" applyFill="1" applyBorder="1" applyAlignment="1">
      <alignment horizontal="left"/>
    </xf>
    <xf numFmtId="0" fontId="79" fillId="44" borderId="35" xfId="31628" applyFont="1" applyFill="1" applyBorder="1" applyAlignment="1">
      <alignment horizontal="right"/>
    </xf>
    <xf numFmtId="0" fontId="79" fillId="44" borderId="36" xfId="31629" applyFont="1" applyFill="1" applyBorder="1" applyAlignment="1">
      <alignment horizontal="center"/>
    </xf>
    <xf numFmtId="0" fontId="47" fillId="0" borderId="0" xfId="0" applyFont="1" applyAlignment="1">
      <alignment horizontal="center" wrapText="1"/>
    </xf>
    <xf numFmtId="0" fontId="47" fillId="0" borderId="31" xfId="0" pivotButton="1" applyFont="1" applyBorder="1"/>
    <xf numFmtId="0" fontId="47" fillId="0" borderId="0" xfId="0" applyFont="1" applyBorder="1"/>
    <xf numFmtId="0" fontId="47" fillId="0" borderId="23" xfId="0" applyFont="1" applyBorder="1"/>
    <xf numFmtId="0" fontId="47" fillId="0" borderId="0" xfId="0" applyFont="1"/>
    <xf numFmtId="20" fontId="47" fillId="0" borderId="0" xfId="0" applyNumberFormat="1" applyFont="1"/>
    <xf numFmtId="0" fontId="47" fillId="0" borderId="31" xfId="0" applyFont="1" applyBorder="1" applyAlignment="1">
      <alignment horizontal="left"/>
    </xf>
    <xf numFmtId="0" fontId="47" fillId="0" borderId="0" xfId="0" applyNumberFormat="1" applyFont="1" applyBorder="1"/>
    <xf numFmtId="0" fontId="47" fillId="0" borderId="23" xfId="0" applyNumberFormat="1" applyFont="1" applyBorder="1"/>
    <xf numFmtId="0" fontId="47" fillId="0" borderId="52" xfId="0" applyFont="1" applyBorder="1" applyAlignment="1">
      <alignment horizontal="left"/>
    </xf>
    <xf numFmtId="0" fontId="47" fillId="0" borderId="54" xfId="0" applyNumberFormat="1" applyFont="1" applyBorder="1"/>
    <xf numFmtId="0" fontId="47" fillId="0" borderId="53" xfId="0" applyNumberFormat="1" applyFont="1" applyBorder="1"/>
    <xf numFmtId="171" fontId="47" fillId="0" borderId="0" xfId="0" applyNumberFormat="1" applyFont="1"/>
    <xf numFmtId="0" fontId="47" fillId="2" borderId="0" xfId="0" applyFont="1" applyFill="1" applyBorder="1"/>
    <xf numFmtId="165" fontId="6" fillId="42" borderId="10" xfId="0" applyNumberFormat="1" applyFont="1" applyFill="1" applyBorder="1" applyAlignment="1">
      <alignment horizontal="right" vertical="center"/>
    </xf>
    <xf numFmtId="165" fontId="58" fillId="53" borderId="1" xfId="0" applyNumberFormat="1" applyFont="1" applyFill="1" applyBorder="1" applyAlignment="1">
      <alignment horizontal="left" vertical="center" wrapText="1"/>
    </xf>
    <xf numFmtId="0" fontId="10" fillId="2" borderId="40" xfId="0" applyFont="1" applyFill="1" applyBorder="1" applyAlignment="1">
      <alignment horizontal="center"/>
    </xf>
    <xf numFmtId="0" fontId="78" fillId="2" borderId="40" xfId="42083" applyFont="1" applyFill="1" applyBorder="1" applyAlignment="1">
      <alignment horizontal="center" wrapText="1"/>
    </xf>
    <xf numFmtId="2" fontId="6" fillId="2" borderId="0" xfId="0" applyNumberFormat="1" applyFont="1" applyFill="1"/>
    <xf numFmtId="0" fontId="74" fillId="65" borderId="51" xfId="0" applyFont="1" applyFill="1" applyBorder="1" applyAlignment="1">
      <alignment horizontal="center"/>
    </xf>
    <xf numFmtId="0" fontId="74" fillId="65" borderId="40" xfId="0" applyNumberFormat="1" applyFont="1" applyFill="1" applyBorder="1"/>
    <xf numFmtId="0" fontId="17" fillId="0" borderId="39" xfId="31625" applyFont="1" applyFill="1" applyBorder="1" applyAlignment="1">
      <alignment horizontal="right" wrapText="1"/>
    </xf>
    <xf numFmtId="0" fontId="53" fillId="2" borderId="0" xfId="0" applyFont="1" applyFill="1" applyBorder="1"/>
    <xf numFmtId="0" fontId="53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1" fontId="10" fillId="2" borderId="0" xfId="0" applyNumberFormat="1" applyFont="1" applyFill="1" applyBorder="1"/>
    <xf numFmtId="1" fontId="53" fillId="2" borderId="0" xfId="0" applyNumberFormat="1" applyFont="1" applyFill="1" applyBorder="1"/>
    <xf numFmtId="174" fontId="6" fillId="2" borderId="40" xfId="2" applyNumberFormat="1" applyFont="1" applyFill="1" applyBorder="1" applyAlignment="1">
      <alignment horizontal="right" vertical="center"/>
    </xf>
    <xf numFmtId="173" fontId="6" fillId="2" borderId="5" xfId="2" applyNumberFormat="1" applyFont="1" applyFill="1" applyBorder="1" applyAlignment="1">
      <alignment horizontal="right" vertical="center"/>
    </xf>
    <xf numFmtId="175" fontId="6" fillId="2" borderId="5" xfId="2" applyNumberFormat="1" applyFont="1" applyFill="1" applyBorder="1" applyAlignment="1">
      <alignment horizontal="right" vertical="center"/>
    </xf>
    <xf numFmtId="174" fontId="6" fillId="2" borderId="5" xfId="1" applyNumberFormat="1" applyFont="1" applyFill="1" applyBorder="1" applyAlignment="1">
      <alignment horizontal="right" vertical="center"/>
    </xf>
    <xf numFmtId="175" fontId="6" fillId="2" borderId="5" xfId="1" applyNumberFormat="1" applyFont="1" applyFill="1" applyBorder="1" applyAlignment="1">
      <alignment horizontal="right" vertical="center"/>
    </xf>
    <xf numFmtId="10" fontId="53" fillId="9" borderId="5" xfId="0" applyNumberFormat="1" applyFont="1" applyFill="1" applyBorder="1" applyAlignment="1">
      <alignment horizontal="right" vertical="center" wrapText="1"/>
    </xf>
    <xf numFmtId="165" fontId="60" fillId="2" borderId="0" xfId="0" applyNumberFormat="1" applyFont="1" applyFill="1" applyAlignment="1">
      <alignment horizontal="right" vertical="center"/>
    </xf>
    <xf numFmtId="165" fontId="53" fillId="2" borderId="0" xfId="0" applyNumberFormat="1" applyFont="1" applyFill="1" applyAlignment="1">
      <alignment horizontal="right" vertical="center"/>
    </xf>
    <xf numFmtId="165" fontId="53" fillId="2" borderId="0" xfId="0" applyNumberFormat="1" applyFont="1" applyFill="1" applyBorder="1" applyAlignment="1">
      <alignment horizontal="right" vertical="center"/>
    </xf>
    <xf numFmtId="165" fontId="53" fillId="2" borderId="0" xfId="0" applyNumberFormat="1" applyFont="1" applyFill="1" applyAlignment="1">
      <alignment horizontal="center" vertical="center" wrapText="1"/>
    </xf>
    <xf numFmtId="14" fontId="10" fillId="2" borderId="40" xfId="0" applyNumberFormat="1" applyFont="1" applyFill="1" applyBorder="1" applyAlignment="1">
      <alignment horizontal="right"/>
    </xf>
    <xf numFmtId="14" fontId="78" fillId="2" borderId="40" xfId="42083" applyNumberFormat="1" applyFont="1" applyFill="1" applyBorder="1" applyAlignment="1">
      <alignment horizontal="right" wrapText="1"/>
    </xf>
    <xf numFmtId="0" fontId="0" fillId="2" borderId="40" xfId="0" applyFont="1" applyFill="1" applyBorder="1" applyAlignment="1">
      <alignment horizontal="center"/>
    </xf>
    <xf numFmtId="14" fontId="50" fillId="2" borderId="10" xfId="0" applyNumberFormat="1" applyFont="1" applyFill="1" applyBorder="1" applyAlignment="1">
      <alignment horizontal="right" vertical="center"/>
    </xf>
    <xf numFmtId="0" fontId="0" fillId="2" borderId="40" xfId="0" applyFill="1" applyBorder="1" applyAlignment="1">
      <alignment horizontal="center"/>
    </xf>
    <xf numFmtId="14" fontId="0" fillId="2" borderId="40" xfId="0" applyNumberFormat="1" applyFill="1" applyBorder="1"/>
    <xf numFmtId="0" fontId="0" fillId="2" borderId="0" xfId="0" applyFill="1" applyAlignment="1">
      <alignment horizontal="center"/>
    </xf>
    <xf numFmtId="14" fontId="0" fillId="2" borderId="0" xfId="0" applyNumberFormat="1" applyFill="1"/>
    <xf numFmtId="0" fontId="79" fillId="44" borderId="58" xfId="31629" applyFont="1" applyFill="1" applyBorder="1" applyAlignment="1">
      <alignment horizontal="center"/>
    </xf>
    <xf numFmtId="0" fontId="47" fillId="0" borderId="24" xfId="0" applyFont="1" applyBorder="1"/>
    <xf numFmtId="0" fontId="47" fillId="0" borderId="55" xfId="0" applyFont="1" applyBorder="1"/>
    <xf numFmtId="0" fontId="47" fillId="2" borderId="55" xfId="0" applyFont="1" applyFill="1" applyBorder="1"/>
    <xf numFmtId="0" fontId="47" fillId="0" borderId="32" xfId="0" applyFont="1" applyBorder="1"/>
    <xf numFmtId="14" fontId="80" fillId="8" borderId="59" xfId="31624" applyNumberFormat="1" applyFont="1" applyFill="1" applyBorder="1" applyAlignment="1">
      <alignment horizontal="right" wrapText="1"/>
    </xf>
    <xf numFmtId="0" fontId="80" fillId="8" borderId="59" xfId="31624" applyFont="1" applyFill="1" applyBorder="1" applyAlignment="1">
      <alignment wrapText="1"/>
    </xf>
    <xf numFmtId="0" fontId="80" fillId="8" borderId="59" xfId="31624" applyFont="1" applyFill="1" applyBorder="1" applyAlignment="1">
      <alignment horizontal="right" wrapText="1"/>
    </xf>
    <xf numFmtId="14" fontId="80" fillId="8" borderId="60" xfId="31624" applyNumberFormat="1" applyFont="1" applyFill="1" applyBorder="1" applyAlignment="1">
      <alignment horizontal="right" wrapText="1"/>
    </xf>
    <xf numFmtId="0" fontId="80" fillId="8" borderId="60" xfId="31624" applyFont="1" applyFill="1" applyBorder="1" applyAlignment="1">
      <alignment wrapText="1"/>
    </xf>
    <xf numFmtId="0" fontId="80" fillId="8" borderId="60" xfId="31624" applyFont="1" applyFill="1" applyBorder="1" applyAlignment="1">
      <alignment horizontal="right" wrapText="1"/>
    </xf>
    <xf numFmtId="0" fontId="81" fillId="8" borderId="54" xfId="31624" applyFont="1" applyFill="1" applyBorder="1"/>
    <xf numFmtId="0" fontId="80" fillId="66" borderId="63" xfId="31628" applyFont="1" applyFill="1" applyBorder="1" applyAlignment="1">
      <alignment horizontal="right" wrapText="1"/>
    </xf>
    <xf numFmtId="0" fontId="80" fillId="66" borderId="62" xfId="31628" applyFont="1" applyFill="1" applyBorder="1" applyAlignment="1">
      <alignment horizontal="left" wrapText="1"/>
    </xf>
    <xf numFmtId="1" fontId="80" fillId="66" borderId="62" xfId="31628" applyNumberFormat="1" applyFont="1" applyFill="1" applyBorder="1" applyAlignment="1">
      <alignment horizontal="right" wrapText="1"/>
    </xf>
    <xf numFmtId="0" fontId="79" fillId="38" borderId="55" xfId="31628" applyFont="1" applyFill="1" applyBorder="1" applyAlignment="1">
      <alignment horizontal="left" wrapText="1"/>
    </xf>
    <xf numFmtId="0" fontId="80" fillId="66" borderId="66" xfId="31628" applyFont="1" applyFill="1" applyBorder="1" applyAlignment="1">
      <alignment horizontal="right" wrapText="1"/>
    </xf>
    <xf numFmtId="0" fontId="80" fillId="66" borderId="66" xfId="31628" applyFont="1" applyFill="1" applyBorder="1" applyAlignment="1">
      <alignment horizontal="left" wrapText="1"/>
    </xf>
    <xf numFmtId="1" fontId="80" fillId="66" borderId="66" xfId="31628" applyNumberFormat="1" applyFont="1" applyFill="1" applyBorder="1" applyAlignment="1">
      <alignment horizontal="right" wrapText="1"/>
    </xf>
    <xf numFmtId="0" fontId="80" fillId="69" borderId="66" xfId="31628" applyFont="1" applyFill="1" applyBorder="1" applyAlignment="1">
      <alignment horizontal="right" wrapText="1"/>
    </xf>
    <xf numFmtId="0" fontId="80" fillId="69" borderId="66" xfId="31628" applyFont="1" applyFill="1" applyBorder="1" applyAlignment="1">
      <alignment horizontal="left" wrapText="1"/>
    </xf>
    <xf numFmtId="1" fontId="80" fillId="69" borderId="66" xfId="31628" applyNumberFormat="1" applyFont="1" applyFill="1" applyBorder="1" applyAlignment="1">
      <alignment horizontal="right" wrapText="1"/>
    </xf>
    <xf numFmtId="0" fontId="80" fillId="66" borderId="64" xfId="31628" applyFont="1" applyFill="1" applyBorder="1" applyAlignment="1">
      <alignment horizontal="right" wrapText="1"/>
    </xf>
    <xf numFmtId="0" fontId="80" fillId="66" borderId="64" xfId="31628" applyFont="1" applyFill="1" applyBorder="1" applyAlignment="1">
      <alignment horizontal="left" wrapText="1"/>
    </xf>
    <xf numFmtId="1" fontId="80" fillId="66" borderId="64" xfId="31628" applyNumberFormat="1" applyFont="1" applyFill="1" applyBorder="1" applyAlignment="1">
      <alignment horizontal="right" wrapText="1"/>
    </xf>
    <xf numFmtId="0" fontId="80" fillId="69" borderId="63" xfId="31628" applyFont="1" applyFill="1" applyBorder="1" applyAlignment="1">
      <alignment horizontal="right" wrapText="1"/>
    </xf>
    <xf numFmtId="0" fontId="80" fillId="69" borderId="62" xfId="31628" applyFont="1" applyFill="1" applyBorder="1" applyAlignment="1">
      <alignment horizontal="left" wrapText="1"/>
    </xf>
    <xf numFmtId="1" fontId="80" fillId="69" borderId="62" xfId="31628" applyNumberFormat="1" applyFont="1" applyFill="1" applyBorder="1" applyAlignment="1">
      <alignment horizontal="right" wrapText="1"/>
    </xf>
    <xf numFmtId="0" fontId="80" fillId="69" borderId="0" xfId="31628" applyFont="1" applyFill="1" applyBorder="1" applyAlignment="1">
      <alignment horizontal="right" wrapText="1"/>
    </xf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right" vertical="center"/>
    </xf>
    <xf numFmtId="0" fontId="82" fillId="2" borderId="0" xfId="0" applyFont="1" applyFill="1" applyAlignment="1">
      <alignment horizontal="right"/>
    </xf>
    <xf numFmtId="0" fontId="6" fillId="0" borderId="63" xfId="0" applyFont="1" applyBorder="1" applyAlignment="1">
      <alignment wrapText="1"/>
    </xf>
    <xf numFmtId="0" fontId="5" fillId="0" borderId="62" xfId="0" pivotButton="1" applyFont="1" applyBorder="1" applyAlignment="1"/>
    <xf numFmtId="0" fontId="6" fillId="0" borderId="61" xfId="0" applyFont="1" applyBorder="1"/>
    <xf numFmtId="168" fontId="53" fillId="2" borderId="0" xfId="0" applyNumberFormat="1" applyFont="1" applyFill="1" applyBorder="1" applyAlignment="1">
      <alignment horizontal="right" vertical="center" wrapText="1"/>
    </xf>
    <xf numFmtId="165" fontId="53" fillId="2" borderId="0" xfId="1" applyNumberFormat="1" applyFont="1" applyFill="1" applyBorder="1" applyAlignment="1">
      <alignment horizontal="right" vertical="center"/>
    </xf>
    <xf numFmtId="166" fontId="0" fillId="5" borderId="5" xfId="2" applyNumberFormat="1" applyFont="1" applyFill="1" applyBorder="1" applyAlignment="1">
      <alignment horizontal="center" vertical="center"/>
    </xf>
    <xf numFmtId="1" fontId="6" fillId="0" borderId="0" xfId="0" applyNumberFormat="1" applyFont="1"/>
    <xf numFmtId="9" fontId="3" fillId="2" borderId="5" xfId="2" applyFont="1" applyFill="1" applyBorder="1" applyAlignment="1">
      <alignment horizontal="center" vertical="center"/>
    </xf>
    <xf numFmtId="2" fontId="2" fillId="73" borderId="5" xfId="1" applyNumberFormat="1" applyFont="1" applyFill="1" applyBorder="1" applyAlignment="1">
      <alignment horizontal="center" vertical="center"/>
    </xf>
    <xf numFmtId="9" fontId="2" fillId="73" borderId="5" xfId="2" applyFont="1" applyFill="1" applyBorder="1" applyAlignment="1">
      <alignment horizontal="center" vertical="center"/>
    </xf>
    <xf numFmtId="9" fontId="1" fillId="2" borderId="5" xfId="2" applyFont="1" applyFill="1" applyBorder="1" applyAlignment="1">
      <alignment horizontal="center" vertical="center"/>
    </xf>
    <xf numFmtId="1" fontId="1" fillId="5" borderId="5" xfId="1" applyNumberFormat="1" applyFont="1" applyFill="1" applyBorder="1" applyAlignment="1">
      <alignment horizontal="center" vertical="center"/>
    </xf>
    <xf numFmtId="0" fontId="10" fillId="5" borderId="5" xfId="0" applyNumberFormat="1" applyFont="1" applyFill="1" applyBorder="1" applyAlignment="1">
      <alignment horizontal="center"/>
    </xf>
    <xf numFmtId="9" fontId="4" fillId="5" borderId="5" xfId="2" applyFont="1" applyFill="1" applyBorder="1" applyAlignment="1">
      <alignment horizontal="center" vertical="center"/>
    </xf>
    <xf numFmtId="1" fontId="10" fillId="5" borderId="5" xfId="0" applyNumberFormat="1" applyFont="1" applyFill="1" applyBorder="1" applyAlignment="1">
      <alignment horizontal="center" vertical="center"/>
    </xf>
    <xf numFmtId="0" fontId="0" fillId="5" borderId="5" xfId="0" applyNumberFormat="1" applyFont="1" applyFill="1" applyBorder="1" applyAlignment="1">
      <alignment horizontal="center"/>
    </xf>
    <xf numFmtId="1" fontId="2" fillId="62" borderId="5" xfId="1" applyNumberFormat="1" applyFont="1" applyFill="1" applyBorder="1" applyAlignment="1">
      <alignment horizontal="center" vertical="center"/>
    </xf>
    <xf numFmtId="9" fontId="11" fillId="8" borderId="5" xfId="2" applyFont="1" applyFill="1" applyBorder="1" applyAlignment="1">
      <alignment horizontal="center" vertical="center"/>
    </xf>
    <xf numFmtId="1" fontId="11" fillId="8" borderId="5" xfId="0" applyNumberFormat="1" applyFont="1" applyFill="1" applyBorder="1" applyAlignment="1">
      <alignment horizontal="center" vertical="center"/>
    </xf>
    <xf numFmtId="9" fontId="11" fillId="5" borderId="5" xfId="2" applyFont="1" applyFill="1" applyBorder="1" applyAlignment="1">
      <alignment horizontal="center" vertical="center"/>
    </xf>
    <xf numFmtId="0" fontId="10" fillId="8" borderId="5" xfId="0" applyFont="1" applyFill="1" applyBorder="1" applyAlignment="1">
      <alignment horizontal="center" vertical="center"/>
    </xf>
    <xf numFmtId="1" fontId="10" fillId="8" borderId="8" xfId="1" applyNumberFormat="1" applyFont="1" applyFill="1" applyBorder="1" applyAlignment="1">
      <alignment horizontal="center" vertical="center"/>
    </xf>
    <xf numFmtId="1" fontId="3" fillId="8" borderId="8" xfId="1" applyNumberFormat="1" applyFont="1" applyFill="1" applyBorder="1" applyAlignment="1">
      <alignment horizontal="center" vertical="center"/>
    </xf>
    <xf numFmtId="0" fontId="4" fillId="10" borderId="8" xfId="0" applyFont="1" applyFill="1" applyBorder="1" applyAlignment="1">
      <alignment horizontal="left" vertical="center"/>
    </xf>
    <xf numFmtId="0" fontId="4" fillId="10" borderId="8" xfId="0" applyFont="1" applyFill="1" applyBorder="1" applyAlignment="1">
      <alignment horizontal="center" vertical="center"/>
    </xf>
    <xf numFmtId="1" fontId="11" fillId="10" borderId="5" xfId="1" applyNumberFormat="1" applyFont="1" applyFill="1" applyBorder="1" applyAlignment="1">
      <alignment horizontal="center" vertical="center"/>
    </xf>
    <xf numFmtId="9" fontId="11" fillId="10" borderId="5" xfId="2" applyFont="1" applyFill="1" applyBorder="1" applyAlignment="1">
      <alignment horizontal="center" vertical="center"/>
    </xf>
    <xf numFmtId="0" fontId="11" fillId="10" borderId="5" xfId="0" applyFont="1" applyFill="1" applyBorder="1" applyAlignment="1">
      <alignment horizontal="left" vertical="center" wrapText="1"/>
    </xf>
    <xf numFmtId="0" fontId="11" fillId="10" borderId="5" xfId="0" applyFont="1" applyFill="1" applyBorder="1" applyAlignment="1">
      <alignment horizontal="center" vertical="center"/>
    </xf>
    <xf numFmtId="1" fontId="11" fillId="10" borderId="8" xfId="1" applyNumberFormat="1" applyFont="1" applyFill="1" applyBorder="1" applyAlignment="1">
      <alignment horizontal="center" vertical="center"/>
    </xf>
    <xf numFmtId="9" fontId="4" fillId="10" borderId="5" xfId="2" applyFont="1" applyFill="1" applyBorder="1" applyAlignment="1">
      <alignment horizontal="center" vertical="center"/>
    </xf>
    <xf numFmtId="1" fontId="10" fillId="5" borderId="5" xfId="1" applyNumberFormat="1" applyFont="1" applyFill="1" applyBorder="1" applyAlignment="1">
      <alignment horizontal="center" vertical="center"/>
    </xf>
    <xf numFmtId="9" fontId="10" fillId="5" borderId="5" xfId="2" applyFont="1" applyFill="1" applyBorder="1" applyAlignment="1">
      <alignment horizontal="center" vertical="center"/>
    </xf>
    <xf numFmtId="1" fontId="12" fillId="10" borderId="8" xfId="1" applyNumberFormat="1" applyFont="1" applyFill="1" applyBorder="1" applyAlignment="1">
      <alignment horizontal="center" vertical="center"/>
    </xf>
    <xf numFmtId="1" fontId="3" fillId="5" borderId="5" xfId="1" applyNumberFormat="1" applyFont="1" applyFill="1" applyBorder="1" applyAlignment="1">
      <alignment horizontal="center" vertical="center"/>
    </xf>
    <xf numFmtId="1" fontId="12" fillId="10" borderId="5" xfId="1" applyNumberFormat="1" applyFont="1" applyFill="1" applyBorder="1" applyAlignment="1">
      <alignment horizontal="center" vertical="center"/>
    </xf>
    <xf numFmtId="1" fontId="0" fillId="2" borderId="8" xfId="0" applyNumberFormat="1" applyFont="1" applyFill="1" applyBorder="1" applyAlignment="1">
      <alignment horizontal="center" vertical="center"/>
    </xf>
    <xf numFmtId="1" fontId="3" fillId="2" borderId="5" xfId="0" applyNumberFormat="1" applyFont="1" applyFill="1" applyBorder="1" applyAlignment="1">
      <alignment horizontal="center" vertical="center"/>
    </xf>
    <xf numFmtId="168" fontId="58" fillId="2" borderId="0" xfId="0" applyNumberFormat="1" applyFont="1" applyFill="1" applyAlignment="1">
      <alignment horizontal="right" vertical="center" wrapText="1"/>
    </xf>
    <xf numFmtId="9" fontId="10" fillId="8" borderId="8" xfId="2" applyFont="1" applyFill="1" applyBorder="1" applyAlignment="1">
      <alignment horizontal="center" vertical="center"/>
    </xf>
    <xf numFmtId="1" fontId="12" fillId="8" borderId="5" xfId="0" applyNumberFormat="1" applyFont="1" applyFill="1" applyBorder="1" applyAlignment="1">
      <alignment horizontal="center" vertical="center"/>
    </xf>
    <xf numFmtId="9" fontId="12" fillId="8" borderId="5" xfId="2" applyFont="1" applyFill="1" applyBorder="1" applyAlignment="1">
      <alignment horizontal="center" vertical="center"/>
    </xf>
    <xf numFmtId="165" fontId="77" fillId="62" borderId="5" xfId="0" applyNumberFormat="1" applyFont="1" applyFill="1" applyBorder="1" applyAlignment="1">
      <alignment horizontal="center" vertical="center" wrapText="1"/>
    </xf>
    <xf numFmtId="165" fontId="77" fillId="62" borderId="65" xfId="0" applyNumberFormat="1" applyFont="1" applyFill="1" applyBorder="1" applyAlignment="1">
      <alignment horizontal="center" vertical="center" wrapText="1"/>
    </xf>
    <xf numFmtId="1" fontId="83" fillId="62" borderId="66" xfId="0" applyNumberFormat="1" applyFont="1" applyFill="1" applyBorder="1" applyAlignment="1">
      <alignment horizontal="center" vertical="center"/>
    </xf>
    <xf numFmtId="0" fontId="5" fillId="62" borderId="64" xfId="0" applyFont="1" applyFill="1" applyBorder="1" applyAlignment="1">
      <alignment horizontal="right"/>
    </xf>
    <xf numFmtId="0" fontId="10" fillId="8" borderId="66" xfId="0" applyFont="1" applyFill="1" applyBorder="1" applyAlignment="1">
      <alignment horizontal="left" vertical="center" wrapText="1"/>
    </xf>
    <xf numFmtId="0" fontId="11" fillId="8" borderId="5" xfId="0" applyFont="1" applyFill="1" applyBorder="1" applyAlignment="1">
      <alignment horizontal="left" vertical="center" wrapText="1"/>
    </xf>
    <xf numFmtId="0" fontId="10" fillId="8" borderId="5" xfId="0" applyFont="1" applyFill="1" applyBorder="1" applyAlignment="1">
      <alignment horizontal="left" vertical="center" wrapText="1"/>
    </xf>
    <xf numFmtId="0" fontId="79" fillId="44" borderId="26" xfId="31628" applyFont="1" applyFill="1" applyBorder="1" applyAlignment="1">
      <alignment horizontal="center"/>
    </xf>
    <xf numFmtId="0" fontId="79" fillId="44" borderId="70" xfId="31628" applyFont="1" applyFill="1" applyBorder="1" applyAlignment="1">
      <alignment horizontal="center"/>
    </xf>
    <xf numFmtId="0" fontId="80" fillId="69" borderId="71" xfId="31628" applyFont="1" applyFill="1" applyBorder="1" applyAlignment="1">
      <alignment horizontal="right" wrapText="1"/>
    </xf>
    <xf numFmtId="0" fontId="80" fillId="66" borderId="71" xfId="31628" applyFont="1" applyFill="1" applyBorder="1" applyAlignment="1">
      <alignment horizontal="right" wrapText="1"/>
    </xf>
    <xf numFmtId="14" fontId="80" fillId="8" borderId="72" xfId="31624" applyNumberFormat="1" applyFont="1" applyFill="1" applyBorder="1" applyAlignment="1">
      <alignment horizontal="right" wrapText="1"/>
    </xf>
    <xf numFmtId="14" fontId="80" fillId="66" borderId="53" xfId="31628" applyNumberFormat="1" applyFont="1" applyFill="1" applyBorder="1" applyAlignment="1">
      <alignment horizontal="right" wrapText="1"/>
    </xf>
    <xf numFmtId="0" fontId="80" fillId="66" borderId="8" xfId="31628" applyFont="1" applyFill="1" applyBorder="1" applyAlignment="1">
      <alignment horizontal="right" wrapText="1"/>
    </xf>
    <xf numFmtId="14" fontId="80" fillId="69" borderId="53" xfId="31628" applyNumberFormat="1" applyFont="1" applyFill="1" applyBorder="1" applyAlignment="1">
      <alignment horizontal="right" wrapText="1"/>
    </xf>
    <xf numFmtId="0" fontId="80" fillId="69" borderId="8" xfId="31628" applyFont="1" applyFill="1" applyBorder="1" applyAlignment="1">
      <alignment horizontal="right" wrapText="1"/>
    </xf>
    <xf numFmtId="14" fontId="80" fillId="8" borderId="73" xfId="31624" applyNumberFormat="1" applyFont="1" applyFill="1" applyBorder="1" applyAlignment="1">
      <alignment horizontal="right" wrapText="1"/>
    </xf>
    <xf numFmtId="14" fontId="80" fillId="8" borderId="66" xfId="31624" applyNumberFormat="1" applyFont="1" applyFill="1" applyBorder="1" applyAlignment="1">
      <alignment horizontal="right" wrapText="1"/>
    </xf>
    <xf numFmtId="0" fontId="80" fillId="66" borderId="75" xfId="31628" applyFont="1" applyFill="1" applyBorder="1" applyAlignment="1">
      <alignment horizontal="right" wrapText="1"/>
    </xf>
    <xf numFmtId="0" fontId="80" fillId="69" borderId="75" xfId="31628" applyFont="1" applyFill="1" applyBorder="1" applyAlignment="1">
      <alignment horizontal="right" wrapText="1"/>
    </xf>
    <xf numFmtId="0" fontId="80" fillId="66" borderId="76" xfId="31628" applyFont="1" applyFill="1" applyBorder="1" applyAlignment="1">
      <alignment horizontal="right" wrapText="1"/>
    </xf>
    <xf numFmtId="0" fontId="80" fillId="69" borderId="77" xfId="31628" applyFont="1" applyFill="1" applyBorder="1" applyAlignment="1">
      <alignment horizontal="right" wrapText="1"/>
    </xf>
    <xf numFmtId="0" fontId="80" fillId="66" borderId="77" xfId="31628" applyFont="1" applyFill="1" applyBorder="1" applyAlignment="1">
      <alignment horizontal="right" wrapText="1"/>
    </xf>
    <xf numFmtId="0" fontId="81" fillId="8" borderId="77" xfId="31624" applyFont="1" applyFill="1" applyBorder="1"/>
    <xf numFmtId="0" fontId="79" fillId="44" borderId="78" xfId="31629" applyFont="1" applyFill="1" applyBorder="1" applyAlignment="1">
      <alignment horizontal="center"/>
    </xf>
    <xf numFmtId="0" fontId="0" fillId="66" borderId="49" xfId="0" applyFill="1" applyBorder="1" applyAlignment="1">
      <alignment horizontal="center" vertical="center"/>
    </xf>
    <xf numFmtId="0" fontId="79" fillId="2" borderId="0" xfId="31628" applyFont="1" applyFill="1" applyBorder="1" applyAlignment="1">
      <alignment horizontal="left" wrapText="1"/>
    </xf>
    <xf numFmtId="14" fontId="80" fillId="2" borderId="0" xfId="31628" applyNumberFormat="1" applyFont="1" applyFill="1" applyBorder="1" applyAlignment="1">
      <alignment horizontal="right" wrapText="1"/>
    </xf>
    <xf numFmtId="0" fontId="80" fillId="2" borderId="0" xfId="31628" applyFont="1" applyFill="1" applyBorder="1" applyAlignment="1">
      <alignment horizontal="right" wrapText="1"/>
    </xf>
    <xf numFmtId="0" fontId="80" fillId="2" borderId="0" xfId="31628" applyFont="1" applyFill="1" applyBorder="1" applyAlignment="1">
      <alignment horizontal="left" wrapText="1"/>
    </xf>
    <xf numFmtId="0" fontId="80" fillId="2" borderId="0" xfId="31628" applyFont="1" applyFill="1" applyBorder="1" applyAlignment="1">
      <alignment horizontal="center" wrapText="1"/>
    </xf>
    <xf numFmtId="1" fontId="80" fillId="2" borderId="0" xfId="31628" applyNumberFormat="1" applyFont="1" applyFill="1" applyBorder="1" applyAlignment="1">
      <alignment horizontal="right" wrapText="1"/>
    </xf>
    <xf numFmtId="171" fontId="47" fillId="2" borderId="0" xfId="0" applyNumberFormat="1" applyFont="1" applyFill="1" applyBorder="1"/>
    <xf numFmtId="0" fontId="80" fillId="2" borderId="8" xfId="31628" applyFont="1" applyFill="1" applyBorder="1" applyAlignment="1">
      <alignment horizontal="left" wrapText="1"/>
    </xf>
    <xf numFmtId="0" fontId="80" fillId="2" borderId="66" xfId="31628" applyFont="1" applyFill="1" applyBorder="1" applyAlignment="1">
      <alignment horizontal="left" wrapText="1"/>
    </xf>
    <xf numFmtId="14" fontId="80" fillId="8" borderId="88" xfId="31624" applyNumberFormat="1" applyFont="1" applyFill="1" applyBorder="1" applyAlignment="1">
      <alignment horizontal="right" wrapText="1"/>
    </xf>
    <xf numFmtId="0" fontId="80" fillId="8" borderId="88" xfId="31624" applyFont="1" applyFill="1" applyBorder="1" applyAlignment="1">
      <alignment wrapText="1"/>
    </xf>
    <xf numFmtId="0" fontId="80" fillId="8" borderId="88" xfId="31624" applyFont="1" applyFill="1" applyBorder="1" applyAlignment="1">
      <alignment horizontal="right" wrapText="1"/>
    </xf>
    <xf numFmtId="0" fontId="80" fillId="8" borderId="92" xfId="31624" applyFont="1" applyFill="1" applyBorder="1" applyAlignment="1">
      <alignment horizontal="right" wrapText="1"/>
    </xf>
    <xf numFmtId="0" fontId="80" fillId="8" borderId="93" xfId="31624" applyFont="1" applyFill="1" applyBorder="1" applyAlignment="1">
      <alignment horizontal="right" wrapText="1"/>
    </xf>
    <xf numFmtId="0" fontId="80" fillId="8" borderId="94" xfId="31624" applyFont="1" applyFill="1" applyBorder="1" applyAlignment="1">
      <alignment horizontal="right" wrapText="1"/>
    </xf>
    <xf numFmtId="0" fontId="80" fillId="8" borderId="95" xfId="31624" applyFont="1" applyFill="1" applyBorder="1" applyAlignment="1">
      <alignment horizontal="right" wrapText="1"/>
    </xf>
    <xf numFmtId="0" fontId="80" fillId="8" borderId="96" xfId="31624" applyFont="1" applyFill="1" applyBorder="1" applyAlignment="1">
      <alignment horizontal="right" wrapText="1"/>
    </xf>
    <xf numFmtId="0" fontId="80" fillId="8" borderId="97" xfId="31624" applyFont="1" applyFill="1" applyBorder="1" applyAlignment="1">
      <alignment wrapText="1"/>
    </xf>
    <xf numFmtId="0" fontId="80" fillId="8" borderId="98" xfId="31624" applyFont="1" applyFill="1" applyBorder="1" applyAlignment="1">
      <alignment wrapText="1"/>
    </xf>
    <xf numFmtId="0" fontId="80" fillId="2" borderId="99" xfId="31624" applyFont="1" applyFill="1" applyBorder="1" applyAlignment="1">
      <alignment wrapText="1"/>
    </xf>
    <xf numFmtId="0" fontId="80" fillId="2" borderId="8" xfId="31624" applyFont="1" applyFill="1" applyBorder="1" applyAlignment="1">
      <alignment wrapText="1"/>
    </xf>
    <xf numFmtId="0" fontId="80" fillId="2" borderId="100" xfId="31624" applyFont="1" applyFill="1" applyBorder="1" applyAlignment="1">
      <alignment wrapText="1"/>
    </xf>
    <xf numFmtId="0" fontId="80" fillId="2" borderId="100" xfId="31628" applyFont="1" applyFill="1" applyBorder="1" applyAlignment="1">
      <alignment horizontal="left" wrapText="1"/>
    </xf>
    <xf numFmtId="0" fontId="80" fillId="2" borderId="101" xfId="31628" applyFont="1" applyFill="1" applyBorder="1" applyAlignment="1">
      <alignment horizontal="left" wrapText="1"/>
    </xf>
    <xf numFmtId="0" fontId="80" fillId="2" borderId="101" xfId="31624" applyFont="1" applyFill="1" applyBorder="1" applyAlignment="1">
      <alignment wrapText="1"/>
    </xf>
    <xf numFmtId="0" fontId="79" fillId="42" borderId="100" xfId="31624" applyFont="1" applyFill="1" applyBorder="1" applyAlignment="1">
      <alignment horizontal="left" wrapText="1"/>
    </xf>
    <xf numFmtId="14" fontId="80" fillId="66" borderId="103" xfId="31628" applyNumberFormat="1" applyFont="1" applyFill="1" applyBorder="1" applyAlignment="1">
      <alignment horizontal="right" wrapText="1"/>
    </xf>
    <xf numFmtId="14" fontId="80" fillId="69" borderId="103" xfId="31628" applyNumberFormat="1" applyFont="1" applyFill="1" applyBorder="1" applyAlignment="1">
      <alignment horizontal="right" wrapText="1"/>
    </xf>
    <xf numFmtId="14" fontId="80" fillId="69" borderId="104" xfId="31628" applyNumberFormat="1" applyFont="1" applyFill="1" applyBorder="1" applyAlignment="1">
      <alignment horizontal="right" wrapText="1"/>
    </xf>
    <xf numFmtId="14" fontId="80" fillId="66" borderId="104" xfId="31628" applyNumberFormat="1" applyFont="1" applyFill="1" applyBorder="1" applyAlignment="1">
      <alignment horizontal="right" wrapText="1"/>
    </xf>
    <xf numFmtId="14" fontId="80" fillId="69" borderId="105" xfId="31628" applyNumberFormat="1" applyFont="1" applyFill="1" applyBorder="1" applyAlignment="1">
      <alignment horizontal="right" wrapText="1"/>
    </xf>
    <xf numFmtId="14" fontId="80" fillId="66" borderId="105" xfId="31628" applyNumberFormat="1" applyFont="1" applyFill="1" applyBorder="1" applyAlignment="1">
      <alignment horizontal="right" wrapText="1"/>
    </xf>
    <xf numFmtId="0" fontId="79" fillId="38" borderId="100" xfId="31628" applyFont="1" applyFill="1" applyBorder="1" applyAlignment="1">
      <alignment horizontal="left" wrapText="1"/>
    </xf>
    <xf numFmtId="0" fontId="79" fillId="60" borderId="100" xfId="31628" applyFont="1" applyFill="1" applyBorder="1" applyAlignment="1">
      <alignment horizontal="center" vertical="center" wrapText="1"/>
    </xf>
    <xf numFmtId="0" fontId="79" fillId="44" borderId="100" xfId="31628" applyFont="1" applyFill="1" applyBorder="1" applyAlignment="1">
      <alignment horizontal="center"/>
    </xf>
    <xf numFmtId="0" fontId="79" fillId="44" borderId="100" xfId="31628" applyFont="1" applyFill="1" applyBorder="1" applyAlignment="1">
      <alignment horizontal="right"/>
    </xf>
    <xf numFmtId="0" fontId="79" fillId="44" borderId="100" xfId="31629" applyFont="1" applyFill="1" applyBorder="1" applyAlignment="1">
      <alignment horizontal="center"/>
    </xf>
    <xf numFmtId="0" fontId="79" fillId="38" borderId="102" xfId="31628" applyFont="1" applyFill="1" applyBorder="1" applyAlignment="1">
      <alignment horizontal="left" wrapText="1"/>
    </xf>
    <xf numFmtId="0" fontId="80" fillId="66" borderId="106" xfId="31628" applyFont="1" applyFill="1" applyBorder="1" applyAlignment="1">
      <alignment horizontal="right" wrapText="1"/>
    </xf>
    <xf numFmtId="0" fontId="80" fillId="2" borderId="30" xfId="31628" applyFont="1" applyFill="1" applyBorder="1" applyAlignment="1">
      <alignment horizontal="left" wrapText="1"/>
    </xf>
    <xf numFmtId="0" fontId="80" fillId="66" borderId="105" xfId="31628" applyFont="1" applyFill="1" applyBorder="1" applyAlignment="1">
      <alignment horizontal="left" wrapText="1"/>
    </xf>
    <xf numFmtId="1" fontId="80" fillId="66" borderId="105" xfId="31628" applyNumberFormat="1" applyFont="1" applyFill="1" applyBorder="1" applyAlignment="1">
      <alignment horizontal="right" wrapText="1"/>
    </xf>
    <xf numFmtId="0" fontId="80" fillId="66" borderId="102" xfId="31628" applyFont="1" applyFill="1" applyBorder="1" applyAlignment="1">
      <alignment horizontal="right" wrapText="1"/>
    </xf>
    <xf numFmtId="0" fontId="80" fillId="66" borderId="105" xfId="31628" applyFont="1" applyFill="1" applyBorder="1" applyAlignment="1">
      <alignment horizontal="right" wrapText="1"/>
    </xf>
    <xf numFmtId="0" fontId="80" fillId="69" borderId="100" xfId="31628" applyFont="1" applyFill="1" applyBorder="1" applyAlignment="1">
      <alignment horizontal="right" wrapText="1"/>
    </xf>
    <xf numFmtId="14" fontId="80" fillId="69" borderId="100" xfId="31628" applyNumberFormat="1" applyFont="1" applyFill="1" applyBorder="1" applyAlignment="1">
      <alignment horizontal="right" wrapText="1"/>
    </xf>
    <xf numFmtId="0" fontId="80" fillId="69" borderId="100" xfId="31628" applyFont="1" applyFill="1" applyBorder="1" applyAlignment="1">
      <alignment horizontal="left" wrapText="1"/>
    </xf>
    <xf numFmtId="1" fontId="80" fillId="69" borderId="100" xfId="31628" applyNumberFormat="1" applyFont="1" applyFill="1" applyBorder="1" applyAlignment="1">
      <alignment horizontal="right" wrapText="1"/>
    </xf>
    <xf numFmtId="0" fontId="0" fillId="66" borderId="100" xfId="0" applyFill="1" applyBorder="1" applyAlignment="1">
      <alignment horizontal="center" vertical="center"/>
    </xf>
    <xf numFmtId="0" fontId="79" fillId="44" borderId="74" xfId="31628" applyFont="1" applyFill="1" applyBorder="1" applyAlignment="1">
      <alignment horizontal="center" vertical="center"/>
    </xf>
    <xf numFmtId="0" fontId="84" fillId="60" borderId="5" xfId="31628" applyFont="1" applyFill="1" applyBorder="1" applyAlignment="1">
      <alignment horizontal="center" vertical="center" wrapText="1"/>
    </xf>
    <xf numFmtId="0" fontId="84" fillId="44" borderId="5" xfId="42084" applyFont="1" applyFill="1" applyBorder="1" applyAlignment="1">
      <alignment horizontal="center"/>
    </xf>
    <xf numFmtId="0" fontId="84" fillId="44" borderId="5" xfId="31628" applyFont="1" applyFill="1" applyBorder="1" applyAlignment="1">
      <alignment horizontal="center"/>
    </xf>
    <xf numFmtId="0" fontId="84" fillId="44" borderId="5" xfId="31628" applyFont="1" applyFill="1" applyBorder="1" applyAlignment="1">
      <alignment horizontal="left"/>
    </xf>
    <xf numFmtId="0" fontId="84" fillId="44" borderId="5" xfId="31628" applyFont="1" applyFill="1" applyBorder="1" applyAlignment="1">
      <alignment horizontal="right"/>
    </xf>
    <xf numFmtId="0" fontId="84" fillId="70" borderId="5" xfId="31624" applyFont="1" applyFill="1" applyBorder="1" applyAlignment="1">
      <alignment horizontal="left" wrapText="1"/>
    </xf>
    <xf numFmtId="14" fontId="84" fillId="38" borderId="5" xfId="42084" applyNumberFormat="1" applyFont="1" applyFill="1" applyBorder="1" applyAlignment="1">
      <alignment horizontal="right" wrapText="1"/>
    </xf>
    <xf numFmtId="0" fontId="84" fillId="38" borderId="5" xfId="42084" applyFont="1" applyFill="1" applyBorder="1" applyAlignment="1">
      <alignment horizontal="right" wrapText="1"/>
    </xf>
    <xf numFmtId="0" fontId="84" fillId="2" borderId="5" xfId="31628" applyFont="1" applyFill="1" applyBorder="1" applyAlignment="1">
      <alignment horizontal="left" wrapText="1"/>
    </xf>
    <xf numFmtId="0" fontId="62" fillId="2" borderId="5" xfId="0" applyFont="1" applyFill="1" applyBorder="1" applyAlignment="1">
      <alignment horizontal="left"/>
    </xf>
    <xf numFmtId="0" fontId="62" fillId="2" borderId="5" xfId="0" applyFont="1" applyFill="1" applyBorder="1" applyAlignment="1">
      <alignment horizontal="center"/>
    </xf>
    <xf numFmtId="14" fontId="84" fillId="0" borderId="5" xfId="42084" applyNumberFormat="1" applyFont="1" applyFill="1" applyBorder="1" applyAlignment="1">
      <alignment horizontal="right" wrapText="1"/>
    </xf>
    <xf numFmtId="0" fontId="84" fillId="0" borderId="5" xfId="42084" applyFont="1" applyFill="1" applyBorder="1" applyAlignment="1">
      <alignment horizontal="right" wrapText="1"/>
    </xf>
    <xf numFmtId="14" fontId="85" fillId="66" borderId="5" xfId="42084" applyNumberFormat="1" applyFont="1" applyFill="1" applyBorder="1" applyAlignment="1">
      <alignment horizontal="right" wrapText="1"/>
    </xf>
    <xf numFmtId="0" fontId="85" fillId="66" borderId="5" xfId="42084" applyFont="1" applyFill="1" applyBorder="1" applyAlignment="1">
      <alignment horizontal="right" wrapText="1"/>
    </xf>
    <xf numFmtId="14" fontId="84" fillId="2" borderId="5" xfId="42084" applyNumberFormat="1" applyFont="1" applyFill="1" applyBorder="1" applyAlignment="1">
      <alignment horizontal="right" wrapText="1"/>
    </xf>
    <xf numFmtId="0" fontId="84" fillId="2" borderId="5" xfId="42084" applyFont="1" applyFill="1" applyBorder="1" applyAlignment="1">
      <alignment horizontal="right" wrapText="1"/>
    </xf>
    <xf numFmtId="14" fontId="85" fillId="2" borderId="5" xfId="42084" applyNumberFormat="1" applyFont="1" applyFill="1" applyBorder="1" applyAlignment="1">
      <alignment horizontal="right" wrapText="1"/>
    </xf>
    <xf numFmtId="0" fontId="85" fillId="2" borderId="5" xfId="42084" applyFont="1" applyFill="1" applyBorder="1" applyAlignment="1">
      <alignment horizontal="right" wrapText="1"/>
    </xf>
    <xf numFmtId="14" fontId="85" fillId="0" borderId="5" xfId="42084" applyNumberFormat="1" applyFont="1" applyFill="1" applyBorder="1" applyAlignment="1">
      <alignment horizontal="right" wrapText="1"/>
    </xf>
    <xf numFmtId="0" fontId="85" fillId="0" borderId="5" xfId="42084" applyFont="1" applyFill="1" applyBorder="1" applyAlignment="1">
      <alignment horizontal="right" wrapText="1"/>
    </xf>
    <xf numFmtId="0" fontId="86" fillId="2" borderId="5" xfId="0" applyFont="1" applyFill="1" applyBorder="1" applyAlignment="1">
      <alignment horizontal="center" wrapText="1"/>
    </xf>
    <xf numFmtId="0" fontId="86" fillId="43" borderId="5" xfId="0" applyFont="1" applyFill="1" applyBorder="1" applyAlignment="1">
      <alignment horizontal="center" wrapText="1"/>
    </xf>
    <xf numFmtId="169" fontId="0" fillId="2" borderId="5" xfId="0" applyNumberFormat="1" applyFill="1" applyBorder="1"/>
    <xf numFmtId="0" fontId="74" fillId="65" borderId="0" xfId="0" applyFont="1" applyFill="1" applyBorder="1" applyAlignment="1">
      <alignment horizontal="center"/>
    </xf>
    <xf numFmtId="0" fontId="74" fillId="65" borderId="0" xfId="0" applyNumberFormat="1" applyFont="1" applyFill="1" applyBorder="1"/>
    <xf numFmtId="0" fontId="0" fillId="0" borderId="0" xfId="0" applyNumberFormat="1" applyBorder="1"/>
    <xf numFmtId="0" fontId="0" fillId="5" borderId="5" xfId="0" applyFill="1" applyBorder="1"/>
    <xf numFmtId="0" fontId="0" fillId="75" borderId="5" xfId="0" applyFill="1" applyBorder="1"/>
    <xf numFmtId="0" fontId="84" fillId="76" borderId="5" xfId="31628" applyFont="1" applyFill="1" applyBorder="1" applyAlignment="1">
      <alignment horizontal="right"/>
    </xf>
    <xf numFmtId="0" fontId="0" fillId="75" borderId="5" xfId="0" applyFill="1" applyBorder="1" applyAlignment="1">
      <alignment horizontal="center" vertical="center"/>
    </xf>
    <xf numFmtId="0" fontId="10" fillId="77" borderId="40" xfId="0" applyFont="1" applyFill="1" applyBorder="1" applyAlignment="1">
      <alignment horizontal="center"/>
    </xf>
    <xf numFmtId="0" fontId="0" fillId="77" borderId="40" xfId="0" applyFill="1" applyBorder="1" applyAlignment="1">
      <alignment horizontal="center"/>
    </xf>
    <xf numFmtId="1" fontId="49" fillId="77" borderId="5" xfId="0" applyNumberFormat="1" applyFont="1" applyFill="1" applyBorder="1" applyAlignment="1">
      <alignment horizontal="center" vertical="center" wrapText="1"/>
    </xf>
    <xf numFmtId="1" fontId="49" fillId="77" borderId="5" xfId="0" applyNumberFormat="1" applyFont="1" applyFill="1" applyBorder="1" applyAlignment="1">
      <alignment horizontal="left" vertical="center" wrapText="1"/>
    </xf>
    <xf numFmtId="168" fontId="78" fillId="77" borderId="5" xfId="42082" applyNumberFormat="1" applyFont="1" applyFill="1" applyBorder="1" applyAlignment="1">
      <alignment horizontal="center" wrapText="1"/>
    </xf>
    <xf numFmtId="0" fontId="0" fillId="0" borderId="40" xfId="0" applyBorder="1" applyAlignment="1">
      <alignment horizontal="left"/>
    </xf>
    <xf numFmtId="0" fontId="10" fillId="77" borderId="5" xfId="0" applyFont="1" applyFill="1" applyBorder="1" applyAlignment="1">
      <alignment horizontal="center"/>
    </xf>
    <xf numFmtId="0" fontId="0" fillId="77" borderId="5" xfId="0" applyFill="1" applyBorder="1" applyAlignment="1">
      <alignment horizontal="center" vertical="center" wrapText="1"/>
    </xf>
    <xf numFmtId="0" fontId="0" fillId="77" borderId="5" xfId="0" applyFill="1" applyBorder="1" applyAlignment="1">
      <alignment horizontal="center" vertical="center"/>
    </xf>
    <xf numFmtId="0" fontId="0" fillId="77" borderId="0" xfId="0" applyFill="1" applyAlignment="1">
      <alignment horizontal="center" vertical="center"/>
    </xf>
    <xf numFmtId="14" fontId="50" fillId="77" borderId="5" xfId="0" applyNumberFormat="1" applyFont="1" applyFill="1" applyBorder="1" applyAlignment="1">
      <alignment horizontal="center" vertical="center"/>
    </xf>
    <xf numFmtId="168" fontId="49" fillId="77" borderId="5" xfId="0" applyNumberFormat="1" applyFont="1" applyFill="1" applyBorder="1" applyAlignment="1">
      <alignment horizontal="center" vertical="center" wrapText="1"/>
    </xf>
    <xf numFmtId="1" fontId="49" fillId="74" borderId="5" xfId="0" applyNumberFormat="1" applyFont="1" applyFill="1" applyBorder="1" applyAlignment="1">
      <alignment horizontal="center" vertical="center" wrapText="1"/>
    </xf>
    <xf numFmtId="1" fontId="49" fillId="74" borderId="5" xfId="0" applyNumberFormat="1" applyFont="1" applyFill="1" applyBorder="1" applyAlignment="1">
      <alignment horizontal="left" vertical="center" wrapText="1"/>
    </xf>
    <xf numFmtId="168" fontId="49" fillId="74" borderId="5" xfId="0" applyNumberFormat="1" applyFont="1" applyFill="1" applyBorder="1" applyAlignment="1">
      <alignment horizontal="center" vertical="center" wrapText="1"/>
    </xf>
    <xf numFmtId="0" fontId="10" fillId="74" borderId="40" xfId="0" applyFont="1" applyFill="1" applyBorder="1" applyAlignment="1">
      <alignment horizontal="center"/>
    </xf>
    <xf numFmtId="0" fontId="0" fillId="74" borderId="5" xfId="0" applyFill="1" applyBorder="1" applyAlignment="1">
      <alignment horizontal="center" vertical="center"/>
    </xf>
    <xf numFmtId="0" fontId="0" fillId="74" borderId="40" xfId="0" applyFill="1" applyBorder="1" applyAlignment="1"/>
    <xf numFmtId="1" fontId="49" fillId="74" borderId="5" xfId="0" applyNumberFormat="1" applyFont="1" applyFill="1" applyBorder="1" applyAlignment="1">
      <alignment vertical="center" wrapText="1"/>
    </xf>
    <xf numFmtId="2" fontId="10" fillId="2" borderId="5" xfId="0" applyNumberFormat="1" applyFont="1" applyFill="1" applyBorder="1" applyAlignment="1">
      <alignment horizontal="center" vertical="center"/>
    </xf>
    <xf numFmtId="2" fontId="0" fillId="2" borderId="5" xfId="0" applyNumberFormat="1" applyFill="1" applyBorder="1" applyAlignment="1">
      <alignment horizontal="center" vertical="center"/>
    </xf>
    <xf numFmtId="0" fontId="0" fillId="2" borderId="0" xfId="0" applyFill="1" applyBorder="1"/>
    <xf numFmtId="169" fontId="0" fillId="2" borderId="0" xfId="0" applyNumberFormat="1" applyFill="1" applyBorder="1"/>
    <xf numFmtId="169" fontId="0" fillId="5" borderId="5" xfId="0" applyNumberFormat="1" applyFill="1" applyBorder="1"/>
    <xf numFmtId="0" fontId="0" fillId="5" borderId="0" xfId="0" applyNumberFormat="1" applyFill="1"/>
    <xf numFmtId="0" fontId="0" fillId="5" borderId="5" xfId="0" applyNumberFormat="1" applyFill="1" applyBorder="1"/>
    <xf numFmtId="0" fontId="0" fillId="0" borderId="90" xfId="0" applyNumberFormat="1" applyBorder="1"/>
    <xf numFmtId="0" fontId="0" fillId="0" borderId="8" xfId="0" applyNumberFormat="1" applyBorder="1"/>
    <xf numFmtId="0" fontId="0" fillId="0" borderId="77" xfId="0" applyNumberFormat="1" applyBorder="1"/>
    <xf numFmtId="0" fontId="0" fillId="0" borderId="54" xfId="0" applyNumberFormat="1" applyBorder="1"/>
    <xf numFmtId="0" fontId="0" fillId="5" borderId="0" xfId="0" applyNumberFormat="1" applyFill="1" applyBorder="1"/>
    <xf numFmtId="0" fontId="10" fillId="71" borderId="0" xfId="0" applyNumberFormat="1" applyFont="1" applyFill="1"/>
    <xf numFmtId="0" fontId="10" fillId="71" borderId="5" xfId="0" applyNumberFormat="1" applyFont="1" applyFill="1" applyBorder="1"/>
    <xf numFmtId="0" fontId="0" fillId="71" borderId="0" xfId="0" applyNumberFormat="1" applyFill="1"/>
    <xf numFmtId="0" fontId="0" fillId="71" borderId="5" xfId="0" applyNumberFormat="1" applyFill="1" applyBorder="1"/>
    <xf numFmtId="0" fontId="0" fillId="71" borderId="0" xfId="0" applyNumberFormat="1" applyFill="1" applyBorder="1"/>
    <xf numFmtId="0" fontId="79" fillId="60" borderId="5" xfId="31628" applyFont="1" applyFill="1" applyBorder="1" applyAlignment="1">
      <alignment horizontal="center" vertical="center" wrapText="1"/>
    </xf>
    <xf numFmtId="0" fontId="87" fillId="78" borderId="5" xfId="31628" applyFont="1" applyFill="1" applyBorder="1" applyAlignment="1">
      <alignment horizontal="center"/>
    </xf>
    <xf numFmtId="0" fontId="87" fillId="65" borderId="5" xfId="42084" applyFont="1" applyFill="1" applyBorder="1" applyAlignment="1">
      <alignment horizontal="right" wrapText="1"/>
    </xf>
    <xf numFmtId="0" fontId="88" fillId="78" borderId="35" xfId="31628" applyFont="1" applyFill="1" applyBorder="1" applyAlignment="1">
      <alignment horizontal="center"/>
    </xf>
    <xf numFmtId="0" fontId="89" fillId="65" borderId="66" xfId="31628" applyFont="1" applyFill="1" applyBorder="1" applyAlignment="1">
      <alignment horizontal="center" wrapText="1"/>
    </xf>
    <xf numFmtId="0" fontId="89" fillId="65" borderId="64" xfId="31628" applyFont="1" applyFill="1" applyBorder="1" applyAlignment="1">
      <alignment horizontal="center" wrapText="1"/>
    </xf>
    <xf numFmtId="0" fontId="89" fillId="65" borderId="102" xfId="31628" applyFont="1" applyFill="1" applyBorder="1" applyAlignment="1">
      <alignment horizontal="center" wrapText="1"/>
    </xf>
    <xf numFmtId="0" fontId="89" fillId="65" borderId="100" xfId="31628" applyFont="1" applyFill="1" applyBorder="1" applyAlignment="1">
      <alignment horizontal="center" wrapText="1"/>
    </xf>
    <xf numFmtId="0" fontId="88" fillId="78" borderId="100" xfId="31628" applyFont="1" applyFill="1" applyBorder="1" applyAlignment="1">
      <alignment horizontal="center"/>
    </xf>
    <xf numFmtId="0" fontId="88" fillId="65" borderId="71" xfId="31624" applyFont="1" applyFill="1" applyBorder="1" applyAlignment="1">
      <alignment wrapText="1"/>
    </xf>
    <xf numFmtId="0" fontId="88" fillId="65" borderId="8" xfId="31624" applyFont="1" applyFill="1" applyBorder="1" applyAlignment="1">
      <alignment wrapText="1"/>
    </xf>
    <xf numFmtId="0" fontId="88" fillId="65" borderId="10" xfId="31624" applyFont="1" applyFill="1" applyBorder="1" applyAlignment="1">
      <alignment wrapText="1"/>
    </xf>
    <xf numFmtId="0" fontId="87" fillId="65" borderId="5" xfId="0" applyFont="1" applyFill="1" applyBorder="1" applyAlignment="1"/>
    <xf numFmtId="49" fontId="82" fillId="65" borderId="5" xfId="0" applyNumberFormat="1" applyFont="1" applyFill="1" applyBorder="1" applyAlignment="1">
      <alignment horizontal="center"/>
    </xf>
    <xf numFmtId="0" fontId="82" fillId="65" borderId="5" xfId="0" applyFont="1" applyFill="1" applyBorder="1" applyAlignment="1">
      <alignment horizontal="center" wrapText="1"/>
    </xf>
    <xf numFmtId="1" fontId="82" fillId="65" borderId="5" xfId="0" applyNumberFormat="1" applyFont="1" applyFill="1" applyBorder="1" applyAlignment="1">
      <alignment horizontal="center"/>
    </xf>
    <xf numFmtId="165" fontId="53" fillId="39" borderId="1" xfId="0" applyNumberFormat="1" applyFont="1" applyFill="1" applyBorder="1" applyAlignment="1">
      <alignment horizontal="left" vertical="center" wrapText="1"/>
    </xf>
    <xf numFmtId="165" fontId="53" fillId="2" borderId="5" xfId="0" applyNumberFormat="1" applyFont="1" applyFill="1" applyBorder="1" applyAlignment="1">
      <alignment horizontal="right" vertical="center"/>
    </xf>
    <xf numFmtId="0" fontId="90" fillId="2" borderId="5" xfId="0" applyFont="1" applyFill="1" applyBorder="1" applyAlignment="1">
      <alignment vertical="center"/>
    </xf>
    <xf numFmtId="165" fontId="91" fillId="2" borderId="0" xfId="0" applyNumberFormat="1" applyFont="1" applyFill="1" applyBorder="1" applyAlignment="1">
      <alignment horizontal="right" vertical="center"/>
    </xf>
    <xf numFmtId="172" fontId="91" fillId="2" borderId="5" xfId="1" applyNumberFormat="1" applyFont="1" applyFill="1" applyBorder="1" applyAlignment="1">
      <alignment horizontal="right" vertical="center"/>
    </xf>
    <xf numFmtId="165" fontId="91" fillId="2" borderId="5" xfId="1" applyNumberFormat="1" applyFont="1" applyFill="1" applyBorder="1" applyAlignment="1">
      <alignment horizontal="right" vertical="center"/>
    </xf>
    <xf numFmtId="9" fontId="91" fillId="2" borderId="5" xfId="2" applyFont="1" applyFill="1" applyBorder="1" applyAlignment="1">
      <alignment horizontal="right" vertical="center"/>
    </xf>
    <xf numFmtId="169" fontId="91" fillId="2" borderId="5" xfId="1" applyNumberFormat="1" applyFont="1" applyFill="1" applyBorder="1" applyAlignment="1">
      <alignment horizontal="right" vertical="center"/>
    </xf>
    <xf numFmtId="165" fontId="91" fillId="2" borderId="0" xfId="0" applyNumberFormat="1" applyFont="1" applyFill="1" applyAlignment="1">
      <alignment horizontal="right" vertical="center"/>
    </xf>
    <xf numFmtId="0" fontId="4" fillId="79" borderId="109" xfId="0" applyFont="1" applyFill="1" applyBorder="1"/>
    <xf numFmtId="0" fontId="0" fillId="2" borderId="0" xfId="0" applyFill="1" applyAlignment="1">
      <alignment horizontal="left"/>
    </xf>
    <xf numFmtId="0" fontId="0" fillId="2" borderId="0" xfId="0" applyNumberFormat="1" applyFill="1"/>
    <xf numFmtId="0" fontId="4" fillId="79" borderId="110" xfId="0" applyFont="1" applyFill="1" applyBorder="1" applyAlignment="1">
      <alignment horizontal="left"/>
    </xf>
    <xf numFmtId="0" fontId="4" fillId="79" borderId="110" xfId="0" applyNumberFormat="1" applyFont="1" applyFill="1" applyBorder="1"/>
    <xf numFmtId="0" fontId="47" fillId="77" borderId="5" xfId="0" applyFont="1" applyFill="1" applyBorder="1" applyAlignment="1">
      <alignment horizontal="center" vertical="center" wrapText="1"/>
    </xf>
    <xf numFmtId="2" fontId="0" fillId="77" borderId="5" xfId="0" applyNumberFormat="1" applyFill="1" applyBorder="1" applyAlignment="1">
      <alignment horizontal="center" vertical="center"/>
    </xf>
    <xf numFmtId="168" fontId="48" fillId="77" borderId="5" xfId="0" applyNumberFormat="1" applyFont="1" applyFill="1" applyBorder="1" applyAlignment="1">
      <alignment horizontal="center" vertical="center"/>
    </xf>
    <xf numFmtId="168" fontId="0" fillId="77" borderId="5" xfId="0" applyNumberFormat="1" applyFill="1" applyBorder="1" applyAlignment="1">
      <alignment horizontal="center" vertical="center"/>
    </xf>
    <xf numFmtId="10" fontId="0" fillId="77" borderId="5" xfId="2" applyNumberFormat="1" applyFont="1" applyFill="1" applyBorder="1" applyAlignment="1">
      <alignment horizontal="center" vertical="center"/>
    </xf>
    <xf numFmtId="2" fontId="10" fillId="77" borderId="5" xfId="0" applyNumberFormat="1" applyFont="1" applyFill="1" applyBorder="1" applyAlignment="1">
      <alignment horizontal="center" vertical="center"/>
    </xf>
    <xf numFmtId="14" fontId="0" fillId="2" borderId="40" xfId="0" applyNumberFormat="1" applyFill="1" applyBorder="1" applyAlignment="1">
      <alignment horizontal="right"/>
    </xf>
    <xf numFmtId="14" fontId="0" fillId="77" borderId="40" xfId="0" applyNumberFormat="1" applyFill="1" applyBorder="1" applyAlignment="1">
      <alignment horizontal="right"/>
    </xf>
    <xf numFmtId="14" fontId="0" fillId="2" borderId="5" xfId="0" applyNumberFormat="1" applyFill="1" applyBorder="1" applyAlignment="1">
      <alignment horizontal="right" vertical="center"/>
    </xf>
    <xf numFmtId="14" fontId="0" fillId="77" borderId="5" xfId="0" applyNumberFormat="1" applyFill="1" applyBorder="1" applyAlignment="1">
      <alignment horizontal="right" vertical="center"/>
    </xf>
    <xf numFmtId="14" fontId="0" fillId="0" borderId="40" xfId="0" applyNumberFormat="1" applyBorder="1" applyAlignment="1">
      <alignment horizontal="right"/>
    </xf>
    <xf numFmtId="14" fontId="0" fillId="74" borderId="40" xfId="0" applyNumberFormat="1" applyFill="1" applyBorder="1" applyAlignment="1">
      <alignment horizontal="right"/>
    </xf>
    <xf numFmtId="14" fontId="50" fillId="74" borderId="5" xfId="0" applyNumberFormat="1" applyFont="1" applyFill="1" applyBorder="1" applyAlignment="1">
      <alignment horizontal="right" vertical="center"/>
    </xf>
    <xf numFmtId="0" fontId="79" fillId="38" borderId="0" xfId="31628" applyFont="1" applyFill="1" applyBorder="1" applyAlignment="1">
      <alignment horizontal="left" wrapText="1"/>
    </xf>
    <xf numFmtId="14" fontId="80" fillId="69" borderId="0" xfId="31628" applyNumberFormat="1" applyFont="1" applyFill="1" applyBorder="1" applyAlignment="1">
      <alignment horizontal="right" wrapText="1"/>
    </xf>
    <xf numFmtId="0" fontId="80" fillId="69" borderId="0" xfId="31628" applyFont="1" applyFill="1" applyBorder="1" applyAlignment="1">
      <alignment horizontal="left" wrapText="1"/>
    </xf>
    <xf numFmtId="0" fontId="89" fillId="65" borderId="0" xfId="31628" applyFont="1" applyFill="1" applyBorder="1" applyAlignment="1">
      <alignment horizontal="center" wrapText="1"/>
    </xf>
    <xf numFmtId="1" fontId="80" fillId="69" borderId="0" xfId="31628" applyNumberFormat="1" applyFont="1" applyFill="1" applyBorder="1" applyAlignment="1">
      <alignment horizontal="right" wrapText="1"/>
    </xf>
    <xf numFmtId="0" fontId="0" fillId="69" borderId="0" xfId="0" applyFill="1" applyBorder="1" applyAlignment="1">
      <alignment horizontal="center" vertical="center"/>
    </xf>
    <xf numFmtId="0" fontId="0" fillId="66" borderId="0" xfId="0" applyFill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14" fontId="6" fillId="0" borderId="5" xfId="0" applyNumberFormat="1" applyFont="1" applyBorder="1" applyAlignment="1">
      <alignment horizontal="right"/>
    </xf>
    <xf numFmtId="14" fontId="6" fillId="0" borderId="75" xfId="0" applyNumberFormat="1" applyFont="1" applyBorder="1" applyAlignment="1">
      <alignment horizontal="right"/>
    </xf>
    <xf numFmtId="0" fontId="6" fillId="2" borderId="111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1" fontId="53" fillId="38" borderId="0" xfId="31630" applyNumberFormat="1" applyFont="1" applyFill="1" applyBorder="1" applyAlignment="1">
      <alignment horizontal="right" vertical="center" wrapText="1"/>
    </xf>
    <xf numFmtId="0" fontId="8" fillId="9" borderId="6" xfId="0" applyFont="1" applyFill="1" applyBorder="1" applyAlignment="1">
      <alignment horizontal="center" vertical="center" wrapText="1"/>
    </xf>
    <xf numFmtId="1" fontId="49" fillId="2" borderId="102" xfId="0" applyNumberFormat="1" applyFont="1" applyFill="1" applyBorder="1" applyAlignment="1">
      <alignment horizontal="center" vertical="center" wrapText="1"/>
    </xf>
    <xf numFmtId="0" fontId="0" fillId="77" borderId="5" xfId="0" applyFill="1" applyBorder="1" applyAlignment="1">
      <alignment horizontal="center"/>
    </xf>
    <xf numFmtId="0" fontId="0" fillId="0" borderId="5" xfId="0" applyBorder="1" applyAlignment="1">
      <alignment horizontal="left"/>
    </xf>
    <xf numFmtId="0" fontId="0" fillId="74" borderId="5" xfId="0" applyFill="1" applyBorder="1" applyAlignment="1"/>
    <xf numFmtId="49" fontId="0" fillId="2" borderId="5" xfId="0" applyNumberFormat="1" applyFont="1" applyFill="1" applyBorder="1" applyAlignment="1">
      <alignment horizontal="center"/>
    </xf>
    <xf numFmtId="49" fontId="10" fillId="2" borderId="5" xfId="0" applyNumberFormat="1" applyFont="1" applyFill="1" applyBorder="1" applyAlignment="1">
      <alignment horizontal="center"/>
    </xf>
    <xf numFmtId="164" fontId="7" fillId="3" borderId="52" xfId="0" applyNumberFormat="1" applyFont="1" applyFill="1" applyBorder="1" applyAlignment="1">
      <alignment horizontal="center" vertical="center"/>
    </xf>
    <xf numFmtId="164" fontId="7" fillId="3" borderId="54" xfId="0" applyNumberFormat="1" applyFont="1" applyFill="1" applyBorder="1" applyAlignment="1">
      <alignment horizontal="center" vertical="center"/>
    </xf>
    <xf numFmtId="164" fontId="7" fillId="3" borderId="53" xfId="0" applyNumberFormat="1" applyFont="1" applyFill="1" applyBorder="1" applyAlignment="1">
      <alignment horizontal="center" vertical="center"/>
    </xf>
    <xf numFmtId="2" fontId="7" fillId="3" borderId="63" xfId="0" applyNumberFormat="1" applyFont="1" applyFill="1" applyBorder="1" applyAlignment="1">
      <alignment horizontal="center" vertical="center"/>
    </xf>
    <xf numFmtId="2" fontId="7" fillId="3" borderId="62" xfId="0" applyNumberFormat="1" applyFont="1" applyFill="1" applyBorder="1" applyAlignment="1">
      <alignment horizontal="center" vertical="center"/>
    </xf>
    <xf numFmtId="2" fontId="7" fillId="3" borderId="61" xfId="0" applyNumberFormat="1" applyFont="1" applyFill="1" applyBorder="1" applyAlignment="1">
      <alignment horizontal="center" vertical="center"/>
    </xf>
    <xf numFmtId="165" fontId="8" fillId="5" borderId="64" xfId="0" applyNumberFormat="1" applyFont="1" applyFill="1" applyBorder="1" applyAlignment="1">
      <alignment horizontal="center" vertical="center" wrapText="1"/>
    </xf>
    <xf numFmtId="165" fontId="8" fillId="5" borderId="30" xfId="0" applyNumberFormat="1" applyFont="1" applyFill="1" applyBorder="1" applyAlignment="1">
      <alignment horizontal="center" vertical="center" wrapText="1"/>
    </xf>
    <xf numFmtId="165" fontId="8" fillId="5" borderId="8" xfId="0" applyNumberFormat="1" applyFont="1" applyFill="1" applyBorder="1" applyAlignment="1">
      <alignment horizontal="center" vertical="center" wrapText="1"/>
    </xf>
    <xf numFmtId="0" fontId="82" fillId="62" borderId="30" xfId="0" applyFont="1" applyFill="1" applyBorder="1" applyAlignment="1">
      <alignment horizontal="center" vertical="center" textRotation="90" wrapText="1"/>
    </xf>
    <xf numFmtId="0" fontId="82" fillId="62" borderId="8" xfId="0" applyFont="1" applyFill="1" applyBorder="1" applyAlignment="1">
      <alignment horizontal="center" vertical="center" textRotation="90" wrapText="1"/>
    </xf>
    <xf numFmtId="0" fontId="0" fillId="5" borderId="6" xfId="0" applyFill="1" applyBorder="1" applyAlignment="1">
      <alignment horizontal="left" vertical="center"/>
    </xf>
    <xf numFmtId="0" fontId="0" fillId="5" borderId="7" xfId="0" applyFill="1" applyBorder="1" applyAlignment="1">
      <alignment horizontal="left" vertical="center"/>
    </xf>
    <xf numFmtId="0" fontId="72" fillId="62" borderId="6" xfId="0" applyNumberFormat="1" applyFont="1" applyFill="1" applyBorder="1" applyAlignment="1">
      <alignment horizontal="center" vertical="center" wrapText="1"/>
    </xf>
    <xf numFmtId="0" fontId="72" fillId="62" borderId="9" xfId="0" applyNumberFormat="1" applyFont="1" applyFill="1" applyBorder="1" applyAlignment="1">
      <alignment horizontal="center" vertical="center" wrapText="1"/>
    </xf>
    <xf numFmtId="0" fontId="72" fillId="62" borderId="7" xfId="0" applyNumberFormat="1" applyFont="1" applyFill="1" applyBorder="1" applyAlignment="1">
      <alignment horizontal="center" vertical="center" wrapText="1"/>
    </xf>
    <xf numFmtId="0" fontId="2" fillId="62" borderId="6" xfId="0" applyFont="1" applyFill="1" applyBorder="1" applyAlignment="1">
      <alignment horizontal="left" vertical="center"/>
    </xf>
    <xf numFmtId="0" fontId="2" fillId="62" borderId="7" xfId="0" applyFont="1" applyFill="1" applyBorder="1" applyAlignment="1">
      <alignment horizontal="left" vertical="center"/>
    </xf>
    <xf numFmtId="0" fontId="9" fillId="73" borderId="6" xfId="0" applyNumberFormat="1" applyFont="1" applyFill="1" applyBorder="1" applyAlignment="1">
      <alignment horizontal="center" vertical="center" wrapText="1"/>
    </xf>
    <xf numFmtId="0" fontId="9" fillId="73" borderId="9" xfId="0" applyNumberFormat="1" applyFont="1" applyFill="1" applyBorder="1" applyAlignment="1">
      <alignment horizontal="center" vertical="center" wrapText="1"/>
    </xf>
    <xf numFmtId="0" fontId="9" fillId="73" borderId="7" xfId="0" applyNumberFormat="1" applyFont="1" applyFill="1" applyBorder="1" applyAlignment="1">
      <alignment horizontal="center" vertical="center" wrapText="1"/>
    </xf>
    <xf numFmtId="0" fontId="2" fillId="73" borderId="69" xfId="0" applyFont="1" applyFill="1" applyBorder="1" applyAlignment="1">
      <alignment horizontal="center" vertical="center"/>
    </xf>
    <xf numFmtId="0" fontId="2" fillId="73" borderId="65" xfId="0" applyFont="1" applyFill="1" applyBorder="1" applyAlignment="1">
      <alignment horizontal="center" vertical="center"/>
    </xf>
    <xf numFmtId="0" fontId="9" fillId="4" borderId="54" xfId="0" applyNumberFormat="1" applyFont="1" applyFill="1" applyBorder="1" applyAlignment="1">
      <alignment horizontal="center" vertical="center" wrapText="1"/>
    </xf>
    <xf numFmtId="0" fontId="9" fillId="4" borderId="53" xfId="0" applyNumberFormat="1" applyFont="1" applyFill="1" applyBorder="1" applyAlignment="1">
      <alignment horizontal="center" vertical="center" wrapText="1"/>
    </xf>
    <xf numFmtId="1" fontId="49" fillId="77" borderId="6" xfId="0" applyNumberFormat="1" applyFont="1" applyFill="1" applyBorder="1" applyAlignment="1">
      <alignment horizontal="left" vertical="center" wrapText="1"/>
    </xf>
    <xf numFmtId="1" fontId="49" fillId="77" borderId="7" xfId="0" applyNumberFormat="1" applyFont="1" applyFill="1" applyBorder="1" applyAlignment="1">
      <alignment horizontal="left" vertical="center" wrapText="1"/>
    </xf>
    <xf numFmtId="1" fontId="49" fillId="2" borderId="6" xfId="0" applyNumberFormat="1" applyFont="1" applyFill="1" applyBorder="1" applyAlignment="1">
      <alignment horizontal="left" vertical="center" wrapText="1"/>
    </xf>
    <xf numFmtId="1" fontId="49" fillId="2" borderId="7" xfId="0" applyNumberFormat="1" applyFont="1" applyFill="1" applyBorder="1" applyAlignment="1">
      <alignment horizontal="left" vertical="center" wrapText="1"/>
    </xf>
    <xf numFmtId="0" fontId="46" fillId="35" borderId="22" xfId="0" applyFont="1" applyFill="1" applyBorder="1" applyAlignment="1">
      <alignment horizontal="center" vertical="center" textRotation="90"/>
    </xf>
    <xf numFmtId="0" fontId="46" fillId="35" borderId="23" xfId="0" applyFont="1" applyFill="1" applyBorder="1" applyAlignment="1">
      <alignment horizontal="center" vertical="center" textRotation="90"/>
    </xf>
    <xf numFmtId="2" fontId="44" fillId="12" borderId="20" xfId="0" applyNumberFormat="1" applyFont="1" applyFill="1" applyBorder="1" applyAlignment="1">
      <alignment horizontal="center" vertical="center"/>
    </xf>
    <xf numFmtId="2" fontId="44" fillId="12" borderId="21" xfId="0" applyNumberFormat="1" applyFont="1" applyFill="1" applyBorder="1" applyAlignment="1">
      <alignment horizontal="center" vertical="center"/>
    </xf>
    <xf numFmtId="2" fontId="44" fillId="12" borderId="105" xfId="0" applyNumberFormat="1" applyFont="1" applyFill="1" applyBorder="1" applyAlignment="1">
      <alignment horizontal="center" vertical="center"/>
    </xf>
    <xf numFmtId="2" fontId="44" fillId="12" borderId="22" xfId="0" applyNumberFormat="1" applyFont="1" applyFill="1" applyBorder="1" applyAlignment="1">
      <alignment horizontal="center" vertical="center"/>
    </xf>
    <xf numFmtId="164" fontId="44" fillId="12" borderId="2" xfId="0" applyNumberFormat="1" applyFont="1" applyFill="1" applyBorder="1" applyAlignment="1">
      <alignment horizontal="center" vertical="center"/>
    </xf>
    <xf numFmtId="164" fontId="44" fillId="12" borderId="3" xfId="0" applyNumberFormat="1" applyFont="1" applyFill="1" applyBorder="1" applyAlignment="1">
      <alignment horizontal="center" vertical="center"/>
    </xf>
    <xf numFmtId="164" fontId="44" fillId="12" borderId="54" xfId="0" applyNumberFormat="1" applyFont="1" applyFill="1" applyBorder="1" applyAlignment="1">
      <alignment horizontal="center" vertical="center"/>
    </xf>
    <xf numFmtId="164" fontId="44" fillId="12" borderId="4" xfId="0" applyNumberFormat="1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1" fontId="49" fillId="5" borderId="6" xfId="0" applyNumberFormat="1" applyFont="1" applyFill="1" applyBorder="1" applyAlignment="1">
      <alignment horizontal="center" vertical="center" wrapText="1"/>
    </xf>
    <xf numFmtId="1" fontId="49" fillId="5" borderId="7" xfId="0" applyNumberFormat="1" applyFont="1" applyFill="1" applyBorder="1" applyAlignment="1">
      <alignment horizontal="center" vertical="center" wrapText="1"/>
    </xf>
    <xf numFmtId="1" fontId="49" fillId="2" borderId="5" xfId="0" applyNumberFormat="1" applyFont="1" applyFill="1" applyBorder="1" applyAlignment="1">
      <alignment horizontal="left" vertical="center" wrapText="1"/>
    </xf>
    <xf numFmtId="1" fontId="49" fillId="74" borderId="6" xfId="0" applyNumberFormat="1" applyFont="1" applyFill="1" applyBorder="1" applyAlignment="1">
      <alignment horizontal="left" vertical="center" wrapText="1"/>
    </xf>
    <xf numFmtId="1" fontId="49" fillId="74" borderId="7" xfId="0" applyNumberFormat="1" applyFont="1" applyFill="1" applyBorder="1" applyAlignment="1">
      <alignment horizontal="left" vertical="center" wrapText="1"/>
    </xf>
    <xf numFmtId="0" fontId="8" fillId="6" borderId="102" xfId="0" applyFont="1" applyFill="1" applyBorder="1" applyAlignment="1">
      <alignment horizontal="center" vertical="center" wrapText="1"/>
    </xf>
    <xf numFmtId="0" fontId="8" fillId="6" borderId="30" xfId="0" applyFont="1" applyFill="1" applyBorder="1" applyAlignment="1">
      <alignment horizontal="center" vertical="center" wrapText="1"/>
    </xf>
    <xf numFmtId="0" fontId="8" fillId="6" borderId="8" xfId="0" applyFont="1" applyFill="1" applyBorder="1" applyAlignment="1">
      <alignment horizontal="center" vertical="center" wrapText="1"/>
    </xf>
    <xf numFmtId="0" fontId="8" fillId="9" borderId="29" xfId="0" applyFont="1" applyFill="1" applyBorder="1" applyAlignment="1">
      <alignment horizontal="center" vertical="center" wrapText="1"/>
    </xf>
    <xf numFmtId="0" fontId="8" fillId="9" borderId="30" xfId="0" applyFont="1" applyFill="1" applyBorder="1" applyAlignment="1">
      <alignment horizontal="center" vertical="center" wrapText="1"/>
    </xf>
    <xf numFmtId="0" fontId="8" fillId="9" borderId="8" xfId="0" applyFont="1" applyFill="1" applyBorder="1" applyAlignment="1">
      <alignment horizontal="center" vertical="center" wrapText="1"/>
    </xf>
    <xf numFmtId="0" fontId="54" fillId="9" borderId="0" xfId="0" applyNumberFormat="1" applyFont="1" applyFill="1" applyBorder="1" applyAlignment="1">
      <alignment horizontal="center" vertical="center" wrapText="1"/>
    </xf>
    <xf numFmtId="164" fontId="8" fillId="9" borderId="0" xfId="0" applyNumberFormat="1" applyFont="1" applyFill="1" applyBorder="1" applyAlignment="1">
      <alignment horizontal="center" vertical="center" wrapText="1"/>
    </xf>
    <xf numFmtId="1" fontId="8" fillId="40" borderId="24" xfId="0" applyNumberFormat="1" applyFont="1" applyFill="1" applyBorder="1" applyAlignment="1">
      <alignment horizontal="center" vertical="center" wrapText="1"/>
    </xf>
    <xf numFmtId="1" fontId="8" fillId="40" borderId="25" xfId="0" applyNumberFormat="1" applyFont="1" applyFill="1" applyBorder="1" applyAlignment="1">
      <alignment horizontal="center" vertical="center" wrapText="1"/>
    </xf>
    <xf numFmtId="1" fontId="8" fillId="40" borderId="26" xfId="0" applyNumberFormat="1" applyFont="1" applyFill="1" applyBorder="1" applyAlignment="1">
      <alignment horizontal="center" vertical="center" wrapText="1"/>
    </xf>
    <xf numFmtId="2" fontId="8" fillId="40" borderId="27" xfId="0" applyNumberFormat="1" applyFont="1" applyFill="1" applyBorder="1" applyAlignment="1">
      <alignment horizontal="center" vertical="center" wrapText="1"/>
    </xf>
    <xf numFmtId="2" fontId="8" fillId="40" borderId="25" xfId="0" applyNumberFormat="1" applyFont="1" applyFill="1" applyBorder="1" applyAlignment="1">
      <alignment horizontal="center" vertical="center" wrapText="1"/>
    </xf>
    <xf numFmtId="2" fontId="8" fillId="40" borderId="28" xfId="0" applyNumberFormat="1" applyFont="1" applyFill="1" applyBorder="1" applyAlignment="1">
      <alignment horizontal="center" vertical="center" wrapText="1"/>
    </xf>
    <xf numFmtId="165" fontId="55" fillId="50" borderId="29" xfId="0" applyNumberFormat="1" applyFont="1" applyFill="1" applyBorder="1" applyAlignment="1">
      <alignment horizontal="center" vertical="center" wrapText="1"/>
    </xf>
    <xf numFmtId="165" fontId="55" fillId="50" borderId="30" xfId="0" applyNumberFormat="1" applyFont="1" applyFill="1" applyBorder="1" applyAlignment="1">
      <alignment horizontal="center" vertical="center" wrapText="1"/>
    </xf>
    <xf numFmtId="165" fontId="55" fillId="50" borderId="8" xfId="0" applyNumberFormat="1" applyFont="1" applyFill="1" applyBorder="1" applyAlignment="1">
      <alignment horizontal="center" vertical="center" wrapText="1"/>
    </xf>
    <xf numFmtId="165" fontId="55" fillId="50" borderId="5" xfId="0" applyNumberFormat="1" applyFont="1" applyFill="1" applyBorder="1" applyAlignment="1">
      <alignment horizontal="center" vertical="center" wrapText="1"/>
    </xf>
    <xf numFmtId="165" fontId="55" fillId="50" borderId="20" xfId="0" applyNumberFormat="1" applyFont="1" applyFill="1" applyBorder="1" applyAlignment="1">
      <alignment horizontal="center" vertical="center" wrapText="1"/>
    </xf>
    <xf numFmtId="165" fontId="55" fillId="50" borderId="31" xfId="0" applyNumberFormat="1" applyFont="1" applyFill="1" applyBorder="1" applyAlignment="1">
      <alignment horizontal="center" vertical="center" wrapText="1"/>
    </xf>
    <xf numFmtId="165" fontId="55" fillId="50" borderId="2" xfId="0" applyNumberFormat="1" applyFont="1" applyFill="1" applyBorder="1" applyAlignment="1">
      <alignment horizontal="center" vertical="center" wrapText="1"/>
    </xf>
    <xf numFmtId="165" fontId="9" fillId="50" borderId="0" xfId="0" applyNumberFormat="1" applyFont="1" applyFill="1" applyBorder="1" applyAlignment="1">
      <alignment horizontal="center" vertical="center"/>
    </xf>
    <xf numFmtId="14" fontId="9" fillId="50" borderId="0" xfId="0" applyNumberFormat="1" applyFont="1" applyFill="1" applyBorder="1" applyAlignment="1">
      <alignment horizontal="center" vertical="center"/>
    </xf>
    <xf numFmtId="0" fontId="11" fillId="37" borderId="5" xfId="0" applyFont="1" applyFill="1" applyBorder="1" applyAlignment="1">
      <alignment horizontal="center" vertical="center" wrapText="1"/>
    </xf>
    <xf numFmtId="165" fontId="9" fillId="69" borderId="0" xfId="0" applyNumberFormat="1" applyFont="1" applyFill="1" applyBorder="1" applyAlignment="1">
      <alignment horizontal="center" vertical="center"/>
    </xf>
    <xf numFmtId="14" fontId="9" fillId="69" borderId="45" xfId="0" applyNumberFormat="1" applyFont="1" applyFill="1" applyBorder="1" applyAlignment="1">
      <alignment horizontal="center" vertical="center"/>
    </xf>
    <xf numFmtId="0" fontId="74" fillId="65" borderId="31" xfId="0" applyFont="1" applyFill="1" applyBorder="1" applyAlignment="1">
      <alignment horizontal="center"/>
    </xf>
    <xf numFmtId="0" fontId="74" fillId="65" borderId="23" xfId="0" applyFont="1" applyFill="1" applyBorder="1" applyAlignment="1">
      <alignment horizontal="center"/>
    </xf>
    <xf numFmtId="0" fontId="10" fillId="71" borderId="0" xfId="0" applyFont="1" applyFill="1" applyAlignment="1">
      <alignment horizontal="left"/>
    </xf>
    <xf numFmtId="0" fontId="10" fillId="5" borderId="0" xfId="0" applyFont="1" applyFill="1" applyAlignment="1">
      <alignment horizontal="left"/>
    </xf>
    <xf numFmtId="0" fontId="10" fillId="0" borderId="0" xfId="0" applyFont="1" applyAlignment="1">
      <alignment horizontal="left"/>
    </xf>
    <xf numFmtId="0" fontId="3" fillId="71" borderId="0" xfId="0" applyFont="1" applyFill="1" applyAlignment="1">
      <alignment horizontal="left"/>
    </xf>
    <xf numFmtId="0" fontId="10" fillId="0" borderId="108" xfId="0" applyFont="1" applyBorder="1" applyAlignment="1">
      <alignment horizontal="left"/>
    </xf>
    <xf numFmtId="0" fontId="10" fillId="0" borderId="77" xfId="0" applyFont="1" applyBorder="1" applyAlignment="1">
      <alignment horizontal="left"/>
    </xf>
    <xf numFmtId="0" fontId="10" fillId="0" borderId="52" xfId="0" applyFont="1" applyBorder="1" applyAlignment="1">
      <alignment horizontal="left"/>
    </xf>
    <xf numFmtId="0" fontId="10" fillId="0" borderId="54" xfId="0" applyFont="1" applyBorder="1" applyAlignment="1">
      <alignment horizontal="left"/>
    </xf>
    <xf numFmtId="0" fontId="72" fillId="51" borderId="5" xfId="0" applyNumberFormat="1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69" borderId="37" xfId="0" applyFill="1" applyBorder="1" applyAlignment="1">
      <alignment horizontal="center" vertical="center"/>
    </xf>
    <xf numFmtId="0" fontId="0" fillId="69" borderId="31" xfId="0" applyFill="1" applyBorder="1" applyAlignment="1">
      <alignment horizontal="center" vertical="center"/>
    </xf>
    <xf numFmtId="0" fontId="0" fillId="69" borderId="34" xfId="0" applyFill="1" applyBorder="1" applyAlignment="1">
      <alignment horizontal="center" vertical="center"/>
    </xf>
    <xf numFmtId="0" fontId="0" fillId="66" borderId="79" xfId="0" applyFill="1" applyBorder="1" applyAlignment="1">
      <alignment horizontal="center" vertical="center"/>
    </xf>
    <xf numFmtId="0" fontId="0" fillId="66" borderId="37" xfId="0" applyFill="1" applyBorder="1" applyAlignment="1">
      <alignment horizontal="center" vertical="center"/>
    </xf>
    <xf numFmtId="0" fontId="0" fillId="66" borderId="66" xfId="0" applyFill="1" applyBorder="1" applyAlignment="1">
      <alignment horizontal="center" vertical="center"/>
    </xf>
    <xf numFmtId="0" fontId="0" fillId="66" borderId="102" xfId="0" applyFill="1" applyBorder="1" applyAlignment="1">
      <alignment horizontal="center" vertical="center"/>
    </xf>
    <xf numFmtId="0" fontId="0" fillId="66" borderId="68" xfId="0" applyFill="1" applyBorder="1" applyAlignment="1">
      <alignment horizontal="center" vertical="center"/>
    </xf>
    <xf numFmtId="0" fontId="0" fillId="66" borderId="107" xfId="0" applyFill="1" applyBorder="1" applyAlignment="1">
      <alignment horizontal="center" vertical="center"/>
    </xf>
    <xf numFmtId="0" fontId="0" fillId="69" borderId="100" xfId="0" applyFill="1" applyBorder="1" applyAlignment="1">
      <alignment horizontal="center" vertical="center"/>
    </xf>
    <xf numFmtId="168" fontId="79" fillId="2" borderId="79" xfId="31623" applyNumberFormat="1" applyFont="1" applyFill="1" applyBorder="1" applyAlignment="1">
      <alignment horizontal="center" vertical="center"/>
    </xf>
    <xf numFmtId="168" fontId="79" fillId="2" borderId="82" xfId="31623" applyNumberFormat="1" applyFont="1" applyFill="1" applyBorder="1" applyAlignment="1">
      <alignment horizontal="center" vertical="center"/>
    </xf>
    <xf numFmtId="168" fontId="79" fillId="2" borderId="64" xfId="31623" applyNumberFormat="1" applyFont="1" applyFill="1" applyBorder="1" applyAlignment="1">
      <alignment horizontal="center" vertical="center"/>
    </xf>
    <xf numFmtId="168" fontId="79" fillId="2" borderId="83" xfId="31623" applyNumberFormat="1" applyFont="1" applyFill="1" applyBorder="1" applyAlignment="1">
      <alignment horizontal="center" vertical="center"/>
    </xf>
    <xf numFmtId="168" fontId="79" fillId="67" borderId="64" xfId="31623" applyNumberFormat="1" applyFont="1" applyFill="1" applyBorder="1" applyAlignment="1">
      <alignment horizontal="center" vertical="center" wrapText="1"/>
    </xf>
    <xf numFmtId="168" fontId="79" fillId="67" borderId="83" xfId="31623" applyNumberFormat="1" applyFont="1" applyFill="1" applyBorder="1" applyAlignment="1">
      <alignment horizontal="center" vertical="center" wrapText="1"/>
    </xf>
    <xf numFmtId="168" fontId="79" fillId="2" borderId="80" xfId="31623" applyNumberFormat="1" applyFont="1" applyFill="1" applyBorder="1" applyAlignment="1">
      <alignment horizontal="center" vertical="center"/>
    </xf>
    <xf numFmtId="168" fontId="79" fillId="2" borderId="8" xfId="31623" applyNumberFormat="1" applyFont="1" applyFill="1" applyBorder="1" applyAlignment="1">
      <alignment horizontal="center" vertical="center"/>
    </xf>
    <xf numFmtId="168" fontId="79" fillId="67" borderId="8" xfId="31623" applyNumberFormat="1" applyFont="1" applyFill="1" applyBorder="1" applyAlignment="1">
      <alignment horizontal="center" vertical="center" wrapText="1"/>
    </xf>
    <xf numFmtId="0" fontId="0" fillId="69" borderId="79" xfId="0" applyFill="1" applyBorder="1" applyAlignment="1">
      <alignment horizontal="center" vertical="center"/>
    </xf>
    <xf numFmtId="0" fontId="0" fillId="69" borderId="80" xfId="0" applyFill="1" applyBorder="1" applyAlignment="1">
      <alignment horizontal="center" vertical="center"/>
    </xf>
    <xf numFmtId="0" fontId="0" fillId="69" borderId="66" xfId="0" applyFill="1" applyBorder="1" applyAlignment="1">
      <alignment horizontal="center" vertical="center"/>
    </xf>
    <xf numFmtId="0" fontId="0" fillId="69" borderId="68" xfId="0" applyFill="1" applyBorder="1" applyAlignment="1">
      <alignment horizontal="center" vertical="center"/>
    </xf>
    <xf numFmtId="0" fontId="0" fillId="69" borderId="81" xfId="0" applyFill="1" applyBorder="1" applyAlignment="1">
      <alignment horizontal="center" vertical="center"/>
    </xf>
    <xf numFmtId="0" fontId="0" fillId="66" borderId="80" xfId="0" applyFill="1" applyBorder="1" applyAlignment="1">
      <alignment horizontal="center" vertical="center"/>
    </xf>
    <xf numFmtId="0" fontId="0" fillId="66" borderId="81" xfId="0" applyFill="1" applyBorder="1" applyAlignment="1">
      <alignment horizontal="center" vertical="center"/>
    </xf>
    <xf numFmtId="0" fontId="0" fillId="69" borderId="64" xfId="0" applyFill="1" applyBorder="1" applyAlignment="1">
      <alignment horizontal="center" vertical="center"/>
    </xf>
    <xf numFmtId="0" fontId="0" fillId="69" borderId="30" xfId="0" applyFill="1" applyBorder="1" applyAlignment="1">
      <alignment horizontal="center" vertical="center"/>
    </xf>
    <xf numFmtId="0" fontId="0" fillId="69" borderId="67" xfId="0" applyFill="1" applyBorder="1" applyAlignment="1">
      <alignment horizontal="center" vertical="center"/>
    </xf>
    <xf numFmtId="0" fontId="0" fillId="69" borderId="57" xfId="0" applyFill="1" applyBorder="1" applyAlignment="1">
      <alignment horizontal="center" vertical="center"/>
    </xf>
    <xf numFmtId="0" fontId="0" fillId="69" borderId="49" xfId="0" applyFill="1" applyBorder="1" applyAlignment="1">
      <alignment horizontal="center" vertical="center"/>
    </xf>
    <xf numFmtId="0" fontId="0" fillId="66" borderId="31" xfId="0" applyFill="1" applyBorder="1" applyAlignment="1">
      <alignment horizontal="center" vertical="center"/>
    </xf>
    <xf numFmtId="0" fontId="0" fillId="66" borderId="34" xfId="0" applyFill="1" applyBorder="1" applyAlignment="1">
      <alignment horizontal="center" vertical="center"/>
    </xf>
    <xf numFmtId="0" fontId="0" fillId="66" borderId="49" xfId="0" applyFill="1" applyBorder="1" applyAlignment="1">
      <alignment horizontal="center" vertical="center"/>
    </xf>
    <xf numFmtId="0" fontId="47" fillId="66" borderId="37" xfId="0" applyFont="1" applyFill="1" applyBorder="1" applyAlignment="1">
      <alignment horizontal="center" vertical="center"/>
    </xf>
    <xf numFmtId="0" fontId="47" fillId="66" borderId="80" xfId="0" applyFont="1" applyFill="1" applyBorder="1" applyAlignment="1">
      <alignment horizontal="center" vertical="center"/>
    </xf>
    <xf numFmtId="0" fontId="47" fillId="66" borderId="31" xfId="0" applyFont="1" applyFill="1" applyBorder="1" applyAlignment="1">
      <alignment horizontal="center" vertical="center"/>
    </xf>
    <xf numFmtId="0" fontId="47" fillId="66" borderId="34" xfId="0" applyFont="1" applyFill="1" applyBorder="1" applyAlignment="1">
      <alignment horizontal="center" vertical="center"/>
    </xf>
    <xf numFmtId="9" fontId="47" fillId="38" borderId="57" xfId="2" applyFont="1" applyFill="1" applyBorder="1" applyAlignment="1">
      <alignment horizontal="center" vertical="center"/>
    </xf>
    <xf numFmtId="9" fontId="47" fillId="38" borderId="49" xfId="2" applyFont="1" applyFill="1" applyBorder="1" applyAlignment="1">
      <alignment horizontal="center" vertical="center"/>
    </xf>
    <xf numFmtId="9" fontId="47" fillId="66" borderId="57" xfId="2" applyFont="1" applyFill="1" applyBorder="1" applyAlignment="1">
      <alignment horizontal="center" vertical="center"/>
    </xf>
    <xf numFmtId="9" fontId="47" fillId="66" borderId="49" xfId="2" applyFont="1" applyFill="1" applyBorder="1" applyAlignment="1">
      <alignment horizontal="center" vertical="center"/>
    </xf>
    <xf numFmtId="9" fontId="47" fillId="66" borderId="50" xfId="2" applyFont="1" applyFill="1" applyBorder="1" applyAlignment="1">
      <alignment horizontal="center" vertical="center"/>
    </xf>
    <xf numFmtId="9" fontId="47" fillId="38" borderId="50" xfId="2" applyFont="1" applyFill="1" applyBorder="1" applyAlignment="1">
      <alignment horizontal="center" vertical="center"/>
    </xf>
    <xf numFmtId="0" fontId="47" fillId="66" borderId="79" xfId="0" applyFont="1" applyFill="1" applyBorder="1" applyAlignment="1">
      <alignment horizontal="center" vertical="center"/>
    </xf>
    <xf numFmtId="0" fontId="47" fillId="66" borderId="64" xfId="0" applyFont="1" applyFill="1" applyBorder="1" applyAlignment="1">
      <alignment horizontal="center" vertical="center"/>
    </xf>
    <xf numFmtId="0" fontId="47" fillId="66" borderId="30" xfId="0" applyFont="1" applyFill="1" applyBorder="1" applyAlignment="1">
      <alignment horizontal="center" vertical="center"/>
    </xf>
    <xf numFmtId="0" fontId="47" fillId="66" borderId="8" xfId="0" applyFont="1" applyFill="1" applyBorder="1" applyAlignment="1">
      <alignment horizontal="center" vertical="center"/>
    </xf>
    <xf numFmtId="171" fontId="47" fillId="66" borderId="67" xfId="0" applyNumberFormat="1" applyFont="1" applyFill="1" applyBorder="1" applyAlignment="1">
      <alignment horizontal="center" vertical="center"/>
    </xf>
    <xf numFmtId="171" fontId="47" fillId="66" borderId="34" xfId="0" applyNumberFormat="1" applyFont="1" applyFill="1" applyBorder="1" applyAlignment="1">
      <alignment horizontal="center" vertical="center"/>
    </xf>
    <xf numFmtId="171" fontId="47" fillId="66" borderId="38" xfId="0" applyNumberFormat="1" applyFont="1" applyFill="1" applyBorder="1" applyAlignment="1">
      <alignment horizontal="center" vertical="center"/>
    </xf>
    <xf numFmtId="0" fontId="47" fillId="69" borderId="79" xfId="0" applyFont="1" applyFill="1" applyBorder="1" applyAlignment="1">
      <alignment horizontal="center" vertical="center"/>
    </xf>
    <xf numFmtId="0" fontId="47" fillId="69" borderId="37" xfId="0" applyFont="1" applyFill="1" applyBorder="1" applyAlignment="1">
      <alignment horizontal="center" vertical="center"/>
    </xf>
    <xf numFmtId="0" fontId="47" fillId="69" borderId="80" xfId="0" applyFont="1" applyFill="1" applyBorder="1" applyAlignment="1">
      <alignment horizontal="center" vertical="center"/>
    </xf>
    <xf numFmtId="0" fontId="47" fillId="69" borderId="64" xfId="0" applyFont="1" applyFill="1" applyBorder="1" applyAlignment="1">
      <alignment horizontal="center" vertical="center"/>
    </xf>
    <xf numFmtId="0" fontId="47" fillId="69" borderId="30" xfId="0" applyFont="1" applyFill="1" applyBorder="1" applyAlignment="1">
      <alignment horizontal="center" vertical="center"/>
    </xf>
    <xf numFmtId="0" fontId="47" fillId="69" borderId="8" xfId="0" applyFont="1" applyFill="1" applyBorder="1" applyAlignment="1">
      <alignment horizontal="center" vertical="center"/>
    </xf>
    <xf numFmtId="0" fontId="47" fillId="69" borderId="67" xfId="0" applyFont="1" applyFill="1" applyBorder="1" applyAlignment="1">
      <alignment horizontal="center" vertical="center"/>
    </xf>
    <xf numFmtId="0" fontId="47" fillId="69" borderId="34" xfId="0" applyFont="1" applyFill="1" applyBorder="1" applyAlignment="1">
      <alignment horizontal="center" vertical="center"/>
    </xf>
    <xf numFmtId="0" fontId="47" fillId="69" borderId="38" xfId="0" applyFont="1" applyFill="1" applyBorder="1" applyAlignment="1">
      <alignment horizontal="center" vertical="center"/>
    </xf>
    <xf numFmtId="0" fontId="47" fillId="66" borderId="67" xfId="0" applyFont="1" applyFill="1" applyBorder="1" applyAlignment="1">
      <alignment horizontal="center" vertical="center"/>
    </xf>
    <xf numFmtId="0" fontId="47" fillId="66" borderId="38" xfId="0" applyFont="1" applyFill="1" applyBorder="1" applyAlignment="1">
      <alignment horizontal="center" vertical="center"/>
    </xf>
    <xf numFmtId="0" fontId="47" fillId="69" borderId="63" xfId="0" applyFont="1" applyFill="1" applyBorder="1" applyAlignment="1">
      <alignment horizontal="center" vertical="center"/>
    </xf>
    <xf numFmtId="0" fontId="47" fillId="69" borderId="31" xfId="0" applyFont="1" applyFill="1" applyBorder="1" applyAlignment="1">
      <alignment horizontal="center" vertical="center"/>
    </xf>
    <xf numFmtId="0" fontId="47" fillId="66" borderId="63" xfId="0" applyFont="1" applyFill="1" applyBorder="1" applyAlignment="1">
      <alignment horizontal="center" vertical="center"/>
    </xf>
    <xf numFmtId="9" fontId="79" fillId="67" borderId="49" xfId="2" applyFont="1" applyFill="1" applyBorder="1" applyAlignment="1">
      <alignment horizontal="center" vertical="center" wrapText="1"/>
    </xf>
    <xf numFmtId="9" fontId="79" fillId="67" borderId="50" xfId="2" applyFont="1" applyFill="1" applyBorder="1" applyAlignment="1">
      <alignment horizontal="center" vertical="center" wrapText="1"/>
    </xf>
    <xf numFmtId="0" fontId="81" fillId="69" borderId="79" xfId="31622" applyFont="1" applyFill="1" applyBorder="1" applyAlignment="1">
      <alignment horizontal="center" vertical="center"/>
    </xf>
    <xf numFmtId="0" fontId="81" fillId="69" borderId="37" xfId="31622" applyFont="1" applyFill="1" applyBorder="1" applyAlignment="1">
      <alignment horizontal="center" vertical="center"/>
    </xf>
    <xf numFmtId="0" fontId="81" fillId="69" borderId="80" xfId="31622" applyFont="1" applyFill="1" applyBorder="1" applyAlignment="1">
      <alignment horizontal="center" vertical="center"/>
    </xf>
    <xf numFmtId="0" fontId="81" fillId="69" borderId="64" xfId="31622" applyFont="1" applyFill="1" applyBorder="1" applyAlignment="1">
      <alignment horizontal="center" vertical="center"/>
    </xf>
    <xf numFmtId="0" fontId="81" fillId="69" borderId="30" xfId="31622" applyFont="1" applyFill="1" applyBorder="1" applyAlignment="1">
      <alignment horizontal="center" vertical="center"/>
    </xf>
    <xf numFmtId="0" fontId="81" fillId="69" borderId="8" xfId="31622" applyFont="1" applyFill="1" applyBorder="1" applyAlignment="1">
      <alignment horizontal="center" vertical="center"/>
    </xf>
    <xf numFmtId="171" fontId="81" fillId="69" borderId="67" xfId="31622" applyNumberFormat="1" applyFont="1" applyFill="1" applyBorder="1" applyAlignment="1">
      <alignment horizontal="center" vertical="center"/>
    </xf>
    <xf numFmtId="171" fontId="81" fillId="69" borderId="34" xfId="31622" applyNumberFormat="1" applyFont="1" applyFill="1" applyBorder="1" applyAlignment="1">
      <alignment horizontal="center" vertical="center"/>
    </xf>
    <xf numFmtId="171" fontId="81" fillId="69" borderId="38" xfId="31622" applyNumberFormat="1" applyFont="1" applyFill="1" applyBorder="1" applyAlignment="1">
      <alignment horizontal="center" vertical="center"/>
    </xf>
    <xf numFmtId="0" fontId="81" fillId="66" borderId="79" xfId="31622" applyFont="1" applyFill="1" applyBorder="1" applyAlignment="1">
      <alignment horizontal="center" vertical="center"/>
    </xf>
    <xf numFmtId="0" fontId="81" fillId="66" borderId="37" xfId="31622" applyFont="1" applyFill="1" applyBorder="1" applyAlignment="1">
      <alignment horizontal="center" vertical="center"/>
    </xf>
    <xf numFmtId="0" fontId="81" fillId="66" borderId="80" xfId="31622" applyFont="1" applyFill="1" applyBorder="1" applyAlignment="1">
      <alignment horizontal="center" vertical="center"/>
    </xf>
    <xf numFmtId="0" fontId="81" fillId="66" borderId="64" xfId="31622" applyFont="1" applyFill="1" applyBorder="1" applyAlignment="1">
      <alignment horizontal="center" vertical="center"/>
    </xf>
    <xf numFmtId="0" fontId="81" fillId="66" borderId="30" xfId="31622" applyFont="1" applyFill="1" applyBorder="1" applyAlignment="1">
      <alignment horizontal="center" vertical="center"/>
    </xf>
    <xf numFmtId="0" fontId="81" fillId="66" borderId="8" xfId="31622" applyFont="1" applyFill="1" applyBorder="1" applyAlignment="1">
      <alignment horizontal="center" vertical="center"/>
    </xf>
    <xf numFmtId="171" fontId="81" fillId="66" borderId="67" xfId="31622" applyNumberFormat="1" applyFont="1" applyFill="1" applyBorder="1" applyAlignment="1">
      <alignment horizontal="center" vertical="center"/>
    </xf>
    <xf numFmtId="171" fontId="81" fillId="66" borderId="34" xfId="31622" applyNumberFormat="1" applyFont="1" applyFill="1" applyBorder="1" applyAlignment="1">
      <alignment horizontal="center" vertical="center"/>
    </xf>
    <xf numFmtId="171" fontId="81" fillId="66" borderId="38" xfId="31622" applyNumberFormat="1" applyFont="1" applyFill="1" applyBorder="1" applyAlignment="1">
      <alignment horizontal="center" vertical="center"/>
    </xf>
    <xf numFmtId="168" fontId="79" fillId="2" borderId="90" xfId="31623" applyNumberFormat="1" applyFont="1" applyFill="1" applyBorder="1" applyAlignment="1">
      <alignment horizontal="center" vertical="center"/>
    </xf>
    <xf numFmtId="171" fontId="47" fillId="69" borderId="67" xfId="0" applyNumberFormat="1" applyFont="1" applyFill="1" applyBorder="1" applyAlignment="1">
      <alignment horizontal="center" vertical="center"/>
    </xf>
    <xf numFmtId="171" fontId="47" fillId="69" borderId="34" xfId="0" applyNumberFormat="1" applyFont="1" applyFill="1" applyBorder="1" applyAlignment="1">
      <alignment horizontal="center" vertical="center"/>
    </xf>
    <xf numFmtId="171" fontId="47" fillId="69" borderId="38" xfId="0" applyNumberFormat="1" applyFont="1" applyFill="1" applyBorder="1" applyAlignment="1">
      <alignment horizontal="center" vertical="center"/>
    </xf>
    <xf numFmtId="0" fontId="5" fillId="59" borderId="44" xfId="0" applyFont="1" applyFill="1" applyBorder="1" applyAlignment="1">
      <alignment horizontal="center" vertical="center" wrapText="1"/>
    </xf>
    <xf numFmtId="0" fontId="5" fillId="59" borderId="41" xfId="0" applyFont="1" applyFill="1" applyBorder="1" applyAlignment="1">
      <alignment horizontal="center" vertical="center" wrapText="1"/>
    </xf>
    <xf numFmtId="0" fontId="5" fillId="59" borderId="22" xfId="0" applyFont="1" applyFill="1" applyBorder="1" applyAlignment="1">
      <alignment horizontal="center" vertical="center" wrapText="1"/>
    </xf>
    <xf numFmtId="0" fontId="77" fillId="51" borderId="46" xfId="0" applyNumberFormat="1" applyFont="1" applyFill="1" applyBorder="1" applyAlignment="1">
      <alignment horizontal="center" vertical="center" wrapText="1"/>
    </xf>
    <xf numFmtId="0" fontId="77" fillId="51" borderId="47" xfId="0" applyNumberFormat="1" applyFont="1" applyFill="1" applyBorder="1" applyAlignment="1">
      <alignment horizontal="center" vertical="center" wrapText="1"/>
    </xf>
    <xf numFmtId="0" fontId="77" fillId="51" borderId="48" xfId="0" applyNumberFormat="1" applyFont="1" applyFill="1" applyBorder="1" applyAlignment="1">
      <alignment horizontal="center" vertical="center" wrapText="1"/>
    </xf>
    <xf numFmtId="168" fontId="81" fillId="69" borderId="79" xfId="31622" applyNumberFormat="1" applyFont="1" applyFill="1" applyBorder="1" applyAlignment="1">
      <alignment horizontal="center" vertical="center"/>
    </xf>
    <xf numFmtId="168" fontId="81" fillId="69" borderId="37" xfId="31622" applyNumberFormat="1" applyFont="1" applyFill="1" applyBorder="1" applyAlignment="1">
      <alignment horizontal="center" vertical="center"/>
    </xf>
    <xf numFmtId="168" fontId="81" fillId="69" borderId="80" xfId="31622" applyNumberFormat="1" applyFont="1" applyFill="1" applyBorder="1" applyAlignment="1">
      <alignment horizontal="center" vertical="center"/>
    </xf>
    <xf numFmtId="168" fontId="81" fillId="69" borderId="64" xfId="31622" applyNumberFormat="1" applyFont="1" applyFill="1" applyBorder="1" applyAlignment="1">
      <alignment horizontal="center" vertical="center"/>
    </xf>
    <xf numFmtId="168" fontId="81" fillId="69" borderId="30" xfId="31622" applyNumberFormat="1" applyFont="1" applyFill="1" applyBorder="1" applyAlignment="1">
      <alignment horizontal="center" vertical="center"/>
    </xf>
    <xf numFmtId="168" fontId="81" fillId="69" borderId="8" xfId="31622" applyNumberFormat="1" applyFont="1" applyFill="1" applyBorder="1" applyAlignment="1">
      <alignment horizontal="center" vertical="center"/>
    </xf>
    <xf numFmtId="9" fontId="79" fillId="66" borderId="57" xfId="2" applyFont="1" applyFill="1" applyBorder="1" applyAlignment="1">
      <alignment horizontal="center" vertical="center"/>
    </xf>
    <xf numFmtId="9" fontId="79" fillId="66" borderId="49" xfId="2" applyFont="1" applyFill="1" applyBorder="1" applyAlignment="1">
      <alignment horizontal="center" vertical="center"/>
    </xf>
    <xf numFmtId="9" fontId="79" fillId="66" borderId="50" xfId="2" applyFont="1" applyFill="1" applyBorder="1" applyAlignment="1">
      <alignment horizontal="center" vertical="center"/>
    </xf>
    <xf numFmtId="9" fontId="79" fillId="69" borderId="57" xfId="2" applyFont="1" applyFill="1" applyBorder="1" applyAlignment="1">
      <alignment horizontal="center" vertical="center"/>
    </xf>
    <xf numFmtId="9" fontId="79" fillId="69" borderId="49" xfId="2" applyFont="1" applyFill="1" applyBorder="1" applyAlignment="1">
      <alignment horizontal="center" vertical="center"/>
    </xf>
    <xf numFmtId="9" fontId="79" fillId="69" borderId="50" xfId="2" applyFont="1" applyFill="1" applyBorder="1" applyAlignment="1">
      <alignment horizontal="center" vertical="center"/>
    </xf>
    <xf numFmtId="9" fontId="79" fillId="38" borderId="57" xfId="2" applyFont="1" applyFill="1" applyBorder="1" applyAlignment="1">
      <alignment horizontal="center" vertical="center"/>
    </xf>
    <xf numFmtId="9" fontId="79" fillId="38" borderId="49" xfId="2" applyFont="1" applyFill="1" applyBorder="1" applyAlignment="1">
      <alignment horizontal="center" vertical="center"/>
    </xf>
    <xf numFmtId="9" fontId="79" fillId="38" borderId="50" xfId="2" applyFont="1" applyFill="1" applyBorder="1" applyAlignment="1">
      <alignment horizontal="center" vertical="center"/>
    </xf>
    <xf numFmtId="9" fontId="79" fillId="47" borderId="57" xfId="2" applyFont="1" applyFill="1" applyBorder="1" applyAlignment="1">
      <alignment horizontal="center" vertical="center"/>
    </xf>
    <xf numFmtId="9" fontId="79" fillId="47" borderId="49" xfId="2" applyFont="1" applyFill="1" applyBorder="1" applyAlignment="1">
      <alignment horizontal="center" vertical="center"/>
    </xf>
    <xf numFmtId="9" fontId="79" fillId="47" borderId="50" xfId="2" applyFont="1" applyFill="1" applyBorder="1" applyAlignment="1">
      <alignment horizontal="center" vertical="center"/>
    </xf>
    <xf numFmtId="9" fontId="47" fillId="69" borderId="57" xfId="2" applyFont="1" applyFill="1" applyBorder="1" applyAlignment="1">
      <alignment horizontal="center" vertical="center"/>
    </xf>
    <xf numFmtId="9" fontId="47" fillId="69" borderId="49" xfId="2" applyFont="1" applyFill="1" applyBorder="1" applyAlignment="1">
      <alignment horizontal="center" vertical="center"/>
    </xf>
    <xf numFmtId="9" fontId="47" fillId="69" borderId="50" xfId="2" applyFont="1" applyFill="1" applyBorder="1" applyAlignment="1">
      <alignment horizontal="center" vertical="center"/>
    </xf>
    <xf numFmtId="9" fontId="47" fillId="70" borderId="57" xfId="2" applyFont="1" applyFill="1" applyBorder="1" applyAlignment="1">
      <alignment horizontal="center" vertical="center"/>
    </xf>
    <xf numFmtId="9" fontId="47" fillId="70" borderId="49" xfId="2" applyFont="1" applyFill="1" applyBorder="1" applyAlignment="1">
      <alignment horizontal="center" vertical="center"/>
    </xf>
    <xf numFmtId="9" fontId="47" fillId="70" borderId="50" xfId="2" applyFont="1" applyFill="1" applyBorder="1" applyAlignment="1">
      <alignment horizontal="center" vertical="center"/>
    </xf>
    <xf numFmtId="9" fontId="47" fillId="72" borderId="57" xfId="2" applyFont="1" applyFill="1" applyBorder="1" applyAlignment="1">
      <alignment horizontal="center" vertical="center"/>
    </xf>
    <xf numFmtId="9" fontId="47" fillId="72" borderId="49" xfId="2" applyFont="1" applyFill="1" applyBorder="1" applyAlignment="1">
      <alignment horizontal="center" vertical="center"/>
    </xf>
    <xf numFmtId="9" fontId="47" fillId="72" borderId="50" xfId="2" applyFont="1" applyFill="1" applyBorder="1" applyAlignment="1">
      <alignment horizontal="center" vertical="center"/>
    </xf>
    <xf numFmtId="9" fontId="47" fillId="39" borderId="57" xfId="2" applyFont="1" applyFill="1" applyBorder="1" applyAlignment="1">
      <alignment horizontal="center" vertical="center"/>
    </xf>
    <xf numFmtId="9" fontId="47" fillId="39" borderId="49" xfId="2" applyFont="1" applyFill="1" applyBorder="1" applyAlignment="1">
      <alignment horizontal="center" vertical="center"/>
    </xf>
    <xf numFmtId="9" fontId="47" fillId="39" borderId="50" xfId="2" applyFont="1" applyFill="1" applyBorder="1" applyAlignment="1">
      <alignment horizontal="center" vertical="center"/>
    </xf>
    <xf numFmtId="9" fontId="47" fillId="47" borderId="57" xfId="2" applyFont="1" applyFill="1" applyBorder="1" applyAlignment="1">
      <alignment horizontal="center" vertical="center"/>
    </xf>
    <xf numFmtId="9" fontId="47" fillId="47" borderId="49" xfId="2" applyFont="1" applyFill="1" applyBorder="1" applyAlignment="1">
      <alignment horizontal="center" vertical="center"/>
    </xf>
    <xf numFmtId="9" fontId="47" fillId="47" borderId="50" xfId="2" applyFont="1" applyFill="1" applyBorder="1" applyAlignment="1">
      <alignment horizontal="center" vertical="center"/>
    </xf>
    <xf numFmtId="9" fontId="47" fillId="71" borderId="57" xfId="2" applyFont="1" applyFill="1" applyBorder="1" applyAlignment="1">
      <alignment horizontal="center" vertical="center"/>
    </xf>
    <xf numFmtId="9" fontId="47" fillId="71" borderId="49" xfId="2" applyFont="1" applyFill="1" applyBorder="1" applyAlignment="1">
      <alignment horizontal="center" vertical="center"/>
    </xf>
    <xf numFmtId="9" fontId="47" fillId="71" borderId="50" xfId="2" applyFont="1" applyFill="1" applyBorder="1" applyAlignment="1">
      <alignment horizontal="center" vertical="center"/>
    </xf>
    <xf numFmtId="9" fontId="47" fillId="41" borderId="57" xfId="2" applyFont="1" applyFill="1" applyBorder="1" applyAlignment="1">
      <alignment horizontal="center" vertical="center"/>
    </xf>
    <xf numFmtId="9" fontId="47" fillId="41" borderId="49" xfId="2" applyFont="1" applyFill="1" applyBorder="1" applyAlignment="1">
      <alignment horizontal="center" vertical="center"/>
    </xf>
    <xf numFmtId="9" fontId="47" fillId="41" borderId="50" xfId="2" applyFont="1" applyFill="1" applyBorder="1" applyAlignment="1">
      <alignment horizontal="center" vertical="center"/>
    </xf>
    <xf numFmtId="168" fontId="79" fillId="2" borderId="89" xfId="31623" applyNumberFormat="1" applyFont="1" applyFill="1" applyBorder="1" applyAlignment="1">
      <alignment horizontal="center" vertical="center"/>
    </xf>
    <xf numFmtId="168" fontId="79" fillId="67" borderId="90" xfId="31623" applyNumberFormat="1" applyFont="1" applyFill="1" applyBorder="1" applyAlignment="1">
      <alignment horizontal="center" vertical="center" wrapText="1"/>
    </xf>
    <xf numFmtId="9" fontId="79" fillId="67" borderId="91" xfId="2" applyFont="1" applyFill="1" applyBorder="1" applyAlignment="1">
      <alignment horizontal="center" vertical="center" wrapText="1"/>
    </xf>
    <xf numFmtId="9" fontId="79" fillId="67" borderId="53" xfId="2" applyFont="1" applyFill="1" applyBorder="1" applyAlignment="1">
      <alignment horizontal="center" vertical="center" wrapText="1"/>
    </xf>
    <xf numFmtId="9" fontId="79" fillId="67" borderId="56" xfId="2" applyFont="1" applyFill="1" applyBorder="1" applyAlignment="1">
      <alignment horizontal="center" vertical="center" wrapText="1"/>
    </xf>
    <xf numFmtId="9" fontId="47" fillId="38" borderId="84" xfId="2" applyFont="1" applyFill="1" applyBorder="1" applyAlignment="1">
      <alignment horizontal="center" vertical="center"/>
    </xf>
    <xf numFmtId="9" fontId="47" fillId="38" borderId="85" xfId="2" applyFont="1" applyFill="1" applyBorder="1" applyAlignment="1">
      <alignment horizontal="center" vertical="center"/>
    </xf>
    <xf numFmtId="9" fontId="47" fillId="38" borderId="87" xfId="2" applyFont="1" applyFill="1" applyBorder="1" applyAlignment="1">
      <alignment horizontal="center" vertical="center"/>
    </xf>
    <xf numFmtId="0" fontId="47" fillId="0" borderId="84" xfId="0" applyFont="1" applyBorder="1" applyAlignment="1">
      <alignment horizontal="center"/>
    </xf>
    <xf numFmtId="0" fontId="47" fillId="0" borderId="85" xfId="0" applyFont="1" applyBorder="1" applyAlignment="1">
      <alignment horizontal="center"/>
    </xf>
    <xf numFmtId="0" fontId="47" fillId="0" borderId="86" xfId="0" applyFont="1" applyBorder="1" applyAlignment="1">
      <alignment horizontal="center"/>
    </xf>
    <xf numFmtId="14" fontId="10" fillId="58" borderId="5" xfId="31625" applyNumberFormat="1" applyFont="1" applyFill="1" applyBorder="1" applyAlignment="1">
      <alignment horizontal="center" vertical="center"/>
    </xf>
    <xf numFmtId="0" fontId="10" fillId="58" borderId="5" xfId="31625" applyFont="1" applyFill="1" applyBorder="1" applyAlignment="1">
      <alignment horizontal="center" vertical="center"/>
    </xf>
    <xf numFmtId="0" fontId="2" fillId="57" borderId="31" xfId="0" applyFont="1" applyFill="1" applyBorder="1" applyAlignment="1">
      <alignment horizontal="center" vertical="center"/>
    </xf>
    <xf numFmtId="0" fontId="2" fillId="57" borderId="0" xfId="0" applyFont="1" applyFill="1" applyBorder="1" applyAlignment="1">
      <alignment horizontal="center" vertical="center"/>
    </xf>
    <xf numFmtId="0" fontId="2" fillId="57" borderId="2" xfId="0" applyFont="1" applyFill="1" applyBorder="1" applyAlignment="1">
      <alignment horizontal="center" vertical="center"/>
    </xf>
    <xf numFmtId="0" fontId="2" fillId="57" borderId="45" xfId="0" applyFont="1" applyFill="1" applyBorder="1" applyAlignment="1">
      <alignment horizontal="center" vertical="center"/>
    </xf>
    <xf numFmtId="0" fontId="2" fillId="62" borderId="6" xfId="31625" applyFont="1" applyFill="1" applyBorder="1" applyAlignment="1">
      <alignment horizontal="center" wrapText="1"/>
    </xf>
    <xf numFmtId="0" fontId="2" fillId="62" borderId="7" xfId="31625" applyFont="1" applyFill="1" applyBorder="1" applyAlignment="1">
      <alignment horizontal="center" wrapText="1"/>
    </xf>
    <xf numFmtId="10" fontId="3" fillId="58" borderId="5" xfId="2" applyNumberFormat="1" applyFont="1" applyFill="1" applyBorder="1" applyAlignment="1">
      <alignment horizontal="center" vertical="center"/>
    </xf>
    <xf numFmtId="9" fontId="10" fillId="58" borderId="5" xfId="2" applyFont="1" applyFill="1" applyBorder="1" applyAlignment="1">
      <alignment horizontal="center" vertical="center"/>
    </xf>
    <xf numFmtId="0" fontId="31" fillId="10" borderId="5" xfId="31625" applyFont="1" applyFill="1" applyBorder="1" applyAlignment="1">
      <alignment horizontal="center" vertical="center" wrapText="1"/>
    </xf>
    <xf numFmtId="0" fontId="0" fillId="10" borderId="5" xfId="0" applyFont="1" applyFill="1" applyBorder="1" applyAlignment="1">
      <alignment horizontal="center"/>
    </xf>
    <xf numFmtId="9" fontId="1" fillId="10" borderId="5" xfId="2" applyFont="1" applyFill="1" applyBorder="1" applyAlignment="1">
      <alignment horizontal="center"/>
    </xf>
    <xf numFmtId="2" fontId="9" fillId="61" borderId="24" xfId="0" applyNumberFormat="1" applyFont="1" applyFill="1" applyBorder="1" applyAlignment="1">
      <alignment horizontal="center" vertical="center"/>
    </xf>
    <xf numFmtId="2" fontId="9" fillId="61" borderId="25" xfId="0" applyNumberFormat="1" applyFont="1" applyFill="1" applyBorder="1" applyAlignment="1">
      <alignment horizontal="center" vertical="center"/>
    </xf>
    <xf numFmtId="164" fontId="9" fillId="61" borderId="32" xfId="0" applyNumberFormat="1" applyFont="1" applyFill="1" applyBorder="1" applyAlignment="1">
      <alignment horizontal="center" vertical="center"/>
    </xf>
    <xf numFmtId="164" fontId="9" fillId="61" borderId="33" xfId="0" applyNumberFormat="1" applyFont="1" applyFill="1" applyBorder="1" applyAlignment="1">
      <alignment horizontal="center" vertical="center"/>
    </xf>
  </cellXfs>
  <cellStyles count="42085">
    <cellStyle name="20% - Énfasis1 2" xfId="3"/>
    <cellStyle name="20% - Énfasis1 2 2" xfId="4"/>
    <cellStyle name="20% - Énfasis1 2 3" xfId="5"/>
    <cellStyle name="20% - Énfasis1 2 4" xfId="6"/>
    <cellStyle name="20% - Énfasis1 3" xfId="7"/>
    <cellStyle name="20% - Énfasis1 4" xfId="8"/>
    <cellStyle name="20% - Énfasis1 5" xfId="9"/>
    <cellStyle name="20% - Énfasis1 6" xfId="10"/>
    <cellStyle name="20% - Énfasis1 7" xfId="11"/>
    <cellStyle name="20% - Énfasis1 8" xfId="12"/>
    <cellStyle name="20% - Énfasis2 2" xfId="13"/>
    <cellStyle name="20% - Énfasis2 2 2" xfId="14"/>
    <cellStyle name="20% - Énfasis2 2 3" xfId="15"/>
    <cellStyle name="20% - Énfasis2 2 4" xfId="16"/>
    <cellStyle name="20% - Énfasis2 3" xfId="17"/>
    <cellStyle name="20% - Énfasis2 4" xfId="18"/>
    <cellStyle name="20% - Énfasis2 5" xfId="19"/>
    <cellStyle name="20% - Énfasis2 6" xfId="20"/>
    <cellStyle name="20% - Énfasis2 7" xfId="21"/>
    <cellStyle name="20% - Énfasis2 8" xfId="22"/>
    <cellStyle name="20% - Énfasis3 2" xfId="23"/>
    <cellStyle name="20% - Énfasis3 2 2" xfId="24"/>
    <cellStyle name="20% - Énfasis3 2 3" xfId="25"/>
    <cellStyle name="20% - Énfasis3 2 4" xfId="26"/>
    <cellStyle name="20% - Énfasis3 3" xfId="27"/>
    <cellStyle name="20% - Énfasis3 4" xfId="28"/>
    <cellStyle name="20% - Énfasis3 5" xfId="29"/>
    <cellStyle name="20% - Énfasis3 6" xfId="30"/>
    <cellStyle name="20% - Énfasis3 7" xfId="31"/>
    <cellStyle name="20% - Énfasis3 8" xfId="32"/>
    <cellStyle name="20% - Énfasis4 2" xfId="33"/>
    <cellStyle name="20% - Énfasis4 2 2" xfId="34"/>
    <cellStyle name="20% - Énfasis4 2 3" xfId="35"/>
    <cellStyle name="20% - Énfasis4 2 4" xfId="36"/>
    <cellStyle name="20% - Énfasis4 3" xfId="37"/>
    <cellStyle name="20% - Énfasis4 4" xfId="38"/>
    <cellStyle name="20% - Énfasis4 5" xfId="39"/>
    <cellStyle name="20% - Énfasis4 6" xfId="40"/>
    <cellStyle name="20% - Énfasis4 7" xfId="41"/>
    <cellStyle name="20% - Énfasis4 8" xfId="42"/>
    <cellStyle name="20% - Énfasis5 2" xfId="43"/>
    <cellStyle name="20% - Énfasis5 2 2" xfId="44"/>
    <cellStyle name="20% - Énfasis5 2 3" xfId="45"/>
    <cellStyle name="20% - Énfasis5 2 4" xfId="46"/>
    <cellStyle name="20% - Énfasis5 3" xfId="47"/>
    <cellStyle name="20% - Énfasis5 4" xfId="48"/>
    <cellStyle name="20% - Énfasis5 5" xfId="49"/>
    <cellStyle name="20% - Énfasis5 6" xfId="50"/>
    <cellStyle name="20% - Énfasis5 7" xfId="51"/>
    <cellStyle name="20% - Énfasis5 8" xfId="52"/>
    <cellStyle name="20% - Énfasis6 2" xfId="53"/>
    <cellStyle name="20% - Énfasis6 2 2" xfId="54"/>
    <cellStyle name="20% - Énfasis6 2 3" xfId="55"/>
    <cellStyle name="20% - Énfasis6 2 4" xfId="56"/>
    <cellStyle name="20% - Énfasis6 3" xfId="57"/>
    <cellStyle name="20% - Énfasis6 4" xfId="58"/>
    <cellStyle name="20% - Énfasis6 5" xfId="59"/>
    <cellStyle name="20% - Énfasis6 6" xfId="60"/>
    <cellStyle name="20% - Énfasis6 7" xfId="61"/>
    <cellStyle name="20% - Énfasis6 8" xfId="62"/>
    <cellStyle name="40% - Énfasis1 2" xfId="63"/>
    <cellStyle name="40% - Énfasis1 2 2" xfId="64"/>
    <cellStyle name="40% - Énfasis1 2 3" xfId="65"/>
    <cellStyle name="40% - Énfasis1 2 4" xfId="66"/>
    <cellStyle name="40% - Énfasis1 3" xfId="67"/>
    <cellStyle name="40% - Énfasis1 4" xfId="68"/>
    <cellStyle name="40% - Énfasis1 5" xfId="69"/>
    <cellStyle name="40% - Énfasis1 6" xfId="70"/>
    <cellStyle name="40% - Énfasis1 7" xfId="71"/>
    <cellStyle name="40% - Énfasis1 8" xfId="72"/>
    <cellStyle name="40% - Énfasis2 2" xfId="73"/>
    <cellStyle name="40% - Énfasis2 2 2" xfId="74"/>
    <cellStyle name="40% - Énfasis2 2 3" xfId="75"/>
    <cellStyle name="40% - Énfasis2 2 4" xfId="76"/>
    <cellStyle name="40% - Énfasis2 3" xfId="77"/>
    <cellStyle name="40% - Énfasis2 4" xfId="78"/>
    <cellStyle name="40% - Énfasis2 5" xfId="79"/>
    <cellStyle name="40% - Énfasis2 6" xfId="80"/>
    <cellStyle name="40% - Énfasis2 7" xfId="81"/>
    <cellStyle name="40% - Énfasis2 8" xfId="82"/>
    <cellStyle name="40% - Énfasis3 2" xfId="83"/>
    <cellStyle name="40% - Énfasis3 2 2" xfId="84"/>
    <cellStyle name="40% - Énfasis3 2 3" xfId="85"/>
    <cellStyle name="40% - Énfasis3 2 4" xfId="86"/>
    <cellStyle name="40% - Énfasis3 3" xfId="87"/>
    <cellStyle name="40% - Énfasis3 4" xfId="88"/>
    <cellStyle name="40% - Énfasis3 5" xfId="89"/>
    <cellStyle name="40% - Énfasis3 6" xfId="90"/>
    <cellStyle name="40% - Énfasis3 7" xfId="91"/>
    <cellStyle name="40% - Énfasis3 8" xfId="92"/>
    <cellStyle name="40% - Énfasis4 2" xfId="93"/>
    <cellStyle name="40% - Énfasis4 2 2" xfId="94"/>
    <cellStyle name="40% - Énfasis4 2 3" xfId="95"/>
    <cellStyle name="40% - Énfasis4 2 4" xfId="96"/>
    <cellStyle name="40% - Énfasis4 3" xfId="97"/>
    <cellStyle name="40% - Énfasis4 4" xfId="98"/>
    <cellStyle name="40% - Énfasis4 5" xfId="99"/>
    <cellStyle name="40% - Énfasis4 6" xfId="100"/>
    <cellStyle name="40% - Énfasis4 7" xfId="101"/>
    <cellStyle name="40% - Énfasis4 8" xfId="102"/>
    <cellStyle name="40% - Énfasis5 2" xfId="103"/>
    <cellStyle name="40% - Énfasis5 2 2" xfId="104"/>
    <cellStyle name="40% - Énfasis5 2 3" xfId="105"/>
    <cellStyle name="40% - Énfasis5 2 4" xfId="106"/>
    <cellStyle name="40% - Énfasis5 3" xfId="107"/>
    <cellStyle name="40% - Énfasis5 4" xfId="108"/>
    <cellStyle name="40% - Énfasis5 5" xfId="109"/>
    <cellStyle name="40% - Énfasis5 6" xfId="110"/>
    <cellStyle name="40% - Énfasis5 7" xfId="111"/>
    <cellStyle name="40% - Énfasis5 8" xfId="112"/>
    <cellStyle name="40% - Énfasis6 2" xfId="113"/>
    <cellStyle name="40% - Énfasis6 2 2" xfId="114"/>
    <cellStyle name="40% - Énfasis6 2 3" xfId="115"/>
    <cellStyle name="40% - Énfasis6 2 4" xfId="116"/>
    <cellStyle name="40% - Énfasis6 3" xfId="117"/>
    <cellStyle name="40% - Énfasis6 4" xfId="118"/>
    <cellStyle name="40% - Énfasis6 5" xfId="119"/>
    <cellStyle name="40% - Énfasis6 6" xfId="120"/>
    <cellStyle name="40% - Énfasis6 7" xfId="121"/>
    <cellStyle name="40% - Énfasis6 8" xfId="122"/>
    <cellStyle name="60% - Énfasis1 2" xfId="123"/>
    <cellStyle name="60% - Énfasis1 2 2" xfId="124"/>
    <cellStyle name="60% - Énfasis1 2 3" xfId="125"/>
    <cellStyle name="60% - Énfasis1 2 4" xfId="126"/>
    <cellStyle name="60% - Énfasis1 3" xfId="127"/>
    <cellStyle name="60% - Énfasis1 4" xfId="128"/>
    <cellStyle name="60% - Énfasis1 5" xfId="129"/>
    <cellStyle name="60% - Énfasis1 6" xfId="130"/>
    <cellStyle name="60% - Énfasis1 7" xfId="131"/>
    <cellStyle name="60% - Énfasis1 8" xfId="132"/>
    <cellStyle name="60% - Énfasis2 2" xfId="133"/>
    <cellStyle name="60% - Énfasis2 2 2" xfId="134"/>
    <cellStyle name="60% - Énfasis2 2 3" xfId="135"/>
    <cellStyle name="60% - Énfasis2 2 4" xfId="136"/>
    <cellStyle name="60% - Énfasis2 3" xfId="137"/>
    <cellStyle name="60% - Énfasis2 4" xfId="138"/>
    <cellStyle name="60% - Énfasis2 5" xfId="139"/>
    <cellStyle name="60% - Énfasis2 6" xfId="140"/>
    <cellStyle name="60% - Énfasis2 7" xfId="141"/>
    <cellStyle name="60% - Énfasis2 8" xfId="142"/>
    <cellStyle name="60% - Énfasis3 2" xfId="143"/>
    <cellStyle name="60% - Énfasis3 2 2" xfId="144"/>
    <cellStyle name="60% - Énfasis3 2 3" xfId="145"/>
    <cellStyle name="60% - Énfasis3 2 4" xfId="146"/>
    <cellStyle name="60% - Énfasis3 3" xfId="147"/>
    <cellStyle name="60% - Énfasis3 4" xfId="148"/>
    <cellStyle name="60% - Énfasis3 5" xfId="149"/>
    <cellStyle name="60% - Énfasis3 6" xfId="150"/>
    <cellStyle name="60% - Énfasis3 7" xfId="151"/>
    <cellStyle name="60% - Énfasis3 8" xfId="152"/>
    <cellStyle name="60% - Énfasis4 2" xfId="153"/>
    <cellStyle name="60% - Énfasis4 2 2" xfId="154"/>
    <cellStyle name="60% - Énfasis4 2 3" xfId="155"/>
    <cellStyle name="60% - Énfasis4 2 4" xfId="156"/>
    <cellStyle name="60% - Énfasis4 3" xfId="157"/>
    <cellStyle name="60% - Énfasis4 4" xfId="158"/>
    <cellStyle name="60% - Énfasis4 5" xfId="159"/>
    <cellStyle name="60% - Énfasis4 6" xfId="160"/>
    <cellStyle name="60% - Énfasis4 7" xfId="161"/>
    <cellStyle name="60% - Énfasis4 8" xfId="162"/>
    <cellStyle name="60% - Énfasis5 2" xfId="163"/>
    <cellStyle name="60% - Énfasis5 2 2" xfId="164"/>
    <cellStyle name="60% - Énfasis5 2 3" xfId="165"/>
    <cellStyle name="60% - Énfasis5 2 4" xfId="166"/>
    <cellStyle name="60% - Énfasis5 3" xfId="167"/>
    <cellStyle name="60% - Énfasis5 4" xfId="168"/>
    <cellStyle name="60% - Énfasis5 5" xfId="169"/>
    <cellStyle name="60% - Énfasis5 6" xfId="170"/>
    <cellStyle name="60% - Énfasis5 7" xfId="171"/>
    <cellStyle name="60% - Énfasis5 8" xfId="172"/>
    <cellStyle name="60% - Énfasis6 2" xfId="173"/>
    <cellStyle name="60% - Énfasis6 2 2" xfId="174"/>
    <cellStyle name="60% - Énfasis6 2 3" xfId="175"/>
    <cellStyle name="60% - Énfasis6 2 4" xfId="176"/>
    <cellStyle name="60% - Énfasis6 3" xfId="177"/>
    <cellStyle name="60% - Énfasis6 4" xfId="178"/>
    <cellStyle name="60% - Énfasis6 5" xfId="179"/>
    <cellStyle name="60% - Énfasis6 6" xfId="180"/>
    <cellStyle name="60% - Énfasis6 7" xfId="181"/>
    <cellStyle name="60% - Énfasis6 8" xfId="182"/>
    <cellStyle name="Buena 2" xfId="183"/>
    <cellStyle name="Buena 2 2" xfId="184"/>
    <cellStyle name="Buena 2 3" xfId="185"/>
    <cellStyle name="Buena 2 4" xfId="186"/>
    <cellStyle name="Buena 3" xfId="187"/>
    <cellStyle name="Buena 4" xfId="188"/>
    <cellStyle name="Buena 5" xfId="189"/>
    <cellStyle name="Buena 6" xfId="190"/>
    <cellStyle name="Buena 7" xfId="191"/>
    <cellStyle name="Buena 8" xfId="192"/>
    <cellStyle name="Cálculo 2" xfId="193"/>
    <cellStyle name="Cálculo 2 10" xfId="194"/>
    <cellStyle name="Cálculo 2 10 2" xfId="195"/>
    <cellStyle name="Cálculo 2 11" xfId="196"/>
    <cellStyle name="Cálculo 2 11 2" xfId="197"/>
    <cellStyle name="Cálculo 2 12" xfId="198"/>
    <cellStyle name="Cálculo 2 12 2" xfId="199"/>
    <cellStyle name="Cálculo 2 13" xfId="200"/>
    <cellStyle name="Cálculo 2 13 2" xfId="201"/>
    <cellStyle name="Cálculo 2 14" xfId="202"/>
    <cellStyle name="Cálculo 2 14 2" xfId="203"/>
    <cellStyle name="Cálculo 2 15" xfId="204"/>
    <cellStyle name="Cálculo 2 15 2" xfId="205"/>
    <cellStyle name="Cálculo 2 16" xfId="206"/>
    <cellStyle name="Cálculo 2 16 2" xfId="207"/>
    <cellStyle name="Cálculo 2 17" xfId="208"/>
    <cellStyle name="Cálculo 2 17 2" xfId="209"/>
    <cellStyle name="Cálculo 2 18" xfId="210"/>
    <cellStyle name="Cálculo 2 18 2" xfId="211"/>
    <cellStyle name="Cálculo 2 19" xfId="212"/>
    <cellStyle name="Cálculo 2 2" xfId="213"/>
    <cellStyle name="Cálculo 2 2 10" xfId="214"/>
    <cellStyle name="Cálculo 2 2 10 2" xfId="215"/>
    <cellStyle name="Cálculo 2 2 11" xfId="216"/>
    <cellStyle name="Cálculo 2 2 11 2" xfId="217"/>
    <cellStyle name="Cálculo 2 2 12" xfId="218"/>
    <cellStyle name="Cálculo 2 2 12 2" xfId="219"/>
    <cellStyle name="Cálculo 2 2 13" xfId="220"/>
    <cellStyle name="Cálculo 2 2 13 2" xfId="221"/>
    <cellStyle name="Cálculo 2 2 14" xfId="222"/>
    <cellStyle name="Cálculo 2 2 14 2" xfId="223"/>
    <cellStyle name="Cálculo 2 2 15" xfId="224"/>
    <cellStyle name="Cálculo 2 2 15 2" xfId="225"/>
    <cellStyle name="Cálculo 2 2 16" xfId="226"/>
    <cellStyle name="Cálculo 2 2 17" xfId="227"/>
    <cellStyle name="Cálculo 2 2 18" xfId="228"/>
    <cellStyle name="Cálculo 2 2 2" xfId="229"/>
    <cellStyle name="Cálculo 2 2 2 10" xfId="230"/>
    <cellStyle name="Cálculo 2 2 2 10 2" xfId="231"/>
    <cellStyle name="Cálculo 2 2 2 11" xfId="232"/>
    <cellStyle name="Cálculo 2 2 2 11 2" xfId="233"/>
    <cellStyle name="Cálculo 2 2 2 12" xfId="234"/>
    <cellStyle name="Cálculo 2 2 2 12 2" xfId="235"/>
    <cellStyle name="Cálculo 2 2 2 13" xfId="236"/>
    <cellStyle name="Cálculo 2 2 2 13 2" xfId="237"/>
    <cellStyle name="Cálculo 2 2 2 14" xfId="238"/>
    <cellStyle name="Cálculo 2 2 2 14 2" xfId="239"/>
    <cellStyle name="Cálculo 2 2 2 15" xfId="240"/>
    <cellStyle name="Cálculo 2 2 2 2" xfId="241"/>
    <cellStyle name="Cálculo 2 2 2 2 10" xfId="242"/>
    <cellStyle name="Cálculo 2 2 2 2 10 2" xfId="243"/>
    <cellStyle name="Cálculo 2 2 2 2 11" xfId="244"/>
    <cellStyle name="Cálculo 2 2 2 2 11 2" xfId="245"/>
    <cellStyle name="Cálculo 2 2 2 2 12" xfId="246"/>
    <cellStyle name="Cálculo 2 2 2 2 12 2" xfId="247"/>
    <cellStyle name="Cálculo 2 2 2 2 13" xfId="248"/>
    <cellStyle name="Cálculo 2 2 2 2 2" xfId="249"/>
    <cellStyle name="Cálculo 2 2 2 2 2 10" xfId="250"/>
    <cellStyle name="Cálculo 2 2 2 2 2 10 2" xfId="251"/>
    <cellStyle name="Cálculo 2 2 2 2 2 11" xfId="252"/>
    <cellStyle name="Cálculo 2 2 2 2 2 2" xfId="253"/>
    <cellStyle name="Cálculo 2 2 2 2 2 2 2" xfId="254"/>
    <cellStyle name="Cálculo 2 2 2 2 2 3" xfId="255"/>
    <cellStyle name="Cálculo 2 2 2 2 2 3 2" xfId="256"/>
    <cellStyle name="Cálculo 2 2 2 2 2 4" xfId="257"/>
    <cellStyle name="Cálculo 2 2 2 2 2 4 2" xfId="258"/>
    <cellStyle name="Cálculo 2 2 2 2 2 5" xfId="259"/>
    <cellStyle name="Cálculo 2 2 2 2 2 5 2" xfId="260"/>
    <cellStyle name="Cálculo 2 2 2 2 2 6" xfId="261"/>
    <cellStyle name="Cálculo 2 2 2 2 2 6 2" xfId="262"/>
    <cellStyle name="Cálculo 2 2 2 2 2 7" xfId="263"/>
    <cellStyle name="Cálculo 2 2 2 2 2 7 2" xfId="264"/>
    <cellStyle name="Cálculo 2 2 2 2 2 8" xfId="265"/>
    <cellStyle name="Cálculo 2 2 2 2 2 8 2" xfId="266"/>
    <cellStyle name="Cálculo 2 2 2 2 2 9" xfId="267"/>
    <cellStyle name="Cálculo 2 2 2 2 2 9 2" xfId="268"/>
    <cellStyle name="Cálculo 2 2 2 2 3" xfId="269"/>
    <cellStyle name="Cálculo 2 2 2 2 3 10" xfId="270"/>
    <cellStyle name="Cálculo 2 2 2 2 3 10 2" xfId="271"/>
    <cellStyle name="Cálculo 2 2 2 2 3 11" xfId="272"/>
    <cellStyle name="Cálculo 2 2 2 2 3 2" xfId="273"/>
    <cellStyle name="Cálculo 2 2 2 2 3 2 2" xfId="274"/>
    <cellStyle name="Cálculo 2 2 2 2 3 3" xfId="275"/>
    <cellStyle name="Cálculo 2 2 2 2 3 3 2" xfId="276"/>
    <cellStyle name="Cálculo 2 2 2 2 3 4" xfId="277"/>
    <cellStyle name="Cálculo 2 2 2 2 3 4 2" xfId="278"/>
    <cellStyle name="Cálculo 2 2 2 2 3 5" xfId="279"/>
    <cellStyle name="Cálculo 2 2 2 2 3 5 2" xfId="280"/>
    <cellStyle name="Cálculo 2 2 2 2 3 6" xfId="281"/>
    <cellStyle name="Cálculo 2 2 2 2 3 6 2" xfId="282"/>
    <cellStyle name="Cálculo 2 2 2 2 3 7" xfId="283"/>
    <cellStyle name="Cálculo 2 2 2 2 3 7 2" xfId="284"/>
    <cellStyle name="Cálculo 2 2 2 2 3 8" xfId="285"/>
    <cellStyle name="Cálculo 2 2 2 2 3 8 2" xfId="286"/>
    <cellStyle name="Cálculo 2 2 2 2 3 9" xfId="287"/>
    <cellStyle name="Cálculo 2 2 2 2 3 9 2" xfId="288"/>
    <cellStyle name="Cálculo 2 2 2 2 4" xfId="289"/>
    <cellStyle name="Cálculo 2 2 2 2 4 2" xfId="290"/>
    <cellStyle name="Cálculo 2 2 2 2 5" xfId="291"/>
    <cellStyle name="Cálculo 2 2 2 2 5 2" xfId="292"/>
    <cellStyle name="Cálculo 2 2 2 2 6" xfId="293"/>
    <cellStyle name="Cálculo 2 2 2 2 6 2" xfId="294"/>
    <cellStyle name="Cálculo 2 2 2 2 7" xfId="295"/>
    <cellStyle name="Cálculo 2 2 2 2 7 2" xfId="296"/>
    <cellStyle name="Cálculo 2 2 2 2 8" xfId="297"/>
    <cellStyle name="Cálculo 2 2 2 2 8 2" xfId="298"/>
    <cellStyle name="Cálculo 2 2 2 2 9" xfId="299"/>
    <cellStyle name="Cálculo 2 2 2 2 9 2" xfId="300"/>
    <cellStyle name="Cálculo 2 2 2 3" xfId="301"/>
    <cellStyle name="Cálculo 2 2 2 3 10" xfId="302"/>
    <cellStyle name="Cálculo 2 2 2 3 10 2" xfId="303"/>
    <cellStyle name="Cálculo 2 2 2 3 11" xfId="304"/>
    <cellStyle name="Cálculo 2 2 2 3 11 2" xfId="305"/>
    <cellStyle name="Cálculo 2 2 2 3 12" xfId="306"/>
    <cellStyle name="Cálculo 2 2 2 3 12 2" xfId="307"/>
    <cellStyle name="Cálculo 2 2 2 3 13" xfId="308"/>
    <cellStyle name="Cálculo 2 2 2 3 2" xfId="309"/>
    <cellStyle name="Cálculo 2 2 2 3 2 10" xfId="310"/>
    <cellStyle name="Cálculo 2 2 2 3 2 10 2" xfId="311"/>
    <cellStyle name="Cálculo 2 2 2 3 2 11" xfId="312"/>
    <cellStyle name="Cálculo 2 2 2 3 2 2" xfId="313"/>
    <cellStyle name="Cálculo 2 2 2 3 2 2 2" xfId="314"/>
    <cellStyle name="Cálculo 2 2 2 3 2 3" xfId="315"/>
    <cellStyle name="Cálculo 2 2 2 3 2 3 2" xfId="316"/>
    <cellStyle name="Cálculo 2 2 2 3 2 4" xfId="317"/>
    <cellStyle name="Cálculo 2 2 2 3 2 4 2" xfId="318"/>
    <cellStyle name="Cálculo 2 2 2 3 2 5" xfId="319"/>
    <cellStyle name="Cálculo 2 2 2 3 2 5 2" xfId="320"/>
    <cellStyle name="Cálculo 2 2 2 3 2 6" xfId="321"/>
    <cellStyle name="Cálculo 2 2 2 3 2 6 2" xfId="322"/>
    <cellStyle name="Cálculo 2 2 2 3 2 7" xfId="323"/>
    <cellStyle name="Cálculo 2 2 2 3 2 7 2" xfId="324"/>
    <cellStyle name="Cálculo 2 2 2 3 2 8" xfId="325"/>
    <cellStyle name="Cálculo 2 2 2 3 2 8 2" xfId="326"/>
    <cellStyle name="Cálculo 2 2 2 3 2 9" xfId="327"/>
    <cellStyle name="Cálculo 2 2 2 3 2 9 2" xfId="328"/>
    <cellStyle name="Cálculo 2 2 2 3 3" xfId="329"/>
    <cellStyle name="Cálculo 2 2 2 3 3 10" xfId="330"/>
    <cellStyle name="Cálculo 2 2 2 3 3 10 2" xfId="331"/>
    <cellStyle name="Cálculo 2 2 2 3 3 11" xfId="332"/>
    <cellStyle name="Cálculo 2 2 2 3 3 2" xfId="333"/>
    <cellStyle name="Cálculo 2 2 2 3 3 2 2" xfId="334"/>
    <cellStyle name="Cálculo 2 2 2 3 3 3" xfId="335"/>
    <cellStyle name="Cálculo 2 2 2 3 3 3 2" xfId="336"/>
    <cellStyle name="Cálculo 2 2 2 3 3 4" xfId="337"/>
    <cellStyle name="Cálculo 2 2 2 3 3 4 2" xfId="338"/>
    <cellStyle name="Cálculo 2 2 2 3 3 5" xfId="339"/>
    <cellStyle name="Cálculo 2 2 2 3 3 5 2" xfId="340"/>
    <cellStyle name="Cálculo 2 2 2 3 3 6" xfId="341"/>
    <cellStyle name="Cálculo 2 2 2 3 3 6 2" xfId="342"/>
    <cellStyle name="Cálculo 2 2 2 3 3 7" xfId="343"/>
    <cellStyle name="Cálculo 2 2 2 3 3 7 2" xfId="344"/>
    <cellStyle name="Cálculo 2 2 2 3 3 8" xfId="345"/>
    <cellStyle name="Cálculo 2 2 2 3 3 8 2" xfId="346"/>
    <cellStyle name="Cálculo 2 2 2 3 3 9" xfId="347"/>
    <cellStyle name="Cálculo 2 2 2 3 3 9 2" xfId="348"/>
    <cellStyle name="Cálculo 2 2 2 3 4" xfId="349"/>
    <cellStyle name="Cálculo 2 2 2 3 4 2" xfId="350"/>
    <cellStyle name="Cálculo 2 2 2 3 5" xfId="351"/>
    <cellStyle name="Cálculo 2 2 2 3 5 2" xfId="352"/>
    <cellStyle name="Cálculo 2 2 2 3 6" xfId="353"/>
    <cellStyle name="Cálculo 2 2 2 3 6 2" xfId="354"/>
    <cellStyle name="Cálculo 2 2 2 3 7" xfId="355"/>
    <cellStyle name="Cálculo 2 2 2 3 7 2" xfId="356"/>
    <cellStyle name="Cálculo 2 2 2 3 8" xfId="357"/>
    <cellStyle name="Cálculo 2 2 2 3 8 2" xfId="358"/>
    <cellStyle name="Cálculo 2 2 2 3 9" xfId="359"/>
    <cellStyle name="Cálculo 2 2 2 3 9 2" xfId="360"/>
    <cellStyle name="Cálculo 2 2 2 4" xfId="361"/>
    <cellStyle name="Cálculo 2 2 2 4 10" xfId="362"/>
    <cellStyle name="Cálculo 2 2 2 4 10 2" xfId="363"/>
    <cellStyle name="Cálculo 2 2 2 4 11" xfId="364"/>
    <cellStyle name="Cálculo 2 2 2 4 2" xfId="365"/>
    <cellStyle name="Cálculo 2 2 2 4 2 2" xfId="366"/>
    <cellStyle name="Cálculo 2 2 2 4 3" xfId="367"/>
    <cellStyle name="Cálculo 2 2 2 4 3 2" xfId="368"/>
    <cellStyle name="Cálculo 2 2 2 4 4" xfId="369"/>
    <cellStyle name="Cálculo 2 2 2 4 4 2" xfId="370"/>
    <cellStyle name="Cálculo 2 2 2 4 5" xfId="371"/>
    <cellStyle name="Cálculo 2 2 2 4 5 2" xfId="372"/>
    <cellStyle name="Cálculo 2 2 2 4 6" xfId="373"/>
    <cellStyle name="Cálculo 2 2 2 4 6 2" xfId="374"/>
    <cellStyle name="Cálculo 2 2 2 4 7" xfId="375"/>
    <cellStyle name="Cálculo 2 2 2 4 7 2" xfId="376"/>
    <cellStyle name="Cálculo 2 2 2 4 8" xfId="377"/>
    <cellStyle name="Cálculo 2 2 2 4 8 2" xfId="378"/>
    <cellStyle name="Cálculo 2 2 2 4 9" xfId="379"/>
    <cellStyle name="Cálculo 2 2 2 4 9 2" xfId="380"/>
    <cellStyle name="Cálculo 2 2 2 5" xfId="381"/>
    <cellStyle name="Cálculo 2 2 2 5 10" xfId="382"/>
    <cellStyle name="Cálculo 2 2 2 5 10 2" xfId="383"/>
    <cellStyle name="Cálculo 2 2 2 5 11" xfId="384"/>
    <cellStyle name="Cálculo 2 2 2 5 2" xfId="385"/>
    <cellStyle name="Cálculo 2 2 2 5 2 2" xfId="386"/>
    <cellStyle name="Cálculo 2 2 2 5 3" xfId="387"/>
    <cellStyle name="Cálculo 2 2 2 5 3 2" xfId="388"/>
    <cellStyle name="Cálculo 2 2 2 5 4" xfId="389"/>
    <cellStyle name="Cálculo 2 2 2 5 4 2" xfId="390"/>
    <cellStyle name="Cálculo 2 2 2 5 5" xfId="391"/>
    <cellStyle name="Cálculo 2 2 2 5 5 2" xfId="392"/>
    <cellStyle name="Cálculo 2 2 2 5 6" xfId="393"/>
    <cellStyle name="Cálculo 2 2 2 5 6 2" xfId="394"/>
    <cellStyle name="Cálculo 2 2 2 5 7" xfId="395"/>
    <cellStyle name="Cálculo 2 2 2 5 7 2" xfId="396"/>
    <cellStyle name="Cálculo 2 2 2 5 8" xfId="397"/>
    <cellStyle name="Cálculo 2 2 2 5 8 2" xfId="398"/>
    <cellStyle name="Cálculo 2 2 2 5 9" xfId="399"/>
    <cellStyle name="Cálculo 2 2 2 5 9 2" xfId="400"/>
    <cellStyle name="Cálculo 2 2 2 6" xfId="401"/>
    <cellStyle name="Cálculo 2 2 2 6 2" xfId="402"/>
    <cellStyle name="Cálculo 2 2 2 7" xfId="403"/>
    <cellStyle name="Cálculo 2 2 2 7 2" xfId="404"/>
    <cellStyle name="Cálculo 2 2 2 8" xfId="405"/>
    <cellStyle name="Cálculo 2 2 2 8 2" xfId="406"/>
    <cellStyle name="Cálculo 2 2 2 9" xfId="407"/>
    <cellStyle name="Cálculo 2 2 2 9 2" xfId="408"/>
    <cellStyle name="Cálculo 2 2 3" xfId="409"/>
    <cellStyle name="Cálculo 2 2 3 10" xfId="410"/>
    <cellStyle name="Cálculo 2 2 3 10 2" xfId="411"/>
    <cellStyle name="Cálculo 2 2 3 11" xfId="412"/>
    <cellStyle name="Cálculo 2 2 3 11 2" xfId="413"/>
    <cellStyle name="Cálculo 2 2 3 12" xfId="414"/>
    <cellStyle name="Cálculo 2 2 3 12 2" xfId="415"/>
    <cellStyle name="Cálculo 2 2 3 13" xfId="416"/>
    <cellStyle name="Cálculo 2 2 3 13 2" xfId="417"/>
    <cellStyle name="Cálculo 2 2 3 14" xfId="418"/>
    <cellStyle name="Cálculo 2 2 3 14 2" xfId="419"/>
    <cellStyle name="Cálculo 2 2 3 15" xfId="420"/>
    <cellStyle name="Cálculo 2 2 3 2" xfId="421"/>
    <cellStyle name="Cálculo 2 2 3 2 10" xfId="422"/>
    <cellStyle name="Cálculo 2 2 3 2 10 2" xfId="423"/>
    <cellStyle name="Cálculo 2 2 3 2 11" xfId="424"/>
    <cellStyle name="Cálculo 2 2 3 2 11 2" xfId="425"/>
    <cellStyle name="Cálculo 2 2 3 2 12" xfId="426"/>
    <cellStyle name="Cálculo 2 2 3 2 12 2" xfId="427"/>
    <cellStyle name="Cálculo 2 2 3 2 13" xfId="428"/>
    <cellStyle name="Cálculo 2 2 3 2 2" xfId="429"/>
    <cellStyle name="Cálculo 2 2 3 2 2 10" xfId="430"/>
    <cellStyle name="Cálculo 2 2 3 2 2 10 2" xfId="431"/>
    <cellStyle name="Cálculo 2 2 3 2 2 11" xfId="432"/>
    <cellStyle name="Cálculo 2 2 3 2 2 2" xfId="433"/>
    <cellStyle name="Cálculo 2 2 3 2 2 2 2" xfId="434"/>
    <cellStyle name="Cálculo 2 2 3 2 2 3" xfId="435"/>
    <cellStyle name="Cálculo 2 2 3 2 2 3 2" xfId="436"/>
    <cellStyle name="Cálculo 2 2 3 2 2 4" xfId="437"/>
    <cellStyle name="Cálculo 2 2 3 2 2 4 2" xfId="438"/>
    <cellStyle name="Cálculo 2 2 3 2 2 5" xfId="439"/>
    <cellStyle name="Cálculo 2 2 3 2 2 5 2" xfId="440"/>
    <cellStyle name="Cálculo 2 2 3 2 2 6" xfId="441"/>
    <cellStyle name="Cálculo 2 2 3 2 2 6 2" xfId="442"/>
    <cellStyle name="Cálculo 2 2 3 2 2 7" xfId="443"/>
    <cellStyle name="Cálculo 2 2 3 2 2 7 2" xfId="444"/>
    <cellStyle name="Cálculo 2 2 3 2 2 8" xfId="445"/>
    <cellStyle name="Cálculo 2 2 3 2 2 8 2" xfId="446"/>
    <cellStyle name="Cálculo 2 2 3 2 2 9" xfId="447"/>
    <cellStyle name="Cálculo 2 2 3 2 2 9 2" xfId="448"/>
    <cellStyle name="Cálculo 2 2 3 2 3" xfId="449"/>
    <cellStyle name="Cálculo 2 2 3 2 3 10" xfId="450"/>
    <cellStyle name="Cálculo 2 2 3 2 3 10 2" xfId="451"/>
    <cellStyle name="Cálculo 2 2 3 2 3 11" xfId="452"/>
    <cellStyle name="Cálculo 2 2 3 2 3 2" xfId="453"/>
    <cellStyle name="Cálculo 2 2 3 2 3 2 2" xfId="454"/>
    <cellStyle name="Cálculo 2 2 3 2 3 3" xfId="455"/>
    <cellStyle name="Cálculo 2 2 3 2 3 3 2" xfId="456"/>
    <cellStyle name="Cálculo 2 2 3 2 3 4" xfId="457"/>
    <cellStyle name="Cálculo 2 2 3 2 3 4 2" xfId="458"/>
    <cellStyle name="Cálculo 2 2 3 2 3 5" xfId="459"/>
    <cellStyle name="Cálculo 2 2 3 2 3 5 2" xfId="460"/>
    <cellStyle name="Cálculo 2 2 3 2 3 6" xfId="461"/>
    <cellStyle name="Cálculo 2 2 3 2 3 6 2" xfId="462"/>
    <cellStyle name="Cálculo 2 2 3 2 3 7" xfId="463"/>
    <cellStyle name="Cálculo 2 2 3 2 3 7 2" xfId="464"/>
    <cellStyle name="Cálculo 2 2 3 2 3 8" xfId="465"/>
    <cellStyle name="Cálculo 2 2 3 2 3 8 2" xfId="466"/>
    <cellStyle name="Cálculo 2 2 3 2 3 9" xfId="467"/>
    <cellStyle name="Cálculo 2 2 3 2 3 9 2" xfId="468"/>
    <cellStyle name="Cálculo 2 2 3 2 4" xfId="469"/>
    <cellStyle name="Cálculo 2 2 3 2 4 2" xfId="470"/>
    <cellStyle name="Cálculo 2 2 3 2 5" xfId="471"/>
    <cellStyle name="Cálculo 2 2 3 2 5 2" xfId="472"/>
    <cellStyle name="Cálculo 2 2 3 2 6" xfId="473"/>
    <cellStyle name="Cálculo 2 2 3 2 6 2" xfId="474"/>
    <cellStyle name="Cálculo 2 2 3 2 7" xfId="475"/>
    <cellStyle name="Cálculo 2 2 3 2 7 2" xfId="476"/>
    <cellStyle name="Cálculo 2 2 3 2 8" xfId="477"/>
    <cellStyle name="Cálculo 2 2 3 2 8 2" xfId="478"/>
    <cellStyle name="Cálculo 2 2 3 2 9" xfId="479"/>
    <cellStyle name="Cálculo 2 2 3 2 9 2" xfId="480"/>
    <cellStyle name="Cálculo 2 2 3 3" xfId="481"/>
    <cellStyle name="Cálculo 2 2 3 3 10" xfId="482"/>
    <cellStyle name="Cálculo 2 2 3 3 10 2" xfId="483"/>
    <cellStyle name="Cálculo 2 2 3 3 11" xfId="484"/>
    <cellStyle name="Cálculo 2 2 3 3 11 2" xfId="485"/>
    <cellStyle name="Cálculo 2 2 3 3 12" xfId="486"/>
    <cellStyle name="Cálculo 2 2 3 3 12 2" xfId="487"/>
    <cellStyle name="Cálculo 2 2 3 3 13" xfId="488"/>
    <cellStyle name="Cálculo 2 2 3 3 2" xfId="489"/>
    <cellStyle name="Cálculo 2 2 3 3 2 10" xfId="490"/>
    <cellStyle name="Cálculo 2 2 3 3 2 10 2" xfId="491"/>
    <cellStyle name="Cálculo 2 2 3 3 2 11" xfId="492"/>
    <cellStyle name="Cálculo 2 2 3 3 2 2" xfId="493"/>
    <cellStyle name="Cálculo 2 2 3 3 2 2 2" xfId="494"/>
    <cellStyle name="Cálculo 2 2 3 3 2 3" xfId="495"/>
    <cellStyle name="Cálculo 2 2 3 3 2 3 2" xfId="496"/>
    <cellStyle name="Cálculo 2 2 3 3 2 4" xfId="497"/>
    <cellStyle name="Cálculo 2 2 3 3 2 4 2" xfId="498"/>
    <cellStyle name="Cálculo 2 2 3 3 2 5" xfId="499"/>
    <cellStyle name="Cálculo 2 2 3 3 2 5 2" xfId="500"/>
    <cellStyle name="Cálculo 2 2 3 3 2 6" xfId="501"/>
    <cellStyle name="Cálculo 2 2 3 3 2 6 2" xfId="502"/>
    <cellStyle name="Cálculo 2 2 3 3 2 7" xfId="503"/>
    <cellStyle name="Cálculo 2 2 3 3 2 7 2" xfId="504"/>
    <cellStyle name="Cálculo 2 2 3 3 2 8" xfId="505"/>
    <cellStyle name="Cálculo 2 2 3 3 2 8 2" xfId="506"/>
    <cellStyle name="Cálculo 2 2 3 3 2 9" xfId="507"/>
    <cellStyle name="Cálculo 2 2 3 3 2 9 2" xfId="508"/>
    <cellStyle name="Cálculo 2 2 3 3 3" xfId="509"/>
    <cellStyle name="Cálculo 2 2 3 3 3 10" xfId="510"/>
    <cellStyle name="Cálculo 2 2 3 3 3 10 2" xfId="511"/>
    <cellStyle name="Cálculo 2 2 3 3 3 11" xfId="512"/>
    <cellStyle name="Cálculo 2 2 3 3 3 2" xfId="513"/>
    <cellStyle name="Cálculo 2 2 3 3 3 2 2" xfId="514"/>
    <cellStyle name="Cálculo 2 2 3 3 3 3" xfId="515"/>
    <cellStyle name="Cálculo 2 2 3 3 3 3 2" xfId="516"/>
    <cellStyle name="Cálculo 2 2 3 3 3 4" xfId="517"/>
    <cellStyle name="Cálculo 2 2 3 3 3 4 2" xfId="518"/>
    <cellStyle name="Cálculo 2 2 3 3 3 5" xfId="519"/>
    <cellStyle name="Cálculo 2 2 3 3 3 5 2" xfId="520"/>
    <cellStyle name="Cálculo 2 2 3 3 3 6" xfId="521"/>
    <cellStyle name="Cálculo 2 2 3 3 3 6 2" xfId="522"/>
    <cellStyle name="Cálculo 2 2 3 3 3 7" xfId="523"/>
    <cellStyle name="Cálculo 2 2 3 3 3 7 2" xfId="524"/>
    <cellStyle name="Cálculo 2 2 3 3 3 8" xfId="525"/>
    <cellStyle name="Cálculo 2 2 3 3 3 8 2" xfId="526"/>
    <cellStyle name="Cálculo 2 2 3 3 3 9" xfId="527"/>
    <cellStyle name="Cálculo 2 2 3 3 3 9 2" xfId="528"/>
    <cellStyle name="Cálculo 2 2 3 3 4" xfId="529"/>
    <cellStyle name="Cálculo 2 2 3 3 4 2" xfId="530"/>
    <cellStyle name="Cálculo 2 2 3 3 5" xfId="531"/>
    <cellStyle name="Cálculo 2 2 3 3 5 2" xfId="532"/>
    <cellStyle name="Cálculo 2 2 3 3 6" xfId="533"/>
    <cellStyle name="Cálculo 2 2 3 3 6 2" xfId="534"/>
    <cellStyle name="Cálculo 2 2 3 3 7" xfId="535"/>
    <cellStyle name="Cálculo 2 2 3 3 7 2" xfId="536"/>
    <cellStyle name="Cálculo 2 2 3 3 8" xfId="537"/>
    <cellStyle name="Cálculo 2 2 3 3 8 2" xfId="538"/>
    <cellStyle name="Cálculo 2 2 3 3 9" xfId="539"/>
    <cellStyle name="Cálculo 2 2 3 3 9 2" xfId="540"/>
    <cellStyle name="Cálculo 2 2 3 4" xfId="541"/>
    <cellStyle name="Cálculo 2 2 3 4 10" xfId="542"/>
    <cellStyle name="Cálculo 2 2 3 4 10 2" xfId="543"/>
    <cellStyle name="Cálculo 2 2 3 4 11" xfId="544"/>
    <cellStyle name="Cálculo 2 2 3 4 2" xfId="545"/>
    <cellStyle name="Cálculo 2 2 3 4 2 2" xfId="546"/>
    <cellStyle name="Cálculo 2 2 3 4 3" xfId="547"/>
    <cellStyle name="Cálculo 2 2 3 4 3 2" xfId="548"/>
    <cellStyle name="Cálculo 2 2 3 4 4" xfId="549"/>
    <cellStyle name="Cálculo 2 2 3 4 4 2" xfId="550"/>
    <cellStyle name="Cálculo 2 2 3 4 5" xfId="551"/>
    <cellStyle name="Cálculo 2 2 3 4 5 2" xfId="552"/>
    <cellStyle name="Cálculo 2 2 3 4 6" xfId="553"/>
    <cellStyle name="Cálculo 2 2 3 4 6 2" xfId="554"/>
    <cellStyle name="Cálculo 2 2 3 4 7" xfId="555"/>
    <cellStyle name="Cálculo 2 2 3 4 7 2" xfId="556"/>
    <cellStyle name="Cálculo 2 2 3 4 8" xfId="557"/>
    <cellStyle name="Cálculo 2 2 3 4 8 2" xfId="558"/>
    <cellStyle name="Cálculo 2 2 3 4 9" xfId="559"/>
    <cellStyle name="Cálculo 2 2 3 4 9 2" xfId="560"/>
    <cellStyle name="Cálculo 2 2 3 5" xfId="561"/>
    <cellStyle name="Cálculo 2 2 3 5 10" xfId="562"/>
    <cellStyle name="Cálculo 2 2 3 5 10 2" xfId="563"/>
    <cellStyle name="Cálculo 2 2 3 5 11" xfId="564"/>
    <cellStyle name="Cálculo 2 2 3 5 2" xfId="565"/>
    <cellStyle name="Cálculo 2 2 3 5 2 2" xfId="566"/>
    <cellStyle name="Cálculo 2 2 3 5 3" xfId="567"/>
    <cellStyle name="Cálculo 2 2 3 5 3 2" xfId="568"/>
    <cellStyle name="Cálculo 2 2 3 5 4" xfId="569"/>
    <cellStyle name="Cálculo 2 2 3 5 4 2" xfId="570"/>
    <cellStyle name="Cálculo 2 2 3 5 5" xfId="571"/>
    <cellStyle name="Cálculo 2 2 3 5 5 2" xfId="572"/>
    <cellStyle name="Cálculo 2 2 3 5 6" xfId="573"/>
    <cellStyle name="Cálculo 2 2 3 5 6 2" xfId="574"/>
    <cellStyle name="Cálculo 2 2 3 5 7" xfId="575"/>
    <cellStyle name="Cálculo 2 2 3 5 7 2" xfId="576"/>
    <cellStyle name="Cálculo 2 2 3 5 8" xfId="577"/>
    <cellStyle name="Cálculo 2 2 3 5 8 2" xfId="578"/>
    <cellStyle name="Cálculo 2 2 3 5 9" xfId="579"/>
    <cellStyle name="Cálculo 2 2 3 5 9 2" xfId="580"/>
    <cellStyle name="Cálculo 2 2 3 6" xfId="581"/>
    <cellStyle name="Cálculo 2 2 3 6 2" xfId="582"/>
    <cellStyle name="Cálculo 2 2 3 7" xfId="583"/>
    <cellStyle name="Cálculo 2 2 3 7 2" xfId="584"/>
    <cellStyle name="Cálculo 2 2 3 8" xfId="585"/>
    <cellStyle name="Cálculo 2 2 3 8 2" xfId="586"/>
    <cellStyle name="Cálculo 2 2 3 9" xfId="587"/>
    <cellStyle name="Cálculo 2 2 3 9 2" xfId="588"/>
    <cellStyle name="Cálculo 2 2 4" xfId="589"/>
    <cellStyle name="Cálculo 2 2 4 10" xfId="590"/>
    <cellStyle name="Cálculo 2 2 4 10 2" xfId="591"/>
    <cellStyle name="Cálculo 2 2 4 11" xfId="592"/>
    <cellStyle name="Cálculo 2 2 4 11 2" xfId="593"/>
    <cellStyle name="Cálculo 2 2 4 12" xfId="594"/>
    <cellStyle name="Cálculo 2 2 4 12 2" xfId="595"/>
    <cellStyle name="Cálculo 2 2 4 13" xfId="596"/>
    <cellStyle name="Cálculo 2 2 4 2" xfId="597"/>
    <cellStyle name="Cálculo 2 2 4 2 10" xfId="598"/>
    <cellStyle name="Cálculo 2 2 4 2 10 2" xfId="599"/>
    <cellStyle name="Cálculo 2 2 4 2 11" xfId="600"/>
    <cellStyle name="Cálculo 2 2 4 2 2" xfId="601"/>
    <cellStyle name="Cálculo 2 2 4 2 2 2" xfId="602"/>
    <cellStyle name="Cálculo 2 2 4 2 3" xfId="603"/>
    <cellStyle name="Cálculo 2 2 4 2 3 2" xfId="604"/>
    <cellStyle name="Cálculo 2 2 4 2 4" xfId="605"/>
    <cellStyle name="Cálculo 2 2 4 2 4 2" xfId="606"/>
    <cellStyle name="Cálculo 2 2 4 2 5" xfId="607"/>
    <cellStyle name="Cálculo 2 2 4 2 5 2" xfId="608"/>
    <cellStyle name="Cálculo 2 2 4 2 6" xfId="609"/>
    <cellStyle name="Cálculo 2 2 4 2 6 2" xfId="610"/>
    <cellStyle name="Cálculo 2 2 4 2 7" xfId="611"/>
    <cellStyle name="Cálculo 2 2 4 2 7 2" xfId="612"/>
    <cellStyle name="Cálculo 2 2 4 2 8" xfId="613"/>
    <cellStyle name="Cálculo 2 2 4 2 8 2" xfId="614"/>
    <cellStyle name="Cálculo 2 2 4 2 9" xfId="615"/>
    <cellStyle name="Cálculo 2 2 4 2 9 2" xfId="616"/>
    <cellStyle name="Cálculo 2 2 4 3" xfId="617"/>
    <cellStyle name="Cálculo 2 2 4 3 10" xfId="618"/>
    <cellStyle name="Cálculo 2 2 4 3 10 2" xfId="619"/>
    <cellStyle name="Cálculo 2 2 4 3 11" xfId="620"/>
    <cellStyle name="Cálculo 2 2 4 3 2" xfId="621"/>
    <cellStyle name="Cálculo 2 2 4 3 2 2" xfId="622"/>
    <cellStyle name="Cálculo 2 2 4 3 3" xfId="623"/>
    <cellStyle name="Cálculo 2 2 4 3 3 2" xfId="624"/>
    <cellStyle name="Cálculo 2 2 4 3 4" xfId="625"/>
    <cellStyle name="Cálculo 2 2 4 3 4 2" xfId="626"/>
    <cellStyle name="Cálculo 2 2 4 3 5" xfId="627"/>
    <cellStyle name="Cálculo 2 2 4 3 5 2" xfId="628"/>
    <cellStyle name="Cálculo 2 2 4 3 6" xfId="629"/>
    <cellStyle name="Cálculo 2 2 4 3 6 2" xfId="630"/>
    <cellStyle name="Cálculo 2 2 4 3 7" xfId="631"/>
    <cellStyle name="Cálculo 2 2 4 3 7 2" xfId="632"/>
    <cellStyle name="Cálculo 2 2 4 3 8" xfId="633"/>
    <cellStyle name="Cálculo 2 2 4 3 8 2" xfId="634"/>
    <cellStyle name="Cálculo 2 2 4 3 9" xfId="635"/>
    <cellStyle name="Cálculo 2 2 4 3 9 2" xfId="636"/>
    <cellStyle name="Cálculo 2 2 4 4" xfId="637"/>
    <cellStyle name="Cálculo 2 2 4 4 2" xfId="638"/>
    <cellStyle name="Cálculo 2 2 4 5" xfId="639"/>
    <cellStyle name="Cálculo 2 2 4 5 2" xfId="640"/>
    <cellStyle name="Cálculo 2 2 4 6" xfId="641"/>
    <cellStyle name="Cálculo 2 2 4 6 2" xfId="642"/>
    <cellStyle name="Cálculo 2 2 4 7" xfId="643"/>
    <cellStyle name="Cálculo 2 2 4 7 2" xfId="644"/>
    <cellStyle name="Cálculo 2 2 4 8" xfId="645"/>
    <cellStyle name="Cálculo 2 2 4 8 2" xfId="646"/>
    <cellStyle name="Cálculo 2 2 4 9" xfId="647"/>
    <cellStyle name="Cálculo 2 2 4 9 2" xfId="648"/>
    <cellStyle name="Cálculo 2 2 5" xfId="649"/>
    <cellStyle name="Cálculo 2 2 5 10" xfId="650"/>
    <cellStyle name="Cálculo 2 2 5 10 2" xfId="651"/>
    <cellStyle name="Cálculo 2 2 5 11" xfId="652"/>
    <cellStyle name="Cálculo 2 2 5 11 2" xfId="653"/>
    <cellStyle name="Cálculo 2 2 5 12" xfId="654"/>
    <cellStyle name="Cálculo 2 2 5 12 2" xfId="655"/>
    <cellStyle name="Cálculo 2 2 5 13" xfId="656"/>
    <cellStyle name="Cálculo 2 2 5 2" xfId="657"/>
    <cellStyle name="Cálculo 2 2 5 2 10" xfId="658"/>
    <cellStyle name="Cálculo 2 2 5 2 10 2" xfId="659"/>
    <cellStyle name="Cálculo 2 2 5 2 11" xfId="660"/>
    <cellStyle name="Cálculo 2 2 5 2 2" xfId="661"/>
    <cellStyle name="Cálculo 2 2 5 2 2 2" xfId="662"/>
    <cellStyle name="Cálculo 2 2 5 2 3" xfId="663"/>
    <cellStyle name="Cálculo 2 2 5 2 3 2" xfId="664"/>
    <cellStyle name="Cálculo 2 2 5 2 4" xfId="665"/>
    <cellStyle name="Cálculo 2 2 5 2 4 2" xfId="666"/>
    <cellStyle name="Cálculo 2 2 5 2 5" xfId="667"/>
    <cellStyle name="Cálculo 2 2 5 2 5 2" xfId="668"/>
    <cellStyle name="Cálculo 2 2 5 2 6" xfId="669"/>
    <cellStyle name="Cálculo 2 2 5 2 6 2" xfId="670"/>
    <cellStyle name="Cálculo 2 2 5 2 7" xfId="671"/>
    <cellStyle name="Cálculo 2 2 5 2 7 2" xfId="672"/>
    <cellStyle name="Cálculo 2 2 5 2 8" xfId="673"/>
    <cellStyle name="Cálculo 2 2 5 2 8 2" xfId="674"/>
    <cellStyle name="Cálculo 2 2 5 2 9" xfId="675"/>
    <cellStyle name="Cálculo 2 2 5 2 9 2" xfId="676"/>
    <cellStyle name="Cálculo 2 2 5 3" xfId="677"/>
    <cellStyle name="Cálculo 2 2 5 3 10" xfId="678"/>
    <cellStyle name="Cálculo 2 2 5 3 10 2" xfId="679"/>
    <cellStyle name="Cálculo 2 2 5 3 11" xfId="680"/>
    <cellStyle name="Cálculo 2 2 5 3 2" xfId="681"/>
    <cellStyle name="Cálculo 2 2 5 3 2 2" xfId="682"/>
    <cellStyle name="Cálculo 2 2 5 3 3" xfId="683"/>
    <cellStyle name="Cálculo 2 2 5 3 3 2" xfId="684"/>
    <cellStyle name="Cálculo 2 2 5 3 4" xfId="685"/>
    <cellStyle name="Cálculo 2 2 5 3 4 2" xfId="686"/>
    <cellStyle name="Cálculo 2 2 5 3 5" xfId="687"/>
    <cellStyle name="Cálculo 2 2 5 3 5 2" xfId="688"/>
    <cellStyle name="Cálculo 2 2 5 3 6" xfId="689"/>
    <cellStyle name="Cálculo 2 2 5 3 6 2" xfId="690"/>
    <cellStyle name="Cálculo 2 2 5 3 7" xfId="691"/>
    <cellStyle name="Cálculo 2 2 5 3 7 2" xfId="692"/>
    <cellStyle name="Cálculo 2 2 5 3 8" xfId="693"/>
    <cellStyle name="Cálculo 2 2 5 3 8 2" xfId="694"/>
    <cellStyle name="Cálculo 2 2 5 3 9" xfId="695"/>
    <cellStyle name="Cálculo 2 2 5 3 9 2" xfId="696"/>
    <cellStyle name="Cálculo 2 2 5 4" xfId="697"/>
    <cellStyle name="Cálculo 2 2 5 4 2" xfId="698"/>
    <cellStyle name="Cálculo 2 2 5 5" xfId="699"/>
    <cellStyle name="Cálculo 2 2 5 5 2" xfId="700"/>
    <cellStyle name="Cálculo 2 2 5 6" xfId="701"/>
    <cellStyle name="Cálculo 2 2 5 6 2" xfId="702"/>
    <cellStyle name="Cálculo 2 2 5 7" xfId="703"/>
    <cellStyle name="Cálculo 2 2 5 7 2" xfId="704"/>
    <cellStyle name="Cálculo 2 2 5 8" xfId="705"/>
    <cellStyle name="Cálculo 2 2 5 8 2" xfId="706"/>
    <cellStyle name="Cálculo 2 2 5 9" xfId="707"/>
    <cellStyle name="Cálculo 2 2 5 9 2" xfId="708"/>
    <cellStyle name="Cálculo 2 2 6" xfId="709"/>
    <cellStyle name="Cálculo 2 2 6 2" xfId="710"/>
    <cellStyle name="Cálculo 2 2 7" xfId="711"/>
    <cellStyle name="Cálculo 2 2 7 2" xfId="712"/>
    <cellStyle name="Cálculo 2 2 8" xfId="713"/>
    <cellStyle name="Cálculo 2 2 8 2" xfId="714"/>
    <cellStyle name="Cálculo 2 2 9" xfId="715"/>
    <cellStyle name="Cálculo 2 2 9 2" xfId="716"/>
    <cellStyle name="Cálculo 2 20" xfId="717"/>
    <cellStyle name="Cálculo 2 21" xfId="718"/>
    <cellStyle name="Cálculo 2 3" xfId="719"/>
    <cellStyle name="Cálculo 2 3 10" xfId="720"/>
    <cellStyle name="Cálculo 2 3 10 2" xfId="721"/>
    <cellStyle name="Cálculo 2 3 11" xfId="722"/>
    <cellStyle name="Cálculo 2 3 11 2" xfId="723"/>
    <cellStyle name="Cálculo 2 3 12" xfId="724"/>
    <cellStyle name="Cálculo 2 3 12 2" xfId="725"/>
    <cellStyle name="Cálculo 2 3 13" xfId="726"/>
    <cellStyle name="Cálculo 2 3 13 2" xfId="727"/>
    <cellStyle name="Cálculo 2 3 14" xfId="728"/>
    <cellStyle name="Cálculo 2 3 14 2" xfId="729"/>
    <cellStyle name="Cálculo 2 3 15" xfId="730"/>
    <cellStyle name="Cálculo 2 3 16" xfId="731"/>
    <cellStyle name="Cálculo 2 3 17" xfId="732"/>
    <cellStyle name="Cálculo 2 3 2" xfId="733"/>
    <cellStyle name="Cálculo 2 3 2 10" xfId="734"/>
    <cellStyle name="Cálculo 2 3 2 10 2" xfId="735"/>
    <cellStyle name="Cálculo 2 3 2 11" xfId="736"/>
    <cellStyle name="Cálculo 2 3 2 11 2" xfId="737"/>
    <cellStyle name="Cálculo 2 3 2 12" xfId="738"/>
    <cellStyle name="Cálculo 2 3 2 12 2" xfId="739"/>
    <cellStyle name="Cálculo 2 3 2 13" xfId="740"/>
    <cellStyle name="Cálculo 2 3 2 13 2" xfId="741"/>
    <cellStyle name="Cálculo 2 3 2 14" xfId="742"/>
    <cellStyle name="Cálculo 2 3 2 14 2" xfId="743"/>
    <cellStyle name="Cálculo 2 3 2 15" xfId="744"/>
    <cellStyle name="Cálculo 2 3 2 2" xfId="745"/>
    <cellStyle name="Cálculo 2 3 2 2 10" xfId="746"/>
    <cellStyle name="Cálculo 2 3 2 2 10 2" xfId="747"/>
    <cellStyle name="Cálculo 2 3 2 2 11" xfId="748"/>
    <cellStyle name="Cálculo 2 3 2 2 11 2" xfId="749"/>
    <cellStyle name="Cálculo 2 3 2 2 12" xfId="750"/>
    <cellStyle name="Cálculo 2 3 2 2 12 2" xfId="751"/>
    <cellStyle name="Cálculo 2 3 2 2 13" xfId="752"/>
    <cellStyle name="Cálculo 2 3 2 2 2" xfId="753"/>
    <cellStyle name="Cálculo 2 3 2 2 2 10" xfId="754"/>
    <cellStyle name="Cálculo 2 3 2 2 2 10 2" xfId="755"/>
    <cellStyle name="Cálculo 2 3 2 2 2 11" xfId="756"/>
    <cellStyle name="Cálculo 2 3 2 2 2 2" xfId="757"/>
    <cellStyle name="Cálculo 2 3 2 2 2 2 2" xfId="758"/>
    <cellStyle name="Cálculo 2 3 2 2 2 3" xfId="759"/>
    <cellStyle name="Cálculo 2 3 2 2 2 3 2" xfId="760"/>
    <cellStyle name="Cálculo 2 3 2 2 2 4" xfId="761"/>
    <cellStyle name="Cálculo 2 3 2 2 2 4 2" xfId="762"/>
    <cellStyle name="Cálculo 2 3 2 2 2 5" xfId="763"/>
    <cellStyle name="Cálculo 2 3 2 2 2 5 2" xfId="764"/>
    <cellStyle name="Cálculo 2 3 2 2 2 6" xfId="765"/>
    <cellStyle name="Cálculo 2 3 2 2 2 6 2" xfId="766"/>
    <cellStyle name="Cálculo 2 3 2 2 2 7" xfId="767"/>
    <cellStyle name="Cálculo 2 3 2 2 2 7 2" xfId="768"/>
    <cellStyle name="Cálculo 2 3 2 2 2 8" xfId="769"/>
    <cellStyle name="Cálculo 2 3 2 2 2 8 2" xfId="770"/>
    <cellStyle name="Cálculo 2 3 2 2 2 9" xfId="771"/>
    <cellStyle name="Cálculo 2 3 2 2 2 9 2" xfId="772"/>
    <cellStyle name="Cálculo 2 3 2 2 3" xfId="773"/>
    <cellStyle name="Cálculo 2 3 2 2 3 10" xfId="774"/>
    <cellStyle name="Cálculo 2 3 2 2 3 10 2" xfId="775"/>
    <cellStyle name="Cálculo 2 3 2 2 3 11" xfId="776"/>
    <cellStyle name="Cálculo 2 3 2 2 3 2" xfId="777"/>
    <cellStyle name="Cálculo 2 3 2 2 3 2 2" xfId="778"/>
    <cellStyle name="Cálculo 2 3 2 2 3 3" xfId="779"/>
    <cellStyle name="Cálculo 2 3 2 2 3 3 2" xfId="780"/>
    <cellStyle name="Cálculo 2 3 2 2 3 4" xfId="781"/>
    <cellStyle name="Cálculo 2 3 2 2 3 4 2" xfId="782"/>
    <cellStyle name="Cálculo 2 3 2 2 3 5" xfId="783"/>
    <cellStyle name="Cálculo 2 3 2 2 3 5 2" xfId="784"/>
    <cellStyle name="Cálculo 2 3 2 2 3 6" xfId="785"/>
    <cellStyle name="Cálculo 2 3 2 2 3 6 2" xfId="786"/>
    <cellStyle name="Cálculo 2 3 2 2 3 7" xfId="787"/>
    <cellStyle name="Cálculo 2 3 2 2 3 7 2" xfId="788"/>
    <cellStyle name="Cálculo 2 3 2 2 3 8" xfId="789"/>
    <cellStyle name="Cálculo 2 3 2 2 3 8 2" xfId="790"/>
    <cellStyle name="Cálculo 2 3 2 2 3 9" xfId="791"/>
    <cellStyle name="Cálculo 2 3 2 2 3 9 2" xfId="792"/>
    <cellStyle name="Cálculo 2 3 2 2 4" xfId="793"/>
    <cellStyle name="Cálculo 2 3 2 2 4 2" xfId="794"/>
    <cellStyle name="Cálculo 2 3 2 2 5" xfId="795"/>
    <cellStyle name="Cálculo 2 3 2 2 5 2" xfId="796"/>
    <cellStyle name="Cálculo 2 3 2 2 6" xfId="797"/>
    <cellStyle name="Cálculo 2 3 2 2 6 2" xfId="798"/>
    <cellStyle name="Cálculo 2 3 2 2 7" xfId="799"/>
    <cellStyle name="Cálculo 2 3 2 2 7 2" xfId="800"/>
    <cellStyle name="Cálculo 2 3 2 2 8" xfId="801"/>
    <cellStyle name="Cálculo 2 3 2 2 8 2" xfId="802"/>
    <cellStyle name="Cálculo 2 3 2 2 9" xfId="803"/>
    <cellStyle name="Cálculo 2 3 2 2 9 2" xfId="804"/>
    <cellStyle name="Cálculo 2 3 2 3" xfId="805"/>
    <cellStyle name="Cálculo 2 3 2 3 10" xfId="806"/>
    <cellStyle name="Cálculo 2 3 2 3 10 2" xfId="807"/>
    <cellStyle name="Cálculo 2 3 2 3 11" xfId="808"/>
    <cellStyle name="Cálculo 2 3 2 3 11 2" xfId="809"/>
    <cellStyle name="Cálculo 2 3 2 3 12" xfId="810"/>
    <cellStyle name="Cálculo 2 3 2 3 12 2" xfId="811"/>
    <cellStyle name="Cálculo 2 3 2 3 13" xfId="812"/>
    <cellStyle name="Cálculo 2 3 2 3 2" xfId="813"/>
    <cellStyle name="Cálculo 2 3 2 3 2 10" xfId="814"/>
    <cellStyle name="Cálculo 2 3 2 3 2 10 2" xfId="815"/>
    <cellStyle name="Cálculo 2 3 2 3 2 11" xfId="816"/>
    <cellStyle name="Cálculo 2 3 2 3 2 2" xfId="817"/>
    <cellStyle name="Cálculo 2 3 2 3 2 2 2" xfId="818"/>
    <cellStyle name="Cálculo 2 3 2 3 2 3" xfId="819"/>
    <cellStyle name="Cálculo 2 3 2 3 2 3 2" xfId="820"/>
    <cellStyle name="Cálculo 2 3 2 3 2 4" xfId="821"/>
    <cellStyle name="Cálculo 2 3 2 3 2 4 2" xfId="822"/>
    <cellStyle name="Cálculo 2 3 2 3 2 5" xfId="823"/>
    <cellStyle name="Cálculo 2 3 2 3 2 5 2" xfId="824"/>
    <cellStyle name="Cálculo 2 3 2 3 2 6" xfId="825"/>
    <cellStyle name="Cálculo 2 3 2 3 2 6 2" xfId="826"/>
    <cellStyle name="Cálculo 2 3 2 3 2 7" xfId="827"/>
    <cellStyle name="Cálculo 2 3 2 3 2 7 2" xfId="828"/>
    <cellStyle name="Cálculo 2 3 2 3 2 8" xfId="829"/>
    <cellStyle name="Cálculo 2 3 2 3 2 8 2" xfId="830"/>
    <cellStyle name="Cálculo 2 3 2 3 2 9" xfId="831"/>
    <cellStyle name="Cálculo 2 3 2 3 2 9 2" xfId="832"/>
    <cellStyle name="Cálculo 2 3 2 3 3" xfId="833"/>
    <cellStyle name="Cálculo 2 3 2 3 3 10" xfId="834"/>
    <cellStyle name="Cálculo 2 3 2 3 3 10 2" xfId="835"/>
    <cellStyle name="Cálculo 2 3 2 3 3 11" xfId="836"/>
    <cellStyle name="Cálculo 2 3 2 3 3 2" xfId="837"/>
    <cellStyle name="Cálculo 2 3 2 3 3 2 2" xfId="838"/>
    <cellStyle name="Cálculo 2 3 2 3 3 3" xfId="839"/>
    <cellStyle name="Cálculo 2 3 2 3 3 3 2" xfId="840"/>
    <cellStyle name="Cálculo 2 3 2 3 3 4" xfId="841"/>
    <cellStyle name="Cálculo 2 3 2 3 3 4 2" xfId="842"/>
    <cellStyle name="Cálculo 2 3 2 3 3 5" xfId="843"/>
    <cellStyle name="Cálculo 2 3 2 3 3 5 2" xfId="844"/>
    <cellStyle name="Cálculo 2 3 2 3 3 6" xfId="845"/>
    <cellStyle name="Cálculo 2 3 2 3 3 6 2" xfId="846"/>
    <cellStyle name="Cálculo 2 3 2 3 3 7" xfId="847"/>
    <cellStyle name="Cálculo 2 3 2 3 3 7 2" xfId="848"/>
    <cellStyle name="Cálculo 2 3 2 3 3 8" xfId="849"/>
    <cellStyle name="Cálculo 2 3 2 3 3 8 2" xfId="850"/>
    <cellStyle name="Cálculo 2 3 2 3 3 9" xfId="851"/>
    <cellStyle name="Cálculo 2 3 2 3 3 9 2" xfId="852"/>
    <cellStyle name="Cálculo 2 3 2 3 4" xfId="853"/>
    <cellStyle name="Cálculo 2 3 2 3 4 2" xfId="854"/>
    <cellStyle name="Cálculo 2 3 2 3 5" xfId="855"/>
    <cellStyle name="Cálculo 2 3 2 3 5 2" xfId="856"/>
    <cellStyle name="Cálculo 2 3 2 3 6" xfId="857"/>
    <cellStyle name="Cálculo 2 3 2 3 6 2" xfId="858"/>
    <cellStyle name="Cálculo 2 3 2 3 7" xfId="859"/>
    <cellStyle name="Cálculo 2 3 2 3 7 2" xfId="860"/>
    <cellStyle name="Cálculo 2 3 2 3 8" xfId="861"/>
    <cellStyle name="Cálculo 2 3 2 3 8 2" xfId="862"/>
    <cellStyle name="Cálculo 2 3 2 3 9" xfId="863"/>
    <cellStyle name="Cálculo 2 3 2 3 9 2" xfId="864"/>
    <cellStyle name="Cálculo 2 3 2 4" xfId="865"/>
    <cellStyle name="Cálculo 2 3 2 4 10" xfId="866"/>
    <cellStyle name="Cálculo 2 3 2 4 10 2" xfId="867"/>
    <cellStyle name="Cálculo 2 3 2 4 11" xfId="868"/>
    <cellStyle name="Cálculo 2 3 2 4 2" xfId="869"/>
    <cellStyle name="Cálculo 2 3 2 4 2 2" xfId="870"/>
    <cellStyle name="Cálculo 2 3 2 4 3" xfId="871"/>
    <cellStyle name="Cálculo 2 3 2 4 3 2" xfId="872"/>
    <cellStyle name="Cálculo 2 3 2 4 4" xfId="873"/>
    <cellStyle name="Cálculo 2 3 2 4 4 2" xfId="874"/>
    <cellStyle name="Cálculo 2 3 2 4 5" xfId="875"/>
    <cellStyle name="Cálculo 2 3 2 4 5 2" xfId="876"/>
    <cellStyle name="Cálculo 2 3 2 4 6" xfId="877"/>
    <cellStyle name="Cálculo 2 3 2 4 6 2" xfId="878"/>
    <cellStyle name="Cálculo 2 3 2 4 7" xfId="879"/>
    <cellStyle name="Cálculo 2 3 2 4 7 2" xfId="880"/>
    <cellStyle name="Cálculo 2 3 2 4 8" xfId="881"/>
    <cellStyle name="Cálculo 2 3 2 4 8 2" xfId="882"/>
    <cellStyle name="Cálculo 2 3 2 4 9" xfId="883"/>
    <cellStyle name="Cálculo 2 3 2 4 9 2" xfId="884"/>
    <cellStyle name="Cálculo 2 3 2 5" xfId="885"/>
    <cellStyle name="Cálculo 2 3 2 5 10" xfId="886"/>
    <cellStyle name="Cálculo 2 3 2 5 10 2" xfId="887"/>
    <cellStyle name="Cálculo 2 3 2 5 11" xfId="888"/>
    <cellStyle name="Cálculo 2 3 2 5 2" xfId="889"/>
    <cellStyle name="Cálculo 2 3 2 5 2 2" xfId="890"/>
    <cellStyle name="Cálculo 2 3 2 5 3" xfId="891"/>
    <cellStyle name="Cálculo 2 3 2 5 3 2" xfId="892"/>
    <cellStyle name="Cálculo 2 3 2 5 4" xfId="893"/>
    <cellStyle name="Cálculo 2 3 2 5 4 2" xfId="894"/>
    <cellStyle name="Cálculo 2 3 2 5 5" xfId="895"/>
    <cellStyle name="Cálculo 2 3 2 5 5 2" xfId="896"/>
    <cellStyle name="Cálculo 2 3 2 5 6" xfId="897"/>
    <cellStyle name="Cálculo 2 3 2 5 6 2" xfId="898"/>
    <cellStyle name="Cálculo 2 3 2 5 7" xfId="899"/>
    <cellStyle name="Cálculo 2 3 2 5 7 2" xfId="900"/>
    <cellStyle name="Cálculo 2 3 2 5 8" xfId="901"/>
    <cellStyle name="Cálculo 2 3 2 5 8 2" xfId="902"/>
    <cellStyle name="Cálculo 2 3 2 5 9" xfId="903"/>
    <cellStyle name="Cálculo 2 3 2 5 9 2" xfId="904"/>
    <cellStyle name="Cálculo 2 3 2 6" xfId="905"/>
    <cellStyle name="Cálculo 2 3 2 6 2" xfId="906"/>
    <cellStyle name="Cálculo 2 3 2 7" xfId="907"/>
    <cellStyle name="Cálculo 2 3 2 7 2" xfId="908"/>
    <cellStyle name="Cálculo 2 3 2 8" xfId="909"/>
    <cellStyle name="Cálculo 2 3 2 8 2" xfId="910"/>
    <cellStyle name="Cálculo 2 3 2 9" xfId="911"/>
    <cellStyle name="Cálculo 2 3 2 9 2" xfId="912"/>
    <cellStyle name="Cálculo 2 3 3" xfId="913"/>
    <cellStyle name="Cálculo 2 3 3 10" xfId="914"/>
    <cellStyle name="Cálculo 2 3 3 10 2" xfId="915"/>
    <cellStyle name="Cálculo 2 3 3 11" xfId="916"/>
    <cellStyle name="Cálculo 2 3 3 11 2" xfId="917"/>
    <cellStyle name="Cálculo 2 3 3 12" xfId="918"/>
    <cellStyle name="Cálculo 2 3 3 12 2" xfId="919"/>
    <cellStyle name="Cálculo 2 3 3 13" xfId="920"/>
    <cellStyle name="Cálculo 2 3 3 13 2" xfId="921"/>
    <cellStyle name="Cálculo 2 3 3 14" xfId="922"/>
    <cellStyle name="Cálculo 2 3 3 14 2" xfId="923"/>
    <cellStyle name="Cálculo 2 3 3 15" xfId="924"/>
    <cellStyle name="Cálculo 2 3 3 2" xfId="925"/>
    <cellStyle name="Cálculo 2 3 3 2 10" xfId="926"/>
    <cellStyle name="Cálculo 2 3 3 2 10 2" xfId="927"/>
    <cellStyle name="Cálculo 2 3 3 2 11" xfId="928"/>
    <cellStyle name="Cálculo 2 3 3 2 11 2" xfId="929"/>
    <cellStyle name="Cálculo 2 3 3 2 12" xfId="930"/>
    <cellStyle name="Cálculo 2 3 3 2 12 2" xfId="931"/>
    <cellStyle name="Cálculo 2 3 3 2 13" xfId="932"/>
    <cellStyle name="Cálculo 2 3 3 2 2" xfId="933"/>
    <cellStyle name="Cálculo 2 3 3 2 2 10" xfId="934"/>
    <cellStyle name="Cálculo 2 3 3 2 2 10 2" xfId="935"/>
    <cellStyle name="Cálculo 2 3 3 2 2 11" xfId="936"/>
    <cellStyle name="Cálculo 2 3 3 2 2 2" xfId="937"/>
    <cellStyle name="Cálculo 2 3 3 2 2 2 2" xfId="938"/>
    <cellStyle name="Cálculo 2 3 3 2 2 3" xfId="939"/>
    <cellStyle name="Cálculo 2 3 3 2 2 3 2" xfId="940"/>
    <cellStyle name="Cálculo 2 3 3 2 2 4" xfId="941"/>
    <cellStyle name="Cálculo 2 3 3 2 2 4 2" xfId="942"/>
    <cellStyle name="Cálculo 2 3 3 2 2 5" xfId="943"/>
    <cellStyle name="Cálculo 2 3 3 2 2 5 2" xfId="944"/>
    <cellStyle name="Cálculo 2 3 3 2 2 6" xfId="945"/>
    <cellStyle name="Cálculo 2 3 3 2 2 6 2" xfId="946"/>
    <cellStyle name="Cálculo 2 3 3 2 2 7" xfId="947"/>
    <cellStyle name="Cálculo 2 3 3 2 2 7 2" xfId="948"/>
    <cellStyle name="Cálculo 2 3 3 2 2 8" xfId="949"/>
    <cellStyle name="Cálculo 2 3 3 2 2 8 2" xfId="950"/>
    <cellStyle name="Cálculo 2 3 3 2 2 9" xfId="951"/>
    <cellStyle name="Cálculo 2 3 3 2 2 9 2" xfId="952"/>
    <cellStyle name="Cálculo 2 3 3 2 3" xfId="953"/>
    <cellStyle name="Cálculo 2 3 3 2 3 10" xfId="954"/>
    <cellStyle name="Cálculo 2 3 3 2 3 10 2" xfId="955"/>
    <cellStyle name="Cálculo 2 3 3 2 3 11" xfId="956"/>
    <cellStyle name="Cálculo 2 3 3 2 3 2" xfId="957"/>
    <cellStyle name="Cálculo 2 3 3 2 3 2 2" xfId="958"/>
    <cellStyle name="Cálculo 2 3 3 2 3 3" xfId="959"/>
    <cellStyle name="Cálculo 2 3 3 2 3 3 2" xfId="960"/>
    <cellStyle name="Cálculo 2 3 3 2 3 4" xfId="961"/>
    <cellStyle name="Cálculo 2 3 3 2 3 4 2" xfId="962"/>
    <cellStyle name="Cálculo 2 3 3 2 3 5" xfId="963"/>
    <cellStyle name="Cálculo 2 3 3 2 3 5 2" xfId="964"/>
    <cellStyle name="Cálculo 2 3 3 2 3 6" xfId="965"/>
    <cellStyle name="Cálculo 2 3 3 2 3 6 2" xfId="966"/>
    <cellStyle name="Cálculo 2 3 3 2 3 7" xfId="967"/>
    <cellStyle name="Cálculo 2 3 3 2 3 7 2" xfId="968"/>
    <cellStyle name="Cálculo 2 3 3 2 3 8" xfId="969"/>
    <cellStyle name="Cálculo 2 3 3 2 3 8 2" xfId="970"/>
    <cellStyle name="Cálculo 2 3 3 2 3 9" xfId="971"/>
    <cellStyle name="Cálculo 2 3 3 2 3 9 2" xfId="972"/>
    <cellStyle name="Cálculo 2 3 3 2 4" xfId="973"/>
    <cellStyle name="Cálculo 2 3 3 2 4 2" xfId="974"/>
    <cellStyle name="Cálculo 2 3 3 2 5" xfId="975"/>
    <cellStyle name="Cálculo 2 3 3 2 5 2" xfId="976"/>
    <cellStyle name="Cálculo 2 3 3 2 6" xfId="977"/>
    <cellStyle name="Cálculo 2 3 3 2 6 2" xfId="978"/>
    <cellStyle name="Cálculo 2 3 3 2 7" xfId="979"/>
    <cellStyle name="Cálculo 2 3 3 2 7 2" xfId="980"/>
    <cellStyle name="Cálculo 2 3 3 2 8" xfId="981"/>
    <cellStyle name="Cálculo 2 3 3 2 8 2" xfId="982"/>
    <cellStyle name="Cálculo 2 3 3 2 9" xfId="983"/>
    <cellStyle name="Cálculo 2 3 3 2 9 2" xfId="984"/>
    <cellStyle name="Cálculo 2 3 3 3" xfId="985"/>
    <cellStyle name="Cálculo 2 3 3 3 10" xfId="986"/>
    <cellStyle name="Cálculo 2 3 3 3 10 2" xfId="987"/>
    <cellStyle name="Cálculo 2 3 3 3 11" xfId="988"/>
    <cellStyle name="Cálculo 2 3 3 3 11 2" xfId="989"/>
    <cellStyle name="Cálculo 2 3 3 3 12" xfId="990"/>
    <cellStyle name="Cálculo 2 3 3 3 12 2" xfId="991"/>
    <cellStyle name="Cálculo 2 3 3 3 13" xfId="992"/>
    <cellStyle name="Cálculo 2 3 3 3 2" xfId="993"/>
    <cellStyle name="Cálculo 2 3 3 3 2 10" xfId="994"/>
    <cellStyle name="Cálculo 2 3 3 3 2 10 2" xfId="995"/>
    <cellStyle name="Cálculo 2 3 3 3 2 11" xfId="996"/>
    <cellStyle name="Cálculo 2 3 3 3 2 2" xfId="997"/>
    <cellStyle name="Cálculo 2 3 3 3 2 2 2" xfId="998"/>
    <cellStyle name="Cálculo 2 3 3 3 2 3" xfId="999"/>
    <cellStyle name="Cálculo 2 3 3 3 2 3 2" xfId="1000"/>
    <cellStyle name="Cálculo 2 3 3 3 2 4" xfId="1001"/>
    <cellStyle name="Cálculo 2 3 3 3 2 4 2" xfId="1002"/>
    <cellStyle name="Cálculo 2 3 3 3 2 5" xfId="1003"/>
    <cellStyle name="Cálculo 2 3 3 3 2 5 2" xfId="1004"/>
    <cellStyle name="Cálculo 2 3 3 3 2 6" xfId="1005"/>
    <cellStyle name="Cálculo 2 3 3 3 2 6 2" xfId="1006"/>
    <cellStyle name="Cálculo 2 3 3 3 2 7" xfId="1007"/>
    <cellStyle name="Cálculo 2 3 3 3 2 7 2" xfId="1008"/>
    <cellStyle name="Cálculo 2 3 3 3 2 8" xfId="1009"/>
    <cellStyle name="Cálculo 2 3 3 3 2 8 2" xfId="1010"/>
    <cellStyle name="Cálculo 2 3 3 3 2 9" xfId="1011"/>
    <cellStyle name="Cálculo 2 3 3 3 2 9 2" xfId="1012"/>
    <cellStyle name="Cálculo 2 3 3 3 3" xfId="1013"/>
    <cellStyle name="Cálculo 2 3 3 3 3 10" xfId="1014"/>
    <cellStyle name="Cálculo 2 3 3 3 3 10 2" xfId="1015"/>
    <cellStyle name="Cálculo 2 3 3 3 3 11" xfId="1016"/>
    <cellStyle name="Cálculo 2 3 3 3 3 2" xfId="1017"/>
    <cellStyle name="Cálculo 2 3 3 3 3 2 2" xfId="1018"/>
    <cellStyle name="Cálculo 2 3 3 3 3 3" xfId="1019"/>
    <cellStyle name="Cálculo 2 3 3 3 3 3 2" xfId="1020"/>
    <cellStyle name="Cálculo 2 3 3 3 3 4" xfId="1021"/>
    <cellStyle name="Cálculo 2 3 3 3 3 4 2" xfId="1022"/>
    <cellStyle name="Cálculo 2 3 3 3 3 5" xfId="1023"/>
    <cellStyle name="Cálculo 2 3 3 3 3 5 2" xfId="1024"/>
    <cellStyle name="Cálculo 2 3 3 3 3 6" xfId="1025"/>
    <cellStyle name="Cálculo 2 3 3 3 3 6 2" xfId="1026"/>
    <cellStyle name="Cálculo 2 3 3 3 3 7" xfId="1027"/>
    <cellStyle name="Cálculo 2 3 3 3 3 7 2" xfId="1028"/>
    <cellStyle name="Cálculo 2 3 3 3 3 8" xfId="1029"/>
    <cellStyle name="Cálculo 2 3 3 3 3 8 2" xfId="1030"/>
    <cellStyle name="Cálculo 2 3 3 3 3 9" xfId="1031"/>
    <cellStyle name="Cálculo 2 3 3 3 3 9 2" xfId="1032"/>
    <cellStyle name="Cálculo 2 3 3 3 4" xfId="1033"/>
    <cellStyle name="Cálculo 2 3 3 3 4 2" xfId="1034"/>
    <cellStyle name="Cálculo 2 3 3 3 5" xfId="1035"/>
    <cellStyle name="Cálculo 2 3 3 3 5 2" xfId="1036"/>
    <cellStyle name="Cálculo 2 3 3 3 6" xfId="1037"/>
    <cellStyle name="Cálculo 2 3 3 3 6 2" xfId="1038"/>
    <cellStyle name="Cálculo 2 3 3 3 7" xfId="1039"/>
    <cellStyle name="Cálculo 2 3 3 3 7 2" xfId="1040"/>
    <cellStyle name="Cálculo 2 3 3 3 8" xfId="1041"/>
    <cellStyle name="Cálculo 2 3 3 3 8 2" xfId="1042"/>
    <cellStyle name="Cálculo 2 3 3 3 9" xfId="1043"/>
    <cellStyle name="Cálculo 2 3 3 3 9 2" xfId="1044"/>
    <cellStyle name="Cálculo 2 3 3 4" xfId="1045"/>
    <cellStyle name="Cálculo 2 3 3 4 10" xfId="1046"/>
    <cellStyle name="Cálculo 2 3 3 4 10 2" xfId="1047"/>
    <cellStyle name="Cálculo 2 3 3 4 11" xfId="1048"/>
    <cellStyle name="Cálculo 2 3 3 4 2" xfId="1049"/>
    <cellStyle name="Cálculo 2 3 3 4 2 2" xfId="1050"/>
    <cellStyle name="Cálculo 2 3 3 4 3" xfId="1051"/>
    <cellStyle name="Cálculo 2 3 3 4 3 2" xfId="1052"/>
    <cellStyle name="Cálculo 2 3 3 4 4" xfId="1053"/>
    <cellStyle name="Cálculo 2 3 3 4 4 2" xfId="1054"/>
    <cellStyle name="Cálculo 2 3 3 4 5" xfId="1055"/>
    <cellStyle name="Cálculo 2 3 3 4 5 2" xfId="1056"/>
    <cellStyle name="Cálculo 2 3 3 4 6" xfId="1057"/>
    <cellStyle name="Cálculo 2 3 3 4 6 2" xfId="1058"/>
    <cellStyle name="Cálculo 2 3 3 4 7" xfId="1059"/>
    <cellStyle name="Cálculo 2 3 3 4 7 2" xfId="1060"/>
    <cellStyle name="Cálculo 2 3 3 4 8" xfId="1061"/>
    <cellStyle name="Cálculo 2 3 3 4 8 2" xfId="1062"/>
    <cellStyle name="Cálculo 2 3 3 4 9" xfId="1063"/>
    <cellStyle name="Cálculo 2 3 3 4 9 2" xfId="1064"/>
    <cellStyle name="Cálculo 2 3 3 5" xfId="1065"/>
    <cellStyle name="Cálculo 2 3 3 5 10" xfId="1066"/>
    <cellStyle name="Cálculo 2 3 3 5 10 2" xfId="1067"/>
    <cellStyle name="Cálculo 2 3 3 5 11" xfId="1068"/>
    <cellStyle name="Cálculo 2 3 3 5 2" xfId="1069"/>
    <cellStyle name="Cálculo 2 3 3 5 2 2" xfId="1070"/>
    <cellStyle name="Cálculo 2 3 3 5 3" xfId="1071"/>
    <cellStyle name="Cálculo 2 3 3 5 3 2" xfId="1072"/>
    <cellStyle name="Cálculo 2 3 3 5 4" xfId="1073"/>
    <cellStyle name="Cálculo 2 3 3 5 4 2" xfId="1074"/>
    <cellStyle name="Cálculo 2 3 3 5 5" xfId="1075"/>
    <cellStyle name="Cálculo 2 3 3 5 5 2" xfId="1076"/>
    <cellStyle name="Cálculo 2 3 3 5 6" xfId="1077"/>
    <cellStyle name="Cálculo 2 3 3 5 6 2" xfId="1078"/>
    <cellStyle name="Cálculo 2 3 3 5 7" xfId="1079"/>
    <cellStyle name="Cálculo 2 3 3 5 7 2" xfId="1080"/>
    <cellStyle name="Cálculo 2 3 3 5 8" xfId="1081"/>
    <cellStyle name="Cálculo 2 3 3 5 8 2" xfId="1082"/>
    <cellStyle name="Cálculo 2 3 3 5 9" xfId="1083"/>
    <cellStyle name="Cálculo 2 3 3 5 9 2" xfId="1084"/>
    <cellStyle name="Cálculo 2 3 3 6" xfId="1085"/>
    <cellStyle name="Cálculo 2 3 3 6 2" xfId="1086"/>
    <cellStyle name="Cálculo 2 3 3 7" xfId="1087"/>
    <cellStyle name="Cálculo 2 3 3 7 2" xfId="1088"/>
    <cellStyle name="Cálculo 2 3 3 8" xfId="1089"/>
    <cellStyle name="Cálculo 2 3 3 8 2" xfId="1090"/>
    <cellStyle name="Cálculo 2 3 3 9" xfId="1091"/>
    <cellStyle name="Cálculo 2 3 3 9 2" xfId="1092"/>
    <cellStyle name="Cálculo 2 3 4" xfId="1093"/>
    <cellStyle name="Cálculo 2 3 4 10" xfId="1094"/>
    <cellStyle name="Cálculo 2 3 4 10 2" xfId="1095"/>
    <cellStyle name="Cálculo 2 3 4 11" xfId="1096"/>
    <cellStyle name="Cálculo 2 3 4 11 2" xfId="1097"/>
    <cellStyle name="Cálculo 2 3 4 12" xfId="1098"/>
    <cellStyle name="Cálculo 2 3 4 12 2" xfId="1099"/>
    <cellStyle name="Cálculo 2 3 4 13" xfId="1100"/>
    <cellStyle name="Cálculo 2 3 4 2" xfId="1101"/>
    <cellStyle name="Cálculo 2 3 4 2 10" xfId="1102"/>
    <cellStyle name="Cálculo 2 3 4 2 10 2" xfId="1103"/>
    <cellStyle name="Cálculo 2 3 4 2 11" xfId="1104"/>
    <cellStyle name="Cálculo 2 3 4 2 2" xfId="1105"/>
    <cellStyle name="Cálculo 2 3 4 2 2 2" xfId="1106"/>
    <cellStyle name="Cálculo 2 3 4 2 3" xfId="1107"/>
    <cellStyle name="Cálculo 2 3 4 2 3 2" xfId="1108"/>
    <cellStyle name="Cálculo 2 3 4 2 4" xfId="1109"/>
    <cellStyle name="Cálculo 2 3 4 2 4 2" xfId="1110"/>
    <cellStyle name="Cálculo 2 3 4 2 5" xfId="1111"/>
    <cellStyle name="Cálculo 2 3 4 2 5 2" xfId="1112"/>
    <cellStyle name="Cálculo 2 3 4 2 6" xfId="1113"/>
    <cellStyle name="Cálculo 2 3 4 2 6 2" xfId="1114"/>
    <cellStyle name="Cálculo 2 3 4 2 7" xfId="1115"/>
    <cellStyle name="Cálculo 2 3 4 2 7 2" xfId="1116"/>
    <cellStyle name="Cálculo 2 3 4 2 8" xfId="1117"/>
    <cellStyle name="Cálculo 2 3 4 2 8 2" xfId="1118"/>
    <cellStyle name="Cálculo 2 3 4 2 9" xfId="1119"/>
    <cellStyle name="Cálculo 2 3 4 2 9 2" xfId="1120"/>
    <cellStyle name="Cálculo 2 3 4 3" xfId="1121"/>
    <cellStyle name="Cálculo 2 3 4 3 10" xfId="1122"/>
    <cellStyle name="Cálculo 2 3 4 3 10 2" xfId="1123"/>
    <cellStyle name="Cálculo 2 3 4 3 11" xfId="1124"/>
    <cellStyle name="Cálculo 2 3 4 3 2" xfId="1125"/>
    <cellStyle name="Cálculo 2 3 4 3 2 2" xfId="1126"/>
    <cellStyle name="Cálculo 2 3 4 3 3" xfId="1127"/>
    <cellStyle name="Cálculo 2 3 4 3 3 2" xfId="1128"/>
    <cellStyle name="Cálculo 2 3 4 3 4" xfId="1129"/>
    <cellStyle name="Cálculo 2 3 4 3 4 2" xfId="1130"/>
    <cellStyle name="Cálculo 2 3 4 3 5" xfId="1131"/>
    <cellStyle name="Cálculo 2 3 4 3 5 2" xfId="1132"/>
    <cellStyle name="Cálculo 2 3 4 3 6" xfId="1133"/>
    <cellStyle name="Cálculo 2 3 4 3 6 2" xfId="1134"/>
    <cellStyle name="Cálculo 2 3 4 3 7" xfId="1135"/>
    <cellStyle name="Cálculo 2 3 4 3 7 2" xfId="1136"/>
    <cellStyle name="Cálculo 2 3 4 3 8" xfId="1137"/>
    <cellStyle name="Cálculo 2 3 4 3 8 2" xfId="1138"/>
    <cellStyle name="Cálculo 2 3 4 3 9" xfId="1139"/>
    <cellStyle name="Cálculo 2 3 4 3 9 2" xfId="1140"/>
    <cellStyle name="Cálculo 2 3 4 4" xfId="1141"/>
    <cellStyle name="Cálculo 2 3 4 4 2" xfId="1142"/>
    <cellStyle name="Cálculo 2 3 4 5" xfId="1143"/>
    <cellStyle name="Cálculo 2 3 4 5 2" xfId="1144"/>
    <cellStyle name="Cálculo 2 3 4 6" xfId="1145"/>
    <cellStyle name="Cálculo 2 3 4 6 2" xfId="1146"/>
    <cellStyle name="Cálculo 2 3 4 7" xfId="1147"/>
    <cellStyle name="Cálculo 2 3 4 7 2" xfId="1148"/>
    <cellStyle name="Cálculo 2 3 4 8" xfId="1149"/>
    <cellStyle name="Cálculo 2 3 4 8 2" xfId="1150"/>
    <cellStyle name="Cálculo 2 3 4 9" xfId="1151"/>
    <cellStyle name="Cálculo 2 3 4 9 2" xfId="1152"/>
    <cellStyle name="Cálculo 2 3 5" xfId="1153"/>
    <cellStyle name="Cálculo 2 3 5 10" xfId="1154"/>
    <cellStyle name="Cálculo 2 3 5 10 2" xfId="1155"/>
    <cellStyle name="Cálculo 2 3 5 11" xfId="1156"/>
    <cellStyle name="Cálculo 2 3 5 11 2" xfId="1157"/>
    <cellStyle name="Cálculo 2 3 5 12" xfId="1158"/>
    <cellStyle name="Cálculo 2 3 5 12 2" xfId="1159"/>
    <cellStyle name="Cálculo 2 3 5 13" xfId="1160"/>
    <cellStyle name="Cálculo 2 3 5 2" xfId="1161"/>
    <cellStyle name="Cálculo 2 3 5 2 10" xfId="1162"/>
    <cellStyle name="Cálculo 2 3 5 2 10 2" xfId="1163"/>
    <cellStyle name="Cálculo 2 3 5 2 11" xfId="1164"/>
    <cellStyle name="Cálculo 2 3 5 2 2" xfId="1165"/>
    <cellStyle name="Cálculo 2 3 5 2 2 2" xfId="1166"/>
    <cellStyle name="Cálculo 2 3 5 2 3" xfId="1167"/>
    <cellStyle name="Cálculo 2 3 5 2 3 2" xfId="1168"/>
    <cellStyle name="Cálculo 2 3 5 2 4" xfId="1169"/>
    <cellStyle name="Cálculo 2 3 5 2 4 2" xfId="1170"/>
    <cellStyle name="Cálculo 2 3 5 2 5" xfId="1171"/>
    <cellStyle name="Cálculo 2 3 5 2 5 2" xfId="1172"/>
    <cellStyle name="Cálculo 2 3 5 2 6" xfId="1173"/>
    <cellStyle name="Cálculo 2 3 5 2 6 2" xfId="1174"/>
    <cellStyle name="Cálculo 2 3 5 2 7" xfId="1175"/>
    <cellStyle name="Cálculo 2 3 5 2 7 2" xfId="1176"/>
    <cellStyle name="Cálculo 2 3 5 2 8" xfId="1177"/>
    <cellStyle name="Cálculo 2 3 5 2 8 2" xfId="1178"/>
    <cellStyle name="Cálculo 2 3 5 2 9" xfId="1179"/>
    <cellStyle name="Cálculo 2 3 5 2 9 2" xfId="1180"/>
    <cellStyle name="Cálculo 2 3 5 3" xfId="1181"/>
    <cellStyle name="Cálculo 2 3 5 3 10" xfId="1182"/>
    <cellStyle name="Cálculo 2 3 5 3 10 2" xfId="1183"/>
    <cellStyle name="Cálculo 2 3 5 3 11" xfId="1184"/>
    <cellStyle name="Cálculo 2 3 5 3 2" xfId="1185"/>
    <cellStyle name="Cálculo 2 3 5 3 2 2" xfId="1186"/>
    <cellStyle name="Cálculo 2 3 5 3 3" xfId="1187"/>
    <cellStyle name="Cálculo 2 3 5 3 3 2" xfId="1188"/>
    <cellStyle name="Cálculo 2 3 5 3 4" xfId="1189"/>
    <cellStyle name="Cálculo 2 3 5 3 4 2" xfId="1190"/>
    <cellStyle name="Cálculo 2 3 5 3 5" xfId="1191"/>
    <cellStyle name="Cálculo 2 3 5 3 5 2" xfId="1192"/>
    <cellStyle name="Cálculo 2 3 5 3 6" xfId="1193"/>
    <cellStyle name="Cálculo 2 3 5 3 6 2" xfId="1194"/>
    <cellStyle name="Cálculo 2 3 5 3 7" xfId="1195"/>
    <cellStyle name="Cálculo 2 3 5 3 7 2" xfId="1196"/>
    <cellStyle name="Cálculo 2 3 5 3 8" xfId="1197"/>
    <cellStyle name="Cálculo 2 3 5 3 8 2" xfId="1198"/>
    <cellStyle name="Cálculo 2 3 5 3 9" xfId="1199"/>
    <cellStyle name="Cálculo 2 3 5 3 9 2" xfId="1200"/>
    <cellStyle name="Cálculo 2 3 5 4" xfId="1201"/>
    <cellStyle name="Cálculo 2 3 5 4 2" xfId="1202"/>
    <cellStyle name="Cálculo 2 3 5 5" xfId="1203"/>
    <cellStyle name="Cálculo 2 3 5 5 2" xfId="1204"/>
    <cellStyle name="Cálculo 2 3 5 6" xfId="1205"/>
    <cellStyle name="Cálculo 2 3 5 6 2" xfId="1206"/>
    <cellStyle name="Cálculo 2 3 5 7" xfId="1207"/>
    <cellStyle name="Cálculo 2 3 5 7 2" xfId="1208"/>
    <cellStyle name="Cálculo 2 3 5 8" xfId="1209"/>
    <cellStyle name="Cálculo 2 3 5 8 2" xfId="1210"/>
    <cellStyle name="Cálculo 2 3 5 9" xfId="1211"/>
    <cellStyle name="Cálculo 2 3 5 9 2" xfId="1212"/>
    <cellStyle name="Cálculo 2 3 6" xfId="1213"/>
    <cellStyle name="Cálculo 2 3 6 2" xfId="1214"/>
    <cellStyle name="Cálculo 2 3 7" xfId="1215"/>
    <cellStyle name="Cálculo 2 3 7 2" xfId="1216"/>
    <cellStyle name="Cálculo 2 3 8" xfId="1217"/>
    <cellStyle name="Cálculo 2 3 8 2" xfId="1218"/>
    <cellStyle name="Cálculo 2 3 9" xfId="1219"/>
    <cellStyle name="Cálculo 2 3 9 2" xfId="1220"/>
    <cellStyle name="Cálculo 2 4" xfId="1221"/>
    <cellStyle name="Cálculo 2 4 10" xfId="1222"/>
    <cellStyle name="Cálculo 2 4 10 2" xfId="1223"/>
    <cellStyle name="Cálculo 2 4 11" xfId="1224"/>
    <cellStyle name="Cálculo 2 4 11 2" xfId="1225"/>
    <cellStyle name="Cálculo 2 4 12" xfId="1226"/>
    <cellStyle name="Cálculo 2 4 12 2" xfId="1227"/>
    <cellStyle name="Cálculo 2 4 13" xfId="1228"/>
    <cellStyle name="Cálculo 2 4 13 2" xfId="1229"/>
    <cellStyle name="Cálculo 2 4 14" xfId="1230"/>
    <cellStyle name="Cálculo 2 4 14 2" xfId="1231"/>
    <cellStyle name="Cálculo 2 4 15" xfId="1232"/>
    <cellStyle name="Cálculo 2 4 2" xfId="1233"/>
    <cellStyle name="Cálculo 2 4 2 10" xfId="1234"/>
    <cellStyle name="Cálculo 2 4 2 10 2" xfId="1235"/>
    <cellStyle name="Cálculo 2 4 2 11" xfId="1236"/>
    <cellStyle name="Cálculo 2 4 2 11 2" xfId="1237"/>
    <cellStyle name="Cálculo 2 4 2 12" xfId="1238"/>
    <cellStyle name="Cálculo 2 4 2 12 2" xfId="1239"/>
    <cellStyle name="Cálculo 2 4 2 13" xfId="1240"/>
    <cellStyle name="Cálculo 2 4 2 2" xfId="1241"/>
    <cellStyle name="Cálculo 2 4 2 2 10" xfId="1242"/>
    <cellStyle name="Cálculo 2 4 2 2 10 2" xfId="1243"/>
    <cellStyle name="Cálculo 2 4 2 2 11" xfId="1244"/>
    <cellStyle name="Cálculo 2 4 2 2 2" xfId="1245"/>
    <cellStyle name="Cálculo 2 4 2 2 2 2" xfId="1246"/>
    <cellStyle name="Cálculo 2 4 2 2 3" xfId="1247"/>
    <cellStyle name="Cálculo 2 4 2 2 3 2" xfId="1248"/>
    <cellStyle name="Cálculo 2 4 2 2 4" xfId="1249"/>
    <cellStyle name="Cálculo 2 4 2 2 4 2" xfId="1250"/>
    <cellStyle name="Cálculo 2 4 2 2 5" xfId="1251"/>
    <cellStyle name="Cálculo 2 4 2 2 5 2" xfId="1252"/>
    <cellStyle name="Cálculo 2 4 2 2 6" xfId="1253"/>
    <cellStyle name="Cálculo 2 4 2 2 6 2" xfId="1254"/>
    <cellStyle name="Cálculo 2 4 2 2 7" xfId="1255"/>
    <cellStyle name="Cálculo 2 4 2 2 7 2" xfId="1256"/>
    <cellStyle name="Cálculo 2 4 2 2 8" xfId="1257"/>
    <cellStyle name="Cálculo 2 4 2 2 8 2" xfId="1258"/>
    <cellStyle name="Cálculo 2 4 2 2 9" xfId="1259"/>
    <cellStyle name="Cálculo 2 4 2 2 9 2" xfId="1260"/>
    <cellStyle name="Cálculo 2 4 2 3" xfId="1261"/>
    <cellStyle name="Cálculo 2 4 2 3 10" xfId="1262"/>
    <cellStyle name="Cálculo 2 4 2 3 10 2" xfId="1263"/>
    <cellStyle name="Cálculo 2 4 2 3 11" xfId="1264"/>
    <cellStyle name="Cálculo 2 4 2 3 2" xfId="1265"/>
    <cellStyle name="Cálculo 2 4 2 3 2 2" xfId="1266"/>
    <cellStyle name="Cálculo 2 4 2 3 3" xfId="1267"/>
    <cellStyle name="Cálculo 2 4 2 3 3 2" xfId="1268"/>
    <cellStyle name="Cálculo 2 4 2 3 4" xfId="1269"/>
    <cellStyle name="Cálculo 2 4 2 3 4 2" xfId="1270"/>
    <cellStyle name="Cálculo 2 4 2 3 5" xfId="1271"/>
    <cellStyle name="Cálculo 2 4 2 3 5 2" xfId="1272"/>
    <cellStyle name="Cálculo 2 4 2 3 6" xfId="1273"/>
    <cellStyle name="Cálculo 2 4 2 3 6 2" xfId="1274"/>
    <cellStyle name="Cálculo 2 4 2 3 7" xfId="1275"/>
    <cellStyle name="Cálculo 2 4 2 3 7 2" xfId="1276"/>
    <cellStyle name="Cálculo 2 4 2 3 8" xfId="1277"/>
    <cellStyle name="Cálculo 2 4 2 3 8 2" xfId="1278"/>
    <cellStyle name="Cálculo 2 4 2 3 9" xfId="1279"/>
    <cellStyle name="Cálculo 2 4 2 3 9 2" xfId="1280"/>
    <cellStyle name="Cálculo 2 4 2 4" xfId="1281"/>
    <cellStyle name="Cálculo 2 4 2 4 2" xfId="1282"/>
    <cellStyle name="Cálculo 2 4 2 5" xfId="1283"/>
    <cellStyle name="Cálculo 2 4 2 5 2" xfId="1284"/>
    <cellStyle name="Cálculo 2 4 2 6" xfId="1285"/>
    <cellStyle name="Cálculo 2 4 2 6 2" xfId="1286"/>
    <cellStyle name="Cálculo 2 4 2 7" xfId="1287"/>
    <cellStyle name="Cálculo 2 4 2 7 2" xfId="1288"/>
    <cellStyle name="Cálculo 2 4 2 8" xfId="1289"/>
    <cellStyle name="Cálculo 2 4 2 8 2" xfId="1290"/>
    <cellStyle name="Cálculo 2 4 2 9" xfId="1291"/>
    <cellStyle name="Cálculo 2 4 2 9 2" xfId="1292"/>
    <cellStyle name="Cálculo 2 4 3" xfId="1293"/>
    <cellStyle name="Cálculo 2 4 3 10" xfId="1294"/>
    <cellStyle name="Cálculo 2 4 3 10 2" xfId="1295"/>
    <cellStyle name="Cálculo 2 4 3 11" xfId="1296"/>
    <cellStyle name="Cálculo 2 4 3 11 2" xfId="1297"/>
    <cellStyle name="Cálculo 2 4 3 12" xfId="1298"/>
    <cellStyle name="Cálculo 2 4 3 12 2" xfId="1299"/>
    <cellStyle name="Cálculo 2 4 3 13" xfId="1300"/>
    <cellStyle name="Cálculo 2 4 3 2" xfId="1301"/>
    <cellStyle name="Cálculo 2 4 3 2 10" xfId="1302"/>
    <cellStyle name="Cálculo 2 4 3 2 10 2" xfId="1303"/>
    <cellStyle name="Cálculo 2 4 3 2 11" xfId="1304"/>
    <cellStyle name="Cálculo 2 4 3 2 2" xfId="1305"/>
    <cellStyle name="Cálculo 2 4 3 2 2 2" xfId="1306"/>
    <cellStyle name="Cálculo 2 4 3 2 3" xfId="1307"/>
    <cellStyle name="Cálculo 2 4 3 2 3 2" xfId="1308"/>
    <cellStyle name="Cálculo 2 4 3 2 4" xfId="1309"/>
    <cellStyle name="Cálculo 2 4 3 2 4 2" xfId="1310"/>
    <cellStyle name="Cálculo 2 4 3 2 5" xfId="1311"/>
    <cellStyle name="Cálculo 2 4 3 2 5 2" xfId="1312"/>
    <cellStyle name="Cálculo 2 4 3 2 6" xfId="1313"/>
    <cellStyle name="Cálculo 2 4 3 2 6 2" xfId="1314"/>
    <cellStyle name="Cálculo 2 4 3 2 7" xfId="1315"/>
    <cellStyle name="Cálculo 2 4 3 2 7 2" xfId="1316"/>
    <cellStyle name="Cálculo 2 4 3 2 8" xfId="1317"/>
    <cellStyle name="Cálculo 2 4 3 2 8 2" xfId="1318"/>
    <cellStyle name="Cálculo 2 4 3 2 9" xfId="1319"/>
    <cellStyle name="Cálculo 2 4 3 2 9 2" xfId="1320"/>
    <cellStyle name="Cálculo 2 4 3 3" xfId="1321"/>
    <cellStyle name="Cálculo 2 4 3 3 10" xfId="1322"/>
    <cellStyle name="Cálculo 2 4 3 3 10 2" xfId="1323"/>
    <cellStyle name="Cálculo 2 4 3 3 11" xfId="1324"/>
    <cellStyle name="Cálculo 2 4 3 3 2" xfId="1325"/>
    <cellStyle name="Cálculo 2 4 3 3 2 2" xfId="1326"/>
    <cellStyle name="Cálculo 2 4 3 3 3" xfId="1327"/>
    <cellStyle name="Cálculo 2 4 3 3 3 2" xfId="1328"/>
    <cellStyle name="Cálculo 2 4 3 3 4" xfId="1329"/>
    <cellStyle name="Cálculo 2 4 3 3 4 2" xfId="1330"/>
    <cellStyle name="Cálculo 2 4 3 3 5" xfId="1331"/>
    <cellStyle name="Cálculo 2 4 3 3 5 2" xfId="1332"/>
    <cellStyle name="Cálculo 2 4 3 3 6" xfId="1333"/>
    <cellStyle name="Cálculo 2 4 3 3 6 2" xfId="1334"/>
    <cellStyle name="Cálculo 2 4 3 3 7" xfId="1335"/>
    <cellStyle name="Cálculo 2 4 3 3 7 2" xfId="1336"/>
    <cellStyle name="Cálculo 2 4 3 3 8" xfId="1337"/>
    <cellStyle name="Cálculo 2 4 3 3 8 2" xfId="1338"/>
    <cellStyle name="Cálculo 2 4 3 3 9" xfId="1339"/>
    <cellStyle name="Cálculo 2 4 3 3 9 2" xfId="1340"/>
    <cellStyle name="Cálculo 2 4 3 4" xfId="1341"/>
    <cellStyle name="Cálculo 2 4 3 4 2" xfId="1342"/>
    <cellStyle name="Cálculo 2 4 3 5" xfId="1343"/>
    <cellStyle name="Cálculo 2 4 3 5 2" xfId="1344"/>
    <cellStyle name="Cálculo 2 4 3 6" xfId="1345"/>
    <cellStyle name="Cálculo 2 4 3 6 2" xfId="1346"/>
    <cellStyle name="Cálculo 2 4 3 7" xfId="1347"/>
    <cellStyle name="Cálculo 2 4 3 7 2" xfId="1348"/>
    <cellStyle name="Cálculo 2 4 3 8" xfId="1349"/>
    <cellStyle name="Cálculo 2 4 3 8 2" xfId="1350"/>
    <cellStyle name="Cálculo 2 4 3 9" xfId="1351"/>
    <cellStyle name="Cálculo 2 4 3 9 2" xfId="1352"/>
    <cellStyle name="Cálculo 2 4 4" xfId="1353"/>
    <cellStyle name="Cálculo 2 4 4 10" xfId="1354"/>
    <cellStyle name="Cálculo 2 4 4 10 2" xfId="1355"/>
    <cellStyle name="Cálculo 2 4 4 11" xfId="1356"/>
    <cellStyle name="Cálculo 2 4 4 2" xfId="1357"/>
    <cellStyle name="Cálculo 2 4 4 2 2" xfId="1358"/>
    <cellStyle name="Cálculo 2 4 4 3" xfId="1359"/>
    <cellStyle name="Cálculo 2 4 4 3 2" xfId="1360"/>
    <cellStyle name="Cálculo 2 4 4 4" xfId="1361"/>
    <cellStyle name="Cálculo 2 4 4 4 2" xfId="1362"/>
    <cellStyle name="Cálculo 2 4 4 5" xfId="1363"/>
    <cellStyle name="Cálculo 2 4 4 5 2" xfId="1364"/>
    <cellStyle name="Cálculo 2 4 4 6" xfId="1365"/>
    <cellStyle name="Cálculo 2 4 4 6 2" xfId="1366"/>
    <cellStyle name="Cálculo 2 4 4 7" xfId="1367"/>
    <cellStyle name="Cálculo 2 4 4 7 2" xfId="1368"/>
    <cellStyle name="Cálculo 2 4 4 8" xfId="1369"/>
    <cellStyle name="Cálculo 2 4 4 8 2" xfId="1370"/>
    <cellStyle name="Cálculo 2 4 4 9" xfId="1371"/>
    <cellStyle name="Cálculo 2 4 4 9 2" xfId="1372"/>
    <cellStyle name="Cálculo 2 4 5" xfId="1373"/>
    <cellStyle name="Cálculo 2 4 5 10" xfId="1374"/>
    <cellStyle name="Cálculo 2 4 5 10 2" xfId="1375"/>
    <cellStyle name="Cálculo 2 4 5 11" xfId="1376"/>
    <cellStyle name="Cálculo 2 4 5 2" xfId="1377"/>
    <cellStyle name="Cálculo 2 4 5 2 2" xfId="1378"/>
    <cellStyle name="Cálculo 2 4 5 3" xfId="1379"/>
    <cellStyle name="Cálculo 2 4 5 3 2" xfId="1380"/>
    <cellStyle name="Cálculo 2 4 5 4" xfId="1381"/>
    <cellStyle name="Cálculo 2 4 5 4 2" xfId="1382"/>
    <cellStyle name="Cálculo 2 4 5 5" xfId="1383"/>
    <cellStyle name="Cálculo 2 4 5 5 2" xfId="1384"/>
    <cellStyle name="Cálculo 2 4 5 6" xfId="1385"/>
    <cellStyle name="Cálculo 2 4 5 6 2" xfId="1386"/>
    <cellStyle name="Cálculo 2 4 5 7" xfId="1387"/>
    <cellStyle name="Cálculo 2 4 5 7 2" xfId="1388"/>
    <cellStyle name="Cálculo 2 4 5 8" xfId="1389"/>
    <cellStyle name="Cálculo 2 4 5 8 2" xfId="1390"/>
    <cellStyle name="Cálculo 2 4 5 9" xfId="1391"/>
    <cellStyle name="Cálculo 2 4 5 9 2" xfId="1392"/>
    <cellStyle name="Cálculo 2 4 6" xfId="1393"/>
    <cellStyle name="Cálculo 2 4 6 2" xfId="1394"/>
    <cellStyle name="Cálculo 2 4 7" xfId="1395"/>
    <cellStyle name="Cálculo 2 4 7 2" xfId="1396"/>
    <cellStyle name="Cálculo 2 4 8" xfId="1397"/>
    <cellStyle name="Cálculo 2 4 8 2" xfId="1398"/>
    <cellStyle name="Cálculo 2 4 9" xfId="1399"/>
    <cellStyle name="Cálculo 2 4 9 2" xfId="1400"/>
    <cellStyle name="Cálculo 2 5" xfId="1401"/>
    <cellStyle name="Cálculo 2 5 10" xfId="1402"/>
    <cellStyle name="Cálculo 2 5 10 2" xfId="1403"/>
    <cellStyle name="Cálculo 2 5 11" xfId="1404"/>
    <cellStyle name="Cálculo 2 5 11 2" xfId="1405"/>
    <cellStyle name="Cálculo 2 5 12" xfId="1406"/>
    <cellStyle name="Cálculo 2 5 12 2" xfId="1407"/>
    <cellStyle name="Cálculo 2 5 13" xfId="1408"/>
    <cellStyle name="Cálculo 2 5 13 2" xfId="1409"/>
    <cellStyle name="Cálculo 2 5 14" xfId="1410"/>
    <cellStyle name="Cálculo 2 5 14 2" xfId="1411"/>
    <cellStyle name="Cálculo 2 5 15" xfId="1412"/>
    <cellStyle name="Cálculo 2 5 2" xfId="1413"/>
    <cellStyle name="Cálculo 2 5 2 10" xfId="1414"/>
    <cellStyle name="Cálculo 2 5 2 10 2" xfId="1415"/>
    <cellStyle name="Cálculo 2 5 2 11" xfId="1416"/>
    <cellStyle name="Cálculo 2 5 2 11 2" xfId="1417"/>
    <cellStyle name="Cálculo 2 5 2 12" xfId="1418"/>
    <cellStyle name="Cálculo 2 5 2 12 2" xfId="1419"/>
    <cellStyle name="Cálculo 2 5 2 13" xfId="1420"/>
    <cellStyle name="Cálculo 2 5 2 2" xfId="1421"/>
    <cellStyle name="Cálculo 2 5 2 2 10" xfId="1422"/>
    <cellStyle name="Cálculo 2 5 2 2 10 2" xfId="1423"/>
    <cellStyle name="Cálculo 2 5 2 2 11" xfId="1424"/>
    <cellStyle name="Cálculo 2 5 2 2 2" xfId="1425"/>
    <cellStyle name="Cálculo 2 5 2 2 2 2" xfId="1426"/>
    <cellStyle name="Cálculo 2 5 2 2 3" xfId="1427"/>
    <cellStyle name="Cálculo 2 5 2 2 3 2" xfId="1428"/>
    <cellStyle name="Cálculo 2 5 2 2 4" xfId="1429"/>
    <cellStyle name="Cálculo 2 5 2 2 4 2" xfId="1430"/>
    <cellStyle name="Cálculo 2 5 2 2 5" xfId="1431"/>
    <cellStyle name="Cálculo 2 5 2 2 5 2" xfId="1432"/>
    <cellStyle name="Cálculo 2 5 2 2 6" xfId="1433"/>
    <cellStyle name="Cálculo 2 5 2 2 6 2" xfId="1434"/>
    <cellStyle name="Cálculo 2 5 2 2 7" xfId="1435"/>
    <cellStyle name="Cálculo 2 5 2 2 7 2" xfId="1436"/>
    <cellStyle name="Cálculo 2 5 2 2 8" xfId="1437"/>
    <cellStyle name="Cálculo 2 5 2 2 8 2" xfId="1438"/>
    <cellStyle name="Cálculo 2 5 2 2 9" xfId="1439"/>
    <cellStyle name="Cálculo 2 5 2 2 9 2" xfId="1440"/>
    <cellStyle name="Cálculo 2 5 2 3" xfId="1441"/>
    <cellStyle name="Cálculo 2 5 2 3 10" xfId="1442"/>
    <cellStyle name="Cálculo 2 5 2 3 10 2" xfId="1443"/>
    <cellStyle name="Cálculo 2 5 2 3 11" xfId="1444"/>
    <cellStyle name="Cálculo 2 5 2 3 2" xfId="1445"/>
    <cellStyle name="Cálculo 2 5 2 3 2 2" xfId="1446"/>
    <cellStyle name="Cálculo 2 5 2 3 3" xfId="1447"/>
    <cellStyle name="Cálculo 2 5 2 3 3 2" xfId="1448"/>
    <cellStyle name="Cálculo 2 5 2 3 4" xfId="1449"/>
    <cellStyle name="Cálculo 2 5 2 3 4 2" xfId="1450"/>
    <cellStyle name="Cálculo 2 5 2 3 5" xfId="1451"/>
    <cellStyle name="Cálculo 2 5 2 3 5 2" xfId="1452"/>
    <cellStyle name="Cálculo 2 5 2 3 6" xfId="1453"/>
    <cellStyle name="Cálculo 2 5 2 3 6 2" xfId="1454"/>
    <cellStyle name="Cálculo 2 5 2 3 7" xfId="1455"/>
    <cellStyle name="Cálculo 2 5 2 3 7 2" xfId="1456"/>
    <cellStyle name="Cálculo 2 5 2 3 8" xfId="1457"/>
    <cellStyle name="Cálculo 2 5 2 3 8 2" xfId="1458"/>
    <cellStyle name="Cálculo 2 5 2 3 9" xfId="1459"/>
    <cellStyle name="Cálculo 2 5 2 3 9 2" xfId="1460"/>
    <cellStyle name="Cálculo 2 5 2 4" xfId="1461"/>
    <cellStyle name="Cálculo 2 5 2 4 2" xfId="1462"/>
    <cellStyle name="Cálculo 2 5 2 5" xfId="1463"/>
    <cellStyle name="Cálculo 2 5 2 5 2" xfId="1464"/>
    <cellStyle name="Cálculo 2 5 2 6" xfId="1465"/>
    <cellStyle name="Cálculo 2 5 2 6 2" xfId="1466"/>
    <cellStyle name="Cálculo 2 5 2 7" xfId="1467"/>
    <cellStyle name="Cálculo 2 5 2 7 2" xfId="1468"/>
    <cellStyle name="Cálculo 2 5 2 8" xfId="1469"/>
    <cellStyle name="Cálculo 2 5 2 8 2" xfId="1470"/>
    <cellStyle name="Cálculo 2 5 2 9" xfId="1471"/>
    <cellStyle name="Cálculo 2 5 2 9 2" xfId="1472"/>
    <cellStyle name="Cálculo 2 5 3" xfId="1473"/>
    <cellStyle name="Cálculo 2 5 3 10" xfId="1474"/>
    <cellStyle name="Cálculo 2 5 3 10 2" xfId="1475"/>
    <cellStyle name="Cálculo 2 5 3 11" xfId="1476"/>
    <cellStyle name="Cálculo 2 5 3 11 2" xfId="1477"/>
    <cellStyle name="Cálculo 2 5 3 12" xfId="1478"/>
    <cellStyle name="Cálculo 2 5 3 12 2" xfId="1479"/>
    <cellStyle name="Cálculo 2 5 3 13" xfId="1480"/>
    <cellStyle name="Cálculo 2 5 3 2" xfId="1481"/>
    <cellStyle name="Cálculo 2 5 3 2 10" xfId="1482"/>
    <cellStyle name="Cálculo 2 5 3 2 10 2" xfId="1483"/>
    <cellStyle name="Cálculo 2 5 3 2 11" xfId="1484"/>
    <cellStyle name="Cálculo 2 5 3 2 2" xfId="1485"/>
    <cellStyle name="Cálculo 2 5 3 2 2 2" xfId="1486"/>
    <cellStyle name="Cálculo 2 5 3 2 3" xfId="1487"/>
    <cellStyle name="Cálculo 2 5 3 2 3 2" xfId="1488"/>
    <cellStyle name="Cálculo 2 5 3 2 4" xfId="1489"/>
    <cellStyle name="Cálculo 2 5 3 2 4 2" xfId="1490"/>
    <cellStyle name="Cálculo 2 5 3 2 5" xfId="1491"/>
    <cellStyle name="Cálculo 2 5 3 2 5 2" xfId="1492"/>
    <cellStyle name="Cálculo 2 5 3 2 6" xfId="1493"/>
    <cellStyle name="Cálculo 2 5 3 2 6 2" xfId="1494"/>
    <cellStyle name="Cálculo 2 5 3 2 7" xfId="1495"/>
    <cellStyle name="Cálculo 2 5 3 2 7 2" xfId="1496"/>
    <cellStyle name="Cálculo 2 5 3 2 8" xfId="1497"/>
    <cellStyle name="Cálculo 2 5 3 2 8 2" xfId="1498"/>
    <cellStyle name="Cálculo 2 5 3 2 9" xfId="1499"/>
    <cellStyle name="Cálculo 2 5 3 2 9 2" xfId="1500"/>
    <cellStyle name="Cálculo 2 5 3 3" xfId="1501"/>
    <cellStyle name="Cálculo 2 5 3 3 10" xfId="1502"/>
    <cellStyle name="Cálculo 2 5 3 3 10 2" xfId="1503"/>
    <cellStyle name="Cálculo 2 5 3 3 11" xfId="1504"/>
    <cellStyle name="Cálculo 2 5 3 3 2" xfId="1505"/>
    <cellStyle name="Cálculo 2 5 3 3 2 2" xfId="1506"/>
    <cellStyle name="Cálculo 2 5 3 3 3" xfId="1507"/>
    <cellStyle name="Cálculo 2 5 3 3 3 2" xfId="1508"/>
    <cellStyle name="Cálculo 2 5 3 3 4" xfId="1509"/>
    <cellStyle name="Cálculo 2 5 3 3 4 2" xfId="1510"/>
    <cellStyle name="Cálculo 2 5 3 3 5" xfId="1511"/>
    <cellStyle name="Cálculo 2 5 3 3 5 2" xfId="1512"/>
    <cellStyle name="Cálculo 2 5 3 3 6" xfId="1513"/>
    <cellStyle name="Cálculo 2 5 3 3 6 2" xfId="1514"/>
    <cellStyle name="Cálculo 2 5 3 3 7" xfId="1515"/>
    <cellStyle name="Cálculo 2 5 3 3 7 2" xfId="1516"/>
    <cellStyle name="Cálculo 2 5 3 3 8" xfId="1517"/>
    <cellStyle name="Cálculo 2 5 3 3 8 2" xfId="1518"/>
    <cellStyle name="Cálculo 2 5 3 3 9" xfId="1519"/>
    <cellStyle name="Cálculo 2 5 3 3 9 2" xfId="1520"/>
    <cellStyle name="Cálculo 2 5 3 4" xfId="1521"/>
    <cellStyle name="Cálculo 2 5 3 4 2" xfId="1522"/>
    <cellStyle name="Cálculo 2 5 3 5" xfId="1523"/>
    <cellStyle name="Cálculo 2 5 3 5 2" xfId="1524"/>
    <cellStyle name="Cálculo 2 5 3 6" xfId="1525"/>
    <cellStyle name="Cálculo 2 5 3 6 2" xfId="1526"/>
    <cellStyle name="Cálculo 2 5 3 7" xfId="1527"/>
    <cellStyle name="Cálculo 2 5 3 7 2" xfId="1528"/>
    <cellStyle name="Cálculo 2 5 3 8" xfId="1529"/>
    <cellStyle name="Cálculo 2 5 3 8 2" xfId="1530"/>
    <cellStyle name="Cálculo 2 5 3 9" xfId="1531"/>
    <cellStyle name="Cálculo 2 5 3 9 2" xfId="1532"/>
    <cellStyle name="Cálculo 2 5 4" xfId="1533"/>
    <cellStyle name="Cálculo 2 5 4 10" xfId="1534"/>
    <cellStyle name="Cálculo 2 5 4 10 2" xfId="1535"/>
    <cellStyle name="Cálculo 2 5 4 11" xfId="1536"/>
    <cellStyle name="Cálculo 2 5 4 2" xfId="1537"/>
    <cellStyle name="Cálculo 2 5 4 2 2" xfId="1538"/>
    <cellStyle name="Cálculo 2 5 4 3" xfId="1539"/>
    <cellStyle name="Cálculo 2 5 4 3 2" xfId="1540"/>
    <cellStyle name="Cálculo 2 5 4 4" xfId="1541"/>
    <cellStyle name="Cálculo 2 5 4 4 2" xfId="1542"/>
    <cellStyle name="Cálculo 2 5 4 5" xfId="1543"/>
    <cellStyle name="Cálculo 2 5 4 5 2" xfId="1544"/>
    <cellStyle name="Cálculo 2 5 4 6" xfId="1545"/>
    <cellStyle name="Cálculo 2 5 4 6 2" xfId="1546"/>
    <cellStyle name="Cálculo 2 5 4 7" xfId="1547"/>
    <cellStyle name="Cálculo 2 5 4 7 2" xfId="1548"/>
    <cellStyle name="Cálculo 2 5 4 8" xfId="1549"/>
    <cellStyle name="Cálculo 2 5 4 8 2" xfId="1550"/>
    <cellStyle name="Cálculo 2 5 4 9" xfId="1551"/>
    <cellStyle name="Cálculo 2 5 4 9 2" xfId="1552"/>
    <cellStyle name="Cálculo 2 5 5" xfId="1553"/>
    <cellStyle name="Cálculo 2 5 5 10" xfId="1554"/>
    <cellStyle name="Cálculo 2 5 5 10 2" xfId="1555"/>
    <cellStyle name="Cálculo 2 5 5 11" xfId="1556"/>
    <cellStyle name="Cálculo 2 5 5 2" xfId="1557"/>
    <cellStyle name="Cálculo 2 5 5 2 2" xfId="1558"/>
    <cellStyle name="Cálculo 2 5 5 3" xfId="1559"/>
    <cellStyle name="Cálculo 2 5 5 3 2" xfId="1560"/>
    <cellStyle name="Cálculo 2 5 5 4" xfId="1561"/>
    <cellStyle name="Cálculo 2 5 5 4 2" xfId="1562"/>
    <cellStyle name="Cálculo 2 5 5 5" xfId="1563"/>
    <cellStyle name="Cálculo 2 5 5 5 2" xfId="1564"/>
    <cellStyle name="Cálculo 2 5 5 6" xfId="1565"/>
    <cellStyle name="Cálculo 2 5 5 6 2" xfId="1566"/>
    <cellStyle name="Cálculo 2 5 5 7" xfId="1567"/>
    <cellStyle name="Cálculo 2 5 5 7 2" xfId="1568"/>
    <cellStyle name="Cálculo 2 5 5 8" xfId="1569"/>
    <cellStyle name="Cálculo 2 5 5 8 2" xfId="1570"/>
    <cellStyle name="Cálculo 2 5 5 9" xfId="1571"/>
    <cellStyle name="Cálculo 2 5 5 9 2" xfId="1572"/>
    <cellStyle name="Cálculo 2 5 6" xfId="1573"/>
    <cellStyle name="Cálculo 2 5 6 2" xfId="1574"/>
    <cellStyle name="Cálculo 2 5 7" xfId="1575"/>
    <cellStyle name="Cálculo 2 5 7 2" xfId="1576"/>
    <cellStyle name="Cálculo 2 5 8" xfId="1577"/>
    <cellStyle name="Cálculo 2 5 8 2" xfId="1578"/>
    <cellStyle name="Cálculo 2 5 9" xfId="1579"/>
    <cellStyle name="Cálculo 2 5 9 2" xfId="1580"/>
    <cellStyle name="Cálculo 2 6" xfId="1581"/>
    <cellStyle name="Cálculo 2 6 10" xfId="1582"/>
    <cellStyle name="Cálculo 2 6 10 2" xfId="1583"/>
    <cellStyle name="Cálculo 2 6 11" xfId="1584"/>
    <cellStyle name="Cálculo 2 6 11 2" xfId="1585"/>
    <cellStyle name="Cálculo 2 6 12" xfId="1586"/>
    <cellStyle name="Cálculo 2 6 12 2" xfId="1587"/>
    <cellStyle name="Cálculo 2 6 13" xfId="1588"/>
    <cellStyle name="Cálculo 2 6 13 2" xfId="1589"/>
    <cellStyle name="Cálculo 2 6 14" xfId="1590"/>
    <cellStyle name="Cálculo 2 6 14 2" xfId="1591"/>
    <cellStyle name="Cálculo 2 6 15" xfId="1592"/>
    <cellStyle name="Cálculo 2 6 2" xfId="1593"/>
    <cellStyle name="Cálculo 2 6 2 10" xfId="1594"/>
    <cellStyle name="Cálculo 2 6 2 10 2" xfId="1595"/>
    <cellStyle name="Cálculo 2 6 2 11" xfId="1596"/>
    <cellStyle name="Cálculo 2 6 2 11 2" xfId="1597"/>
    <cellStyle name="Cálculo 2 6 2 12" xfId="1598"/>
    <cellStyle name="Cálculo 2 6 2 12 2" xfId="1599"/>
    <cellStyle name="Cálculo 2 6 2 13" xfId="1600"/>
    <cellStyle name="Cálculo 2 6 2 2" xfId="1601"/>
    <cellStyle name="Cálculo 2 6 2 2 10" xfId="1602"/>
    <cellStyle name="Cálculo 2 6 2 2 10 2" xfId="1603"/>
    <cellStyle name="Cálculo 2 6 2 2 11" xfId="1604"/>
    <cellStyle name="Cálculo 2 6 2 2 2" xfId="1605"/>
    <cellStyle name="Cálculo 2 6 2 2 2 2" xfId="1606"/>
    <cellStyle name="Cálculo 2 6 2 2 3" xfId="1607"/>
    <cellStyle name="Cálculo 2 6 2 2 3 2" xfId="1608"/>
    <cellStyle name="Cálculo 2 6 2 2 4" xfId="1609"/>
    <cellStyle name="Cálculo 2 6 2 2 4 2" xfId="1610"/>
    <cellStyle name="Cálculo 2 6 2 2 5" xfId="1611"/>
    <cellStyle name="Cálculo 2 6 2 2 5 2" xfId="1612"/>
    <cellStyle name="Cálculo 2 6 2 2 6" xfId="1613"/>
    <cellStyle name="Cálculo 2 6 2 2 6 2" xfId="1614"/>
    <cellStyle name="Cálculo 2 6 2 2 7" xfId="1615"/>
    <cellStyle name="Cálculo 2 6 2 2 7 2" xfId="1616"/>
    <cellStyle name="Cálculo 2 6 2 2 8" xfId="1617"/>
    <cellStyle name="Cálculo 2 6 2 2 8 2" xfId="1618"/>
    <cellStyle name="Cálculo 2 6 2 2 9" xfId="1619"/>
    <cellStyle name="Cálculo 2 6 2 2 9 2" xfId="1620"/>
    <cellStyle name="Cálculo 2 6 2 3" xfId="1621"/>
    <cellStyle name="Cálculo 2 6 2 3 10" xfId="1622"/>
    <cellStyle name="Cálculo 2 6 2 3 10 2" xfId="1623"/>
    <cellStyle name="Cálculo 2 6 2 3 11" xfId="1624"/>
    <cellStyle name="Cálculo 2 6 2 3 2" xfId="1625"/>
    <cellStyle name="Cálculo 2 6 2 3 2 2" xfId="1626"/>
    <cellStyle name="Cálculo 2 6 2 3 3" xfId="1627"/>
    <cellStyle name="Cálculo 2 6 2 3 3 2" xfId="1628"/>
    <cellStyle name="Cálculo 2 6 2 3 4" xfId="1629"/>
    <cellStyle name="Cálculo 2 6 2 3 4 2" xfId="1630"/>
    <cellStyle name="Cálculo 2 6 2 3 5" xfId="1631"/>
    <cellStyle name="Cálculo 2 6 2 3 5 2" xfId="1632"/>
    <cellStyle name="Cálculo 2 6 2 3 6" xfId="1633"/>
    <cellStyle name="Cálculo 2 6 2 3 6 2" xfId="1634"/>
    <cellStyle name="Cálculo 2 6 2 3 7" xfId="1635"/>
    <cellStyle name="Cálculo 2 6 2 3 7 2" xfId="1636"/>
    <cellStyle name="Cálculo 2 6 2 3 8" xfId="1637"/>
    <cellStyle name="Cálculo 2 6 2 3 8 2" xfId="1638"/>
    <cellStyle name="Cálculo 2 6 2 3 9" xfId="1639"/>
    <cellStyle name="Cálculo 2 6 2 3 9 2" xfId="1640"/>
    <cellStyle name="Cálculo 2 6 2 4" xfId="1641"/>
    <cellStyle name="Cálculo 2 6 2 4 2" xfId="1642"/>
    <cellStyle name="Cálculo 2 6 2 5" xfId="1643"/>
    <cellStyle name="Cálculo 2 6 2 5 2" xfId="1644"/>
    <cellStyle name="Cálculo 2 6 2 6" xfId="1645"/>
    <cellStyle name="Cálculo 2 6 2 6 2" xfId="1646"/>
    <cellStyle name="Cálculo 2 6 2 7" xfId="1647"/>
    <cellStyle name="Cálculo 2 6 2 7 2" xfId="1648"/>
    <cellStyle name="Cálculo 2 6 2 8" xfId="1649"/>
    <cellStyle name="Cálculo 2 6 2 8 2" xfId="1650"/>
    <cellStyle name="Cálculo 2 6 2 9" xfId="1651"/>
    <cellStyle name="Cálculo 2 6 2 9 2" xfId="1652"/>
    <cellStyle name="Cálculo 2 6 3" xfId="1653"/>
    <cellStyle name="Cálculo 2 6 3 10" xfId="1654"/>
    <cellStyle name="Cálculo 2 6 3 10 2" xfId="1655"/>
    <cellStyle name="Cálculo 2 6 3 11" xfId="1656"/>
    <cellStyle name="Cálculo 2 6 3 11 2" xfId="1657"/>
    <cellStyle name="Cálculo 2 6 3 12" xfId="1658"/>
    <cellStyle name="Cálculo 2 6 3 12 2" xfId="1659"/>
    <cellStyle name="Cálculo 2 6 3 13" xfId="1660"/>
    <cellStyle name="Cálculo 2 6 3 2" xfId="1661"/>
    <cellStyle name="Cálculo 2 6 3 2 10" xfId="1662"/>
    <cellStyle name="Cálculo 2 6 3 2 10 2" xfId="1663"/>
    <cellStyle name="Cálculo 2 6 3 2 11" xfId="1664"/>
    <cellStyle name="Cálculo 2 6 3 2 2" xfId="1665"/>
    <cellStyle name="Cálculo 2 6 3 2 2 2" xfId="1666"/>
    <cellStyle name="Cálculo 2 6 3 2 3" xfId="1667"/>
    <cellStyle name="Cálculo 2 6 3 2 3 2" xfId="1668"/>
    <cellStyle name="Cálculo 2 6 3 2 4" xfId="1669"/>
    <cellStyle name="Cálculo 2 6 3 2 4 2" xfId="1670"/>
    <cellStyle name="Cálculo 2 6 3 2 5" xfId="1671"/>
    <cellStyle name="Cálculo 2 6 3 2 5 2" xfId="1672"/>
    <cellStyle name="Cálculo 2 6 3 2 6" xfId="1673"/>
    <cellStyle name="Cálculo 2 6 3 2 6 2" xfId="1674"/>
    <cellStyle name="Cálculo 2 6 3 2 7" xfId="1675"/>
    <cellStyle name="Cálculo 2 6 3 2 7 2" xfId="1676"/>
    <cellStyle name="Cálculo 2 6 3 2 8" xfId="1677"/>
    <cellStyle name="Cálculo 2 6 3 2 8 2" xfId="1678"/>
    <cellStyle name="Cálculo 2 6 3 2 9" xfId="1679"/>
    <cellStyle name="Cálculo 2 6 3 2 9 2" xfId="1680"/>
    <cellStyle name="Cálculo 2 6 3 3" xfId="1681"/>
    <cellStyle name="Cálculo 2 6 3 3 10" xfId="1682"/>
    <cellStyle name="Cálculo 2 6 3 3 10 2" xfId="1683"/>
    <cellStyle name="Cálculo 2 6 3 3 11" xfId="1684"/>
    <cellStyle name="Cálculo 2 6 3 3 2" xfId="1685"/>
    <cellStyle name="Cálculo 2 6 3 3 2 2" xfId="1686"/>
    <cellStyle name="Cálculo 2 6 3 3 3" xfId="1687"/>
    <cellStyle name="Cálculo 2 6 3 3 3 2" xfId="1688"/>
    <cellStyle name="Cálculo 2 6 3 3 4" xfId="1689"/>
    <cellStyle name="Cálculo 2 6 3 3 4 2" xfId="1690"/>
    <cellStyle name="Cálculo 2 6 3 3 5" xfId="1691"/>
    <cellStyle name="Cálculo 2 6 3 3 5 2" xfId="1692"/>
    <cellStyle name="Cálculo 2 6 3 3 6" xfId="1693"/>
    <cellStyle name="Cálculo 2 6 3 3 6 2" xfId="1694"/>
    <cellStyle name="Cálculo 2 6 3 3 7" xfId="1695"/>
    <cellStyle name="Cálculo 2 6 3 3 7 2" xfId="1696"/>
    <cellStyle name="Cálculo 2 6 3 3 8" xfId="1697"/>
    <cellStyle name="Cálculo 2 6 3 3 8 2" xfId="1698"/>
    <cellStyle name="Cálculo 2 6 3 3 9" xfId="1699"/>
    <cellStyle name="Cálculo 2 6 3 3 9 2" xfId="1700"/>
    <cellStyle name="Cálculo 2 6 3 4" xfId="1701"/>
    <cellStyle name="Cálculo 2 6 3 4 2" xfId="1702"/>
    <cellStyle name="Cálculo 2 6 3 5" xfId="1703"/>
    <cellStyle name="Cálculo 2 6 3 5 2" xfId="1704"/>
    <cellStyle name="Cálculo 2 6 3 6" xfId="1705"/>
    <cellStyle name="Cálculo 2 6 3 6 2" xfId="1706"/>
    <cellStyle name="Cálculo 2 6 3 7" xfId="1707"/>
    <cellStyle name="Cálculo 2 6 3 7 2" xfId="1708"/>
    <cellStyle name="Cálculo 2 6 3 8" xfId="1709"/>
    <cellStyle name="Cálculo 2 6 3 8 2" xfId="1710"/>
    <cellStyle name="Cálculo 2 6 3 9" xfId="1711"/>
    <cellStyle name="Cálculo 2 6 3 9 2" xfId="1712"/>
    <cellStyle name="Cálculo 2 6 4" xfId="1713"/>
    <cellStyle name="Cálculo 2 6 4 10" xfId="1714"/>
    <cellStyle name="Cálculo 2 6 4 10 2" xfId="1715"/>
    <cellStyle name="Cálculo 2 6 4 11" xfId="1716"/>
    <cellStyle name="Cálculo 2 6 4 2" xfId="1717"/>
    <cellStyle name="Cálculo 2 6 4 2 2" xfId="1718"/>
    <cellStyle name="Cálculo 2 6 4 3" xfId="1719"/>
    <cellStyle name="Cálculo 2 6 4 3 2" xfId="1720"/>
    <cellStyle name="Cálculo 2 6 4 4" xfId="1721"/>
    <cellStyle name="Cálculo 2 6 4 4 2" xfId="1722"/>
    <cellStyle name="Cálculo 2 6 4 5" xfId="1723"/>
    <cellStyle name="Cálculo 2 6 4 5 2" xfId="1724"/>
    <cellStyle name="Cálculo 2 6 4 6" xfId="1725"/>
    <cellStyle name="Cálculo 2 6 4 6 2" xfId="1726"/>
    <cellStyle name="Cálculo 2 6 4 7" xfId="1727"/>
    <cellStyle name="Cálculo 2 6 4 7 2" xfId="1728"/>
    <cellStyle name="Cálculo 2 6 4 8" xfId="1729"/>
    <cellStyle name="Cálculo 2 6 4 8 2" xfId="1730"/>
    <cellStyle name="Cálculo 2 6 4 9" xfId="1731"/>
    <cellStyle name="Cálculo 2 6 4 9 2" xfId="1732"/>
    <cellStyle name="Cálculo 2 6 5" xfId="1733"/>
    <cellStyle name="Cálculo 2 6 5 10" xfId="1734"/>
    <cellStyle name="Cálculo 2 6 5 10 2" xfId="1735"/>
    <cellStyle name="Cálculo 2 6 5 11" xfId="1736"/>
    <cellStyle name="Cálculo 2 6 5 2" xfId="1737"/>
    <cellStyle name="Cálculo 2 6 5 2 2" xfId="1738"/>
    <cellStyle name="Cálculo 2 6 5 3" xfId="1739"/>
    <cellStyle name="Cálculo 2 6 5 3 2" xfId="1740"/>
    <cellStyle name="Cálculo 2 6 5 4" xfId="1741"/>
    <cellStyle name="Cálculo 2 6 5 4 2" xfId="1742"/>
    <cellStyle name="Cálculo 2 6 5 5" xfId="1743"/>
    <cellStyle name="Cálculo 2 6 5 5 2" xfId="1744"/>
    <cellStyle name="Cálculo 2 6 5 6" xfId="1745"/>
    <cellStyle name="Cálculo 2 6 5 6 2" xfId="1746"/>
    <cellStyle name="Cálculo 2 6 5 7" xfId="1747"/>
    <cellStyle name="Cálculo 2 6 5 7 2" xfId="1748"/>
    <cellStyle name="Cálculo 2 6 5 8" xfId="1749"/>
    <cellStyle name="Cálculo 2 6 5 8 2" xfId="1750"/>
    <cellStyle name="Cálculo 2 6 5 9" xfId="1751"/>
    <cellStyle name="Cálculo 2 6 5 9 2" xfId="1752"/>
    <cellStyle name="Cálculo 2 6 6" xfId="1753"/>
    <cellStyle name="Cálculo 2 6 6 2" xfId="1754"/>
    <cellStyle name="Cálculo 2 6 7" xfId="1755"/>
    <cellStyle name="Cálculo 2 6 7 2" xfId="1756"/>
    <cellStyle name="Cálculo 2 6 8" xfId="1757"/>
    <cellStyle name="Cálculo 2 6 8 2" xfId="1758"/>
    <cellStyle name="Cálculo 2 6 9" xfId="1759"/>
    <cellStyle name="Cálculo 2 6 9 2" xfId="1760"/>
    <cellStyle name="Cálculo 2 7" xfId="1761"/>
    <cellStyle name="Cálculo 2 7 10" xfId="1762"/>
    <cellStyle name="Cálculo 2 7 10 2" xfId="1763"/>
    <cellStyle name="Cálculo 2 7 11" xfId="1764"/>
    <cellStyle name="Cálculo 2 7 11 2" xfId="1765"/>
    <cellStyle name="Cálculo 2 7 12" xfId="1766"/>
    <cellStyle name="Cálculo 2 7 12 2" xfId="1767"/>
    <cellStyle name="Cálculo 2 7 13" xfId="1768"/>
    <cellStyle name="Cálculo 2 7 2" xfId="1769"/>
    <cellStyle name="Cálculo 2 7 2 10" xfId="1770"/>
    <cellStyle name="Cálculo 2 7 2 10 2" xfId="1771"/>
    <cellStyle name="Cálculo 2 7 2 11" xfId="1772"/>
    <cellStyle name="Cálculo 2 7 2 2" xfId="1773"/>
    <cellStyle name="Cálculo 2 7 2 2 2" xfId="1774"/>
    <cellStyle name="Cálculo 2 7 2 3" xfId="1775"/>
    <cellStyle name="Cálculo 2 7 2 3 2" xfId="1776"/>
    <cellStyle name="Cálculo 2 7 2 4" xfId="1777"/>
    <cellStyle name="Cálculo 2 7 2 4 2" xfId="1778"/>
    <cellStyle name="Cálculo 2 7 2 5" xfId="1779"/>
    <cellStyle name="Cálculo 2 7 2 5 2" xfId="1780"/>
    <cellStyle name="Cálculo 2 7 2 6" xfId="1781"/>
    <cellStyle name="Cálculo 2 7 2 6 2" xfId="1782"/>
    <cellStyle name="Cálculo 2 7 2 7" xfId="1783"/>
    <cellStyle name="Cálculo 2 7 2 7 2" xfId="1784"/>
    <cellStyle name="Cálculo 2 7 2 8" xfId="1785"/>
    <cellStyle name="Cálculo 2 7 2 8 2" xfId="1786"/>
    <cellStyle name="Cálculo 2 7 2 9" xfId="1787"/>
    <cellStyle name="Cálculo 2 7 2 9 2" xfId="1788"/>
    <cellStyle name="Cálculo 2 7 3" xfId="1789"/>
    <cellStyle name="Cálculo 2 7 3 10" xfId="1790"/>
    <cellStyle name="Cálculo 2 7 3 10 2" xfId="1791"/>
    <cellStyle name="Cálculo 2 7 3 11" xfId="1792"/>
    <cellStyle name="Cálculo 2 7 3 2" xfId="1793"/>
    <cellStyle name="Cálculo 2 7 3 2 2" xfId="1794"/>
    <cellStyle name="Cálculo 2 7 3 3" xfId="1795"/>
    <cellStyle name="Cálculo 2 7 3 3 2" xfId="1796"/>
    <cellStyle name="Cálculo 2 7 3 4" xfId="1797"/>
    <cellStyle name="Cálculo 2 7 3 4 2" xfId="1798"/>
    <cellStyle name="Cálculo 2 7 3 5" xfId="1799"/>
    <cellStyle name="Cálculo 2 7 3 5 2" xfId="1800"/>
    <cellStyle name="Cálculo 2 7 3 6" xfId="1801"/>
    <cellStyle name="Cálculo 2 7 3 6 2" xfId="1802"/>
    <cellStyle name="Cálculo 2 7 3 7" xfId="1803"/>
    <cellStyle name="Cálculo 2 7 3 7 2" xfId="1804"/>
    <cellStyle name="Cálculo 2 7 3 8" xfId="1805"/>
    <cellStyle name="Cálculo 2 7 3 8 2" xfId="1806"/>
    <cellStyle name="Cálculo 2 7 3 9" xfId="1807"/>
    <cellStyle name="Cálculo 2 7 3 9 2" xfId="1808"/>
    <cellStyle name="Cálculo 2 7 4" xfId="1809"/>
    <cellStyle name="Cálculo 2 7 4 2" xfId="1810"/>
    <cellStyle name="Cálculo 2 7 5" xfId="1811"/>
    <cellStyle name="Cálculo 2 7 5 2" xfId="1812"/>
    <cellStyle name="Cálculo 2 7 6" xfId="1813"/>
    <cellStyle name="Cálculo 2 7 6 2" xfId="1814"/>
    <cellStyle name="Cálculo 2 7 7" xfId="1815"/>
    <cellStyle name="Cálculo 2 7 7 2" xfId="1816"/>
    <cellStyle name="Cálculo 2 7 8" xfId="1817"/>
    <cellStyle name="Cálculo 2 7 8 2" xfId="1818"/>
    <cellStyle name="Cálculo 2 7 9" xfId="1819"/>
    <cellStyle name="Cálculo 2 7 9 2" xfId="1820"/>
    <cellStyle name="Cálculo 2 8" xfId="1821"/>
    <cellStyle name="Cálculo 2 8 10" xfId="1822"/>
    <cellStyle name="Cálculo 2 8 10 2" xfId="1823"/>
    <cellStyle name="Cálculo 2 8 11" xfId="1824"/>
    <cellStyle name="Cálculo 2 8 11 2" xfId="1825"/>
    <cellStyle name="Cálculo 2 8 12" xfId="1826"/>
    <cellStyle name="Cálculo 2 8 12 2" xfId="1827"/>
    <cellStyle name="Cálculo 2 8 13" xfId="1828"/>
    <cellStyle name="Cálculo 2 8 2" xfId="1829"/>
    <cellStyle name="Cálculo 2 8 2 10" xfId="1830"/>
    <cellStyle name="Cálculo 2 8 2 10 2" xfId="1831"/>
    <cellStyle name="Cálculo 2 8 2 11" xfId="1832"/>
    <cellStyle name="Cálculo 2 8 2 2" xfId="1833"/>
    <cellStyle name="Cálculo 2 8 2 2 2" xfId="1834"/>
    <cellStyle name="Cálculo 2 8 2 3" xfId="1835"/>
    <cellStyle name="Cálculo 2 8 2 3 2" xfId="1836"/>
    <cellStyle name="Cálculo 2 8 2 4" xfId="1837"/>
    <cellStyle name="Cálculo 2 8 2 4 2" xfId="1838"/>
    <cellStyle name="Cálculo 2 8 2 5" xfId="1839"/>
    <cellStyle name="Cálculo 2 8 2 5 2" xfId="1840"/>
    <cellStyle name="Cálculo 2 8 2 6" xfId="1841"/>
    <cellStyle name="Cálculo 2 8 2 6 2" xfId="1842"/>
    <cellStyle name="Cálculo 2 8 2 7" xfId="1843"/>
    <cellStyle name="Cálculo 2 8 2 7 2" xfId="1844"/>
    <cellStyle name="Cálculo 2 8 2 8" xfId="1845"/>
    <cellStyle name="Cálculo 2 8 2 8 2" xfId="1846"/>
    <cellStyle name="Cálculo 2 8 2 9" xfId="1847"/>
    <cellStyle name="Cálculo 2 8 2 9 2" xfId="1848"/>
    <cellStyle name="Cálculo 2 8 3" xfId="1849"/>
    <cellStyle name="Cálculo 2 8 3 10" xfId="1850"/>
    <cellStyle name="Cálculo 2 8 3 10 2" xfId="1851"/>
    <cellStyle name="Cálculo 2 8 3 11" xfId="1852"/>
    <cellStyle name="Cálculo 2 8 3 2" xfId="1853"/>
    <cellStyle name="Cálculo 2 8 3 2 2" xfId="1854"/>
    <cellStyle name="Cálculo 2 8 3 3" xfId="1855"/>
    <cellStyle name="Cálculo 2 8 3 3 2" xfId="1856"/>
    <cellStyle name="Cálculo 2 8 3 4" xfId="1857"/>
    <cellStyle name="Cálculo 2 8 3 4 2" xfId="1858"/>
    <cellStyle name="Cálculo 2 8 3 5" xfId="1859"/>
    <cellStyle name="Cálculo 2 8 3 5 2" xfId="1860"/>
    <cellStyle name="Cálculo 2 8 3 6" xfId="1861"/>
    <cellStyle name="Cálculo 2 8 3 6 2" xfId="1862"/>
    <cellStyle name="Cálculo 2 8 3 7" xfId="1863"/>
    <cellStyle name="Cálculo 2 8 3 7 2" xfId="1864"/>
    <cellStyle name="Cálculo 2 8 3 8" xfId="1865"/>
    <cellStyle name="Cálculo 2 8 3 8 2" xfId="1866"/>
    <cellStyle name="Cálculo 2 8 3 9" xfId="1867"/>
    <cellStyle name="Cálculo 2 8 3 9 2" xfId="1868"/>
    <cellStyle name="Cálculo 2 8 4" xfId="1869"/>
    <cellStyle name="Cálculo 2 8 4 2" xfId="1870"/>
    <cellStyle name="Cálculo 2 8 5" xfId="1871"/>
    <cellStyle name="Cálculo 2 8 5 2" xfId="1872"/>
    <cellStyle name="Cálculo 2 8 6" xfId="1873"/>
    <cellStyle name="Cálculo 2 8 6 2" xfId="1874"/>
    <cellStyle name="Cálculo 2 8 7" xfId="1875"/>
    <cellStyle name="Cálculo 2 8 7 2" xfId="1876"/>
    <cellStyle name="Cálculo 2 8 8" xfId="1877"/>
    <cellStyle name="Cálculo 2 8 8 2" xfId="1878"/>
    <cellStyle name="Cálculo 2 8 9" xfId="1879"/>
    <cellStyle name="Cálculo 2 8 9 2" xfId="1880"/>
    <cellStyle name="Cálculo 2 9" xfId="1881"/>
    <cellStyle name="Cálculo 2 9 2" xfId="1882"/>
    <cellStyle name="Cálculo 3" xfId="1883"/>
    <cellStyle name="Cálculo 3 10" xfId="1884"/>
    <cellStyle name="Cálculo 3 10 2" xfId="1885"/>
    <cellStyle name="Cálculo 3 11" xfId="1886"/>
    <cellStyle name="Cálculo 3 11 2" xfId="1887"/>
    <cellStyle name="Cálculo 3 12" xfId="1888"/>
    <cellStyle name="Cálculo 3 12 2" xfId="1889"/>
    <cellStyle name="Cálculo 3 13" xfId="1890"/>
    <cellStyle name="Cálculo 3 13 2" xfId="1891"/>
    <cellStyle name="Cálculo 3 14" xfId="1892"/>
    <cellStyle name="Cálculo 3 14 2" xfId="1893"/>
    <cellStyle name="Cálculo 3 15" xfId="1894"/>
    <cellStyle name="Cálculo 3 16" xfId="1895"/>
    <cellStyle name="Cálculo 3 17" xfId="1896"/>
    <cellStyle name="Cálculo 3 2" xfId="1897"/>
    <cellStyle name="Cálculo 3 2 10" xfId="1898"/>
    <cellStyle name="Cálculo 3 2 10 2" xfId="1899"/>
    <cellStyle name="Cálculo 3 2 11" xfId="1900"/>
    <cellStyle name="Cálculo 3 2 11 2" xfId="1901"/>
    <cellStyle name="Cálculo 3 2 12" xfId="1902"/>
    <cellStyle name="Cálculo 3 2 12 2" xfId="1903"/>
    <cellStyle name="Cálculo 3 2 13" xfId="1904"/>
    <cellStyle name="Cálculo 3 2 13 2" xfId="1905"/>
    <cellStyle name="Cálculo 3 2 14" xfId="1906"/>
    <cellStyle name="Cálculo 3 2 14 2" xfId="1907"/>
    <cellStyle name="Cálculo 3 2 15" xfId="1908"/>
    <cellStyle name="Cálculo 3 2 2" xfId="1909"/>
    <cellStyle name="Cálculo 3 2 2 10" xfId="1910"/>
    <cellStyle name="Cálculo 3 2 2 10 2" xfId="1911"/>
    <cellStyle name="Cálculo 3 2 2 11" xfId="1912"/>
    <cellStyle name="Cálculo 3 2 2 11 2" xfId="1913"/>
    <cellStyle name="Cálculo 3 2 2 12" xfId="1914"/>
    <cellStyle name="Cálculo 3 2 2 12 2" xfId="1915"/>
    <cellStyle name="Cálculo 3 2 2 13" xfId="1916"/>
    <cellStyle name="Cálculo 3 2 2 2" xfId="1917"/>
    <cellStyle name="Cálculo 3 2 2 2 10" xfId="1918"/>
    <cellStyle name="Cálculo 3 2 2 2 10 2" xfId="1919"/>
    <cellStyle name="Cálculo 3 2 2 2 11" xfId="1920"/>
    <cellStyle name="Cálculo 3 2 2 2 2" xfId="1921"/>
    <cellStyle name="Cálculo 3 2 2 2 2 2" xfId="1922"/>
    <cellStyle name="Cálculo 3 2 2 2 3" xfId="1923"/>
    <cellStyle name="Cálculo 3 2 2 2 3 2" xfId="1924"/>
    <cellStyle name="Cálculo 3 2 2 2 4" xfId="1925"/>
    <cellStyle name="Cálculo 3 2 2 2 4 2" xfId="1926"/>
    <cellStyle name="Cálculo 3 2 2 2 5" xfId="1927"/>
    <cellStyle name="Cálculo 3 2 2 2 5 2" xfId="1928"/>
    <cellStyle name="Cálculo 3 2 2 2 6" xfId="1929"/>
    <cellStyle name="Cálculo 3 2 2 2 6 2" xfId="1930"/>
    <cellStyle name="Cálculo 3 2 2 2 7" xfId="1931"/>
    <cellStyle name="Cálculo 3 2 2 2 7 2" xfId="1932"/>
    <cellStyle name="Cálculo 3 2 2 2 8" xfId="1933"/>
    <cellStyle name="Cálculo 3 2 2 2 8 2" xfId="1934"/>
    <cellStyle name="Cálculo 3 2 2 2 9" xfId="1935"/>
    <cellStyle name="Cálculo 3 2 2 2 9 2" xfId="1936"/>
    <cellStyle name="Cálculo 3 2 2 3" xfId="1937"/>
    <cellStyle name="Cálculo 3 2 2 3 10" xfId="1938"/>
    <cellStyle name="Cálculo 3 2 2 3 10 2" xfId="1939"/>
    <cellStyle name="Cálculo 3 2 2 3 11" xfId="1940"/>
    <cellStyle name="Cálculo 3 2 2 3 2" xfId="1941"/>
    <cellStyle name="Cálculo 3 2 2 3 2 2" xfId="1942"/>
    <cellStyle name="Cálculo 3 2 2 3 3" xfId="1943"/>
    <cellStyle name="Cálculo 3 2 2 3 3 2" xfId="1944"/>
    <cellStyle name="Cálculo 3 2 2 3 4" xfId="1945"/>
    <cellStyle name="Cálculo 3 2 2 3 4 2" xfId="1946"/>
    <cellStyle name="Cálculo 3 2 2 3 5" xfId="1947"/>
    <cellStyle name="Cálculo 3 2 2 3 5 2" xfId="1948"/>
    <cellStyle name="Cálculo 3 2 2 3 6" xfId="1949"/>
    <cellStyle name="Cálculo 3 2 2 3 6 2" xfId="1950"/>
    <cellStyle name="Cálculo 3 2 2 3 7" xfId="1951"/>
    <cellStyle name="Cálculo 3 2 2 3 7 2" xfId="1952"/>
    <cellStyle name="Cálculo 3 2 2 3 8" xfId="1953"/>
    <cellStyle name="Cálculo 3 2 2 3 8 2" xfId="1954"/>
    <cellStyle name="Cálculo 3 2 2 3 9" xfId="1955"/>
    <cellStyle name="Cálculo 3 2 2 3 9 2" xfId="1956"/>
    <cellStyle name="Cálculo 3 2 2 4" xfId="1957"/>
    <cellStyle name="Cálculo 3 2 2 4 2" xfId="1958"/>
    <cellStyle name="Cálculo 3 2 2 5" xfId="1959"/>
    <cellStyle name="Cálculo 3 2 2 5 2" xfId="1960"/>
    <cellStyle name="Cálculo 3 2 2 6" xfId="1961"/>
    <cellStyle name="Cálculo 3 2 2 6 2" xfId="1962"/>
    <cellStyle name="Cálculo 3 2 2 7" xfId="1963"/>
    <cellStyle name="Cálculo 3 2 2 7 2" xfId="1964"/>
    <cellStyle name="Cálculo 3 2 2 8" xfId="1965"/>
    <cellStyle name="Cálculo 3 2 2 8 2" xfId="1966"/>
    <cellStyle name="Cálculo 3 2 2 9" xfId="1967"/>
    <cellStyle name="Cálculo 3 2 2 9 2" xfId="1968"/>
    <cellStyle name="Cálculo 3 2 3" xfId="1969"/>
    <cellStyle name="Cálculo 3 2 3 10" xfId="1970"/>
    <cellStyle name="Cálculo 3 2 3 10 2" xfId="1971"/>
    <cellStyle name="Cálculo 3 2 3 11" xfId="1972"/>
    <cellStyle name="Cálculo 3 2 3 11 2" xfId="1973"/>
    <cellStyle name="Cálculo 3 2 3 12" xfId="1974"/>
    <cellStyle name="Cálculo 3 2 3 12 2" xfId="1975"/>
    <cellStyle name="Cálculo 3 2 3 13" xfId="1976"/>
    <cellStyle name="Cálculo 3 2 3 2" xfId="1977"/>
    <cellStyle name="Cálculo 3 2 3 2 10" xfId="1978"/>
    <cellStyle name="Cálculo 3 2 3 2 10 2" xfId="1979"/>
    <cellStyle name="Cálculo 3 2 3 2 11" xfId="1980"/>
    <cellStyle name="Cálculo 3 2 3 2 2" xfId="1981"/>
    <cellStyle name="Cálculo 3 2 3 2 2 2" xfId="1982"/>
    <cellStyle name="Cálculo 3 2 3 2 3" xfId="1983"/>
    <cellStyle name="Cálculo 3 2 3 2 3 2" xfId="1984"/>
    <cellStyle name="Cálculo 3 2 3 2 4" xfId="1985"/>
    <cellStyle name="Cálculo 3 2 3 2 4 2" xfId="1986"/>
    <cellStyle name="Cálculo 3 2 3 2 5" xfId="1987"/>
    <cellStyle name="Cálculo 3 2 3 2 5 2" xfId="1988"/>
    <cellStyle name="Cálculo 3 2 3 2 6" xfId="1989"/>
    <cellStyle name="Cálculo 3 2 3 2 6 2" xfId="1990"/>
    <cellStyle name="Cálculo 3 2 3 2 7" xfId="1991"/>
    <cellStyle name="Cálculo 3 2 3 2 7 2" xfId="1992"/>
    <cellStyle name="Cálculo 3 2 3 2 8" xfId="1993"/>
    <cellStyle name="Cálculo 3 2 3 2 8 2" xfId="1994"/>
    <cellStyle name="Cálculo 3 2 3 2 9" xfId="1995"/>
    <cellStyle name="Cálculo 3 2 3 2 9 2" xfId="1996"/>
    <cellStyle name="Cálculo 3 2 3 3" xfId="1997"/>
    <cellStyle name="Cálculo 3 2 3 3 10" xfId="1998"/>
    <cellStyle name="Cálculo 3 2 3 3 10 2" xfId="1999"/>
    <cellStyle name="Cálculo 3 2 3 3 11" xfId="2000"/>
    <cellStyle name="Cálculo 3 2 3 3 2" xfId="2001"/>
    <cellStyle name="Cálculo 3 2 3 3 2 2" xfId="2002"/>
    <cellStyle name="Cálculo 3 2 3 3 3" xfId="2003"/>
    <cellStyle name="Cálculo 3 2 3 3 3 2" xfId="2004"/>
    <cellStyle name="Cálculo 3 2 3 3 4" xfId="2005"/>
    <cellStyle name="Cálculo 3 2 3 3 4 2" xfId="2006"/>
    <cellStyle name="Cálculo 3 2 3 3 5" xfId="2007"/>
    <cellStyle name="Cálculo 3 2 3 3 5 2" xfId="2008"/>
    <cellStyle name="Cálculo 3 2 3 3 6" xfId="2009"/>
    <cellStyle name="Cálculo 3 2 3 3 6 2" xfId="2010"/>
    <cellStyle name="Cálculo 3 2 3 3 7" xfId="2011"/>
    <cellStyle name="Cálculo 3 2 3 3 7 2" xfId="2012"/>
    <cellStyle name="Cálculo 3 2 3 3 8" xfId="2013"/>
    <cellStyle name="Cálculo 3 2 3 3 8 2" xfId="2014"/>
    <cellStyle name="Cálculo 3 2 3 3 9" xfId="2015"/>
    <cellStyle name="Cálculo 3 2 3 3 9 2" xfId="2016"/>
    <cellStyle name="Cálculo 3 2 3 4" xfId="2017"/>
    <cellStyle name="Cálculo 3 2 3 4 2" xfId="2018"/>
    <cellStyle name="Cálculo 3 2 3 5" xfId="2019"/>
    <cellStyle name="Cálculo 3 2 3 5 2" xfId="2020"/>
    <cellStyle name="Cálculo 3 2 3 6" xfId="2021"/>
    <cellStyle name="Cálculo 3 2 3 6 2" xfId="2022"/>
    <cellStyle name="Cálculo 3 2 3 7" xfId="2023"/>
    <cellStyle name="Cálculo 3 2 3 7 2" xfId="2024"/>
    <cellStyle name="Cálculo 3 2 3 8" xfId="2025"/>
    <cellStyle name="Cálculo 3 2 3 8 2" xfId="2026"/>
    <cellStyle name="Cálculo 3 2 3 9" xfId="2027"/>
    <cellStyle name="Cálculo 3 2 3 9 2" xfId="2028"/>
    <cellStyle name="Cálculo 3 2 4" xfId="2029"/>
    <cellStyle name="Cálculo 3 2 4 10" xfId="2030"/>
    <cellStyle name="Cálculo 3 2 4 10 2" xfId="2031"/>
    <cellStyle name="Cálculo 3 2 4 11" xfId="2032"/>
    <cellStyle name="Cálculo 3 2 4 2" xfId="2033"/>
    <cellStyle name="Cálculo 3 2 4 2 2" xfId="2034"/>
    <cellStyle name="Cálculo 3 2 4 3" xfId="2035"/>
    <cellStyle name="Cálculo 3 2 4 3 2" xfId="2036"/>
    <cellStyle name="Cálculo 3 2 4 4" xfId="2037"/>
    <cellStyle name="Cálculo 3 2 4 4 2" xfId="2038"/>
    <cellStyle name="Cálculo 3 2 4 5" xfId="2039"/>
    <cellStyle name="Cálculo 3 2 4 5 2" xfId="2040"/>
    <cellStyle name="Cálculo 3 2 4 6" xfId="2041"/>
    <cellStyle name="Cálculo 3 2 4 6 2" xfId="2042"/>
    <cellStyle name="Cálculo 3 2 4 7" xfId="2043"/>
    <cellStyle name="Cálculo 3 2 4 7 2" xfId="2044"/>
    <cellStyle name="Cálculo 3 2 4 8" xfId="2045"/>
    <cellStyle name="Cálculo 3 2 4 8 2" xfId="2046"/>
    <cellStyle name="Cálculo 3 2 4 9" xfId="2047"/>
    <cellStyle name="Cálculo 3 2 4 9 2" xfId="2048"/>
    <cellStyle name="Cálculo 3 2 5" xfId="2049"/>
    <cellStyle name="Cálculo 3 2 5 10" xfId="2050"/>
    <cellStyle name="Cálculo 3 2 5 10 2" xfId="2051"/>
    <cellStyle name="Cálculo 3 2 5 11" xfId="2052"/>
    <cellStyle name="Cálculo 3 2 5 2" xfId="2053"/>
    <cellStyle name="Cálculo 3 2 5 2 2" xfId="2054"/>
    <cellStyle name="Cálculo 3 2 5 3" xfId="2055"/>
    <cellStyle name="Cálculo 3 2 5 3 2" xfId="2056"/>
    <cellStyle name="Cálculo 3 2 5 4" xfId="2057"/>
    <cellStyle name="Cálculo 3 2 5 4 2" xfId="2058"/>
    <cellStyle name="Cálculo 3 2 5 5" xfId="2059"/>
    <cellStyle name="Cálculo 3 2 5 5 2" xfId="2060"/>
    <cellStyle name="Cálculo 3 2 5 6" xfId="2061"/>
    <cellStyle name="Cálculo 3 2 5 6 2" xfId="2062"/>
    <cellStyle name="Cálculo 3 2 5 7" xfId="2063"/>
    <cellStyle name="Cálculo 3 2 5 7 2" xfId="2064"/>
    <cellStyle name="Cálculo 3 2 5 8" xfId="2065"/>
    <cellStyle name="Cálculo 3 2 5 8 2" xfId="2066"/>
    <cellStyle name="Cálculo 3 2 5 9" xfId="2067"/>
    <cellStyle name="Cálculo 3 2 5 9 2" xfId="2068"/>
    <cellStyle name="Cálculo 3 2 6" xfId="2069"/>
    <cellStyle name="Cálculo 3 2 6 2" xfId="2070"/>
    <cellStyle name="Cálculo 3 2 7" xfId="2071"/>
    <cellStyle name="Cálculo 3 2 7 2" xfId="2072"/>
    <cellStyle name="Cálculo 3 2 8" xfId="2073"/>
    <cellStyle name="Cálculo 3 2 8 2" xfId="2074"/>
    <cellStyle name="Cálculo 3 2 9" xfId="2075"/>
    <cellStyle name="Cálculo 3 2 9 2" xfId="2076"/>
    <cellStyle name="Cálculo 3 3" xfId="2077"/>
    <cellStyle name="Cálculo 3 3 10" xfId="2078"/>
    <cellStyle name="Cálculo 3 3 10 2" xfId="2079"/>
    <cellStyle name="Cálculo 3 3 11" xfId="2080"/>
    <cellStyle name="Cálculo 3 3 11 2" xfId="2081"/>
    <cellStyle name="Cálculo 3 3 12" xfId="2082"/>
    <cellStyle name="Cálculo 3 3 12 2" xfId="2083"/>
    <cellStyle name="Cálculo 3 3 13" xfId="2084"/>
    <cellStyle name="Cálculo 3 3 13 2" xfId="2085"/>
    <cellStyle name="Cálculo 3 3 14" xfId="2086"/>
    <cellStyle name="Cálculo 3 3 14 2" xfId="2087"/>
    <cellStyle name="Cálculo 3 3 15" xfId="2088"/>
    <cellStyle name="Cálculo 3 3 2" xfId="2089"/>
    <cellStyle name="Cálculo 3 3 2 10" xfId="2090"/>
    <cellStyle name="Cálculo 3 3 2 10 2" xfId="2091"/>
    <cellStyle name="Cálculo 3 3 2 11" xfId="2092"/>
    <cellStyle name="Cálculo 3 3 2 11 2" xfId="2093"/>
    <cellStyle name="Cálculo 3 3 2 12" xfId="2094"/>
    <cellStyle name="Cálculo 3 3 2 12 2" xfId="2095"/>
    <cellStyle name="Cálculo 3 3 2 13" xfId="2096"/>
    <cellStyle name="Cálculo 3 3 2 2" xfId="2097"/>
    <cellStyle name="Cálculo 3 3 2 2 10" xfId="2098"/>
    <cellStyle name="Cálculo 3 3 2 2 10 2" xfId="2099"/>
    <cellStyle name="Cálculo 3 3 2 2 11" xfId="2100"/>
    <cellStyle name="Cálculo 3 3 2 2 2" xfId="2101"/>
    <cellStyle name="Cálculo 3 3 2 2 2 2" xfId="2102"/>
    <cellStyle name="Cálculo 3 3 2 2 3" xfId="2103"/>
    <cellStyle name="Cálculo 3 3 2 2 3 2" xfId="2104"/>
    <cellStyle name="Cálculo 3 3 2 2 4" xfId="2105"/>
    <cellStyle name="Cálculo 3 3 2 2 4 2" xfId="2106"/>
    <cellStyle name="Cálculo 3 3 2 2 5" xfId="2107"/>
    <cellStyle name="Cálculo 3 3 2 2 5 2" xfId="2108"/>
    <cellStyle name="Cálculo 3 3 2 2 6" xfId="2109"/>
    <cellStyle name="Cálculo 3 3 2 2 6 2" xfId="2110"/>
    <cellStyle name="Cálculo 3 3 2 2 7" xfId="2111"/>
    <cellStyle name="Cálculo 3 3 2 2 7 2" xfId="2112"/>
    <cellStyle name="Cálculo 3 3 2 2 8" xfId="2113"/>
    <cellStyle name="Cálculo 3 3 2 2 8 2" xfId="2114"/>
    <cellStyle name="Cálculo 3 3 2 2 9" xfId="2115"/>
    <cellStyle name="Cálculo 3 3 2 2 9 2" xfId="2116"/>
    <cellStyle name="Cálculo 3 3 2 3" xfId="2117"/>
    <cellStyle name="Cálculo 3 3 2 3 10" xfId="2118"/>
    <cellStyle name="Cálculo 3 3 2 3 10 2" xfId="2119"/>
    <cellStyle name="Cálculo 3 3 2 3 11" xfId="2120"/>
    <cellStyle name="Cálculo 3 3 2 3 2" xfId="2121"/>
    <cellStyle name="Cálculo 3 3 2 3 2 2" xfId="2122"/>
    <cellStyle name="Cálculo 3 3 2 3 3" xfId="2123"/>
    <cellStyle name="Cálculo 3 3 2 3 3 2" xfId="2124"/>
    <cellStyle name="Cálculo 3 3 2 3 4" xfId="2125"/>
    <cellStyle name="Cálculo 3 3 2 3 4 2" xfId="2126"/>
    <cellStyle name="Cálculo 3 3 2 3 5" xfId="2127"/>
    <cellStyle name="Cálculo 3 3 2 3 5 2" xfId="2128"/>
    <cellStyle name="Cálculo 3 3 2 3 6" xfId="2129"/>
    <cellStyle name="Cálculo 3 3 2 3 6 2" xfId="2130"/>
    <cellStyle name="Cálculo 3 3 2 3 7" xfId="2131"/>
    <cellStyle name="Cálculo 3 3 2 3 7 2" xfId="2132"/>
    <cellStyle name="Cálculo 3 3 2 3 8" xfId="2133"/>
    <cellStyle name="Cálculo 3 3 2 3 8 2" xfId="2134"/>
    <cellStyle name="Cálculo 3 3 2 3 9" xfId="2135"/>
    <cellStyle name="Cálculo 3 3 2 3 9 2" xfId="2136"/>
    <cellStyle name="Cálculo 3 3 2 4" xfId="2137"/>
    <cellStyle name="Cálculo 3 3 2 4 2" xfId="2138"/>
    <cellStyle name="Cálculo 3 3 2 5" xfId="2139"/>
    <cellStyle name="Cálculo 3 3 2 5 2" xfId="2140"/>
    <cellStyle name="Cálculo 3 3 2 6" xfId="2141"/>
    <cellStyle name="Cálculo 3 3 2 6 2" xfId="2142"/>
    <cellStyle name="Cálculo 3 3 2 7" xfId="2143"/>
    <cellStyle name="Cálculo 3 3 2 7 2" xfId="2144"/>
    <cellStyle name="Cálculo 3 3 2 8" xfId="2145"/>
    <cellStyle name="Cálculo 3 3 2 8 2" xfId="2146"/>
    <cellStyle name="Cálculo 3 3 2 9" xfId="2147"/>
    <cellStyle name="Cálculo 3 3 2 9 2" xfId="2148"/>
    <cellStyle name="Cálculo 3 3 3" xfId="2149"/>
    <cellStyle name="Cálculo 3 3 3 10" xfId="2150"/>
    <cellStyle name="Cálculo 3 3 3 10 2" xfId="2151"/>
    <cellStyle name="Cálculo 3 3 3 11" xfId="2152"/>
    <cellStyle name="Cálculo 3 3 3 11 2" xfId="2153"/>
    <cellStyle name="Cálculo 3 3 3 12" xfId="2154"/>
    <cellStyle name="Cálculo 3 3 3 12 2" xfId="2155"/>
    <cellStyle name="Cálculo 3 3 3 13" xfId="2156"/>
    <cellStyle name="Cálculo 3 3 3 2" xfId="2157"/>
    <cellStyle name="Cálculo 3 3 3 2 10" xfId="2158"/>
    <cellStyle name="Cálculo 3 3 3 2 10 2" xfId="2159"/>
    <cellStyle name="Cálculo 3 3 3 2 11" xfId="2160"/>
    <cellStyle name="Cálculo 3 3 3 2 2" xfId="2161"/>
    <cellStyle name="Cálculo 3 3 3 2 2 2" xfId="2162"/>
    <cellStyle name="Cálculo 3 3 3 2 3" xfId="2163"/>
    <cellStyle name="Cálculo 3 3 3 2 3 2" xfId="2164"/>
    <cellStyle name="Cálculo 3 3 3 2 4" xfId="2165"/>
    <cellStyle name="Cálculo 3 3 3 2 4 2" xfId="2166"/>
    <cellStyle name="Cálculo 3 3 3 2 5" xfId="2167"/>
    <cellStyle name="Cálculo 3 3 3 2 5 2" xfId="2168"/>
    <cellStyle name="Cálculo 3 3 3 2 6" xfId="2169"/>
    <cellStyle name="Cálculo 3 3 3 2 6 2" xfId="2170"/>
    <cellStyle name="Cálculo 3 3 3 2 7" xfId="2171"/>
    <cellStyle name="Cálculo 3 3 3 2 7 2" xfId="2172"/>
    <cellStyle name="Cálculo 3 3 3 2 8" xfId="2173"/>
    <cellStyle name="Cálculo 3 3 3 2 8 2" xfId="2174"/>
    <cellStyle name="Cálculo 3 3 3 2 9" xfId="2175"/>
    <cellStyle name="Cálculo 3 3 3 2 9 2" xfId="2176"/>
    <cellStyle name="Cálculo 3 3 3 3" xfId="2177"/>
    <cellStyle name="Cálculo 3 3 3 3 10" xfId="2178"/>
    <cellStyle name="Cálculo 3 3 3 3 10 2" xfId="2179"/>
    <cellStyle name="Cálculo 3 3 3 3 11" xfId="2180"/>
    <cellStyle name="Cálculo 3 3 3 3 2" xfId="2181"/>
    <cellStyle name="Cálculo 3 3 3 3 2 2" xfId="2182"/>
    <cellStyle name="Cálculo 3 3 3 3 3" xfId="2183"/>
    <cellStyle name="Cálculo 3 3 3 3 3 2" xfId="2184"/>
    <cellStyle name="Cálculo 3 3 3 3 4" xfId="2185"/>
    <cellStyle name="Cálculo 3 3 3 3 4 2" xfId="2186"/>
    <cellStyle name="Cálculo 3 3 3 3 5" xfId="2187"/>
    <cellStyle name="Cálculo 3 3 3 3 5 2" xfId="2188"/>
    <cellStyle name="Cálculo 3 3 3 3 6" xfId="2189"/>
    <cellStyle name="Cálculo 3 3 3 3 6 2" xfId="2190"/>
    <cellStyle name="Cálculo 3 3 3 3 7" xfId="2191"/>
    <cellStyle name="Cálculo 3 3 3 3 7 2" xfId="2192"/>
    <cellStyle name="Cálculo 3 3 3 3 8" xfId="2193"/>
    <cellStyle name="Cálculo 3 3 3 3 8 2" xfId="2194"/>
    <cellStyle name="Cálculo 3 3 3 3 9" xfId="2195"/>
    <cellStyle name="Cálculo 3 3 3 3 9 2" xfId="2196"/>
    <cellStyle name="Cálculo 3 3 3 4" xfId="2197"/>
    <cellStyle name="Cálculo 3 3 3 4 2" xfId="2198"/>
    <cellStyle name="Cálculo 3 3 3 5" xfId="2199"/>
    <cellStyle name="Cálculo 3 3 3 5 2" xfId="2200"/>
    <cellStyle name="Cálculo 3 3 3 6" xfId="2201"/>
    <cellStyle name="Cálculo 3 3 3 6 2" xfId="2202"/>
    <cellStyle name="Cálculo 3 3 3 7" xfId="2203"/>
    <cellStyle name="Cálculo 3 3 3 7 2" xfId="2204"/>
    <cellStyle name="Cálculo 3 3 3 8" xfId="2205"/>
    <cellStyle name="Cálculo 3 3 3 8 2" xfId="2206"/>
    <cellStyle name="Cálculo 3 3 3 9" xfId="2207"/>
    <cellStyle name="Cálculo 3 3 3 9 2" xfId="2208"/>
    <cellStyle name="Cálculo 3 3 4" xfId="2209"/>
    <cellStyle name="Cálculo 3 3 4 10" xfId="2210"/>
    <cellStyle name="Cálculo 3 3 4 10 2" xfId="2211"/>
    <cellStyle name="Cálculo 3 3 4 11" xfId="2212"/>
    <cellStyle name="Cálculo 3 3 4 2" xfId="2213"/>
    <cellStyle name="Cálculo 3 3 4 2 2" xfId="2214"/>
    <cellStyle name="Cálculo 3 3 4 3" xfId="2215"/>
    <cellStyle name="Cálculo 3 3 4 3 2" xfId="2216"/>
    <cellStyle name="Cálculo 3 3 4 4" xfId="2217"/>
    <cellStyle name="Cálculo 3 3 4 4 2" xfId="2218"/>
    <cellStyle name="Cálculo 3 3 4 5" xfId="2219"/>
    <cellStyle name="Cálculo 3 3 4 5 2" xfId="2220"/>
    <cellStyle name="Cálculo 3 3 4 6" xfId="2221"/>
    <cellStyle name="Cálculo 3 3 4 6 2" xfId="2222"/>
    <cellStyle name="Cálculo 3 3 4 7" xfId="2223"/>
    <cellStyle name="Cálculo 3 3 4 7 2" xfId="2224"/>
    <cellStyle name="Cálculo 3 3 4 8" xfId="2225"/>
    <cellStyle name="Cálculo 3 3 4 8 2" xfId="2226"/>
    <cellStyle name="Cálculo 3 3 4 9" xfId="2227"/>
    <cellStyle name="Cálculo 3 3 4 9 2" xfId="2228"/>
    <cellStyle name="Cálculo 3 3 5" xfId="2229"/>
    <cellStyle name="Cálculo 3 3 5 10" xfId="2230"/>
    <cellStyle name="Cálculo 3 3 5 10 2" xfId="2231"/>
    <cellStyle name="Cálculo 3 3 5 11" xfId="2232"/>
    <cellStyle name="Cálculo 3 3 5 2" xfId="2233"/>
    <cellStyle name="Cálculo 3 3 5 2 2" xfId="2234"/>
    <cellStyle name="Cálculo 3 3 5 3" xfId="2235"/>
    <cellStyle name="Cálculo 3 3 5 3 2" xfId="2236"/>
    <cellStyle name="Cálculo 3 3 5 4" xfId="2237"/>
    <cellStyle name="Cálculo 3 3 5 4 2" xfId="2238"/>
    <cellStyle name="Cálculo 3 3 5 5" xfId="2239"/>
    <cellStyle name="Cálculo 3 3 5 5 2" xfId="2240"/>
    <cellStyle name="Cálculo 3 3 5 6" xfId="2241"/>
    <cellStyle name="Cálculo 3 3 5 6 2" xfId="2242"/>
    <cellStyle name="Cálculo 3 3 5 7" xfId="2243"/>
    <cellStyle name="Cálculo 3 3 5 7 2" xfId="2244"/>
    <cellStyle name="Cálculo 3 3 5 8" xfId="2245"/>
    <cellStyle name="Cálculo 3 3 5 8 2" xfId="2246"/>
    <cellStyle name="Cálculo 3 3 5 9" xfId="2247"/>
    <cellStyle name="Cálculo 3 3 5 9 2" xfId="2248"/>
    <cellStyle name="Cálculo 3 3 6" xfId="2249"/>
    <cellStyle name="Cálculo 3 3 6 2" xfId="2250"/>
    <cellStyle name="Cálculo 3 3 7" xfId="2251"/>
    <cellStyle name="Cálculo 3 3 7 2" xfId="2252"/>
    <cellStyle name="Cálculo 3 3 8" xfId="2253"/>
    <cellStyle name="Cálculo 3 3 8 2" xfId="2254"/>
    <cellStyle name="Cálculo 3 3 9" xfId="2255"/>
    <cellStyle name="Cálculo 3 3 9 2" xfId="2256"/>
    <cellStyle name="Cálculo 3 4" xfId="2257"/>
    <cellStyle name="Cálculo 3 4 10" xfId="2258"/>
    <cellStyle name="Cálculo 3 4 10 2" xfId="2259"/>
    <cellStyle name="Cálculo 3 4 11" xfId="2260"/>
    <cellStyle name="Cálculo 3 4 11 2" xfId="2261"/>
    <cellStyle name="Cálculo 3 4 12" xfId="2262"/>
    <cellStyle name="Cálculo 3 4 12 2" xfId="2263"/>
    <cellStyle name="Cálculo 3 4 13" xfId="2264"/>
    <cellStyle name="Cálculo 3 4 2" xfId="2265"/>
    <cellStyle name="Cálculo 3 4 2 10" xfId="2266"/>
    <cellStyle name="Cálculo 3 4 2 10 2" xfId="2267"/>
    <cellStyle name="Cálculo 3 4 2 11" xfId="2268"/>
    <cellStyle name="Cálculo 3 4 2 2" xfId="2269"/>
    <cellStyle name="Cálculo 3 4 2 2 2" xfId="2270"/>
    <cellStyle name="Cálculo 3 4 2 3" xfId="2271"/>
    <cellStyle name="Cálculo 3 4 2 3 2" xfId="2272"/>
    <cellStyle name="Cálculo 3 4 2 4" xfId="2273"/>
    <cellStyle name="Cálculo 3 4 2 4 2" xfId="2274"/>
    <cellStyle name="Cálculo 3 4 2 5" xfId="2275"/>
    <cellStyle name="Cálculo 3 4 2 5 2" xfId="2276"/>
    <cellStyle name="Cálculo 3 4 2 6" xfId="2277"/>
    <cellStyle name="Cálculo 3 4 2 6 2" xfId="2278"/>
    <cellStyle name="Cálculo 3 4 2 7" xfId="2279"/>
    <cellStyle name="Cálculo 3 4 2 7 2" xfId="2280"/>
    <cellStyle name="Cálculo 3 4 2 8" xfId="2281"/>
    <cellStyle name="Cálculo 3 4 2 8 2" xfId="2282"/>
    <cellStyle name="Cálculo 3 4 2 9" xfId="2283"/>
    <cellStyle name="Cálculo 3 4 2 9 2" xfId="2284"/>
    <cellStyle name="Cálculo 3 4 3" xfId="2285"/>
    <cellStyle name="Cálculo 3 4 3 10" xfId="2286"/>
    <cellStyle name="Cálculo 3 4 3 10 2" xfId="2287"/>
    <cellStyle name="Cálculo 3 4 3 11" xfId="2288"/>
    <cellStyle name="Cálculo 3 4 3 2" xfId="2289"/>
    <cellStyle name="Cálculo 3 4 3 2 2" xfId="2290"/>
    <cellStyle name="Cálculo 3 4 3 3" xfId="2291"/>
    <cellStyle name="Cálculo 3 4 3 3 2" xfId="2292"/>
    <cellStyle name="Cálculo 3 4 3 4" xfId="2293"/>
    <cellStyle name="Cálculo 3 4 3 4 2" xfId="2294"/>
    <cellStyle name="Cálculo 3 4 3 5" xfId="2295"/>
    <cellStyle name="Cálculo 3 4 3 5 2" xfId="2296"/>
    <cellStyle name="Cálculo 3 4 3 6" xfId="2297"/>
    <cellStyle name="Cálculo 3 4 3 6 2" xfId="2298"/>
    <cellStyle name="Cálculo 3 4 3 7" xfId="2299"/>
    <cellStyle name="Cálculo 3 4 3 7 2" xfId="2300"/>
    <cellStyle name="Cálculo 3 4 3 8" xfId="2301"/>
    <cellStyle name="Cálculo 3 4 3 8 2" xfId="2302"/>
    <cellStyle name="Cálculo 3 4 3 9" xfId="2303"/>
    <cellStyle name="Cálculo 3 4 3 9 2" xfId="2304"/>
    <cellStyle name="Cálculo 3 4 4" xfId="2305"/>
    <cellStyle name="Cálculo 3 4 4 2" xfId="2306"/>
    <cellStyle name="Cálculo 3 4 5" xfId="2307"/>
    <cellStyle name="Cálculo 3 4 5 2" xfId="2308"/>
    <cellStyle name="Cálculo 3 4 6" xfId="2309"/>
    <cellStyle name="Cálculo 3 4 6 2" xfId="2310"/>
    <cellStyle name="Cálculo 3 4 7" xfId="2311"/>
    <cellStyle name="Cálculo 3 4 7 2" xfId="2312"/>
    <cellStyle name="Cálculo 3 4 8" xfId="2313"/>
    <cellStyle name="Cálculo 3 4 8 2" xfId="2314"/>
    <cellStyle name="Cálculo 3 4 9" xfId="2315"/>
    <cellStyle name="Cálculo 3 4 9 2" xfId="2316"/>
    <cellStyle name="Cálculo 3 5" xfId="2317"/>
    <cellStyle name="Cálculo 3 5 10" xfId="2318"/>
    <cellStyle name="Cálculo 3 5 10 2" xfId="2319"/>
    <cellStyle name="Cálculo 3 5 11" xfId="2320"/>
    <cellStyle name="Cálculo 3 5 11 2" xfId="2321"/>
    <cellStyle name="Cálculo 3 5 12" xfId="2322"/>
    <cellStyle name="Cálculo 3 5 12 2" xfId="2323"/>
    <cellStyle name="Cálculo 3 5 13" xfId="2324"/>
    <cellStyle name="Cálculo 3 5 2" xfId="2325"/>
    <cellStyle name="Cálculo 3 5 2 10" xfId="2326"/>
    <cellStyle name="Cálculo 3 5 2 10 2" xfId="2327"/>
    <cellStyle name="Cálculo 3 5 2 11" xfId="2328"/>
    <cellStyle name="Cálculo 3 5 2 2" xfId="2329"/>
    <cellStyle name="Cálculo 3 5 2 2 2" xfId="2330"/>
    <cellStyle name="Cálculo 3 5 2 3" xfId="2331"/>
    <cellStyle name="Cálculo 3 5 2 3 2" xfId="2332"/>
    <cellStyle name="Cálculo 3 5 2 4" xfId="2333"/>
    <cellStyle name="Cálculo 3 5 2 4 2" xfId="2334"/>
    <cellStyle name="Cálculo 3 5 2 5" xfId="2335"/>
    <cellStyle name="Cálculo 3 5 2 5 2" xfId="2336"/>
    <cellStyle name="Cálculo 3 5 2 6" xfId="2337"/>
    <cellStyle name="Cálculo 3 5 2 6 2" xfId="2338"/>
    <cellStyle name="Cálculo 3 5 2 7" xfId="2339"/>
    <cellStyle name="Cálculo 3 5 2 7 2" xfId="2340"/>
    <cellStyle name="Cálculo 3 5 2 8" xfId="2341"/>
    <cellStyle name="Cálculo 3 5 2 8 2" xfId="2342"/>
    <cellStyle name="Cálculo 3 5 2 9" xfId="2343"/>
    <cellStyle name="Cálculo 3 5 2 9 2" xfId="2344"/>
    <cellStyle name="Cálculo 3 5 3" xfId="2345"/>
    <cellStyle name="Cálculo 3 5 3 10" xfId="2346"/>
    <cellStyle name="Cálculo 3 5 3 10 2" xfId="2347"/>
    <cellStyle name="Cálculo 3 5 3 11" xfId="2348"/>
    <cellStyle name="Cálculo 3 5 3 2" xfId="2349"/>
    <cellStyle name="Cálculo 3 5 3 2 2" xfId="2350"/>
    <cellStyle name="Cálculo 3 5 3 3" xfId="2351"/>
    <cellStyle name="Cálculo 3 5 3 3 2" xfId="2352"/>
    <cellStyle name="Cálculo 3 5 3 4" xfId="2353"/>
    <cellStyle name="Cálculo 3 5 3 4 2" xfId="2354"/>
    <cellStyle name="Cálculo 3 5 3 5" xfId="2355"/>
    <cellStyle name="Cálculo 3 5 3 5 2" xfId="2356"/>
    <cellStyle name="Cálculo 3 5 3 6" xfId="2357"/>
    <cellStyle name="Cálculo 3 5 3 6 2" xfId="2358"/>
    <cellStyle name="Cálculo 3 5 3 7" xfId="2359"/>
    <cellStyle name="Cálculo 3 5 3 7 2" xfId="2360"/>
    <cellStyle name="Cálculo 3 5 3 8" xfId="2361"/>
    <cellStyle name="Cálculo 3 5 3 8 2" xfId="2362"/>
    <cellStyle name="Cálculo 3 5 3 9" xfId="2363"/>
    <cellStyle name="Cálculo 3 5 3 9 2" xfId="2364"/>
    <cellStyle name="Cálculo 3 5 4" xfId="2365"/>
    <cellStyle name="Cálculo 3 5 4 2" xfId="2366"/>
    <cellStyle name="Cálculo 3 5 5" xfId="2367"/>
    <cellStyle name="Cálculo 3 5 5 2" xfId="2368"/>
    <cellStyle name="Cálculo 3 5 6" xfId="2369"/>
    <cellStyle name="Cálculo 3 5 6 2" xfId="2370"/>
    <cellStyle name="Cálculo 3 5 7" xfId="2371"/>
    <cellStyle name="Cálculo 3 5 7 2" xfId="2372"/>
    <cellStyle name="Cálculo 3 5 8" xfId="2373"/>
    <cellStyle name="Cálculo 3 5 8 2" xfId="2374"/>
    <cellStyle name="Cálculo 3 5 9" xfId="2375"/>
    <cellStyle name="Cálculo 3 5 9 2" xfId="2376"/>
    <cellStyle name="Cálculo 3 6" xfId="2377"/>
    <cellStyle name="Cálculo 3 6 2" xfId="2378"/>
    <cellStyle name="Cálculo 3 7" xfId="2379"/>
    <cellStyle name="Cálculo 3 7 2" xfId="2380"/>
    <cellStyle name="Cálculo 3 8" xfId="2381"/>
    <cellStyle name="Cálculo 3 8 2" xfId="2382"/>
    <cellStyle name="Cálculo 3 9" xfId="2383"/>
    <cellStyle name="Cálculo 3 9 2" xfId="2384"/>
    <cellStyle name="Cálculo 4" xfId="2385"/>
    <cellStyle name="Cálculo 4 10" xfId="2386"/>
    <cellStyle name="Cálculo 4 10 2" xfId="2387"/>
    <cellStyle name="Cálculo 4 11" xfId="2388"/>
    <cellStyle name="Cálculo 4 11 2" xfId="2389"/>
    <cellStyle name="Cálculo 4 12" xfId="2390"/>
    <cellStyle name="Cálculo 4 12 2" xfId="2391"/>
    <cellStyle name="Cálculo 4 13" xfId="2392"/>
    <cellStyle name="Cálculo 4 13 2" xfId="2393"/>
    <cellStyle name="Cálculo 4 14" xfId="2394"/>
    <cellStyle name="Cálculo 4 14 2" xfId="2395"/>
    <cellStyle name="Cálculo 4 15" xfId="2396"/>
    <cellStyle name="Cálculo 4 15 2" xfId="2397"/>
    <cellStyle name="Cálculo 4 16" xfId="2398"/>
    <cellStyle name="Cálculo 4 17" xfId="2399"/>
    <cellStyle name="Cálculo 4 18" xfId="2400"/>
    <cellStyle name="Cálculo 4 2" xfId="2401"/>
    <cellStyle name="Cálculo 4 2 10" xfId="2402"/>
    <cellStyle name="Cálculo 4 2 10 2" xfId="2403"/>
    <cellStyle name="Cálculo 4 2 11" xfId="2404"/>
    <cellStyle name="Cálculo 4 2 11 2" xfId="2405"/>
    <cellStyle name="Cálculo 4 2 12" xfId="2406"/>
    <cellStyle name="Cálculo 4 2 12 2" xfId="2407"/>
    <cellStyle name="Cálculo 4 2 13" xfId="2408"/>
    <cellStyle name="Cálculo 4 2 13 2" xfId="2409"/>
    <cellStyle name="Cálculo 4 2 14" xfId="2410"/>
    <cellStyle name="Cálculo 4 2 14 2" xfId="2411"/>
    <cellStyle name="Cálculo 4 2 15" xfId="2412"/>
    <cellStyle name="Cálculo 4 2 2" xfId="2413"/>
    <cellStyle name="Cálculo 4 2 2 10" xfId="2414"/>
    <cellStyle name="Cálculo 4 2 2 10 2" xfId="2415"/>
    <cellStyle name="Cálculo 4 2 2 11" xfId="2416"/>
    <cellStyle name="Cálculo 4 2 2 11 2" xfId="2417"/>
    <cellStyle name="Cálculo 4 2 2 12" xfId="2418"/>
    <cellStyle name="Cálculo 4 2 2 12 2" xfId="2419"/>
    <cellStyle name="Cálculo 4 2 2 13" xfId="2420"/>
    <cellStyle name="Cálculo 4 2 2 2" xfId="2421"/>
    <cellStyle name="Cálculo 4 2 2 2 10" xfId="2422"/>
    <cellStyle name="Cálculo 4 2 2 2 10 2" xfId="2423"/>
    <cellStyle name="Cálculo 4 2 2 2 11" xfId="2424"/>
    <cellStyle name="Cálculo 4 2 2 2 2" xfId="2425"/>
    <cellStyle name="Cálculo 4 2 2 2 2 2" xfId="2426"/>
    <cellStyle name="Cálculo 4 2 2 2 3" xfId="2427"/>
    <cellStyle name="Cálculo 4 2 2 2 3 2" xfId="2428"/>
    <cellStyle name="Cálculo 4 2 2 2 4" xfId="2429"/>
    <cellStyle name="Cálculo 4 2 2 2 4 2" xfId="2430"/>
    <cellStyle name="Cálculo 4 2 2 2 5" xfId="2431"/>
    <cellStyle name="Cálculo 4 2 2 2 5 2" xfId="2432"/>
    <cellStyle name="Cálculo 4 2 2 2 6" xfId="2433"/>
    <cellStyle name="Cálculo 4 2 2 2 6 2" xfId="2434"/>
    <cellStyle name="Cálculo 4 2 2 2 7" xfId="2435"/>
    <cellStyle name="Cálculo 4 2 2 2 7 2" xfId="2436"/>
    <cellStyle name="Cálculo 4 2 2 2 8" xfId="2437"/>
    <cellStyle name="Cálculo 4 2 2 2 8 2" xfId="2438"/>
    <cellStyle name="Cálculo 4 2 2 2 9" xfId="2439"/>
    <cellStyle name="Cálculo 4 2 2 2 9 2" xfId="2440"/>
    <cellStyle name="Cálculo 4 2 2 3" xfId="2441"/>
    <cellStyle name="Cálculo 4 2 2 3 10" xfId="2442"/>
    <cellStyle name="Cálculo 4 2 2 3 10 2" xfId="2443"/>
    <cellStyle name="Cálculo 4 2 2 3 11" xfId="2444"/>
    <cellStyle name="Cálculo 4 2 2 3 2" xfId="2445"/>
    <cellStyle name="Cálculo 4 2 2 3 2 2" xfId="2446"/>
    <cellStyle name="Cálculo 4 2 2 3 3" xfId="2447"/>
    <cellStyle name="Cálculo 4 2 2 3 3 2" xfId="2448"/>
    <cellStyle name="Cálculo 4 2 2 3 4" xfId="2449"/>
    <cellStyle name="Cálculo 4 2 2 3 4 2" xfId="2450"/>
    <cellStyle name="Cálculo 4 2 2 3 5" xfId="2451"/>
    <cellStyle name="Cálculo 4 2 2 3 5 2" xfId="2452"/>
    <cellStyle name="Cálculo 4 2 2 3 6" xfId="2453"/>
    <cellStyle name="Cálculo 4 2 2 3 6 2" xfId="2454"/>
    <cellStyle name="Cálculo 4 2 2 3 7" xfId="2455"/>
    <cellStyle name="Cálculo 4 2 2 3 7 2" xfId="2456"/>
    <cellStyle name="Cálculo 4 2 2 3 8" xfId="2457"/>
    <cellStyle name="Cálculo 4 2 2 3 8 2" xfId="2458"/>
    <cellStyle name="Cálculo 4 2 2 3 9" xfId="2459"/>
    <cellStyle name="Cálculo 4 2 2 3 9 2" xfId="2460"/>
    <cellStyle name="Cálculo 4 2 2 4" xfId="2461"/>
    <cellStyle name="Cálculo 4 2 2 4 2" xfId="2462"/>
    <cellStyle name="Cálculo 4 2 2 5" xfId="2463"/>
    <cellStyle name="Cálculo 4 2 2 5 2" xfId="2464"/>
    <cellStyle name="Cálculo 4 2 2 6" xfId="2465"/>
    <cellStyle name="Cálculo 4 2 2 6 2" xfId="2466"/>
    <cellStyle name="Cálculo 4 2 2 7" xfId="2467"/>
    <cellStyle name="Cálculo 4 2 2 7 2" xfId="2468"/>
    <cellStyle name="Cálculo 4 2 2 8" xfId="2469"/>
    <cellStyle name="Cálculo 4 2 2 8 2" xfId="2470"/>
    <cellStyle name="Cálculo 4 2 2 9" xfId="2471"/>
    <cellStyle name="Cálculo 4 2 2 9 2" xfId="2472"/>
    <cellStyle name="Cálculo 4 2 3" xfId="2473"/>
    <cellStyle name="Cálculo 4 2 3 10" xfId="2474"/>
    <cellStyle name="Cálculo 4 2 3 10 2" xfId="2475"/>
    <cellStyle name="Cálculo 4 2 3 11" xfId="2476"/>
    <cellStyle name="Cálculo 4 2 3 11 2" xfId="2477"/>
    <cellStyle name="Cálculo 4 2 3 12" xfId="2478"/>
    <cellStyle name="Cálculo 4 2 3 12 2" xfId="2479"/>
    <cellStyle name="Cálculo 4 2 3 13" xfId="2480"/>
    <cellStyle name="Cálculo 4 2 3 2" xfId="2481"/>
    <cellStyle name="Cálculo 4 2 3 2 10" xfId="2482"/>
    <cellStyle name="Cálculo 4 2 3 2 10 2" xfId="2483"/>
    <cellStyle name="Cálculo 4 2 3 2 11" xfId="2484"/>
    <cellStyle name="Cálculo 4 2 3 2 2" xfId="2485"/>
    <cellStyle name="Cálculo 4 2 3 2 2 2" xfId="2486"/>
    <cellStyle name="Cálculo 4 2 3 2 3" xfId="2487"/>
    <cellStyle name="Cálculo 4 2 3 2 3 2" xfId="2488"/>
    <cellStyle name="Cálculo 4 2 3 2 4" xfId="2489"/>
    <cellStyle name="Cálculo 4 2 3 2 4 2" xfId="2490"/>
    <cellStyle name="Cálculo 4 2 3 2 5" xfId="2491"/>
    <cellStyle name="Cálculo 4 2 3 2 5 2" xfId="2492"/>
    <cellStyle name="Cálculo 4 2 3 2 6" xfId="2493"/>
    <cellStyle name="Cálculo 4 2 3 2 6 2" xfId="2494"/>
    <cellStyle name="Cálculo 4 2 3 2 7" xfId="2495"/>
    <cellStyle name="Cálculo 4 2 3 2 7 2" xfId="2496"/>
    <cellStyle name="Cálculo 4 2 3 2 8" xfId="2497"/>
    <cellStyle name="Cálculo 4 2 3 2 8 2" xfId="2498"/>
    <cellStyle name="Cálculo 4 2 3 2 9" xfId="2499"/>
    <cellStyle name="Cálculo 4 2 3 2 9 2" xfId="2500"/>
    <cellStyle name="Cálculo 4 2 3 3" xfId="2501"/>
    <cellStyle name="Cálculo 4 2 3 3 10" xfId="2502"/>
    <cellStyle name="Cálculo 4 2 3 3 10 2" xfId="2503"/>
    <cellStyle name="Cálculo 4 2 3 3 11" xfId="2504"/>
    <cellStyle name="Cálculo 4 2 3 3 2" xfId="2505"/>
    <cellStyle name="Cálculo 4 2 3 3 2 2" xfId="2506"/>
    <cellStyle name="Cálculo 4 2 3 3 3" xfId="2507"/>
    <cellStyle name="Cálculo 4 2 3 3 3 2" xfId="2508"/>
    <cellStyle name="Cálculo 4 2 3 3 4" xfId="2509"/>
    <cellStyle name="Cálculo 4 2 3 3 4 2" xfId="2510"/>
    <cellStyle name="Cálculo 4 2 3 3 5" xfId="2511"/>
    <cellStyle name="Cálculo 4 2 3 3 5 2" xfId="2512"/>
    <cellStyle name="Cálculo 4 2 3 3 6" xfId="2513"/>
    <cellStyle name="Cálculo 4 2 3 3 6 2" xfId="2514"/>
    <cellStyle name="Cálculo 4 2 3 3 7" xfId="2515"/>
    <cellStyle name="Cálculo 4 2 3 3 7 2" xfId="2516"/>
    <cellStyle name="Cálculo 4 2 3 3 8" xfId="2517"/>
    <cellStyle name="Cálculo 4 2 3 3 8 2" xfId="2518"/>
    <cellStyle name="Cálculo 4 2 3 3 9" xfId="2519"/>
    <cellStyle name="Cálculo 4 2 3 3 9 2" xfId="2520"/>
    <cellStyle name="Cálculo 4 2 3 4" xfId="2521"/>
    <cellStyle name="Cálculo 4 2 3 4 2" xfId="2522"/>
    <cellStyle name="Cálculo 4 2 3 5" xfId="2523"/>
    <cellStyle name="Cálculo 4 2 3 5 2" xfId="2524"/>
    <cellStyle name="Cálculo 4 2 3 6" xfId="2525"/>
    <cellStyle name="Cálculo 4 2 3 6 2" xfId="2526"/>
    <cellStyle name="Cálculo 4 2 3 7" xfId="2527"/>
    <cellStyle name="Cálculo 4 2 3 7 2" xfId="2528"/>
    <cellStyle name="Cálculo 4 2 3 8" xfId="2529"/>
    <cellStyle name="Cálculo 4 2 3 8 2" xfId="2530"/>
    <cellStyle name="Cálculo 4 2 3 9" xfId="2531"/>
    <cellStyle name="Cálculo 4 2 3 9 2" xfId="2532"/>
    <cellStyle name="Cálculo 4 2 4" xfId="2533"/>
    <cellStyle name="Cálculo 4 2 4 10" xfId="2534"/>
    <cellStyle name="Cálculo 4 2 4 10 2" xfId="2535"/>
    <cellStyle name="Cálculo 4 2 4 11" xfId="2536"/>
    <cellStyle name="Cálculo 4 2 4 2" xfId="2537"/>
    <cellStyle name="Cálculo 4 2 4 2 2" xfId="2538"/>
    <cellStyle name="Cálculo 4 2 4 3" xfId="2539"/>
    <cellStyle name="Cálculo 4 2 4 3 2" xfId="2540"/>
    <cellStyle name="Cálculo 4 2 4 4" xfId="2541"/>
    <cellStyle name="Cálculo 4 2 4 4 2" xfId="2542"/>
    <cellStyle name="Cálculo 4 2 4 5" xfId="2543"/>
    <cellStyle name="Cálculo 4 2 4 5 2" xfId="2544"/>
    <cellStyle name="Cálculo 4 2 4 6" xfId="2545"/>
    <cellStyle name="Cálculo 4 2 4 6 2" xfId="2546"/>
    <cellStyle name="Cálculo 4 2 4 7" xfId="2547"/>
    <cellStyle name="Cálculo 4 2 4 7 2" xfId="2548"/>
    <cellStyle name="Cálculo 4 2 4 8" xfId="2549"/>
    <cellStyle name="Cálculo 4 2 4 8 2" xfId="2550"/>
    <cellStyle name="Cálculo 4 2 4 9" xfId="2551"/>
    <cellStyle name="Cálculo 4 2 4 9 2" xfId="2552"/>
    <cellStyle name="Cálculo 4 2 5" xfId="2553"/>
    <cellStyle name="Cálculo 4 2 5 10" xfId="2554"/>
    <cellStyle name="Cálculo 4 2 5 10 2" xfId="2555"/>
    <cellStyle name="Cálculo 4 2 5 11" xfId="2556"/>
    <cellStyle name="Cálculo 4 2 5 2" xfId="2557"/>
    <cellStyle name="Cálculo 4 2 5 2 2" xfId="2558"/>
    <cellStyle name="Cálculo 4 2 5 3" xfId="2559"/>
    <cellStyle name="Cálculo 4 2 5 3 2" xfId="2560"/>
    <cellStyle name="Cálculo 4 2 5 4" xfId="2561"/>
    <cellStyle name="Cálculo 4 2 5 4 2" xfId="2562"/>
    <cellStyle name="Cálculo 4 2 5 5" xfId="2563"/>
    <cellStyle name="Cálculo 4 2 5 5 2" xfId="2564"/>
    <cellStyle name="Cálculo 4 2 5 6" xfId="2565"/>
    <cellStyle name="Cálculo 4 2 5 6 2" xfId="2566"/>
    <cellStyle name="Cálculo 4 2 5 7" xfId="2567"/>
    <cellStyle name="Cálculo 4 2 5 7 2" xfId="2568"/>
    <cellStyle name="Cálculo 4 2 5 8" xfId="2569"/>
    <cellStyle name="Cálculo 4 2 5 8 2" xfId="2570"/>
    <cellStyle name="Cálculo 4 2 5 9" xfId="2571"/>
    <cellStyle name="Cálculo 4 2 5 9 2" xfId="2572"/>
    <cellStyle name="Cálculo 4 2 6" xfId="2573"/>
    <cellStyle name="Cálculo 4 2 6 2" xfId="2574"/>
    <cellStyle name="Cálculo 4 2 7" xfId="2575"/>
    <cellStyle name="Cálculo 4 2 7 2" xfId="2576"/>
    <cellStyle name="Cálculo 4 2 8" xfId="2577"/>
    <cellStyle name="Cálculo 4 2 8 2" xfId="2578"/>
    <cellStyle name="Cálculo 4 2 9" xfId="2579"/>
    <cellStyle name="Cálculo 4 2 9 2" xfId="2580"/>
    <cellStyle name="Cálculo 4 3" xfId="2581"/>
    <cellStyle name="Cálculo 4 3 10" xfId="2582"/>
    <cellStyle name="Cálculo 4 3 10 2" xfId="2583"/>
    <cellStyle name="Cálculo 4 3 11" xfId="2584"/>
    <cellStyle name="Cálculo 4 3 11 2" xfId="2585"/>
    <cellStyle name="Cálculo 4 3 12" xfId="2586"/>
    <cellStyle name="Cálculo 4 3 12 2" xfId="2587"/>
    <cellStyle name="Cálculo 4 3 13" xfId="2588"/>
    <cellStyle name="Cálculo 4 3 2" xfId="2589"/>
    <cellStyle name="Cálculo 4 3 2 10" xfId="2590"/>
    <cellStyle name="Cálculo 4 3 2 10 2" xfId="2591"/>
    <cellStyle name="Cálculo 4 3 2 11" xfId="2592"/>
    <cellStyle name="Cálculo 4 3 2 2" xfId="2593"/>
    <cellStyle name="Cálculo 4 3 2 2 2" xfId="2594"/>
    <cellStyle name="Cálculo 4 3 2 3" xfId="2595"/>
    <cellStyle name="Cálculo 4 3 2 3 2" xfId="2596"/>
    <cellStyle name="Cálculo 4 3 2 4" xfId="2597"/>
    <cellStyle name="Cálculo 4 3 2 4 2" xfId="2598"/>
    <cellStyle name="Cálculo 4 3 2 5" xfId="2599"/>
    <cellStyle name="Cálculo 4 3 2 5 2" xfId="2600"/>
    <cellStyle name="Cálculo 4 3 2 6" xfId="2601"/>
    <cellStyle name="Cálculo 4 3 2 6 2" xfId="2602"/>
    <cellStyle name="Cálculo 4 3 2 7" xfId="2603"/>
    <cellStyle name="Cálculo 4 3 2 7 2" xfId="2604"/>
    <cellStyle name="Cálculo 4 3 2 8" xfId="2605"/>
    <cellStyle name="Cálculo 4 3 2 8 2" xfId="2606"/>
    <cellStyle name="Cálculo 4 3 2 9" xfId="2607"/>
    <cellStyle name="Cálculo 4 3 2 9 2" xfId="2608"/>
    <cellStyle name="Cálculo 4 3 3" xfId="2609"/>
    <cellStyle name="Cálculo 4 3 3 10" xfId="2610"/>
    <cellStyle name="Cálculo 4 3 3 10 2" xfId="2611"/>
    <cellStyle name="Cálculo 4 3 3 11" xfId="2612"/>
    <cellStyle name="Cálculo 4 3 3 2" xfId="2613"/>
    <cellStyle name="Cálculo 4 3 3 2 2" xfId="2614"/>
    <cellStyle name="Cálculo 4 3 3 3" xfId="2615"/>
    <cellStyle name="Cálculo 4 3 3 3 2" xfId="2616"/>
    <cellStyle name="Cálculo 4 3 3 4" xfId="2617"/>
    <cellStyle name="Cálculo 4 3 3 4 2" xfId="2618"/>
    <cellStyle name="Cálculo 4 3 3 5" xfId="2619"/>
    <cellStyle name="Cálculo 4 3 3 5 2" xfId="2620"/>
    <cellStyle name="Cálculo 4 3 3 6" xfId="2621"/>
    <cellStyle name="Cálculo 4 3 3 6 2" xfId="2622"/>
    <cellStyle name="Cálculo 4 3 3 7" xfId="2623"/>
    <cellStyle name="Cálculo 4 3 3 7 2" xfId="2624"/>
    <cellStyle name="Cálculo 4 3 3 8" xfId="2625"/>
    <cellStyle name="Cálculo 4 3 3 8 2" xfId="2626"/>
    <cellStyle name="Cálculo 4 3 3 9" xfId="2627"/>
    <cellStyle name="Cálculo 4 3 3 9 2" xfId="2628"/>
    <cellStyle name="Cálculo 4 3 4" xfId="2629"/>
    <cellStyle name="Cálculo 4 3 4 2" xfId="2630"/>
    <cellStyle name="Cálculo 4 3 5" xfId="2631"/>
    <cellStyle name="Cálculo 4 3 5 2" xfId="2632"/>
    <cellStyle name="Cálculo 4 3 6" xfId="2633"/>
    <cellStyle name="Cálculo 4 3 6 2" xfId="2634"/>
    <cellStyle name="Cálculo 4 3 7" xfId="2635"/>
    <cellStyle name="Cálculo 4 3 7 2" xfId="2636"/>
    <cellStyle name="Cálculo 4 3 8" xfId="2637"/>
    <cellStyle name="Cálculo 4 3 8 2" xfId="2638"/>
    <cellStyle name="Cálculo 4 3 9" xfId="2639"/>
    <cellStyle name="Cálculo 4 3 9 2" xfId="2640"/>
    <cellStyle name="Cálculo 4 4" xfId="2641"/>
    <cellStyle name="Cálculo 4 4 10" xfId="2642"/>
    <cellStyle name="Cálculo 4 4 10 2" xfId="2643"/>
    <cellStyle name="Cálculo 4 4 11" xfId="2644"/>
    <cellStyle name="Cálculo 4 4 11 2" xfId="2645"/>
    <cellStyle name="Cálculo 4 4 12" xfId="2646"/>
    <cellStyle name="Cálculo 4 4 12 2" xfId="2647"/>
    <cellStyle name="Cálculo 4 4 13" xfId="2648"/>
    <cellStyle name="Cálculo 4 4 2" xfId="2649"/>
    <cellStyle name="Cálculo 4 4 2 10" xfId="2650"/>
    <cellStyle name="Cálculo 4 4 2 10 2" xfId="2651"/>
    <cellStyle name="Cálculo 4 4 2 11" xfId="2652"/>
    <cellStyle name="Cálculo 4 4 2 2" xfId="2653"/>
    <cellStyle name="Cálculo 4 4 2 2 2" xfId="2654"/>
    <cellStyle name="Cálculo 4 4 2 3" xfId="2655"/>
    <cellStyle name="Cálculo 4 4 2 3 2" xfId="2656"/>
    <cellStyle name="Cálculo 4 4 2 4" xfId="2657"/>
    <cellStyle name="Cálculo 4 4 2 4 2" xfId="2658"/>
    <cellStyle name="Cálculo 4 4 2 5" xfId="2659"/>
    <cellStyle name="Cálculo 4 4 2 5 2" xfId="2660"/>
    <cellStyle name="Cálculo 4 4 2 6" xfId="2661"/>
    <cellStyle name="Cálculo 4 4 2 6 2" xfId="2662"/>
    <cellStyle name="Cálculo 4 4 2 7" xfId="2663"/>
    <cellStyle name="Cálculo 4 4 2 7 2" xfId="2664"/>
    <cellStyle name="Cálculo 4 4 2 8" xfId="2665"/>
    <cellStyle name="Cálculo 4 4 2 8 2" xfId="2666"/>
    <cellStyle name="Cálculo 4 4 2 9" xfId="2667"/>
    <cellStyle name="Cálculo 4 4 2 9 2" xfId="2668"/>
    <cellStyle name="Cálculo 4 4 3" xfId="2669"/>
    <cellStyle name="Cálculo 4 4 3 10" xfId="2670"/>
    <cellStyle name="Cálculo 4 4 3 10 2" xfId="2671"/>
    <cellStyle name="Cálculo 4 4 3 11" xfId="2672"/>
    <cellStyle name="Cálculo 4 4 3 2" xfId="2673"/>
    <cellStyle name="Cálculo 4 4 3 2 2" xfId="2674"/>
    <cellStyle name="Cálculo 4 4 3 3" xfId="2675"/>
    <cellStyle name="Cálculo 4 4 3 3 2" xfId="2676"/>
    <cellStyle name="Cálculo 4 4 3 4" xfId="2677"/>
    <cellStyle name="Cálculo 4 4 3 4 2" xfId="2678"/>
    <cellStyle name="Cálculo 4 4 3 5" xfId="2679"/>
    <cellStyle name="Cálculo 4 4 3 5 2" xfId="2680"/>
    <cellStyle name="Cálculo 4 4 3 6" xfId="2681"/>
    <cellStyle name="Cálculo 4 4 3 6 2" xfId="2682"/>
    <cellStyle name="Cálculo 4 4 3 7" xfId="2683"/>
    <cellStyle name="Cálculo 4 4 3 7 2" xfId="2684"/>
    <cellStyle name="Cálculo 4 4 3 8" xfId="2685"/>
    <cellStyle name="Cálculo 4 4 3 8 2" xfId="2686"/>
    <cellStyle name="Cálculo 4 4 3 9" xfId="2687"/>
    <cellStyle name="Cálculo 4 4 3 9 2" xfId="2688"/>
    <cellStyle name="Cálculo 4 4 4" xfId="2689"/>
    <cellStyle name="Cálculo 4 4 4 2" xfId="2690"/>
    <cellStyle name="Cálculo 4 4 5" xfId="2691"/>
    <cellStyle name="Cálculo 4 4 5 2" xfId="2692"/>
    <cellStyle name="Cálculo 4 4 6" xfId="2693"/>
    <cellStyle name="Cálculo 4 4 6 2" xfId="2694"/>
    <cellStyle name="Cálculo 4 4 7" xfId="2695"/>
    <cellStyle name="Cálculo 4 4 7 2" xfId="2696"/>
    <cellStyle name="Cálculo 4 4 8" xfId="2697"/>
    <cellStyle name="Cálculo 4 4 8 2" xfId="2698"/>
    <cellStyle name="Cálculo 4 4 9" xfId="2699"/>
    <cellStyle name="Cálculo 4 4 9 2" xfId="2700"/>
    <cellStyle name="Cálculo 4 5" xfId="2701"/>
    <cellStyle name="Cálculo 4 5 10" xfId="2702"/>
    <cellStyle name="Cálculo 4 5 10 2" xfId="2703"/>
    <cellStyle name="Cálculo 4 5 11" xfId="2704"/>
    <cellStyle name="Cálculo 4 5 2" xfId="2705"/>
    <cellStyle name="Cálculo 4 5 2 2" xfId="2706"/>
    <cellStyle name="Cálculo 4 5 3" xfId="2707"/>
    <cellStyle name="Cálculo 4 5 3 2" xfId="2708"/>
    <cellStyle name="Cálculo 4 5 4" xfId="2709"/>
    <cellStyle name="Cálculo 4 5 4 2" xfId="2710"/>
    <cellStyle name="Cálculo 4 5 5" xfId="2711"/>
    <cellStyle name="Cálculo 4 5 5 2" xfId="2712"/>
    <cellStyle name="Cálculo 4 5 6" xfId="2713"/>
    <cellStyle name="Cálculo 4 5 6 2" xfId="2714"/>
    <cellStyle name="Cálculo 4 5 7" xfId="2715"/>
    <cellStyle name="Cálculo 4 5 7 2" xfId="2716"/>
    <cellStyle name="Cálculo 4 5 8" xfId="2717"/>
    <cellStyle name="Cálculo 4 5 8 2" xfId="2718"/>
    <cellStyle name="Cálculo 4 5 9" xfId="2719"/>
    <cellStyle name="Cálculo 4 5 9 2" xfId="2720"/>
    <cellStyle name="Cálculo 4 6" xfId="2721"/>
    <cellStyle name="Cálculo 4 6 10" xfId="2722"/>
    <cellStyle name="Cálculo 4 6 10 2" xfId="2723"/>
    <cellStyle name="Cálculo 4 6 11" xfId="2724"/>
    <cellStyle name="Cálculo 4 6 2" xfId="2725"/>
    <cellStyle name="Cálculo 4 6 2 2" xfId="2726"/>
    <cellStyle name="Cálculo 4 6 3" xfId="2727"/>
    <cellStyle name="Cálculo 4 6 3 2" xfId="2728"/>
    <cellStyle name="Cálculo 4 6 4" xfId="2729"/>
    <cellStyle name="Cálculo 4 6 4 2" xfId="2730"/>
    <cellStyle name="Cálculo 4 6 5" xfId="2731"/>
    <cellStyle name="Cálculo 4 6 5 2" xfId="2732"/>
    <cellStyle name="Cálculo 4 6 6" xfId="2733"/>
    <cellStyle name="Cálculo 4 6 6 2" xfId="2734"/>
    <cellStyle name="Cálculo 4 6 7" xfId="2735"/>
    <cellStyle name="Cálculo 4 6 7 2" xfId="2736"/>
    <cellStyle name="Cálculo 4 6 8" xfId="2737"/>
    <cellStyle name="Cálculo 4 6 8 2" xfId="2738"/>
    <cellStyle name="Cálculo 4 6 9" xfId="2739"/>
    <cellStyle name="Cálculo 4 6 9 2" xfId="2740"/>
    <cellStyle name="Cálculo 4 7" xfId="2741"/>
    <cellStyle name="Cálculo 4 7 2" xfId="2742"/>
    <cellStyle name="Cálculo 4 8" xfId="2743"/>
    <cellStyle name="Cálculo 4 8 2" xfId="2744"/>
    <cellStyle name="Cálculo 4 9" xfId="2745"/>
    <cellStyle name="Cálculo 4 9 2" xfId="2746"/>
    <cellStyle name="Cálculo 5" xfId="2747"/>
    <cellStyle name="Cálculo 5 10" xfId="2748"/>
    <cellStyle name="Cálculo 5 10 2" xfId="2749"/>
    <cellStyle name="Cálculo 5 11" xfId="2750"/>
    <cellStyle name="Cálculo 5 11 2" xfId="2751"/>
    <cellStyle name="Cálculo 5 12" xfId="2752"/>
    <cellStyle name="Cálculo 5 12 2" xfId="2753"/>
    <cellStyle name="Cálculo 5 13" xfId="2754"/>
    <cellStyle name="Cálculo 5 2" xfId="2755"/>
    <cellStyle name="Cálculo 5 2 10" xfId="2756"/>
    <cellStyle name="Cálculo 5 2 10 2" xfId="2757"/>
    <cellStyle name="Cálculo 5 2 11" xfId="2758"/>
    <cellStyle name="Cálculo 5 2 2" xfId="2759"/>
    <cellStyle name="Cálculo 5 2 2 2" xfId="2760"/>
    <cellStyle name="Cálculo 5 2 3" xfId="2761"/>
    <cellStyle name="Cálculo 5 2 3 2" xfId="2762"/>
    <cellStyle name="Cálculo 5 2 4" xfId="2763"/>
    <cellStyle name="Cálculo 5 2 4 2" xfId="2764"/>
    <cellStyle name="Cálculo 5 2 5" xfId="2765"/>
    <cellStyle name="Cálculo 5 2 5 2" xfId="2766"/>
    <cellStyle name="Cálculo 5 2 6" xfId="2767"/>
    <cellStyle name="Cálculo 5 2 6 2" xfId="2768"/>
    <cellStyle name="Cálculo 5 2 7" xfId="2769"/>
    <cellStyle name="Cálculo 5 2 7 2" xfId="2770"/>
    <cellStyle name="Cálculo 5 2 8" xfId="2771"/>
    <cellStyle name="Cálculo 5 2 8 2" xfId="2772"/>
    <cellStyle name="Cálculo 5 2 9" xfId="2773"/>
    <cellStyle name="Cálculo 5 2 9 2" xfId="2774"/>
    <cellStyle name="Cálculo 5 3" xfId="2775"/>
    <cellStyle name="Cálculo 5 3 10" xfId="2776"/>
    <cellStyle name="Cálculo 5 3 10 2" xfId="2777"/>
    <cellStyle name="Cálculo 5 3 11" xfId="2778"/>
    <cellStyle name="Cálculo 5 3 2" xfId="2779"/>
    <cellStyle name="Cálculo 5 3 2 2" xfId="2780"/>
    <cellStyle name="Cálculo 5 3 3" xfId="2781"/>
    <cellStyle name="Cálculo 5 3 3 2" xfId="2782"/>
    <cellStyle name="Cálculo 5 3 4" xfId="2783"/>
    <cellStyle name="Cálculo 5 3 4 2" xfId="2784"/>
    <cellStyle name="Cálculo 5 3 5" xfId="2785"/>
    <cellStyle name="Cálculo 5 3 5 2" xfId="2786"/>
    <cellStyle name="Cálculo 5 3 6" xfId="2787"/>
    <cellStyle name="Cálculo 5 3 6 2" xfId="2788"/>
    <cellStyle name="Cálculo 5 3 7" xfId="2789"/>
    <cellStyle name="Cálculo 5 3 7 2" xfId="2790"/>
    <cellStyle name="Cálculo 5 3 8" xfId="2791"/>
    <cellStyle name="Cálculo 5 3 8 2" xfId="2792"/>
    <cellStyle name="Cálculo 5 3 9" xfId="2793"/>
    <cellStyle name="Cálculo 5 3 9 2" xfId="2794"/>
    <cellStyle name="Cálculo 5 4" xfId="2795"/>
    <cellStyle name="Cálculo 5 4 2" xfId="2796"/>
    <cellStyle name="Cálculo 5 5" xfId="2797"/>
    <cellStyle name="Cálculo 5 5 2" xfId="2798"/>
    <cellStyle name="Cálculo 5 6" xfId="2799"/>
    <cellStyle name="Cálculo 5 6 2" xfId="2800"/>
    <cellStyle name="Cálculo 5 7" xfId="2801"/>
    <cellStyle name="Cálculo 5 7 2" xfId="2802"/>
    <cellStyle name="Cálculo 5 8" xfId="2803"/>
    <cellStyle name="Cálculo 5 8 2" xfId="2804"/>
    <cellStyle name="Cálculo 5 9" xfId="2805"/>
    <cellStyle name="Cálculo 5 9 2" xfId="2806"/>
    <cellStyle name="Cálculo 6" xfId="2807"/>
    <cellStyle name="Cálculo 6 10" xfId="2808"/>
    <cellStyle name="Cálculo 6 10 2" xfId="2809"/>
    <cellStyle name="Cálculo 6 11" xfId="2810"/>
    <cellStyle name="Cálculo 6 11 2" xfId="2811"/>
    <cellStyle name="Cálculo 6 12" xfId="2812"/>
    <cellStyle name="Cálculo 6 12 2" xfId="2813"/>
    <cellStyle name="Cálculo 6 13" xfId="2814"/>
    <cellStyle name="Cálculo 6 2" xfId="2815"/>
    <cellStyle name="Cálculo 6 2 10" xfId="2816"/>
    <cellStyle name="Cálculo 6 2 10 2" xfId="2817"/>
    <cellStyle name="Cálculo 6 2 11" xfId="2818"/>
    <cellStyle name="Cálculo 6 2 2" xfId="2819"/>
    <cellStyle name="Cálculo 6 2 2 2" xfId="2820"/>
    <cellStyle name="Cálculo 6 2 3" xfId="2821"/>
    <cellStyle name="Cálculo 6 2 3 2" xfId="2822"/>
    <cellStyle name="Cálculo 6 2 4" xfId="2823"/>
    <cellStyle name="Cálculo 6 2 4 2" xfId="2824"/>
    <cellStyle name="Cálculo 6 2 5" xfId="2825"/>
    <cellStyle name="Cálculo 6 2 5 2" xfId="2826"/>
    <cellStyle name="Cálculo 6 2 6" xfId="2827"/>
    <cellStyle name="Cálculo 6 2 6 2" xfId="2828"/>
    <cellStyle name="Cálculo 6 2 7" xfId="2829"/>
    <cellStyle name="Cálculo 6 2 7 2" xfId="2830"/>
    <cellStyle name="Cálculo 6 2 8" xfId="2831"/>
    <cellStyle name="Cálculo 6 2 8 2" xfId="2832"/>
    <cellStyle name="Cálculo 6 2 9" xfId="2833"/>
    <cellStyle name="Cálculo 6 2 9 2" xfId="2834"/>
    <cellStyle name="Cálculo 6 3" xfId="2835"/>
    <cellStyle name="Cálculo 6 3 10" xfId="2836"/>
    <cellStyle name="Cálculo 6 3 10 2" xfId="2837"/>
    <cellStyle name="Cálculo 6 3 11" xfId="2838"/>
    <cellStyle name="Cálculo 6 3 2" xfId="2839"/>
    <cellStyle name="Cálculo 6 3 2 2" xfId="2840"/>
    <cellStyle name="Cálculo 6 3 3" xfId="2841"/>
    <cellStyle name="Cálculo 6 3 3 2" xfId="2842"/>
    <cellStyle name="Cálculo 6 3 4" xfId="2843"/>
    <cellStyle name="Cálculo 6 3 4 2" xfId="2844"/>
    <cellStyle name="Cálculo 6 3 5" xfId="2845"/>
    <cellStyle name="Cálculo 6 3 5 2" xfId="2846"/>
    <cellStyle name="Cálculo 6 3 6" xfId="2847"/>
    <cellStyle name="Cálculo 6 3 6 2" xfId="2848"/>
    <cellStyle name="Cálculo 6 3 7" xfId="2849"/>
    <cellStyle name="Cálculo 6 3 7 2" xfId="2850"/>
    <cellStyle name="Cálculo 6 3 8" xfId="2851"/>
    <cellStyle name="Cálculo 6 3 8 2" xfId="2852"/>
    <cellStyle name="Cálculo 6 3 9" xfId="2853"/>
    <cellStyle name="Cálculo 6 3 9 2" xfId="2854"/>
    <cellStyle name="Cálculo 6 4" xfId="2855"/>
    <cellStyle name="Cálculo 6 4 2" xfId="2856"/>
    <cellStyle name="Cálculo 6 5" xfId="2857"/>
    <cellStyle name="Cálculo 6 5 2" xfId="2858"/>
    <cellStyle name="Cálculo 6 6" xfId="2859"/>
    <cellStyle name="Cálculo 6 6 2" xfId="2860"/>
    <cellStyle name="Cálculo 6 7" xfId="2861"/>
    <cellStyle name="Cálculo 6 7 2" xfId="2862"/>
    <cellStyle name="Cálculo 6 8" xfId="2863"/>
    <cellStyle name="Cálculo 6 8 2" xfId="2864"/>
    <cellStyle name="Cálculo 6 9" xfId="2865"/>
    <cellStyle name="Cálculo 6 9 2" xfId="2866"/>
    <cellStyle name="Cálculo 7" xfId="2867"/>
    <cellStyle name="Cálculo 7 10" xfId="2868"/>
    <cellStyle name="Cálculo 7 10 2" xfId="2869"/>
    <cellStyle name="Cálculo 7 11" xfId="2870"/>
    <cellStyle name="Cálculo 7 11 2" xfId="2871"/>
    <cellStyle name="Cálculo 7 12" xfId="2872"/>
    <cellStyle name="Cálculo 7 12 2" xfId="2873"/>
    <cellStyle name="Cálculo 7 13" xfId="2874"/>
    <cellStyle name="Cálculo 7 2" xfId="2875"/>
    <cellStyle name="Cálculo 7 2 10" xfId="2876"/>
    <cellStyle name="Cálculo 7 2 10 2" xfId="2877"/>
    <cellStyle name="Cálculo 7 2 11" xfId="2878"/>
    <cellStyle name="Cálculo 7 2 2" xfId="2879"/>
    <cellStyle name="Cálculo 7 2 2 2" xfId="2880"/>
    <cellStyle name="Cálculo 7 2 3" xfId="2881"/>
    <cellStyle name="Cálculo 7 2 3 2" xfId="2882"/>
    <cellStyle name="Cálculo 7 2 4" xfId="2883"/>
    <cellStyle name="Cálculo 7 2 4 2" xfId="2884"/>
    <cellStyle name="Cálculo 7 2 5" xfId="2885"/>
    <cellStyle name="Cálculo 7 2 5 2" xfId="2886"/>
    <cellStyle name="Cálculo 7 2 6" xfId="2887"/>
    <cellStyle name="Cálculo 7 2 6 2" xfId="2888"/>
    <cellStyle name="Cálculo 7 2 7" xfId="2889"/>
    <cellStyle name="Cálculo 7 2 7 2" xfId="2890"/>
    <cellStyle name="Cálculo 7 2 8" xfId="2891"/>
    <cellStyle name="Cálculo 7 2 8 2" xfId="2892"/>
    <cellStyle name="Cálculo 7 2 9" xfId="2893"/>
    <cellStyle name="Cálculo 7 2 9 2" xfId="2894"/>
    <cellStyle name="Cálculo 7 3" xfId="2895"/>
    <cellStyle name="Cálculo 7 3 10" xfId="2896"/>
    <cellStyle name="Cálculo 7 3 10 2" xfId="2897"/>
    <cellStyle name="Cálculo 7 3 11" xfId="2898"/>
    <cellStyle name="Cálculo 7 3 2" xfId="2899"/>
    <cellStyle name="Cálculo 7 3 2 2" xfId="2900"/>
    <cellStyle name="Cálculo 7 3 3" xfId="2901"/>
    <cellStyle name="Cálculo 7 3 3 2" xfId="2902"/>
    <cellStyle name="Cálculo 7 3 4" xfId="2903"/>
    <cellStyle name="Cálculo 7 3 4 2" xfId="2904"/>
    <cellStyle name="Cálculo 7 3 5" xfId="2905"/>
    <cellStyle name="Cálculo 7 3 5 2" xfId="2906"/>
    <cellStyle name="Cálculo 7 3 6" xfId="2907"/>
    <cellStyle name="Cálculo 7 3 6 2" xfId="2908"/>
    <cellStyle name="Cálculo 7 3 7" xfId="2909"/>
    <cellStyle name="Cálculo 7 3 7 2" xfId="2910"/>
    <cellStyle name="Cálculo 7 3 8" xfId="2911"/>
    <cellStyle name="Cálculo 7 3 8 2" xfId="2912"/>
    <cellStyle name="Cálculo 7 3 9" xfId="2913"/>
    <cellStyle name="Cálculo 7 3 9 2" xfId="2914"/>
    <cellStyle name="Cálculo 7 4" xfId="2915"/>
    <cellStyle name="Cálculo 7 4 2" xfId="2916"/>
    <cellStyle name="Cálculo 7 5" xfId="2917"/>
    <cellStyle name="Cálculo 7 5 2" xfId="2918"/>
    <cellStyle name="Cálculo 7 6" xfId="2919"/>
    <cellStyle name="Cálculo 7 6 2" xfId="2920"/>
    <cellStyle name="Cálculo 7 7" xfId="2921"/>
    <cellStyle name="Cálculo 7 7 2" xfId="2922"/>
    <cellStyle name="Cálculo 7 8" xfId="2923"/>
    <cellStyle name="Cálculo 7 8 2" xfId="2924"/>
    <cellStyle name="Cálculo 7 9" xfId="2925"/>
    <cellStyle name="Cálculo 7 9 2" xfId="2926"/>
    <cellStyle name="Cálculo 8" xfId="2927"/>
    <cellStyle name="Cálculo 9" xfId="2928"/>
    <cellStyle name="Celda de comprobación 2" xfId="2929"/>
    <cellStyle name="Celda de comprobación 2 2" xfId="2930"/>
    <cellStyle name="Celda de comprobación 2 3" xfId="2931"/>
    <cellStyle name="Celda de comprobación 2 4" xfId="2932"/>
    <cellStyle name="Celda de comprobación 3" xfId="2933"/>
    <cellStyle name="Celda de comprobación 4" xfId="2934"/>
    <cellStyle name="Celda de comprobación 5" xfId="2935"/>
    <cellStyle name="Celda de comprobación 6" xfId="2936"/>
    <cellStyle name="Celda de comprobación 7" xfId="2937"/>
    <cellStyle name="Celda de comprobación 8" xfId="2938"/>
    <cellStyle name="Celda vinculada 2" xfId="2939"/>
    <cellStyle name="Celda vinculada 2 2" xfId="2940"/>
    <cellStyle name="Celda vinculada 2 3" xfId="2941"/>
    <cellStyle name="Celda vinculada 2 4" xfId="2942"/>
    <cellStyle name="Celda vinculada 3" xfId="2943"/>
    <cellStyle name="Celda vinculada 4" xfId="2944"/>
    <cellStyle name="Celda vinculada 5" xfId="2945"/>
    <cellStyle name="Celda vinculada 6" xfId="2946"/>
    <cellStyle name="Celda vinculada 7" xfId="2947"/>
    <cellStyle name="Celda vinculada 8" xfId="2948"/>
    <cellStyle name="Encabezado 4 2" xfId="2949"/>
    <cellStyle name="Encabezado 4 2 2" xfId="2950"/>
    <cellStyle name="Encabezado 4 2 3" xfId="2951"/>
    <cellStyle name="Encabezado 4 2 4" xfId="2952"/>
    <cellStyle name="Encabezado 4 3" xfId="2953"/>
    <cellStyle name="Encabezado 4 4" xfId="2954"/>
    <cellStyle name="Encabezado 4 5" xfId="2955"/>
    <cellStyle name="Encabezado 4 6" xfId="2956"/>
    <cellStyle name="Encabezado 4 7" xfId="2957"/>
    <cellStyle name="Encabezado 4 8" xfId="2958"/>
    <cellStyle name="Énfasis1 2" xfId="2959"/>
    <cellStyle name="Énfasis1 2 2" xfId="2960"/>
    <cellStyle name="Énfasis1 2 3" xfId="2961"/>
    <cellStyle name="Énfasis1 2 4" xfId="2962"/>
    <cellStyle name="Énfasis1 3" xfId="2963"/>
    <cellStyle name="Énfasis1 4" xfId="2964"/>
    <cellStyle name="Énfasis1 5" xfId="2965"/>
    <cellStyle name="Énfasis1 6" xfId="2966"/>
    <cellStyle name="Énfasis1 7" xfId="2967"/>
    <cellStyle name="Énfasis1 8" xfId="2968"/>
    <cellStyle name="Énfasis2 2" xfId="2969"/>
    <cellStyle name="Énfasis2 2 2" xfId="2970"/>
    <cellStyle name="Énfasis2 2 3" xfId="2971"/>
    <cellStyle name="Énfasis2 2 4" xfId="2972"/>
    <cellStyle name="Énfasis2 3" xfId="2973"/>
    <cellStyle name="Énfasis2 4" xfId="2974"/>
    <cellStyle name="Énfasis2 5" xfId="2975"/>
    <cellStyle name="Énfasis2 6" xfId="2976"/>
    <cellStyle name="Énfasis2 7" xfId="2977"/>
    <cellStyle name="Énfasis2 8" xfId="2978"/>
    <cellStyle name="Énfasis3 2" xfId="2979"/>
    <cellStyle name="Énfasis3 2 2" xfId="2980"/>
    <cellStyle name="Énfasis3 2 3" xfId="2981"/>
    <cellStyle name="Énfasis3 2 4" xfId="2982"/>
    <cellStyle name="Énfasis3 3" xfId="2983"/>
    <cellStyle name="Énfasis3 4" xfId="2984"/>
    <cellStyle name="Énfasis3 5" xfId="2985"/>
    <cellStyle name="Énfasis3 6" xfId="2986"/>
    <cellStyle name="Énfasis3 7" xfId="2987"/>
    <cellStyle name="Énfasis3 8" xfId="2988"/>
    <cellStyle name="Énfasis4 2" xfId="2989"/>
    <cellStyle name="Énfasis4 2 2" xfId="2990"/>
    <cellStyle name="Énfasis4 2 3" xfId="2991"/>
    <cellStyle name="Énfasis4 2 4" xfId="2992"/>
    <cellStyle name="Énfasis4 3" xfId="2993"/>
    <cellStyle name="Énfasis4 4" xfId="2994"/>
    <cellStyle name="Énfasis4 5" xfId="2995"/>
    <cellStyle name="Énfasis4 6" xfId="2996"/>
    <cellStyle name="Énfasis4 7" xfId="2997"/>
    <cellStyle name="Énfasis4 8" xfId="2998"/>
    <cellStyle name="Énfasis5 2" xfId="2999"/>
    <cellStyle name="Énfasis5 2 2" xfId="3000"/>
    <cellStyle name="Énfasis5 2 3" xfId="3001"/>
    <cellStyle name="Énfasis5 2 4" xfId="3002"/>
    <cellStyle name="Énfasis5 3" xfId="3003"/>
    <cellStyle name="Énfasis5 4" xfId="3004"/>
    <cellStyle name="Énfasis5 5" xfId="3005"/>
    <cellStyle name="Énfasis5 6" xfId="3006"/>
    <cellStyle name="Énfasis5 7" xfId="3007"/>
    <cellStyle name="Énfasis5 8" xfId="3008"/>
    <cellStyle name="Énfasis6 2" xfId="3009"/>
    <cellStyle name="Énfasis6 2 2" xfId="3010"/>
    <cellStyle name="Énfasis6 2 3" xfId="3011"/>
    <cellStyle name="Énfasis6 2 4" xfId="3012"/>
    <cellStyle name="Énfasis6 3" xfId="3013"/>
    <cellStyle name="Énfasis6 4" xfId="3014"/>
    <cellStyle name="Énfasis6 5" xfId="3015"/>
    <cellStyle name="Énfasis6 6" xfId="3016"/>
    <cellStyle name="Énfasis6 7" xfId="3017"/>
    <cellStyle name="Énfasis6 8" xfId="3018"/>
    <cellStyle name="Entrada 2" xfId="3019"/>
    <cellStyle name="Entrada 2 10" xfId="3020"/>
    <cellStyle name="Entrada 2 10 2" xfId="3021"/>
    <cellStyle name="Entrada 2 11" xfId="3022"/>
    <cellStyle name="Entrada 2 11 2" xfId="3023"/>
    <cellStyle name="Entrada 2 12" xfId="3024"/>
    <cellStyle name="Entrada 2 12 2" xfId="3025"/>
    <cellStyle name="Entrada 2 13" xfId="3026"/>
    <cellStyle name="Entrada 2 13 2" xfId="3027"/>
    <cellStyle name="Entrada 2 14" xfId="3028"/>
    <cellStyle name="Entrada 2 14 2" xfId="3029"/>
    <cellStyle name="Entrada 2 15" xfId="3030"/>
    <cellStyle name="Entrada 2 15 2" xfId="3031"/>
    <cellStyle name="Entrada 2 16" xfId="3032"/>
    <cellStyle name="Entrada 2 16 2" xfId="3033"/>
    <cellStyle name="Entrada 2 17" xfId="3034"/>
    <cellStyle name="Entrada 2 17 2" xfId="3035"/>
    <cellStyle name="Entrada 2 18" xfId="3036"/>
    <cellStyle name="Entrada 2 18 2" xfId="3037"/>
    <cellStyle name="Entrada 2 19" xfId="3038"/>
    <cellStyle name="Entrada 2 2" xfId="3039"/>
    <cellStyle name="Entrada 2 2 10" xfId="3040"/>
    <cellStyle name="Entrada 2 2 10 2" xfId="3041"/>
    <cellStyle name="Entrada 2 2 11" xfId="3042"/>
    <cellStyle name="Entrada 2 2 11 2" xfId="3043"/>
    <cellStyle name="Entrada 2 2 12" xfId="3044"/>
    <cellStyle name="Entrada 2 2 12 2" xfId="3045"/>
    <cellStyle name="Entrada 2 2 13" xfId="3046"/>
    <cellStyle name="Entrada 2 2 13 2" xfId="3047"/>
    <cellStyle name="Entrada 2 2 14" xfId="3048"/>
    <cellStyle name="Entrada 2 2 14 2" xfId="3049"/>
    <cellStyle name="Entrada 2 2 15" xfId="3050"/>
    <cellStyle name="Entrada 2 2 15 2" xfId="3051"/>
    <cellStyle name="Entrada 2 2 16" xfId="3052"/>
    <cellStyle name="Entrada 2 2 17" xfId="3053"/>
    <cellStyle name="Entrada 2 2 18" xfId="3054"/>
    <cellStyle name="Entrada 2 2 2" xfId="3055"/>
    <cellStyle name="Entrada 2 2 2 10" xfId="3056"/>
    <cellStyle name="Entrada 2 2 2 10 2" xfId="3057"/>
    <cellStyle name="Entrada 2 2 2 11" xfId="3058"/>
    <cellStyle name="Entrada 2 2 2 11 2" xfId="3059"/>
    <cellStyle name="Entrada 2 2 2 12" xfId="3060"/>
    <cellStyle name="Entrada 2 2 2 12 2" xfId="3061"/>
    <cellStyle name="Entrada 2 2 2 13" xfId="3062"/>
    <cellStyle name="Entrada 2 2 2 13 2" xfId="3063"/>
    <cellStyle name="Entrada 2 2 2 14" xfId="3064"/>
    <cellStyle name="Entrada 2 2 2 14 2" xfId="3065"/>
    <cellStyle name="Entrada 2 2 2 15" xfId="3066"/>
    <cellStyle name="Entrada 2 2 2 2" xfId="3067"/>
    <cellStyle name="Entrada 2 2 2 2 10" xfId="3068"/>
    <cellStyle name="Entrada 2 2 2 2 10 2" xfId="3069"/>
    <cellStyle name="Entrada 2 2 2 2 11" xfId="3070"/>
    <cellStyle name="Entrada 2 2 2 2 11 2" xfId="3071"/>
    <cellStyle name="Entrada 2 2 2 2 12" xfId="3072"/>
    <cellStyle name="Entrada 2 2 2 2 12 2" xfId="3073"/>
    <cellStyle name="Entrada 2 2 2 2 13" xfId="3074"/>
    <cellStyle name="Entrada 2 2 2 2 2" xfId="3075"/>
    <cellStyle name="Entrada 2 2 2 2 2 10" xfId="3076"/>
    <cellStyle name="Entrada 2 2 2 2 2 10 2" xfId="3077"/>
    <cellStyle name="Entrada 2 2 2 2 2 11" xfId="3078"/>
    <cellStyle name="Entrada 2 2 2 2 2 2" xfId="3079"/>
    <cellStyle name="Entrada 2 2 2 2 2 2 2" xfId="3080"/>
    <cellStyle name="Entrada 2 2 2 2 2 3" xfId="3081"/>
    <cellStyle name="Entrada 2 2 2 2 2 3 2" xfId="3082"/>
    <cellStyle name="Entrada 2 2 2 2 2 4" xfId="3083"/>
    <cellStyle name="Entrada 2 2 2 2 2 4 2" xfId="3084"/>
    <cellStyle name="Entrada 2 2 2 2 2 5" xfId="3085"/>
    <cellStyle name="Entrada 2 2 2 2 2 5 2" xfId="3086"/>
    <cellStyle name="Entrada 2 2 2 2 2 6" xfId="3087"/>
    <cellStyle name="Entrada 2 2 2 2 2 6 2" xfId="3088"/>
    <cellStyle name="Entrada 2 2 2 2 2 7" xfId="3089"/>
    <cellStyle name="Entrada 2 2 2 2 2 7 2" xfId="3090"/>
    <cellStyle name="Entrada 2 2 2 2 2 8" xfId="3091"/>
    <cellStyle name="Entrada 2 2 2 2 2 8 2" xfId="3092"/>
    <cellStyle name="Entrada 2 2 2 2 2 9" xfId="3093"/>
    <cellStyle name="Entrada 2 2 2 2 2 9 2" xfId="3094"/>
    <cellStyle name="Entrada 2 2 2 2 3" xfId="3095"/>
    <cellStyle name="Entrada 2 2 2 2 3 10" xfId="3096"/>
    <cellStyle name="Entrada 2 2 2 2 3 10 2" xfId="3097"/>
    <cellStyle name="Entrada 2 2 2 2 3 11" xfId="3098"/>
    <cellStyle name="Entrada 2 2 2 2 3 2" xfId="3099"/>
    <cellStyle name="Entrada 2 2 2 2 3 2 2" xfId="3100"/>
    <cellStyle name="Entrada 2 2 2 2 3 3" xfId="3101"/>
    <cellStyle name="Entrada 2 2 2 2 3 3 2" xfId="3102"/>
    <cellStyle name="Entrada 2 2 2 2 3 4" xfId="3103"/>
    <cellStyle name="Entrada 2 2 2 2 3 4 2" xfId="3104"/>
    <cellStyle name="Entrada 2 2 2 2 3 5" xfId="3105"/>
    <cellStyle name="Entrada 2 2 2 2 3 5 2" xfId="3106"/>
    <cellStyle name="Entrada 2 2 2 2 3 6" xfId="3107"/>
    <cellStyle name="Entrada 2 2 2 2 3 6 2" xfId="3108"/>
    <cellStyle name="Entrada 2 2 2 2 3 7" xfId="3109"/>
    <cellStyle name="Entrada 2 2 2 2 3 7 2" xfId="3110"/>
    <cellStyle name="Entrada 2 2 2 2 3 8" xfId="3111"/>
    <cellStyle name="Entrada 2 2 2 2 3 8 2" xfId="3112"/>
    <cellStyle name="Entrada 2 2 2 2 3 9" xfId="3113"/>
    <cellStyle name="Entrada 2 2 2 2 3 9 2" xfId="3114"/>
    <cellStyle name="Entrada 2 2 2 2 4" xfId="3115"/>
    <cellStyle name="Entrada 2 2 2 2 4 2" xfId="3116"/>
    <cellStyle name="Entrada 2 2 2 2 5" xfId="3117"/>
    <cellStyle name="Entrada 2 2 2 2 5 2" xfId="3118"/>
    <cellStyle name="Entrada 2 2 2 2 6" xfId="3119"/>
    <cellStyle name="Entrada 2 2 2 2 6 2" xfId="3120"/>
    <cellStyle name="Entrada 2 2 2 2 7" xfId="3121"/>
    <cellStyle name="Entrada 2 2 2 2 7 2" xfId="3122"/>
    <cellStyle name="Entrada 2 2 2 2 8" xfId="3123"/>
    <cellStyle name="Entrada 2 2 2 2 8 2" xfId="3124"/>
    <cellStyle name="Entrada 2 2 2 2 9" xfId="3125"/>
    <cellStyle name="Entrada 2 2 2 2 9 2" xfId="3126"/>
    <cellStyle name="Entrada 2 2 2 3" xfId="3127"/>
    <cellStyle name="Entrada 2 2 2 3 10" xfId="3128"/>
    <cellStyle name="Entrada 2 2 2 3 10 2" xfId="3129"/>
    <cellStyle name="Entrada 2 2 2 3 11" xfId="3130"/>
    <cellStyle name="Entrada 2 2 2 3 11 2" xfId="3131"/>
    <cellStyle name="Entrada 2 2 2 3 12" xfId="3132"/>
    <cellStyle name="Entrada 2 2 2 3 12 2" xfId="3133"/>
    <cellStyle name="Entrada 2 2 2 3 13" xfId="3134"/>
    <cellStyle name="Entrada 2 2 2 3 2" xfId="3135"/>
    <cellStyle name="Entrada 2 2 2 3 2 10" xfId="3136"/>
    <cellStyle name="Entrada 2 2 2 3 2 10 2" xfId="3137"/>
    <cellStyle name="Entrada 2 2 2 3 2 11" xfId="3138"/>
    <cellStyle name="Entrada 2 2 2 3 2 2" xfId="3139"/>
    <cellStyle name="Entrada 2 2 2 3 2 2 2" xfId="3140"/>
    <cellStyle name="Entrada 2 2 2 3 2 3" xfId="3141"/>
    <cellStyle name="Entrada 2 2 2 3 2 3 2" xfId="3142"/>
    <cellStyle name="Entrada 2 2 2 3 2 4" xfId="3143"/>
    <cellStyle name="Entrada 2 2 2 3 2 4 2" xfId="3144"/>
    <cellStyle name="Entrada 2 2 2 3 2 5" xfId="3145"/>
    <cellStyle name="Entrada 2 2 2 3 2 5 2" xfId="3146"/>
    <cellStyle name="Entrada 2 2 2 3 2 6" xfId="3147"/>
    <cellStyle name="Entrada 2 2 2 3 2 6 2" xfId="3148"/>
    <cellStyle name="Entrada 2 2 2 3 2 7" xfId="3149"/>
    <cellStyle name="Entrada 2 2 2 3 2 7 2" xfId="3150"/>
    <cellStyle name="Entrada 2 2 2 3 2 8" xfId="3151"/>
    <cellStyle name="Entrada 2 2 2 3 2 8 2" xfId="3152"/>
    <cellStyle name="Entrada 2 2 2 3 2 9" xfId="3153"/>
    <cellStyle name="Entrada 2 2 2 3 2 9 2" xfId="3154"/>
    <cellStyle name="Entrada 2 2 2 3 3" xfId="3155"/>
    <cellStyle name="Entrada 2 2 2 3 3 10" xfId="3156"/>
    <cellStyle name="Entrada 2 2 2 3 3 10 2" xfId="3157"/>
    <cellStyle name="Entrada 2 2 2 3 3 11" xfId="3158"/>
    <cellStyle name="Entrada 2 2 2 3 3 2" xfId="3159"/>
    <cellStyle name="Entrada 2 2 2 3 3 2 2" xfId="3160"/>
    <cellStyle name="Entrada 2 2 2 3 3 3" xfId="3161"/>
    <cellStyle name="Entrada 2 2 2 3 3 3 2" xfId="3162"/>
    <cellStyle name="Entrada 2 2 2 3 3 4" xfId="3163"/>
    <cellStyle name="Entrada 2 2 2 3 3 4 2" xfId="3164"/>
    <cellStyle name="Entrada 2 2 2 3 3 5" xfId="3165"/>
    <cellStyle name="Entrada 2 2 2 3 3 5 2" xfId="3166"/>
    <cellStyle name="Entrada 2 2 2 3 3 6" xfId="3167"/>
    <cellStyle name="Entrada 2 2 2 3 3 6 2" xfId="3168"/>
    <cellStyle name="Entrada 2 2 2 3 3 7" xfId="3169"/>
    <cellStyle name="Entrada 2 2 2 3 3 7 2" xfId="3170"/>
    <cellStyle name="Entrada 2 2 2 3 3 8" xfId="3171"/>
    <cellStyle name="Entrada 2 2 2 3 3 8 2" xfId="3172"/>
    <cellStyle name="Entrada 2 2 2 3 3 9" xfId="3173"/>
    <cellStyle name="Entrada 2 2 2 3 3 9 2" xfId="3174"/>
    <cellStyle name="Entrada 2 2 2 3 4" xfId="3175"/>
    <cellStyle name="Entrada 2 2 2 3 4 2" xfId="3176"/>
    <cellStyle name="Entrada 2 2 2 3 5" xfId="3177"/>
    <cellStyle name="Entrada 2 2 2 3 5 2" xfId="3178"/>
    <cellStyle name="Entrada 2 2 2 3 6" xfId="3179"/>
    <cellStyle name="Entrada 2 2 2 3 6 2" xfId="3180"/>
    <cellStyle name="Entrada 2 2 2 3 7" xfId="3181"/>
    <cellStyle name="Entrada 2 2 2 3 7 2" xfId="3182"/>
    <cellStyle name="Entrada 2 2 2 3 8" xfId="3183"/>
    <cellStyle name="Entrada 2 2 2 3 8 2" xfId="3184"/>
    <cellStyle name="Entrada 2 2 2 3 9" xfId="3185"/>
    <cellStyle name="Entrada 2 2 2 3 9 2" xfId="3186"/>
    <cellStyle name="Entrada 2 2 2 4" xfId="3187"/>
    <cellStyle name="Entrada 2 2 2 4 10" xfId="3188"/>
    <cellStyle name="Entrada 2 2 2 4 10 2" xfId="3189"/>
    <cellStyle name="Entrada 2 2 2 4 11" xfId="3190"/>
    <cellStyle name="Entrada 2 2 2 4 2" xfId="3191"/>
    <cellStyle name="Entrada 2 2 2 4 2 2" xfId="3192"/>
    <cellStyle name="Entrada 2 2 2 4 3" xfId="3193"/>
    <cellStyle name="Entrada 2 2 2 4 3 2" xfId="3194"/>
    <cellStyle name="Entrada 2 2 2 4 4" xfId="3195"/>
    <cellStyle name="Entrada 2 2 2 4 4 2" xfId="3196"/>
    <cellStyle name="Entrada 2 2 2 4 5" xfId="3197"/>
    <cellStyle name="Entrada 2 2 2 4 5 2" xfId="3198"/>
    <cellStyle name="Entrada 2 2 2 4 6" xfId="3199"/>
    <cellStyle name="Entrada 2 2 2 4 6 2" xfId="3200"/>
    <cellStyle name="Entrada 2 2 2 4 7" xfId="3201"/>
    <cellStyle name="Entrada 2 2 2 4 7 2" xfId="3202"/>
    <cellStyle name="Entrada 2 2 2 4 8" xfId="3203"/>
    <cellStyle name="Entrada 2 2 2 4 8 2" xfId="3204"/>
    <cellStyle name="Entrada 2 2 2 4 9" xfId="3205"/>
    <cellStyle name="Entrada 2 2 2 4 9 2" xfId="3206"/>
    <cellStyle name="Entrada 2 2 2 5" xfId="3207"/>
    <cellStyle name="Entrada 2 2 2 5 10" xfId="3208"/>
    <cellStyle name="Entrada 2 2 2 5 10 2" xfId="3209"/>
    <cellStyle name="Entrada 2 2 2 5 11" xfId="3210"/>
    <cellStyle name="Entrada 2 2 2 5 2" xfId="3211"/>
    <cellStyle name="Entrada 2 2 2 5 2 2" xfId="3212"/>
    <cellStyle name="Entrada 2 2 2 5 3" xfId="3213"/>
    <cellStyle name="Entrada 2 2 2 5 3 2" xfId="3214"/>
    <cellStyle name="Entrada 2 2 2 5 4" xfId="3215"/>
    <cellStyle name="Entrada 2 2 2 5 4 2" xfId="3216"/>
    <cellStyle name="Entrada 2 2 2 5 5" xfId="3217"/>
    <cellStyle name="Entrada 2 2 2 5 5 2" xfId="3218"/>
    <cellStyle name="Entrada 2 2 2 5 6" xfId="3219"/>
    <cellStyle name="Entrada 2 2 2 5 6 2" xfId="3220"/>
    <cellStyle name="Entrada 2 2 2 5 7" xfId="3221"/>
    <cellStyle name="Entrada 2 2 2 5 7 2" xfId="3222"/>
    <cellStyle name="Entrada 2 2 2 5 8" xfId="3223"/>
    <cellStyle name="Entrada 2 2 2 5 8 2" xfId="3224"/>
    <cellStyle name="Entrada 2 2 2 5 9" xfId="3225"/>
    <cellStyle name="Entrada 2 2 2 5 9 2" xfId="3226"/>
    <cellStyle name="Entrada 2 2 2 6" xfId="3227"/>
    <cellStyle name="Entrada 2 2 2 6 2" xfId="3228"/>
    <cellStyle name="Entrada 2 2 2 7" xfId="3229"/>
    <cellStyle name="Entrada 2 2 2 7 2" xfId="3230"/>
    <cellStyle name="Entrada 2 2 2 8" xfId="3231"/>
    <cellStyle name="Entrada 2 2 2 8 2" xfId="3232"/>
    <cellStyle name="Entrada 2 2 2 9" xfId="3233"/>
    <cellStyle name="Entrada 2 2 2 9 2" xfId="3234"/>
    <cellStyle name="Entrada 2 2 3" xfId="3235"/>
    <cellStyle name="Entrada 2 2 3 10" xfId="3236"/>
    <cellStyle name="Entrada 2 2 3 10 2" xfId="3237"/>
    <cellStyle name="Entrada 2 2 3 11" xfId="3238"/>
    <cellStyle name="Entrada 2 2 3 11 2" xfId="3239"/>
    <cellStyle name="Entrada 2 2 3 12" xfId="3240"/>
    <cellStyle name="Entrada 2 2 3 12 2" xfId="3241"/>
    <cellStyle name="Entrada 2 2 3 13" xfId="3242"/>
    <cellStyle name="Entrada 2 2 3 13 2" xfId="3243"/>
    <cellStyle name="Entrada 2 2 3 14" xfId="3244"/>
    <cellStyle name="Entrada 2 2 3 14 2" xfId="3245"/>
    <cellStyle name="Entrada 2 2 3 15" xfId="3246"/>
    <cellStyle name="Entrada 2 2 3 2" xfId="3247"/>
    <cellStyle name="Entrada 2 2 3 2 10" xfId="3248"/>
    <cellStyle name="Entrada 2 2 3 2 10 2" xfId="3249"/>
    <cellStyle name="Entrada 2 2 3 2 11" xfId="3250"/>
    <cellStyle name="Entrada 2 2 3 2 11 2" xfId="3251"/>
    <cellStyle name="Entrada 2 2 3 2 12" xfId="3252"/>
    <cellStyle name="Entrada 2 2 3 2 12 2" xfId="3253"/>
    <cellStyle name="Entrada 2 2 3 2 13" xfId="3254"/>
    <cellStyle name="Entrada 2 2 3 2 2" xfId="3255"/>
    <cellStyle name="Entrada 2 2 3 2 2 10" xfId="3256"/>
    <cellStyle name="Entrada 2 2 3 2 2 10 2" xfId="3257"/>
    <cellStyle name="Entrada 2 2 3 2 2 11" xfId="3258"/>
    <cellStyle name="Entrada 2 2 3 2 2 2" xfId="3259"/>
    <cellStyle name="Entrada 2 2 3 2 2 2 2" xfId="3260"/>
    <cellStyle name="Entrada 2 2 3 2 2 3" xfId="3261"/>
    <cellStyle name="Entrada 2 2 3 2 2 3 2" xfId="3262"/>
    <cellStyle name="Entrada 2 2 3 2 2 4" xfId="3263"/>
    <cellStyle name="Entrada 2 2 3 2 2 4 2" xfId="3264"/>
    <cellStyle name="Entrada 2 2 3 2 2 5" xfId="3265"/>
    <cellStyle name="Entrada 2 2 3 2 2 5 2" xfId="3266"/>
    <cellStyle name="Entrada 2 2 3 2 2 6" xfId="3267"/>
    <cellStyle name="Entrada 2 2 3 2 2 6 2" xfId="3268"/>
    <cellStyle name="Entrada 2 2 3 2 2 7" xfId="3269"/>
    <cellStyle name="Entrada 2 2 3 2 2 7 2" xfId="3270"/>
    <cellStyle name="Entrada 2 2 3 2 2 8" xfId="3271"/>
    <cellStyle name="Entrada 2 2 3 2 2 8 2" xfId="3272"/>
    <cellStyle name="Entrada 2 2 3 2 2 9" xfId="3273"/>
    <cellStyle name="Entrada 2 2 3 2 2 9 2" xfId="3274"/>
    <cellStyle name="Entrada 2 2 3 2 3" xfId="3275"/>
    <cellStyle name="Entrada 2 2 3 2 3 10" xfId="3276"/>
    <cellStyle name="Entrada 2 2 3 2 3 10 2" xfId="3277"/>
    <cellStyle name="Entrada 2 2 3 2 3 11" xfId="3278"/>
    <cellStyle name="Entrada 2 2 3 2 3 2" xfId="3279"/>
    <cellStyle name="Entrada 2 2 3 2 3 2 2" xfId="3280"/>
    <cellStyle name="Entrada 2 2 3 2 3 3" xfId="3281"/>
    <cellStyle name="Entrada 2 2 3 2 3 3 2" xfId="3282"/>
    <cellStyle name="Entrada 2 2 3 2 3 4" xfId="3283"/>
    <cellStyle name="Entrada 2 2 3 2 3 4 2" xfId="3284"/>
    <cellStyle name="Entrada 2 2 3 2 3 5" xfId="3285"/>
    <cellStyle name="Entrada 2 2 3 2 3 5 2" xfId="3286"/>
    <cellStyle name="Entrada 2 2 3 2 3 6" xfId="3287"/>
    <cellStyle name="Entrada 2 2 3 2 3 6 2" xfId="3288"/>
    <cellStyle name="Entrada 2 2 3 2 3 7" xfId="3289"/>
    <cellStyle name="Entrada 2 2 3 2 3 7 2" xfId="3290"/>
    <cellStyle name="Entrada 2 2 3 2 3 8" xfId="3291"/>
    <cellStyle name="Entrada 2 2 3 2 3 8 2" xfId="3292"/>
    <cellStyle name="Entrada 2 2 3 2 3 9" xfId="3293"/>
    <cellStyle name="Entrada 2 2 3 2 3 9 2" xfId="3294"/>
    <cellStyle name="Entrada 2 2 3 2 4" xfId="3295"/>
    <cellStyle name="Entrada 2 2 3 2 4 2" xfId="3296"/>
    <cellStyle name="Entrada 2 2 3 2 5" xfId="3297"/>
    <cellStyle name="Entrada 2 2 3 2 5 2" xfId="3298"/>
    <cellStyle name="Entrada 2 2 3 2 6" xfId="3299"/>
    <cellStyle name="Entrada 2 2 3 2 6 2" xfId="3300"/>
    <cellStyle name="Entrada 2 2 3 2 7" xfId="3301"/>
    <cellStyle name="Entrada 2 2 3 2 7 2" xfId="3302"/>
    <cellStyle name="Entrada 2 2 3 2 8" xfId="3303"/>
    <cellStyle name="Entrada 2 2 3 2 8 2" xfId="3304"/>
    <cellStyle name="Entrada 2 2 3 2 9" xfId="3305"/>
    <cellStyle name="Entrada 2 2 3 2 9 2" xfId="3306"/>
    <cellStyle name="Entrada 2 2 3 3" xfId="3307"/>
    <cellStyle name="Entrada 2 2 3 3 10" xfId="3308"/>
    <cellStyle name="Entrada 2 2 3 3 10 2" xfId="3309"/>
    <cellStyle name="Entrada 2 2 3 3 11" xfId="3310"/>
    <cellStyle name="Entrada 2 2 3 3 11 2" xfId="3311"/>
    <cellStyle name="Entrada 2 2 3 3 12" xfId="3312"/>
    <cellStyle name="Entrada 2 2 3 3 12 2" xfId="3313"/>
    <cellStyle name="Entrada 2 2 3 3 13" xfId="3314"/>
    <cellStyle name="Entrada 2 2 3 3 2" xfId="3315"/>
    <cellStyle name="Entrada 2 2 3 3 2 10" xfId="3316"/>
    <cellStyle name="Entrada 2 2 3 3 2 10 2" xfId="3317"/>
    <cellStyle name="Entrada 2 2 3 3 2 11" xfId="3318"/>
    <cellStyle name="Entrada 2 2 3 3 2 2" xfId="3319"/>
    <cellStyle name="Entrada 2 2 3 3 2 2 2" xfId="3320"/>
    <cellStyle name="Entrada 2 2 3 3 2 3" xfId="3321"/>
    <cellStyle name="Entrada 2 2 3 3 2 3 2" xfId="3322"/>
    <cellStyle name="Entrada 2 2 3 3 2 4" xfId="3323"/>
    <cellStyle name="Entrada 2 2 3 3 2 4 2" xfId="3324"/>
    <cellStyle name="Entrada 2 2 3 3 2 5" xfId="3325"/>
    <cellStyle name="Entrada 2 2 3 3 2 5 2" xfId="3326"/>
    <cellStyle name="Entrada 2 2 3 3 2 6" xfId="3327"/>
    <cellStyle name="Entrada 2 2 3 3 2 6 2" xfId="3328"/>
    <cellStyle name="Entrada 2 2 3 3 2 7" xfId="3329"/>
    <cellStyle name="Entrada 2 2 3 3 2 7 2" xfId="3330"/>
    <cellStyle name="Entrada 2 2 3 3 2 8" xfId="3331"/>
    <cellStyle name="Entrada 2 2 3 3 2 8 2" xfId="3332"/>
    <cellStyle name="Entrada 2 2 3 3 2 9" xfId="3333"/>
    <cellStyle name="Entrada 2 2 3 3 2 9 2" xfId="3334"/>
    <cellStyle name="Entrada 2 2 3 3 3" xfId="3335"/>
    <cellStyle name="Entrada 2 2 3 3 3 10" xfId="3336"/>
    <cellStyle name="Entrada 2 2 3 3 3 10 2" xfId="3337"/>
    <cellStyle name="Entrada 2 2 3 3 3 11" xfId="3338"/>
    <cellStyle name="Entrada 2 2 3 3 3 2" xfId="3339"/>
    <cellStyle name="Entrada 2 2 3 3 3 2 2" xfId="3340"/>
    <cellStyle name="Entrada 2 2 3 3 3 3" xfId="3341"/>
    <cellStyle name="Entrada 2 2 3 3 3 3 2" xfId="3342"/>
    <cellStyle name="Entrada 2 2 3 3 3 4" xfId="3343"/>
    <cellStyle name="Entrada 2 2 3 3 3 4 2" xfId="3344"/>
    <cellStyle name="Entrada 2 2 3 3 3 5" xfId="3345"/>
    <cellStyle name="Entrada 2 2 3 3 3 5 2" xfId="3346"/>
    <cellStyle name="Entrada 2 2 3 3 3 6" xfId="3347"/>
    <cellStyle name="Entrada 2 2 3 3 3 6 2" xfId="3348"/>
    <cellStyle name="Entrada 2 2 3 3 3 7" xfId="3349"/>
    <cellStyle name="Entrada 2 2 3 3 3 7 2" xfId="3350"/>
    <cellStyle name="Entrada 2 2 3 3 3 8" xfId="3351"/>
    <cellStyle name="Entrada 2 2 3 3 3 8 2" xfId="3352"/>
    <cellStyle name="Entrada 2 2 3 3 3 9" xfId="3353"/>
    <cellStyle name="Entrada 2 2 3 3 3 9 2" xfId="3354"/>
    <cellStyle name="Entrada 2 2 3 3 4" xfId="3355"/>
    <cellStyle name="Entrada 2 2 3 3 4 2" xfId="3356"/>
    <cellStyle name="Entrada 2 2 3 3 5" xfId="3357"/>
    <cellStyle name="Entrada 2 2 3 3 5 2" xfId="3358"/>
    <cellStyle name="Entrada 2 2 3 3 6" xfId="3359"/>
    <cellStyle name="Entrada 2 2 3 3 6 2" xfId="3360"/>
    <cellStyle name="Entrada 2 2 3 3 7" xfId="3361"/>
    <cellStyle name="Entrada 2 2 3 3 7 2" xfId="3362"/>
    <cellStyle name="Entrada 2 2 3 3 8" xfId="3363"/>
    <cellStyle name="Entrada 2 2 3 3 8 2" xfId="3364"/>
    <cellStyle name="Entrada 2 2 3 3 9" xfId="3365"/>
    <cellStyle name="Entrada 2 2 3 3 9 2" xfId="3366"/>
    <cellStyle name="Entrada 2 2 3 4" xfId="3367"/>
    <cellStyle name="Entrada 2 2 3 4 10" xfId="3368"/>
    <cellStyle name="Entrada 2 2 3 4 10 2" xfId="3369"/>
    <cellStyle name="Entrada 2 2 3 4 11" xfId="3370"/>
    <cellStyle name="Entrada 2 2 3 4 2" xfId="3371"/>
    <cellStyle name="Entrada 2 2 3 4 2 2" xfId="3372"/>
    <cellStyle name="Entrada 2 2 3 4 3" xfId="3373"/>
    <cellStyle name="Entrada 2 2 3 4 3 2" xfId="3374"/>
    <cellStyle name="Entrada 2 2 3 4 4" xfId="3375"/>
    <cellStyle name="Entrada 2 2 3 4 4 2" xfId="3376"/>
    <cellStyle name="Entrada 2 2 3 4 5" xfId="3377"/>
    <cellStyle name="Entrada 2 2 3 4 5 2" xfId="3378"/>
    <cellStyle name="Entrada 2 2 3 4 6" xfId="3379"/>
    <cellStyle name="Entrada 2 2 3 4 6 2" xfId="3380"/>
    <cellStyle name="Entrada 2 2 3 4 7" xfId="3381"/>
    <cellStyle name="Entrada 2 2 3 4 7 2" xfId="3382"/>
    <cellStyle name="Entrada 2 2 3 4 8" xfId="3383"/>
    <cellStyle name="Entrada 2 2 3 4 8 2" xfId="3384"/>
    <cellStyle name="Entrada 2 2 3 4 9" xfId="3385"/>
    <cellStyle name="Entrada 2 2 3 4 9 2" xfId="3386"/>
    <cellStyle name="Entrada 2 2 3 5" xfId="3387"/>
    <cellStyle name="Entrada 2 2 3 5 10" xfId="3388"/>
    <cellStyle name="Entrada 2 2 3 5 10 2" xfId="3389"/>
    <cellStyle name="Entrada 2 2 3 5 11" xfId="3390"/>
    <cellStyle name="Entrada 2 2 3 5 2" xfId="3391"/>
    <cellStyle name="Entrada 2 2 3 5 2 2" xfId="3392"/>
    <cellStyle name="Entrada 2 2 3 5 3" xfId="3393"/>
    <cellStyle name="Entrada 2 2 3 5 3 2" xfId="3394"/>
    <cellStyle name="Entrada 2 2 3 5 4" xfId="3395"/>
    <cellStyle name="Entrada 2 2 3 5 4 2" xfId="3396"/>
    <cellStyle name="Entrada 2 2 3 5 5" xfId="3397"/>
    <cellStyle name="Entrada 2 2 3 5 5 2" xfId="3398"/>
    <cellStyle name="Entrada 2 2 3 5 6" xfId="3399"/>
    <cellStyle name="Entrada 2 2 3 5 6 2" xfId="3400"/>
    <cellStyle name="Entrada 2 2 3 5 7" xfId="3401"/>
    <cellStyle name="Entrada 2 2 3 5 7 2" xfId="3402"/>
    <cellStyle name="Entrada 2 2 3 5 8" xfId="3403"/>
    <cellStyle name="Entrada 2 2 3 5 8 2" xfId="3404"/>
    <cellStyle name="Entrada 2 2 3 5 9" xfId="3405"/>
    <cellStyle name="Entrada 2 2 3 5 9 2" xfId="3406"/>
    <cellStyle name="Entrada 2 2 3 6" xfId="3407"/>
    <cellStyle name="Entrada 2 2 3 6 2" xfId="3408"/>
    <cellStyle name="Entrada 2 2 3 7" xfId="3409"/>
    <cellStyle name="Entrada 2 2 3 7 2" xfId="3410"/>
    <cellStyle name="Entrada 2 2 3 8" xfId="3411"/>
    <cellStyle name="Entrada 2 2 3 8 2" xfId="3412"/>
    <cellStyle name="Entrada 2 2 3 9" xfId="3413"/>
    <cellStyle name="Entrada 2 2 3 9 2" xfId="3414"/>
    <cellStyle name="Entrada 2 2 4" xfId="3415"/>
    <cellStyle name="Entrada 2 2 4 10" xfId="3416"/>
    <cellStyle name="Entrada 2 2 4 10 2" xfId="3417"/>
    <cellStyle name="Entrada 2 2 4 11" xfId="3418"/>
    <cellStyle name="Entrada 2 2 4 11 2" xfId="3419"/>
    <cellStyle name="Entrada 2 2 4 12" xfId="3420"/>
    <cellStyle name="Entrada 2 2 4 12 2" xfId="3421"/>
    <cellStyle name="Entrada 2 2 4 13" xfId="3422"/>
    <cellStyle name="Entrada 2 2 4 2" xfId="3423"/>
    <cellStyle name="Entrada 2 2 4 2 10" xfId="3424"/>
    <cellStyle name="Entrada 2 2 4 2 10 2" xfId="3425"/>
    <cellStyle name="Entrada 2 2 4 2 11" xfId="3426"/>
    <cellStyle name="Entrada 2 2 4 2 2" xfId="3427"/>
    <cellStyle name="Entrada 2 2 4 2 2 2" xfId="3428"/>
    <cellStyle name="Entrada 2 2 4 2 3" xfId="3429"/>
    <cellStyle name="Entrada 2 2 4 2 3 2" xfId="3430"/>
    <cellStyle name="Entrada 2 2 4 2 4" xfId="3431"/>
    <cellStyle name="Entrada 2 2 4 2 4 2" xfId="3432"/>
    <cellStyle name="Entrada 2 2 4 2 5" xfId="3433"/>
    <cellStyle name="Entrada 2 2 4 2 5 2" xfId="3434"/>
    <cellStyle name="Entrada 2 2 4 2 6" xfId="3435"/>
    <cellStyle name="Entrada 2 2 4 2 6 2" xfId="3436"/>
    <cellStyle name="Entrada 2 2 4 2 7" xfId="3437"/>
    <cellStyle name="Entrada 2 2 4 2 7 2" xfId="3438"/>
    <cellStyle name="Entrada 2 2 4 2 8" xfId="3439"/>
    <cellStyle name="Entrada 2 2 4 2 8 2" xfId="3440"/>
    <cellStyle name="Entrada 2 2 4 2 9" xfId="3441"/>
    <cellStyle name="Entrada 2 2 4 2 9 2" xfId="3442"/>
    <cellStyle name="Entrada 2 2 4 3" xfId="3443"/>
    <cellStyle name="Entrada 2 2 4 3 10" xfId="3444"/>
    <cellStyle name="Entrada 2 2 4 3 10 2" xfId="3445"/>
    <cellStyle name="Entrada 2 2 4 3 11" xfId="3446"/>
    <cellStyle name="Entrada 2 2 4 3 2" xfId="3447"/>
    <cellStyle name="Entrada 2 2 4 3 2 2" xfId="3448"/>
    <cellStyle name="Entrada 2 2 4 3 3" xfId="3449"/>
    <cellStyle name="Entrada 2 2 4 3 3 2" xfId="3450"/>
    <cellStyle name="Entrada 2 2 4 3 4" xfId="3451"/>
    <cellStyle name="Entrada 2 2 4 3 4 2" xfId="3452"/>
    <cellStyle name="Entrada 2 2 4 3 5" xfId="3453"/>
    <cellStyle name="Entrada 2 2 4 3 5 2" xfId="3454"/>
    <cellStyle name="Entrada 2 2 4 3 6" xfId="3455"/>
    <cellStyle name="Entrada 2 2 4 3 6 2" xfId="3456"/>
    <cellStyle name="Entrada 2 2 4 3 7" xfId="3457"/>
    <cellStyle name="Entrada 2 2 4 3 7 2" xfId="3458"/>
    <cellStyle name="Entrada 2 2 4 3 8" xfId="3459"/>
    <cellStyle name="Entrada 2 2 4 3 8 2" xfId="3460"/>
    <cellStyle name="Entrada 2 2 4 3 9" xfId="3461"/>
    <cellStyle name="Entrada 2 2 4 3 9 2" xfId="3462"/>
    <cellStyle name="Entrada 2 2 4 4" xfId="3463"/>
    <cellStyle name="Entrada 2 2 4 4 2" xfId="3464"/>
    <cellStyle name="Entrada 2 2 4 5" xfId="3465"/>
    <cellStyle name="Entrada 2 2 4 5 2" xfId="3466"/>
    <cellStyle name="Entrada 2 2 4 6" xfId="3467"/>
    <cellStyle name="Entrada 2 2 4 6 2" xfId="3468"/>
    <cellStyle name="Entrada 2 2 4 7" xfId="3469"/>
    <cellStyle name="Entrada 2 2 4 7 2" xfId="3470"/>
    <cellStyle name="Entrada 2 2 4 8" xfId="3471"/>
    <cellStyle name="Entrada 2 2 4 8 2" xfId="3472"/>
    <cellStyle name="Entrada 2 2 4 9" xfId="3473"/>
    <cellStyle name="Entrada 2 2 4 9 2" xfId="3474"/>
    <cellStyle name="Entrada 2 2 5" xfId="3475"/>
    <cellStyle name="Entrada 2 2 5 10" xfId="3476"/>
    <cellStyle name="Entrada 2 2 5 10 2" xfId="3477"/>
    <cellStyle name="Entrada 2 2 5 11" xfId="3478"/>
    <cellStyle name="Entrada 2 2 5 11 2" xfId="3479"/>
    <cellStyle name="Entrada 2 2 5 12" xfId="3480"/>
    <cellStyle name="Entrada 2 2 5 12 2" xfId="3481"/>
    <cellStyle name="Entrada 2 2 5 13" xfId="3482"/>
    <cellStyle name="Entrada 2 2 5 2" xfId="3483"/>
    <cellStyle name="Entrada 2 2 5 2 10" xfId="3484"/>
    <cellStyle name="Entrada 2 2 5 2 10 2" xfId="3485"/>
    <cellStyle name="Entrada 2 2 5 2 11" xfId="3486"/>
    <cellStyle name="Entrada 2 2 5 2 2" xfId="3487"/>
    <cellStyle name="Entrada 2 2 5 2 2 2" xfId="3488"/>
    <cellStyle name="Entrada 2 2 5 2 3" xfId="3489"/>
    <cellStyle name="Entrada 2 2 5 2 3 2" xfId="3490"/>
    <cellStyle name="Entrada 2 2 5 2 4" xfId="3491"/>
    <cellStyle name="Entrada 2 2 5 2 4 2" xfId="3492"/>
    <cellStyle name="Entrada 2 2 5 2 5" xfId="3493"/>
    <cellStyle name="Entrada 2 2 5 2 5 2" xfId="3494"/>
    <cellStyle name="Entrada 2 2 5 2 6" xfId="3495"/>
    <cellStyle name="Entrada 2 2 5 2 6 2" xfId="3496"/>
    <cellStyle name="Entrada 2 2 5 2 7" xfId="3497"/>
    <cellStyle name="Entrada 2 2 5 2 7 2" xfId="3498"/>
    <cellStyle name="Entrada 2 2 5 2 8" xfId="3499"/>
    <cellStyle name="Entrada 2 2 5 2 8 2" xfId="3500"/>
    <cellStyle name="Entrada 2 2 5 2 9" xfId="3501"/>
    <cellStyle name="Entrada 2 2 5 2 9 2" xfId="3502"/>
    <cellStyle name="Entrada 2 2 5 3" xfId="3503"/>
    <cellStyle name="Entrada 2 2 5 3 10" xfId="3504"/>
    <cellStyle name="Entrada 2 2 5 3 10 2" xfId="3505"/>
    <cellStyle name="Entrada 2 2 5 3 11" xfId="3506"/>
    <cellStyle name="Entrada 2 2 5 3 2" xfId="3507"/>
    <cellStyle name="Entrada 2 2 5 3 2 2" xfId="3508"/>
    <cellStyle name="Entrada 2 2 5 3 3" xfId="3509"/>
    <cellStyle name="Entrada 2 2 5 3 3 2" xfId="3510"/>
    <cellStyle name="Entrada 2 2 5 3 4" xfId="3511"/>
    <cellStyle name="Entrada 2 2 5 3 4 2" xfId="3512"/>
    <cellStyle name="Entrada 2 2 5 3 5" xfId="3513"/>
    <cellStyle name="Entrada 2 2 5 3 5 2" xfId="3514"/>
    <cellStyle name="Entrada 2 2 5 3 6" xfId="3515"/>
    <cellStyle name="Entrada 2 2 5 3 6 2" xfId="3516"/>
    <cellStyle name="Entrada 2 2 5 3 7" xfId="3517"/>
    <cellStyle name="Entrada 2 2 5 3 7 2" xfId="3518"/>
    <cellStyle name="Entrada 2 2 5 3 8" xfId="3519"/>
    <cellStyle name="Entrada 2 2 5 3 8 2" xfId="3520"/>
    <cellStyle name="Entrada 2 2 5 3 9" xfId="3521"/>
    <cellStyle name="Entrada 2 2 5 3 9 2" xfId="3522"/>
    <cellStyle name="Entrada 2 2 5 4" xfId="3523"/>
    <cellStyle name="Entrada 2 2 5 4 2" xfId="3524"/>
    <cellStyle name="Entrada 2 2 5 5" xfId="3525"/>
    <cellStyle name="Entrada 2 2 5 5 2" xfId="3526"/>
    <cellStyle name="Entrada 2 2 5 6" xfId="3527"/>
    <cellStyle name="Entrada 2 2 5 6 2" xfId="3528"/>
    <cellStyle name="Entrada 2 2 5 7" xfId="3529"/>
    <cellStyle name="Entrada 2 2 5 7 2" xfId="3530"/>
    <cellStyle name="Entrada 2 2 5 8" xfId="3531"/>
    <cellStyle name="Entrada 2 2 5 8 2" xfId="3532"/>
    <cellStyle name="Entrada 2 2 5 9" xfId="3533"/>
    <cellStyle name="Entrada 2 2 5 9 2" xfId="3534"/>
    <cellStyle name="Entrada 2 2 6" xfId="3535"/>
    <cellStyle name="Entrada 2 2 6 2" xfId="3536"/>
    <cellStyle name="Entrada 2 2 7" xfId="3537"/>
    <cellStyle name="Entrada 2 2 7 2" xfId="3538"/>
    <cellStyle name="Entrada 2 2 8" xfId="3539"/>
    <cellStyle name="Entrada 2 2 8 2" xfId="3540"/>
    <cellStyle name="Entrada 2 2 9" xfId="3541"/>
    <cellStyle name="Entrada 2 2 9 2" xfId="3542"/>
    <cellStyle name="Entrada 2 20" xfId="3543"/>
    <cellStyle name="Entrada 2 21" xfId="3544"/>
    <cellStyle name="Entrada 2 3" xfId="3545"/>
    <cellStyle name="Entrada 2 3 10" xfId="3546"/>
    <cellStyle name="Entrada 2 3 10 2" xfId="3547"/>
    <cellStyle name="Entrada 2 3 11" xfId="3548"/>
    <cellStyle name="Entrada 2 3 11 2" xfId="3549"/>
    <cellStyle name="Entrada 2 3 12" xfId="3550"/>
    <cellStyle name="Entrada 2 3 12 2" xfId="3551"/>
    <cellStyle name="Entrada 2 3 13" xfId="3552"/>
    <cellStyle name="Entrada 2 3 13 2" xfId="3553"/>
    <cellStyle name="Entrada 2 3 14" xfId="3554"/>
    <cellStyle name="Entrada 2 3 14 2" xfId="3555"/>
    <cellStyle name="Entrada 2 3 15" xfId="3556"/>
    <cellStyle name="Entrada 2 3 16" xfId="3557"/>
    <cellStyle name="Entrada 2 3 17" xfId="3558"/>
    <cellStyle name="Entrada 2 3 2" xfId="3559"/>
    <cellStyle name="Entrada 2 3 2 10" xfId="3560"/>
    <cellStyle name="Entrada 2 3 2 10 2" xfId="3561"/>
    <cellStyle name="Entrada 2 3 2 11" xfId="3562"/>
    <cellStyle name="Entrada 2 3 2 11 2" xfId="3563"/>
    <cellStyle name="Entrada 2 3 2 12" xfId="3564"/>
    <cellStyle name="Entrada 2 3 2 12 2" xfId="3565"/>
    <cellStyle name="Entrada 2 3 2 13" xfId="3566"/>
    <cellStyle name="Entrada 2 3 2 13 2" xfId="3567"/>
    <cellStyle name="Entrada 2 3 2 14" xfId="3568"/>
    <cellStyle name="Entrada 2 3 2 14 2" xfId="3569"/>
    <cellStyle name="Entrada 2 3 2 15" xfId="3570"/>
    <cellStyle name="Entrada 2 3 2 2" xfId="3571"/>
    <cellStyle name="Entrada 2 3 2 2 10" xfId="3572"/>
    <cellStyle name="Entrada 2 3 2 2 10 2" xfId="3573"/>
    <cellStyle name="Entrada 2 3 2 2 11" xfId="3574"/>
    <cellStyle name="Entrada 2 3 2 2 11 2" xfId="3575"/>
    <cellStyle name="Entrada 2 3 2 2 12" xfId="3576"/>
    <cellStyle name="Entrada 2 3 2 2 12 2" xfId="3577"/>
    <cellStyle name="Entrada 2 3 2 2 13" xfId="3578"/>
    <cellStyle name="Entrada 2 3 2 2 2" xfId="3579"/>
    <cellStyle name="Entrada 2 3 2 2 2 10" xfId="3580"/>
    <cellStyle name="Entrada 2 3 2 2 2 10 2" xfId="3581"/>
    <cellStyle name="Entrada 2 3 2 2 2 11" xfId="3582"/>
    <cellStyle name="Entrada 2 3 2 2 2 2" xfId="3583"/>
    <cellStyle name="Entrada 2 3 2 2 2 2 2" xfId="3584"/>
    <cellStyle name="Entrada 2 3 2 2 2 3" xfId="3585"/>
    <cellStyle name="Entrada 2 3 2 2 2 3 2" xfId="3586"/>
    <cellStyle name="Entrada 2 3 2 2 2 4" xfId="3587"/>
    <cellStyle name="Entrada 2 3 2 2 2 4 2" xfId="3588"/>
    <cellStyle name="Entrada 2 3 2 2 2 5" xfId="3589"/>
    <cellStyle name="Entrada 2 3 2 2 2 5 2" xfId="3590"/>
    <cellStyle name="Entrada 2 3 2 2 2 6" xfId="3591"/>
    <cellStyle name="Entrada 2 3 2 2 2 6 2" xfId="3592"/>
    <cellStyle name="Entrada 2 3 2 2 2 7" xfId="3593"/>
    <cellStyle name="Entrada 2 3 2 2 2 7 2" xfId="3594"/>
    <cellStyle name="Entrada 2 3 2 2 2 8" xfId="3595"/>
    <cellStyle name="Entrada 2 3 2 2 2 8 2" xfId="3596"/>
    <cellStyle name="Entrada 2 3 2 2 2 9" xfId="3597"/>
    <cellStyle name="Entrada 2 3 2 2 2 9 2" xfId="3598"/>
    <cellStyle name="Entrada 2 3 2 2 3" xfId="3599"/>
    <cellStyle name="Entrada 2 3 2 2 3 10" xfId="3600"/>
    <cellStyle name="Entrada 2 3 2 2 3 10 2" xfId="3601"/>
    <cellStyle name="Entrada 2 3 2 2 3 11" xfId="3602"/>
    <cellStyle name="Entrada 2 3 2 2 3 2" xfId="3603"/>
    <cellStyle name="Entrada 2 3 2 2 3 2 2" xfId="3604"/>
    <cellStyle name="Entrada 2 3 2 2 3 3" xfId="3605"/>
    <cellStyle name="Entrada 2 3 2 2 3 3 2" xfId="3606"/>
    <cellStyle name="Entrada 2 3 2 2 3 4" xfId="3607"/>
    <cellStyle name="Entrada 2 3 2 2 3 4 2" xfId="3608"/>
    <cellStyle name="Entrada 2 3 2 2 3 5" xfId="3609"/>
    <cellStyle name="Entrada 2 3 2 2 3 5 2" xfId="3610"/>
    <cellStyle name="Entrada 2 3 2 2 3 6" xfId="3611"/>
    <cellStyle name="Entrada 2 3 2 2 3 6 2" xfId="3612"/>
    <cellStyle name="Entrada 2 3 2 2 3 7" xfId="3613"/>
    <cellStyle name="Entrada 2 3 2 2 3 7 2" xfId="3614"/>
    <cellStyle name="Entrada 2 3 2 2 3 8" xfId="3615"/>
    <cellStyle name="Entrada 2 3 2 2 3 8 2" xfId="3616"/>
    <cellStyle name="Entrada 2 3 2 2 3 9" xfId="3617"/>
    <cellStyle name="Entrada 2 3 2 2 3 9 2" xfId="3618"/>
    <cellStyle name="Entrada 2 3 2 2 4" xfId="3619"/>
    <cellStyle name="Entrada 2 3 2 2 4 2" xfId="3620"/>
    <cellStyle name="Entrada 2 3 2 2 5" xfId="3621"/>
    <cellStyle name="Entrada 2 3 2 2 5 2" xfId="3622"/>
    <cellStyle name="Entrada 2 3 2 2 6" xfId="3623"/>
    <cellStyle name="Entrada 2 3 2 2 6 2" xfId="3624"/>
    <cellStyle name="Entrada 2 3 2 2 7" xfId="3625"/>
    <cellStyle name="Entrada 2 3 2 2 7 2" xfId="3626"/>
    <cellStyle name="Entrada 2 3 2 2 8" xfId="3627"/>
    <cellStyle name="Entrada 2 3 2 2 8 2" xfId="3628"/>
    <cellStyle name="Entrada 2 3 2 2 9" xfId="3629"/>
    <cellStyle name="Entrada 2 3 2 2 9 2" xfId="3630"/>
    <cellStyle name="Entrada 2 3 2 3" xfId="3631"/>
    <cellStyle name="Entrada 2 3 2 3 10" xfId="3632"/>
    <cellStyle name="Entrada 2 3 2 3 10 2" xfId="3633"/>
    <cellStyle name="Entrada 2 3 2 3 11" xfId="3634"/>
    <cellStyle name="Entrada 2 3 2 3 11 2" xfId="3635"/>
    <cellStyle name="Entrada 2 3 2 3 12" xfId="3636"/>
    <cellStyle name="Entrada 2 3 2 3 12 2" xfId="3637"/>
    <cellStyle name="Entrada 2 3 2 3 13" xfId="3638"/>
    <cellStyle name="Entrada 2 3 2 3 2" xfId="3639"/>
    <cellStyle name="Entrada 2 3 2 3 2 10" xfId="3640"/>
    <cellStyle name="Entrada 2 3 2 3 2 10 2" xfId="3641"/>
    <cellStyle name="Entrada 2 3 2 3 2 11" xfId="3642"/>
    <cellStyle name="Entrada 2 3 2 3 2 2" xfId="3643"/>
    <cellStyle name="Entrada 2 3 2 3 2 2 2" xfId="3644"/>
    <cellStyle name="Entrada 2 3 2 3 2 3" xfId="3645"/>
    <cellStyle name="Entrada 2 3 2 3 2 3 2" xfId="3646"/>
    <cellStyle name="Entrada 2 3 2 3 2 4" xfId="3647"/>
    <cellStyle name="Entrada 2 3 2 3 2 4 2" xfId="3648"/>
    <cellStyle name="Entrada 2 3 2 3 2 5" xfId="3649"/>
    <cellStyle name="Entrada 2 3 2 3 2 5 2" xfId="3650"/>
    <cellStyle name="Entrada 2 3 2 3 2 6" xfId="3651"/>
    <cellStyle name="Entrada 2 3 2 3 2 6 2" xfId="3652"/>
    <cellStyle name="Entrada 2 3 2 3 2 7" xfId="3653"/>
    <cellStyle name="Entrada 2 3 2 3 2 7 2" xfId="3654"/>
    <cellStyle name="Entrada 2 3 2 3 2 8" xfId="3655"/>
    <cellStyle name="Entrada 2 3 2 3 2 8 2" xfId="3656"/>
    <cellStyle name="Entrada 2 3 2 3 2 9" xfId="3657"/>
    <cellStyle name="Entrada 2 3 2 3 2 9 2" xfId="3658"/>
    <cellStyle name="Entrada 2 3 2 3 3" xfId="3659"/>
    <cellStyle name="Entrada 2 3 2 3 3 10" xfId="3660"/>
    <cellStyle name="Entrada 2 3 2 3 3 10 2" xfId="3661"/>
    <cellStyle name="Entrada 2 3 2 3 3 11" xfId="3662"/>
    <cellStyle name="Entrada 2 3 2 3 3 2" xfId="3663"/>
    <cellStyle name="Entrada 2 3 2 3 3 2 2" xfId="3664"/>
    <cellStyle name="Entrada 2 3 2 3 3 3" xfId="3665"/>
    <cellStyle name="Entrada 2 3 2 3 3 3 2" xfId="3666"/>
    <cellStyle name="Entrada 2 3 2 3 3 4" xfId="3667"/>
    <cellStyle name="Entrada 2 3 2 3 3 4 2" xfId="3668"/>
    <cellStyle name="Entrada 2 3 2 3 3 5" xfId="3669"/>
    <cellStyle name="Entrada 2 3 2 3 3 5 2" xfId="3670"/>
    <cellStyle name="Entrada 2 3 2 3 3 6" xfId="3671"/>
    <cellStyle name="Entrada 2 3 2 3 3 6 2" xfId="3672"/>
    <cellStyle name="Entrada 2 3 2 3 3 7" xfId="3673"/>
    <cellStyle name="Entrada 2 3 2 3 3 7 2" xfId="3674"/>
    <cellStyle name="Entrada 2 3 2 3 3 8" xfId="3675"/>
    <cellStyle name="Entrada 2 3 2 3 3 8 2" xfId="3676"/>
    <cellStyle name="Entrada 2 3 2 3 3 9" xfId="3677"/>
    <cellStyle name="Entrada 2 3 2 3 3 9 2" xfId="3678"/>
    <cellStyle name="Entrada 2 3 2 3 4" xfId="3679"/>
    <cellStyle name="Entrada 2 3 2 3 4 2" xfId="3680"/>
    <cellStyle name="Entrada 2 3 2 3 5" xfId="3681"/>
    <cellStyle name="Entrada 2 3 2 3 5 2" xfId="3682"/>
    <cellStyle name="Entrada 2 3 2 3 6" xfId="3683"/>
    <cellStyle name="Entrada 2 3 2 3 6 2" xfId="3684"/>
    <cellStyle name="Entrada 2 3 2 3 7" xfId="3685"/>
    <cellStyle name="Entrada 2 3 2 3 7 2" xfId="3686"/>
    <cellStyle name="Entrada 2 3 2 3 8" xfId="3687"/>
    <cellStyle name="Entrada 2 3 2 3 8 2" xfId="3688"/>
    <cellStyle name="Entrada 2 3 2 3 9" xfId="3689"/>
    <cellStyle name="Entrada 2 3 2 3 9 2" xfId="3690"/>
    <cellStyle name="Entrada 2 3 2 4" xfId="3691"/>
    <cellStyle name="Entrada 2 3 2 4 10" xfId="3692"/>
    <cellStyle name="Entrada 2 3 2 4 10 2" xfId="3693"/>
    <cellStyle name="Entrada 2 3 2 4 11" xfId="3694"/>
    <cellStyle name="Entrada 2 3 2 4 2" xfId="3695"/>
    <cellStyle name="Entrada 2 3 2 4 2 2" xfId="3696"/>
    <cellStyle name="Entrada 2 3 2 4 3" xfId="3697"/>
    <cellStyle name="Entrada 2 3 2 4 3 2" xfId="3698"/>
    <cellStyle name="Entrada 2 3 2 4 4" xfId="3699"/>
    <cellStyle name="Entrada 2 3 2 4 4 2" xfId="3700"/>
    <cellStyle name="Entrada 2 3 2 4 5" xfId="3701"/>
    <cellStyle name="Entrada 2 3 2 4 5 2" xfId="3702"/>
    <cellStyle name="Entrada 2 3 2 4 6" xfId="3703"/>
    <cellStyle name="Entrada 2 3 2 4 6 2" xfId="3704"/>
    <cellStyle name="Entrada 2 3 2 4 7" xfId="3705"/>
    <cellStyle name="Entrada 2 3 2 4 7 2" xfId="3706"/>
    <cellStyle name="Entrada 2 3 2 4 8" xfId="3707"/>
    <cellStyle name="Entrada 2 3 2 4 8 2" xfId="3708"/>
    <cellStyle name="Entrada 2 3 2 4 9" xfId="3709"/>
    <cellStyle name="Entrada 2 3 2 4 9 2" xfId="3710"/>
    <cellStyle name="Entrada 2 3 2 5" xfId="3711"/>
    <cellStyle name="Entrada 2 3 2 5 10" xfId="3712"/>
    <cellStyle name="Entrada 2 3 2 5 10 2" xfId="3713"/>
    <cellStyle name="Entrada 2 3 2 5 11" xfId="3714"/>
    <cellStyle name="Entrada 2 3 2 5 2" xfId="3715"/>
    <cellStyle name="Entrada 2 3 2 5 2 2" xfId="3716"/>
    <cellStyle name="Entrada 2 3 2 5 3" xfId="3717"/>
    <cellStyle name="Entrada 2 3 2 5 3 2" xfId="3718"/>
    <cellStyle name="Entrada 2 3 2 5 4" xfId="3719"/>
    <cellStyle name="Entrada 2 3 2 5 4 2" xfId="3720"/>
    <cellStyle name="Entrada 2 3 2 5 5" xfId="3721"/>
    <cellStyle name="Entrada 2 3 2 5 5 2" xfId="3722"/>
    <cellStyle name="Entrada 2 3 2 5 6" xfId="3723"/>
    <cellStyle name="Entrada 2 3 2 5 6 2" xfId="3724"/>
    <cellStyle name="Entrada 2 3 2 5 7" xfId="3725"/>
    <cellStyle name="Entrada 2 3 2 5 7 2" xfId="3726"/>
    <cellStyle name="Entrada 2 3 2 5 8" xfId="3727"/>
    <cellStyle name="Entrada 2 3 2 5 8 2" xfId="3728"/>
    <cellStyle name="Entrada 2 3 2 5 9" xfId="3729"/>
    <cellStyle name="Entrada 2 3 2 5 9 2" xfId="3730"/>
    <cellStyle name="Entrada 2 3 2 6" xfId="3731"/>
    <cellStyle name="Entrada 2 3 2 6 2" xfId="3732"/>
    <cellStyle name="Entrada 2 3 2 7" xfId="3733"/>
    <cellStyle name="Entrada 2 3 2 7 2" xfId="3734"/>
    <cellStyle name="Entrada 2 3 2 8" xfId="3735"/>
    <cellStyle name="Entrada 2 3 2 8 2" xfId="3736"/>
    <cellStyle name="Entrada 2 3 2 9" xfId="3737"/>
    <cellStyle name="Entrada 2 3 2 9 2" xfId="3738"/>
    <cellStyle name="Entrada 2 3 3" xfId="3739"/>
    <cellStyle name="Entrada 2 3 3 10" xfId="3740"/>
    <cellStyle name="Entrada 2 3 3 10 2" xfId="3741"/>
    <cellStyle name="Entrada 2 3 3 11" xfId="3742"/>
    <cellStyle name="Entrada 2 3 3 11 2" xfId="3743"/>
    <cellStyle name="Entrada 2 3 3 12" xfId="3744"/>
    <cellStyle name="Entrada 2 3 3 12 2" xfId="3745"/>
    <cellStyle name="Entrada 2 3 3 13" xfId="3746"/>
    <cellStyle name="Entrada 2 3 3 13 2" xfId="3747"/>
    <cellStyle name="Entrada 2 3 3 14" xfId="3748"/>
    <cellStyle name="Entrada 2 3 3 14 2" xfId="3749"/>
    <cellStyle name="Entrada 2 3 3 15" xfId="3750"/>
    <cellStyle name="Entrada 2 3 3 2" xfId="3751"/>
    <cellStyle name="Entrada 2 3 3 2 10" xfId="3752"/>
    <cellStyle name="Entrada 2 3 3 2 10 2" xfId="3753"/>
    <cellStyle name="Entrada 2 3 3 2 11" xfId="3754"/>
    <cellStyle name="Entrada 2 3 3 2 11 2" xfId="3755"/>
    <cellStyle name="Entrada 2 3 3 2 12" xfId="3756"/>
    <cellStyle name="Entrada 2 3 3 2 12 2" xfId="3757"/>
    <cellStyle name="Entrada 2 3 3 2 13" xfId="3758"/>
    <cellStyle name="Entrada 2 3 3 2 2" xfId="3759"/>
    <cellStyle name="Entrada 2 3 3 2 2 10" xfId="3760"/>
    <cellStyle name="Entrada 2 3 3 2 2 10 2" xfId="3761"/>
    <cellStyle name="Entrada 2 3 3 2 2 11" xfId="3762"/>
    <cellStyle name="Entrada 2 3 3 2 2 2" xfId="3763"/>
    <cellStyle name="Entrada 2 3 3 2 2 2 2" xfId="3764"/>
    <cellStyle name="Entrada 2 3 3 2 2 3" xfId="3765"/>
    <cellStyle name="Entrada 2 3 3 2 2 3 2" xfId="3766"/>
    <cellStyle name="Entrada 2 3 3 2 2 4" xfId="3767"/>
    <cellStyle name="Entrada 2 3 3 2 2 4 2" xfId="3768"/>
    <cellStyle name="Entrada 2 3 3 2 2 5" xfId="3769"/>
    <cellStyle name="Entrada 2 3 3 2 2 5 2" xfId="3770"/>
    <cellStyle name="Entrada 2 3 3 2 2 6" xfId="3771"/>
    <cellStyle name="Entrada 2 3 3 2 2 6 2" xfId="3772"/>
    <cellStyle name="Entrada 2 3 3 2 2 7" xfId="3773"/>
    <cellStyle name="Entrada 2 3 3 2 2 7 2" xfId="3774"/>
    <cellStyle name="Entrada 2 3 3 2 2 8" xfId="3775"/>
    <cellStyle name="Entrada 2 3 3 2 2 8 2" xfId="3776"/>
    <cellStyle name="Entrada 2 3 3 2 2 9" xfId="3777"/>
    <cellStyle name="Entrada 2 3 3 2 2 9 2" xfId="3778"/>
    <cellStyle name="Entrada 2 3 3 2 3" xfId="3779"/>
    <cellStyle name="Entrada 2 3 3 2 3 10" xfId="3780"/>
    <cellStyle name="Entrada 2 3 3 2 3 10 2" xfId="3781"/>
    <cellStyle name="Entrada 2 3 3 2 3 11" xfId="3782"/>
    <cellStyle name="Entrada 2 3 3 2 3 2" xfId="3783"/>
    <cellStyle name="Entrada 2 3 3 2 3 2 2" xfId="3784"/>
    <cellStyle name="Entrada 2 3 3 2 3 3" xfId="3785"/>
    <cellStyle name="Entrada 2 3 3 2 3 3 2" xfId="3786"/>
    <cellStyle name="Entrada 2 3 3 2 3 4" xfId="3787"/>
    <cellStyle name="Entrada 2 3 3 2 3 4 2" xfId="3788"/>
    <cellStyle name="Entrada 2 3 3 2 3 5" xfId="3789"/>
    <cellStyle name="Entrada 2 3 3 2 3 5 2" xfId="3790"/>
    <cellStyle name="Entrada 2 3 3 2 3 6" xfId="3791"/>
    <cellStyle name="Entrada 2 3 3 2 3 6 2" xfId="3792"/>
    <cellStyle name="Entrada 2 3 3 2 3 7" xfId="3793"/>
    <cellStyle name="Entrada 2 3 3 2 3 7 2" xfId="3794"/>
    <cellStyle name="Entrada 2 3 3 2 3 8" xfId="3795"/>
    <cellStyle name="Entrada 2 3 3 2 3 8 2" xfId="3796"/>
    <cellStyle name="Entrada 2 3 3 2 3 9" xfId="3797"/>
    <cellStyle name="Entrada 2 3 3 2 3 9 2" xfId="3798"/>
    <cellStyle name="Entrada 2 3 3 2 4" xfId="3799"/>
    <cellStyle name="Entrada 2 3 3 2 4 2" xfId="3800"/>
    <cellStyle name="Entrada 2 3 3 2 5" xfId="3801"/>
    <cellStyle name="Entrada 2 3 3 2 5 2" xfId="3802"/>
    <cellStyle name="Entrada 2 3 3 2 6" xfId="3803"/>
    <cellStyle name="Entrada 2 3 3 2 6 2" xfId="3804"/>
    <cellStyle name="Entrada 2 3 3 2 7" xfId="3805"/>
    <cellStyle name="Entrada 2 3 3 2 7 2" xfId="3806"/>
    <cellStyle name="Entrada 2 3 3 2 8" xfId="3807"/>
    <cellStyle name="Entrada 2 3 3 2 8 2" xfId="3808"/>
    <cellStyle name="Entrada 2 3 3 2 9" xfId="3809"/>
    <cellStyle name="Entrada 2 3 3 2 9 2" xfId="3810"/>
    <cellStyle name="Entrada 2 3 3 3" xfId="3811"/>
    <cellStyle name="Entrada 2 3 3 3 10" xfId="3812"/>
    <cellStyle name="Entrada 2 3 3 3 10 2" xfId="3813"/>
    <cellStyle name="Entrada 2 3 3 3 11" xfId="3814"/>
    <cellStyle name="Entrada 2 3 3 3 11 2" xfId="3815"/>
    <cellStyle name="Entrada 2 3 3 3 12" xfId="3816"/>
    <cellStyle name="Entrada 2 3 3 3 12 2" xfId="3817"/>
    <cellStyle name="Entrada 2 3 3 3 13" xfId="3818"/>
    <cellStyle name="Entrada 2 3 3 3 2" xfId="3819"/>
    <cellStyle name="Entrada 2 3 3 3 2 10" xfId="3820"/>
    <cellStyle name="Entrada 2 3 3 3 2 10 2" xfId="3821"/>
    <cellStyle name="Entrada 2 3 3 3 2 11" xfId="3822"/>
    <cellStyle name="Entrada 2 3 3 3 2 2" xfId="3823"/>
    <cellStyle name="Entrada 2 3 3 3 2 2 2" xfId="3824"/>
    <cellStyle name="Entrada 2 3 3 3 2 3" xfId="3825"/>
    <cellStyle name="Entrada 2 3 3 3 2 3 2" xfId="3826"/>
    <cellStyle name="Entrada 2 3 3 3 2 4" xfId="3827"/>
    <cellStyle name="Entrada 2 3 3 3 2 4 2" xfId="3828"/>
    <cellStyle name="Entrada 2 3 3 3 2 5" xfId="3829"/>
    <cellStyle name="Entrada 2 3 3 3 2 5 2" xfId="3830"/>
    <cellStyle name="Entrada 2 3 3 3 2 6" xfId="3831"/>
    <cellStyle name="Entrada 2 3 3 3 2 6 2" xfId="3832"/>
    <cellStyle name="Entrada 2 3 3 3 2 7" xfId="3833"/>
    <cellStyle name="Entrada 2 3 3 3 2 7 2" xfId="3834"/>
    <cellStyle name="Entrada 2 3 3 3 2 8" xfId="3835"/>
    <cellStyle name="Entrada 2 3 3 3 2 8 2" xfId="3836"/>
    <cellStyle name="Entrada 2 3 3 3 2 9" xfId="3837"/>
    <cellStyle name="Entrada 2 3 3 3 2 9 2" xfId="3838"/>
    <cellStyle name="Entrada 2 3 3 3 3" xfId="3839"/>
    <cellStyle name="Entrada 2 3 3 3 3 10" xfId="3840"/>
    <cellStyle name="Entrada 2 3 3 3 3 10 2" xfId="3841"/>
    <cellStyle name="Entrada 2 3 3 3 3 11" xfId="3842"/>
    <cellStyle name="Entrada 2 3 3 3 3 2" xfId="3843"/>
    <cellStyle name="Entrada 2 3 3 3 3 2 2" xfId="3844"/>
    <cellStyle name="Entrada 2 3 3 3 3 3" xfId="3845"/>
    <cellStyle name="Entrada 2 3 3 3 3 3 2" xfId="3846"/>
    <cellStyle name="Entrada 2 3 3 3 3 4" xfId="3847"/>
    <cellStyle name="Entrada 2 3 3 3 3 4 2" xfId="3848"/>
    <cellStyle name="Entrada 2 3 3 3 3 5" xfId="3849"/>
    <cellStyle name="Entrada 2 3 3 3 3 5 2" xfId="3850"/>
    <cellStyle name="Entrada 2 3 3 3 3 6" xfId="3851"/>
    <cellStyle name="Entrada 2 3 3 3 3 6 2" xfId="3852"/>
    <cellStyle name="Entrada 2 3 3 3 3 7" xfId="3853"/>
    <cellStyle name="Entrada 2 3 3 3 3 7 2" xfId="3854"/>
    <cellStyle name="Entrada 2 3 3 3 3 8" xfId="3855"/>
    <cellStyle name="Entrada 2 3 3 3 3 8 2" xfId="3856"/>
    <cellStyle name="Entrada 2 3 3 3 3 9" xfId="3857"/>
    <cellStyle name="Entrada 2 3 3 3 3 9 2" xfId="3858"/>
    <cellStyle name="Entrada 2 3 3 3 4" xfId="3859"/>
    <cellStyle name="Entrada 2 3 3 3 4 2" xfId="3860"/>
    <cellStyle name="Entrada 2 3 3 3 5" xfId="3861"/>
    <cellStyle name="Entrada 2 3 3 3 5 2" xfId="3862"/>
    <cellStyle name="Entrada 2 3 3 3 6" xfId="3863"/>
    <cellStyle name="Entrada 2 3 3 3 6 2" xfId="3864"/>
    <cellStyle name="Entrada 2 3 3 3 7" xfId="3865"/>
    <cellStyle name="Entrada 2 3 3 3 7 2" xfId="3866"/>
    <cellStyle name="Entrada 2 3 3 3 8" xfId="3867"/>
    <cellStyle name="Entrada 2 3 3 3 8 2" xfId="3868"/>
    <cellStyle name="Entrada 2 3 3 3 9" xfId="3869"/>
    <cellStyle name="Entrada 2 3 3 3 9 2" xfId="3870"/>
    <cellStyle name="Entrada 2 3 3 4" xfId="3871"/>
    <cellStyle name="Entrada 2 3 3 4 10" xfId="3872"/>
    <cellStyle name="Entrada 2 3 3 4 10 2" xfId="3873"/>
    <cellStyle name="Entrada 2 3 3 4 11" xfId="3874"/>
    <cellStyle name="Entrada 2 3 3 4 2" xfId="3875"/>
    <cellStyle name="Entrada 2 3 3 4 2 2" xfId="3876"/>
    <cellStyle name="Entrada 2 3 3 4 3" xfId="3877"/>
    <cellStyle name="Entrada 2 3 3 4 3 2" xfId="3878"/>
    <cellStyle name="Entrada 2 3 3 4 4" xfId="3879"/>
    <cellStyle name="Entrada 2 3 3 4 4 2" xfId="3880"/>
    <cellStyle name="Entrada 2 3 3 4 5" xfId="3881"/>
    <cellStyle name="Entrada 2 3 3 4 5 2" xfId="3882"/>
    <cellStyle name="Entrada 2 3 3 4 6" xfId="3883"/>
    <cellStyle name="Entrada 2 3 3 4 6 2" xfId="3884"/>
    <cellStyle name="Entrada 2 3 3 4 7" xfId="3885"/>
    <cellStyle name="Entrada 2 3 3 4 7 2" xfId="3886"/>
    <cellStyle name="Entrada 2 3 3 4 8" xfId="3887"/>
    <cellStyle name="Entrada 2 3 3 4 8 2" xfId="3888"/>
    <cellStyle name="Entrada 2 3 3 4 9" xfId="3889"/>
    <cellStyle name="Entrada 2 3 3 4 9 2" xfId="3890"/>
    <cellStyle name="Entrada 2 3 3 5" xfId="3891"/>
    <cellStyle name="Entrada 2 3 3 5 10" xfId="3892"/>
    <cellStyle name="Entrada 2 3 3 5 10 2" xfId="3893"/>
    <cellStyle name="Entrada 2 3 3 5 11" xfId="3894"/>
    <cellStyle name="Entrada 2 3 3 5 2" xfId="3895"/>
    <cellStyle name="Entrada 2 3 3 5 2 2" xfId="3896"/>
    <cellStyle name="Entrada 2 3 3 5 3" xfId="3897"/>
    <cellStyle name="Entrada 2 3 3 5 3 2" xfId="3898"/>
    <cellStyle name="Entrada 2 3 3 5 4" xfId="3899"/>
    <cellStyle name="Entrada 2 3 3 5 4 2" xfId="3900"/>
    <cellStyle name="Entrada 2 3 3 5 5" xfId="3901"/>
    <cellStyle name="Entrada 2 3 3 5 5 2" xfId="3902"/>
    <cellStyle name="Entrada 2 3 3 5 6" xfId="3903"/>
    <cellStyle name="Entrada 2 3 3 5 6 2" xfId="3904"/>
    <cellStyle name="Entrada 2 3 3 5 7" xfId="3905"/>
    <cellStyle name="Entrada 2 3 3 5 7 2" xfId="3906"/>
    <cellStyle name="Entrada 2 3 3 5 8" xfId="3907"/>
    <cellStyle name="Entrada 2 3 3 5 8 2" xfId="3908"/>
    <cellStyle name="Entrada 2 3 3 5 9" xfId="3909"/>
    <cellStyle name="Entrada 2 3 3 5 9 2" xfId="3910"/>
    <cellStyle name="Entrada 2 3 3 6" xfId="3911"/>
    <cellStyle name="Entrada 2 3 3 6 2" xfId="3912"/>
    <cellStyle name="Entrada 2 3 3 7" xfId="3913"/>
    <cellStyle name="Entrada 2 3 3 7 2" xfId="3914"/>
    <cellStyle name="Entrada 2 3 3 8" xfId="3915"/>
    <cellStyle name="Entrada 2 3 3 8 2" xfId="3916"/>
    <cellStyle name="Entrada 2 3 3 9" xfId="3917"/>
    <cellStyle name="Entrada 2 3 3 9 2" xfId="3918"/>
    <cellStyle name="Entrada 2 3 4" xfId="3919"/>
    <cellStyle name="Entrada 2 3 4 10" xfId="3920"/>
    <cellStyle name="Entrada 2 3 4 10 2" xfId="3921"/>
    <cellStyle name="Entrada 2 3 4 11" xfId="3922"/>
    <cellStyle name="Entrada 2 3 4 11 2" xfId="3923"/>
    <cellStyle name="Entrada 2 3 4 12" xfId="3924"/>
    <cellStyle name="Entrada 2 3 4 12 2" xfId="3925"/>
    <cellStyle name="Entrada 2 3 4 13" xfId="3926"/>
    <cellStyle name="Entrada 2 3 4 2" xfId="3927"/>
    <cellStyle name="Entrada 2 3 4 2 10" xfId="3928"/>
    <cellStyle name="Entrada 2 3 4 2 10 2" xfId="3929"/>
    <cellStyle name="Entrada 2 3 4 2 11" xfId="3930"/>
    <cellStyle name="Entrada 2 3 4 2 2" xfId="3931"/>
    <cellStyle name="Entrada 2 3 4 2 2 2" xfId="3932"/>
    <cellStyle name="Entrada 2 3 4 2 3" xfId="3933"/>
    <cellStyle name="Entrada 2 3 4 2 3 2" xfId="3934"/>
    <cellStyle name="Entrada 2 3 4 2 4" xfId="3935"/>
    <cellStyle name="Entrada 2 3 4 2 4 2" xfId="3936"/>
    <cellStyle name="Entrada 2 3 4 2 5" xfId="3937"/>
    <cellStyle name="Entrada 2 3 4 2 5 2" xfId="3938"/>
    <cellStyle name="Entrada 2 3 4 2 6" xfId="3939"/>
    <cellStyle name="Entrada 2 3 4 2 6 2" xfId="3940"/>
    <cellStyle name="Entrada 2 3 4 2 7" xfId="3941"/>
    <cellStyle name="Entrada 2 3 4 2 7 2" xfId="3942"/>
    <cellStyle name="Entrada 2 3 4 2 8" xfId="3943"/>
    <cellStyle name="Entrada 2 3 4 2 8 2" xfId="3944"/>
    <cellStyle name="Entrada 2 3 4 2 9" xfId="3945"/>
    <cellStyle name="Entrada 2 3 4 2 9 2" xfId="3946"/>
    <cellStyle name="Entrada 2 3 4 3" xfId="3947"/>
    <cellStyle name="Entrada 2 3 4 3 10" xfId="3948"/>
    <cellStyle name="Entrada 2 3 4 3 10 2" xfId="3949"/>
    <cellStyle name="Entrada 2 3 4 3 11" xfId="3950"/>
    <cellStyle name="Entrada 2 3 4 3 2" xfId="3951"/>
    <cellStyle name="Entrada 2 3 4 3 2 2" xfId="3952"/>
    <cellStyle name="Entrada 2 3 4 3 3" xfId="3953"/>
    <cellStyle name="Entrada 2 3 4 3 3 2" xfId="3954"/>
    <cellStyle name="Entrada 2 3 4 3 4" xfId="3955"/>
    <cellStyle name="Entrada 2 3 4 3 4 2" xfId="3956"/>
    <cellStyle name="Entrada 2 3 4 3 5" xfId="3957"/>
    <cellStyle name="Entrada 2 3 4 3 5 2" xfId="3958"/>
    <cellStyle name="Entrada 2 3 4 3 6" xfId="3959"/>
    <cellStyle name="Entrada 2 3 4 3 6 2" xfId="3960"/>
    <cellStyle name="Entrada 2 3 4 3 7" xfId="3961"/>
    <cellStyle name="Entrada 2 3 4 3 7 2" xfId="3962"/>
    <cellStyle name="Entrada 2 3 4 3 8" xfId="3963"/>
    <cellStyle name="Entrada 2 3 4 3 8 2" xfId="3964"/>
    <cellStyle name="Entrada 2 3 4 3 9" xfId="3965"/>
    <cellStyle name="Entrada 2 3 4 3 9 2" xfId="3966"/>
    <cellStyle name="Entrada 2 3 4 4" xfId="3967"/>
    <cellStyle name="Entrada 2 3 4 4 2" xfId="3968"/>
    <cellStyle name="Entrada 2 3 4 5" xfId="3969"/>
    <cellStyle name="Entrada 2 3 4 5 2" xfId="3970"/>
    <cellStyle name="Entrada 2 3 4 6" xfId="3971"/>
    <cellStyle name="Entrada 2 3 4 6 2" xfId="3972"/>
    <cellStyle name="Entrada 2 3 4 7" xfId="3973"/>
    <cellStyle name="Entrada 2 3 4 7 2" xfId="3974"/>
    <cellStyle name="Entrada 2 3 4 8" xfId="3975"/>
    <cellStyle name="Entrada 2 3 4 8 2" xfId="3976"/>
    <cellStyle name="Entrada 2 3 4 9" xfId="3977"/>
    <cellStyle name="Entrada 2 3 4 9 2" xfId="3978"/>
    <cellStyle name="Entrada 2 3 5" xfId="3979"/>
    <cellStyle name="Entrada 2 3 5 10" xfId="3980"/>
    <cellStyle name="Entrada 2 3 5 10 2" xfId="3981"/>
    <cellStyle name="Entrada 2 3 5 11" xfId="3982"/>
    <cellStyle name="Entrada 2 3 5 11 2" xfId="3983"/>
    <cellStyle name="Entrada 2 3 5 12" xfId="3984"/>
    <cellStyle name="Entrada 2 3 5 12 2" xfId="3985"/>
    <cellStyle name="Entrada 2 3 5 13" xfId="3986"/>
    <cellStyle name="Entrada 2 3 5 2" xfId="3987"/>
    <cellStyle name="Entrada 2 3 5 2 10" xfId="3988"/>
    <cellStyle name="Entrada 2 3 5 2 10 2" xfId="3989"/>
    <cellStyle name="Entrada 2 3 5 2 11" xfId="3990"/>
    <cellStyle name="Entrada 2 3 5 2 2" xfId="3991"/>
    <cellStyle name="Entrada 2 3 5 2 2 2" xfId="3992"/>
    <cellStyle name="Entrada 2 3 5 2 3" xfId="3993"/>
    <cellStyle name="Entrada 2 3 5 2 3 2" xfId="3994"/>
    <cellStyle name="Entrada 2 3 5 2 4" xfId="3995"/>
    <cellStyle name="Entrada 2 3 5 2 4 2" xfId="3996"/>
    <cellStyle name="Entrada 2 3 5 2 5" xfId="3997"/>
    <cellStyle name="Entrada 2 3 5 2 5 2" xfId="3998"/>
    <cellStyle name="Entrada 2 3 5 2 6" xfId="3999"/>
    <cellStyle name="Entrada 2 3 5 2 6 2" xfId="4000"/>
    <cellStyle name="Entrada 2 3 5 2 7" xfId="4001"/>
    <cellStyle name="Entrada 2 3 5 2 7 2" xfId="4002"/>
    <cellStyle name="Entrada 2 3 5 2 8" xfId="4003"/>
    <cellStyle name="Entrada 2 3 5 2 8 2" xfId="4004"/>
    <cellStyle name="Entrada 2 3 5 2 9" xfId="4005"/>
    <cellStyle name="Entrada 2 3 5 2 9 2" xfId="4006"/>
    <cellStyle name="Entrada 2 3 5 3" xfId="4007"/>
    <cellStyle name="Entrada 2 3 5 3 10" xfId="4008"/>
    <cellStyle name="Entrada 2 3 5 3 10 2" xfId="4009"/>
    <cellStyle name="Entrada 2 3 5 3 11" xfId="4010"/>
    <cellStyle name="Entrada 2 3 5 3 2" xfId="4011"/>
    <cellStyle name="Entrada 2 3 5 3 2 2" xfId="4012"/>
    <cellStyle name="Entrada 2 3 5 3 3" xfId="4013"/>
    <cellStyle name="Entrada 2 3 5 3 3 2" xfId="4014"/>
    <cellStyle name="Entrada 2 3 5 3 4" xfId="4015"/>
    <cellStyle name="Entrada 2 3 5 3 4 2" xfId="4016"/>
    <cellStyle name="Entrada 2 3 5 3 5" xfId="4017"/>
    <cellStyle name="Entrada 2 3 5 3 5 2" xfId="4018"/>
    <cellStyle name="Entrada 2 3 5 3 6" xfId="4019"/>
    <cellStyle name="Entrada 2 3 5 3 6 2" xfId="4020"/>
    <cellStyle name="Entrada 2 3 5 3 7" xfId="4021"/>
    <cellStyle name="Entrada 2 3 5 3 7 2" xfId="4022"/>
    <cellStyle name="Entrada 2 3 5 3 8" xfId="4023"/>
    <cellStyle name="Entrada 2 3 5 3 8 2" xfId="4024"/>
    <cellStyle name="Entrada 2 3 5 3 9" xfId="4025"/>
    <cellStyle name="Entrada 2 3 5 3 9 2" xfId="4026"/>
    <cellStyle name="Entrada 2 3 5 4" xfId="4027"/>
    <cellStyle name="Entrada 2 3 5 4 2" xfId="4028"/>
    <cellStyle name="Entrada 2 3 5 5" xfId="4029"/>
    <cellStyle name="Entrada 2 3 5 5 2" xfId="4030"/>
    <cellStyle name="Entrada 2 3 5 6" xfId="4031"/>
    <cellStyle name="Entrada 2 3 5 6 2" xfId="4032"/>
    <cellStyle name="Entrada 2 3 5 7" xfId="4033"/>
    <cellStyle name="Entrada 2 3 5 7 2" xfId="4034"/>
    <cellStyle name="Entrada 2 3 5 8" xfId="4035"/>
    <cellStyle name="Entrada 2 3 5 8 2" xfId="4036"/>
    <cellStyle name="Entrada 2 3 5 9" xfId="4037"/>
    <cellStyle name="Entrada 2 3 5 9 2" xfId="4038"/>
    <cellStyle name="Entrada 2 3 6" xfId="4039"/>
    <cellStyle name="Entrada 2 3 6 2" xfId="4040"/>
    <cellStyle name="Entrada 2 3 7" xfId="4041"/>
    <cellStyle name="Entrada 2 3 7 2" xfId="4042"/>
    <cellStyle name="Entrada 2 3 8" xfId="4043"/>
    <cellStyle name="Entrada 2 3 8 2" xfId="4044"/>
    <cellStyle name="Entrada 2 3 9" xfId="4045"/>
    <cellStyle name="Entrada 2 3 9 2" xfId="4046"/>
    <cellStyle name="Entrada 2 4" xfId="4047"/>
    <cellStyle name="Entrada 2 4 10" xfId="4048"/>
    <cellStyle name="Entrada 2 4 10 2" xfId="4049"/>
    <cellStyle name="Entrada 2 4 11" xfId="4050"/>
    <cellStyle name="Entrada 2 4 11 2" xfId="4051"/>
    <cellStyle name="Entrada 2 4 12" xfId="4052"/>
    <cellStyle name="Entrada 2 4 12 2" xfId="4053"/>
    <cellStyle name="Entrada 2 4 13" xfId="4054"/>
    <cellStyle name="Entrada 2 4 13 2" xfId="4055"/>
    <cellStyle name="Entrada 2 4 14" xfId="4056"/>
    <cellStyle name="Entrada 2 4 14 2" xfId="4057"/>
    <cellStyle name="Entrada 2 4 15" xfId="4058"/>
    <cellStyle name="Entrada 2 4 2" xfId="4059"/>
    <cellStyle name="Entrada 2 4 2 10" xfId="4060"/>
    <cellStyle name="Entrada 2 4 2 10 2" xfId="4061"/>
    <cellStyle name="Entrada 2 4 2 11" xfId="4062"/>
    <cellStyle name="Entrada 2 4 2 11 2" xfId="4063"/>
    <cellStyle name="Entrada 2 4 2 12" xfId="4064"/>
    <cellStyle name="Entrada 2 4 2 12 2" xfId="4065"/>
    <cellStyle name="Entrada 2 4 2 13" xfId="4066"/>
    <cellStyle name="Entrada 2 4 2 2" xfId="4067"/>
    <cellStyle name="Entrada 2 4 2 2 10" xfId="4068"/>
    <cellStyle name="Entrada 2 4 2 2 10 2" xfId="4069"/>
    <cellStyle name="Entrada 2 4 2 2 11" xfId="4070"/>
    <cellStyle name="Entrada 2 4 2 2 2" xfId="4071"/>
    <cellStyle name="Entrada 2 4 2 2 2 2" xfId="4072"/>
    <cellStyle name="Entrada 2 4 2 2 3" xfId="4073"/>
    <cellStyle name="Entrada 2 4 2 2 3 2" xfId="4074"/>
    <cellStyle name="Entrada 2 4 2 2 4" xfId="4075"/>
    <cellStyle name="Entrada 2 4 2 2 4 2" xfId="4076"/>
    <cellStyle name="Entrada 2 4 2 2 5" xfId="4077"/>
    <cellStyle name="Entrada 2 4 2 2 5 2" xfId="4078"/>
    <cellStyle name="Entrada 2 4 2 2 6" xfId="4079"/>
    <cellStyle name="Entrada 2 4 2 2 6 2" xfId="4080"/>
    <cellStyle name="Entrada 2 4 2 2 7" xfId="4081"/>
    <cellStyle name="Entrada 2 4 2 2 7 2" xfId="4082"/>
    <cellStyle name="Entrada 2 4 2 2 8" xfId="4083"/>
    <cellStyle name="Entrada 2 4 2 2 8 2" xfId="4084"/>
    <cellStyle name="Entrada 2 4 2 2 9" xfId="4085"/>
    <cellStyle name="Entrada 2 4 2 2 9 2" xfId="4086"/>
    <cellStyle name="Entrada 2 4 2 3" xfId="4087"/>
    <cellStyle name="Entrada 2 4 2 3 10" xfId="4088"/>
    <cellStyle name="Entrada 2 4 2 3 10 2" xfId="4089"/>
    <cellStyle name="Entrada 2 4 2 3 11" xfId="4090"/>
    <cellStyle name="Entrada 2 4 2 3 2" xfId="4091"/>
    <cellStyle name="Entrada 2 4 2 3 2 2" xfId="4092"/>
    <cellStyle name="Entrada 2 4 2 3 3" xfId="4093"/>
    <cellStyle name="Entrada 2 4 2 3 3 2" xfId="4094"/>
    <cellStyle name="Entrada 2 4 2 3 4" xfId="4095"/>
    <cellStyle name="Entrada 2 4 2 3 4 2" xfId="4096"/>
    <cellStyle name="Entrada 2 4 2 3 5" xfId="4097"/>
    <cellStyle name="Entrada 2 4 2 3 5 2" xfId="4098"/>
    <cellStyle name="Entrada 2 4 2 3 6" xfId="4099"/>
    <cellStyle name="Entrada 2 4 2 3 6 2" xfId="4100"/>
    <cellStyle name="Entrada 2 4 2 3 7" xfId="4101"/>
    <cellStyle name="Entrada 2 4 2 3 7 2" xfId="4102"/>
    <cellStyle name="Entrada 2 4 2 3 8" xfId="4103"/>
    <cellStyle name="Entrada 2 4 2 3 8 2" xfId="4104"/>
    <cellStyle name="Entrada 2 4 2 3 9" xfId="4105"/>
    <cellStyle name="Entrada 2 4 2 3 9 2" xfId="4106"/>
    <cellStyle name="Entrada 2 4 2 4" xfId="4107"/>
    <cellStyle name="Entrada 2 4 2 4 2" xfId="4108"/>
    <cellStyle name="Entrada 2 4 2 5" xfId="4109"/>
    <cellStyle name="Entrada 2 4 2 5 2" xfId="4110"/>
    <cellStyle name="Entrada 2 4 2 6" xfId="4111"/>
    <cellStyle name="Entrada 2 4 2 6 2" xfId="4112"/>
    <cellStyle name="Entrada 2 4 2 7" xfId="4113"/>
    <cellStyle name="Entrada 2 4 2 7 2" xfId="4114"/>
    <cellStyle name="Entrada 2 4 2 8" xfId="4115"/>
    <cellStyle name="Entrada 2 4 2 8 2" xfId="4116"/>
    <cellStyle name="Entrada 2 4 2 9" xfId="4117"/>
    <cellStyle name="Entrada 2 4 2 9 2" xfId="4118"/>
    <cellStyle name="Entrada 2 4 3" xfId="4119"/>
    <cellStyle name="Entrada 2 4 3 10" xfId="4120"/>
    <cellStyle name="Entrada 2 4 3 10 2" xfId="4121"/>
    <cellStyle name="Entrada 2 4 3 11" xfId="4122"/>
    <cellStyle name="Entrada 2 4 3 11 2" xfId="4123"/>
    <cellStyle name="Entrada 2 4 3 12" xfId="4124"/>
    <cellStyle name="Entrada 2 4 3 12 2" xfId="4125"/>
    <cellStyle name="Entrada 2 4 3 13" xfId="4126"/>
    <cellStyle name="Entrada 2 4 3 2" xfId="4127"/>
    <cellStyle name="Entrada 2 4 3 2 10" xfId="4128"/>
    <cellStyle name="Entrada 2 4 3 2 10 2" xfId="4129"/>
    <cellStyle name="Entrada 2 4 3 2 11" xfId="4130"/>
    <cellStyle name="Entrada 2 4 3 2 2" xfId="4131"/>
    <cellStyle name="Entrada 2 4 3 2 2 2" xfId="4132"/>
    <cellStyle name="Entrada 2 4 3 2 3" xfId="4133"/>
    <cellStyle name="Entrada 2 4 3 2 3 2" xfId="4134"/>
    <cellStyle name="Entrada 2 4 3 2 4" xfId="4135"/>
    <cellStyle name="Entrada 2 4 3 2 4 2" xfId="4136"/>
    <cellStyle name="Entrada 2 4 3 2 5" xfId="4137"/>
    <cellStyle name="Entrada 2 4 3 2 5 2" xfId="4138"/>
    <cellStyle name="Entrada 2 4 3 2 6" xfId="4139"/>
    <cellStyle name="Entrada 2 4 3 2 6 2" xfId="4140"/>
    <cellStyle name="Entrada 2 4 3 2 7" xfId="4141"/>
    <cellStyle name="Entrada 2 4 3 2 7 2" xfId="4142"/>
    <cellStyle name="Entrada 2 4 3 2 8" xfId="4143"/>
    <cellStyle name="Entrada 2 4 3 2 8 2" xfId="4144"/>
    <cellStyle name="Entrada 2 4 3 2 9" xfId="4145"/>
    <cellStyle name="Entrada 2 4 3 2 9 2" xfId="4146"/>
    <cellStyle name="Entrada 2 4 3 3" xfId="4147"/>
    <cellStyle name="Entrada 2 4 3 3 10" xfId="4148"/>
    <cellStyle name="Entrada 2 4 3 3 10 2" xfId="4149"/>
    <cellStyle name="Entrada 2 4 3 3 11" xfId="4150"/>
    <cellStyle name="Entrada 2 4 3 3 2" xfId="4151"/>
    <cellStyle name="Entrada 2 4 3 3 2 2" xfId="4152"/>
    <cellStyle name="Entrada 2 4 3 3 3" xfId="4153"/>
    <cellStyle name="Entrada 2 4 3 3 3 2" xfId="4154"/>
    <cellStyle name="Entrada 2 4 3 3 4" xfId="4155"/>
    <cellStyle name="Entrada 2 4 3 3 4 2" xfId="4156"/>
    <cellStyle name="Entrada 2 4 3 3 5" xfId="4157"/>
    <cellStyle name="Entrada 2 4 3 3 5 2" xfId="4158"/>
    <cellStyle name="Entrada 2 4 3 3 6" xfId="4159"/>
    <cellStyle name="Entrada 2 4 3 3 6 2" xfId="4160"/>
    <cellStyle name="Entrada 2 4 3 3 7" xfId="4161"/>
    <cellStyle name="Entrada 2 4 3 3 7 2" xfId="4162"/>
    <cellStyle name="Entrada 2 4 3 3 8" xfId="4163"/>
    <cellStyle name="Entrada 2 4 3 3 8 2" xfId="4164"/>
    <cellStyle name="Entrada 2 4 3 3 9" xfId="4165"/>
    <cellStyle name="Entrada 2 4 3 3 9 2" xfId="4166"/>
    <cellStyle name="Entrada 2 4 3 4" xfId="4167"/>
    <cellStyle name="Entrada 2 4 3 4 2" xfId="4168"/>
    <cellStyle name="Entrada 2 4 3 5" xfId="4169"/>
    <cellStyle name="Entrada 2 4 3 5 2" xfId="4170"/>
    <cellStyle name="Entrada 2 4 3 6" xfId="4171"/>
    <cellStyle name="Entrada 2 4 3 6 2" xfId="4172"/>
    <cellStyle name="Entrada 2 4 3 7" xfId="4173"/>
    <cellStyle name="Entrada 2 4 3 7 2" xfId="4174"/>
    <cellStyle name="Entrada 2 4 3 8" xfId="4175"/>
    <cellStyle name="Entrada 2 4 3 8 2" xfId="4176"/>
    <cellStyle name="Entrada 2 4 3 9" xfId="4177"/>
    <cellStyle name="Entrada 2 4 3 9 2" xfId="4178"/>
    <cellStyle name="Entrada 2 4 4" xfId="4179"/>
    <cellStyle name="Entrada 2 4 4 10" xfId="4180"/>
    <cellStyle name="Entrada 2 4 4 10 2" xfId="4181"/>
    <cellStyle name="Entrada 2 4 4 11" xfId="4182"/>
    <cellStyle name="Entrada 2 4 4 2" xfId="4183"/>
    <cellStyle name="Entrada 2 4 4 2 2" xfId="4184"/>
    <cellStyle name="Entrada 2 4 4 3" xfId="4185"/>
    <cellStyle name="Entrada 2 4 4 3 2" xfId="4186"/>
    <cellStyle name="Entrada 2 4 4 4" xfId="4187"/>
    <cellStyle name="Entrada 2 4 4 4 2" xfId="4188"/>
    <cellStyle name="Entrada 2 4 4 5" xfId="4189"/>
    <cellStyle name="Entrada 2 4 4 5 2" xfId="4190"/>
    <cellStyle name="Entrada 2 4 4 6" xfId="4191"/>
    <cellStyle name="Entrada 2 4 4 6 2" xfId="4192"/>
    <cellStyle name="Entrada 2 4 4 7" xfId="4193"/>
    <cellStyle name="Entrada 2 4 4 7 2" xfId="4194"/>
    <cellStyle name="Entrada 2 4 4 8" xfId="4195"/>
    <cellStyle name="Entrada 2 4 4 8 2" xfId="4196"/>
    <cellStyle name="Entrada 2 4 4 9" xfId="4197"/>
    <cellStyle name="Entrada 2 4 4 9 2" xfId="4198"/>
    <cellStyle name="Entrada 2 4 5" xfId="4199"/>
    <cellStyle name="Entrada 2 4 5 10" xfId="4200"/>
    <cellStyle name="Entrada 2 4 5 10 2" xfId="4201"/>
    <cellStyle name="Entrada 2 4 5 11" xfId="4202"/>
    <cellStyle name="Entrada 2 4 5 2" xfId="4203"/>
    <cellStyle name="Entrada 2 4 5 2 2" xfId="4204"/>
    <cellStyle name="Entrada 2 4 5 3" xfId="4205"/>
    <cellStyle name="Entrada 2 4 5 3 2" xfId="4206"/>
    <cellStyle name="Entrada 2 4 5 4" xfId="4207"/>
    <cellStyle name="Entrada 2 4 5 4 2" xfId="4208"/>
    <cellStyle name="Entrada 2 4 5 5" xfId="4209"/>
    <cellStyle name="Entrada 2 4 5 5 2" xfId="4210"/>
    <cellStyle name="Entrada 2 4 5 6" xfId="4211"/>
    <cellStyle name="Entrada 2 4 5 6 2" xfId="4212"/>
    <cellStyle name="Entrada 2 4 5 7" xfId="4213"/>
    <cellStyle name="Entrada 2 4 5 7 2" xfId="4214"/>
    <cellStyle name="Entrada 2 4 5 8" xfId="4215"/>
    <cellStyle name="Entrada 2 4 5 8 2" xfId="4216"/>
    <cellStyle name="Entrada 2 4 5 9" xfId="4217"/>
    <cellStyle name="Entrada 2 4 5 9 2" xfId="4218"/>
    <cellStyle name="Entrada 2 4 6" xfId="4219"/>
    <cellStyle name="Entrada 2 4 6 2" xfId="4220"/>
    <cellStyle name="Entrada 2 4 7" xfId="4221"/>
    <cellStyle name="Entrada 2 4 7 2" xfId="4222"/>
    <cellStyle name="Entrada 2 4 8" xfId="4223"/>
    <cellStyle name="Entrada 2 4 8 2" xfId="4224"/>
    <cellStyle name="Entrada 2 4 9" xfId="4225"/>
    <cellStyle name="Entrada 2 4 9 2" xfId="4226"/>
    <cellStyle name="Entrada 2 5" xfId="4227"/>
    <cellStyle name="Entrada 2 5 10" xfId="4228"/>
    <cellStyle name="Entrada 2 5 10 2" xfId="4229"/>
    <cellStyle name="Entrada 2 5 11" xfId="4230"/>
    <cellStyle name="Entrada 2 5 11 2" xfId="4231"/>
    <cellStyle name="Entrada 2 5 12" xfId="4232"/>
    <cellStyle name="Entrada 2 5 12 2" xfId="4233"/>
    <cellStyle name="Entrada 2 5 13" xfId="4234"/>
    <cellStyle name="Entrada 2 5 13 2" xfId="4235"/>
    <cellStyle name="Entrada 2 5 14" xfId="4236"/>
    <cellStyle name="Entrada 2 5 14 2" xfId="4237"/>
    <cellStyle name="Entrada 2 5 15" xfId="4238"/>
    <cellStyle name="Entrada 2 5 2" xfId="4239"/>
    <cellStyle name="Entrada 2 5 2 10" xfId="4240"/>
    <cellStyle name="Entrada 2 5 2 10 2" xfId="4241"/>
    <cellStyle name="Entrada 2 5 2 11" xfId="4242"/>
    <cellStyle name="Entrada 2 5 2 11 2" xfId="4243"/>
    <cellStyle name="Entrada 2 5 2 12" xfId="4244"/>
    <cellStyle name="Entrada 2 5 2 12 2" xfId="4245"/>
    <cellStyle name="Entrada 2 5 2 13" xfId="4246"/>
    <cellStyle name="Entrada 2 5 2 2" xfId="4247"/>
    <cellStyle name="Entrada 2 5 2 2 10" xfId="4248"/>
    <cellStyle name="Entrada 2 5 2 2 10 2" xfId="4249"/>
    <cellStyle name="Entrada 2 5 2 2 11" xfId="4250"/>
    <cellStyle name="Entrada 2 5 2 2 2" xfId="4251"/>
    <cellStyle name="Entrada 2 5 2 2 2 2" xfId="4252"/>
    <cellStyle name="Entrada 2 5 2 2 3" xfId="4253"/>
    <cellStyle name="Entrada 2 5 2 2 3 2" xfId="4254"/>
    <cellStyle name="Entrada 2 5 2 2 4" xfId="4255"/>
    <cellStyle name="Entrada 2 5 2 2 4 2" xfId="4256"/>
    <cellStyle name="Entrada 2 5 2 2 5" xfId="4257"/>
    <cellStyle name="Entrada 2 5 2 2 5 2" xfId="4258"/>
    <cellStyle name="Entrada 2 5 2 2 6" xfId="4259"/>
    <cellStyle name="Entrada 2 5 2 2 6 2" xfId="4260"/>
    <cellStyle name="Entrada 2 5 2 2 7" xfId="4261"/>
    <cellStyle name="Entrada 2 5 2 2 7 2" xfId="4262"/>
    <cellStyle name="Entrada 2 5 2 2 8" xfId="4263"/>
    <cellStyle name="Entrada 2 5 2 2 8 2" xfId="4264"/>
    <cellStyle name="Entrada 2 5 2 2 9" xfId="4265"/>
    <cellStyle name="Entrada 2 5 2 2 9 2" xfId="4266"/>
    <cellStyle name="Entrada 2 5 2 3" xfId="4267"/>
    <cellStyle name="Entrada 2 5 2 3 10" xfId="4268"/>
    <cellStyle name="Entrada 2 5 2 3 10 2" xfId="4269"/>
    <cellStyle name="Entrada 2 5 2 3 11" xfId="4270"/>
    <cellStyle name="Entrada 2 5 2 3 2" xfId="4271"/>
    <cellStyle name="Entrada 2 5 2 3 2 2" xfId="4272"/>
    <cellStyle name="Entrada 2 5 2 3 3" xfId="4273"/>
    <cellStyle name="Entrada 2 5 2 3 3 2" xfId="4274"/>
    <cellStyle name="Entrada 2 5 2 3 4" xfId="4275"/>
    <cellStyle name="Entrada 2 5 2 3 4 2" xfId="4276"/>
    <cellStyle name="Entrada 2 5 2 3 5" xfId="4277"/>
    <cellStyle name="Entrada 2 5 2 3 5 2" xfId="4278"/>
    <cellStyle name="Entrada 2 5 2 3 6" xfId="4279"/>
    <cellStyle name="Entrada 2 5 2 3 6 2" xfId="4280"/>
    <cellStyle name="Entrada 2 5 2 3 7" xfId="4281"/>
    <cellStyle name="Entrada 2 5 2 3 7 2" xfId="4282"/>
    <cellStyle name="Entrada 2 5 2 3 8" xfId="4283"/>
    <cellStyle name="Entrada 2 5 2 3 8 2" xfId="4284"/>
    <cellStyle name="Entrada 2 5 2 3 9" xfId="4285"/>
    <cellStyle name="Entrada 2 5 2 3 9 2" xfId="4286"/>
    <cellStyle name="Entrada 2 5 2 4" xfId="4287"/>
    <cellStyle name="Entrada 2 5 2 4 2" xfId="4288"/>
    <cellStyle name="Entrada 2 5 2 5" xfId="4289"/>
    <cellStyle name="Entrada 2 5 2 5 2" xfId="4290"/>
    <cellStyle name="Entrada 2 5 2 6" xfId="4291"/>
    <cellStyle name="Entrada 2 5 2 6 2" xfId="4292"/>
    <cellStyle name="Entrada 2 5 2 7" xfId="4293"/>
    <cellStyle name="Entrada 2 5 2 7 2" xfId="4294"/>
    <cellStyle name="Entrada 2 5 2 8" xfId="4295"/>
    <cellStyle name="Entrada 2 5 2 8 2" xfId="4296"/>
    <cellStyle name="Entrada 2 5 2 9" xfId="4297"/>
    <cellStyle name="Entrada 2 5 2 9 2" xfId="4298"/>
    <cellStyle name="Entrada 2 5 3" xfId="4299"/>
    <cellStyle name="Entrada 2 5 3 10" xfId="4300"/>
    <cellStyle name="Entrada 2 5 3 10 2" xfId="4301"/>
    <cellStyle name="Entrada 2 5 3 11" xfId="4302"/>
    <cellStyle name="Entrada 2 5 3 11 2" xfId="4303"/>
    <cellStyle name="Entrada 2 5 3 12" xfId="4304"/>
    <cellStyle name="Entrada 2 5 3 12 2" xfId="4305"/>
    <cellStyle name="Entrada 2 5 3 13" xfId="4306"/>
    <cellStyle name="Entrada 2 5 3 2" xfId="4307"/>
    <cellStyle name="Entrada 2 5 3 2 10" xfId="4308"/>
    <cellStyle name="Entrada 2 5 3 2 10 2" xfId="4309"/>
    <cellStyle name="Entrada 2 5 3 2 11" xfId="4310"/>
    <cellStyle name="Entrada 2 5 3 2 2" xfId="4311"/>
    <cellStyle name="Entrada 2 5 3 2 2 2" xfId="4312"/>
    <cellStyle name="Entrada 2 5 3 2 3" xfId="4313"/>
    <cellStyle name="Entrada 2 5 3 2 3 2" xfId="4314"/>
    <cellStyle name="Entrada 2 5 3 2 4" xfId="4315"/>
    <cellStyle name="Entrada 2 5 3 2 4 2" xfId="4316"/>
    <cellStyle name="Entrada 2 5 3 2 5" xfId="4317"/>
    <cellStyle name="Entrada 2 5 3 2 5 2" xfId="4318"/>
    <cellStyle name="Entrada 2 5 3 2 6" xfId="4319"/>
    <cellStyle name="Entrada 2 5 3 2 6 2" xfId="4320"/>
    <cellStyle name="Entrada 2 5 3 2 7" xfId="4321"/>
    <cellStyle name="Entrada 2 5 3 2 7 2" xfId="4322"/>
    <cellStyle name="Entrada 2 5 3 2 8" xfId="4323"/>
    <cellStyle name="Entrada 2 5 3 2 8 2" xfId="4324"/>
    <cellStyle name="Entrada 2 5 3 2 9" xfId="4325"/>
    <cellStyle name="Entrada 2 5 3 2 9 2" xfId="4326"/>
    <cellStyle name="Entrada 2 5 3 3" xfId="4327"/>
    <cellStyle name="Entrada 2 5 3 3 10" xfId="4328"/>
    <cellStyle name="Entrada 2 5 3 3 10 2" xfId="4329"/>
    <cellStyle name="Entrada 2 5 3 3 11" xfId="4330"/>
    <cellStyle name="Entrada 2 5 3 3 2" xfId="4331"/>
    <cellStyle name="Entrada 2 5 3 3 2 2" xfId="4332"/>
    <cellStyle name="Entrada 2 5 3 3 3" xfId="4333"/>
    <cellStyle name="Entrada 2 5 3 3 3 2" xfId="4334"/>
    <cellStyle name="Entrada 2 5 3 3 4" xfId="4335"/>
    <cellStyle name="Entrada 2 5 3 3 4 2" xfId="4336"/>
    <cellStyle name="Entrada 2 5 3 3 5" xfId="4337"/>
    <cellStyle name="Entrada 2 5 3 3 5 2" xfId="4338"/>
    <cellStyle name="Entrada 2 5 3 3 6" xfId="4339"/>
    <cellStyle name="Entrada 2 5 3 3 6 2" xfId="4340"/>
    <cellStyle name="Entrada 2 5 3 3 7" xfId="4341"/>
    <cellStyle name="Entrada 2 5 3 3 7 2" xfId="4342"/>
    <cellStyle name="Entrada 2 5 3 3 8" xfId="4343"/>
    <cellStyle name="Entrada 2 5 3 3 8 2" xfId="4344"/>
    <cellStyle name="Entrada 2 5 3 3 9" xfId="4345"/>
    <cellStyle name="Entrada 2 5 3 3 9 2" xfId="4346"/>
    <cellStyle name="Entrada 2 5 3 4" xfId="4347"/>
    <cellStyle name="Entrada 2 5 3 4 2" xfId="4348"/>
    <cellStyle name="Entrada 2 5 3 5" xfId="4349"/>
    <cellStyle name="Entrada 2 5 3 5 2" xfId="4350"/>
    <cellStyle name="Entrada 2 5 3 6" xfId="4351"/>
    <cellStyle name="Entrada 2 5 3 6 2" xfId="4352"/>
    <cellStyle name="Entrada 2 5 3 7" xfId="4353"/>
    <cellStyle name="Entrada 2 5 3 7 2" xfId="4354"/>
    <cellStyle name="Entrada 2 5 3 8" xfId="4355"/>
    <cellStyle name="Entrada 2 5 3 8 2" xfId="4356"/>
    <cellStyle name="Entrada 2 5 3 9" xfId="4357"/>
    <cellStyle name="Entrada 2 5 3 9 2" xfId="4358"/>
    <cellStyle name="Entrada 2 5 4" xfId="4359"/>
    <cellStyle name="Entrada 2 5 4 10" xfId="4360"/>
    <cellStyle name="Entrada 2 5 4 10 2" xfId="4361"/>
    <cellStyle name="Entrada 2 5 4 11" xfId="4362"/>
    <cellStyle name="Entrada 2 5 4 2" xfId="4363"/>
    <cellStyle name="Entrada 2 5 4 2 2" xfId="4364"/>
    <cellStyle name="Entrada 2 5 4 3" xfId="4365"/>
    <cellStyle name="Entrada 2 5 4 3 2" xfId="4366"/>
    <cellStyle name="Entrada 2 5 4 4" xfId="4367"/>
    <cellStyle name="Entrada 2 5 4 4 2" xfId="4368"/>
    <cellStyle name="Entrada 2 5 4 5" xfId="4369"/>
    <cellStyle name="Entrada 2 5 4 5 2" xfId="4370"/>
    <cellStyle name="Entrada 2 5 4 6" xfId="4371"/>
    <cellStyle name="Entrada 2 5 4 6 2" xfId="4372"/>
    <cellStyle name="Entrada 2 5 4 7" xfId="4373"/>
    <cellStyle name="Entrada 2 5 4 7 2" xfId="4374"/>
    <cellStyle name="Entrada 2 5 4 8" xfId="4375"/>
    <cellStyle name="Entrada 2 5 4 8 2" xfId="4376"/>
    <cellStyle name="Entrada 2 5 4 9" xfId="4377"/>
    <cellStyle name="Entrada 2 5 4 9 2" xfId="4378"/>
    <cellStyle name="Entrada 2 5 5" xfId="4379"/>
    <cellStyle name="Entrada 2 5 5 10" xfId="4380"/>
    <cellStyle name="Entrada 2 5 5 10 2" xfId="4381"/>
    <cellStyle name="Entrada 2 5 5 11" xfId="4382"/>
    <cellStyle name="Entrada 2 5 5 2" xfId="4383"/>
    <cellStyle name="Entrada 2 5 5 2 2" xfId="4384"/>
    <cellStyle name="Entrada 2 5 5 3" xfId="4385"/>
    <cellStyle name="Entrada 2 5 5 3 2" xfId="4386"/>
    <cellStyle name="Entrada 2 5 5 4" xfId="4387"/>
    <cellStyle name="Entrada 2 5 5 4 2" xfId="4388"/>
    <cellStyle name="Entrada 2 5 5 5" xfId="4389"/>
    <cellStyle name="Entrada 2 5 5 5 2" xfId="4390"/>
    <cellStyle name="Entrada 2 5 5 6" xfId="4391"/>
    <cellStyle name="Entrada 2 5 5 6 2" xfId="4392"/>
    <cellStyle name="Entrada 2 5 5 7" xfId="4393"/>
    <cellStyle name="Entrada 2 5 5 7 2" xfId="4394"/>
    <cellStyle name="Entrada 2 5 5 8" xfId="4395"/>
    <cellStyle name="Entrada 2 5 5 8 2" xfId="4396"/>
    <cellStyle name="Entrada 2 5 5 9" xfId="4397"/>
    <cellStyle name="Entrada 2 5 5 9 2" xfId="4398"/>
    <cellStyle name="Entrada 2 5 6" xfId="4399"/>
    <cellStyle name="Entrada 2 5 6 2" xfId="4400"/>
    <cellStyle name="Entrada 2 5 7" xfId="4401"/>
    <cellStyle name="Entrada 2 5 7 2" xfId="4402"/>
    <cellStyle name="Entrada 2 5 8" xfId="4403"/>
    <cellStyle name="Entrada 2 5 8 2" xfId="4404"/>
    <cellStyle name="Entrada 2 5 9" xfId="4405"/>
    <cellStyle name="Entrada 2 5 9 2" xfId="4406"/>
    <cellStyle name="Entrada 2 6" xfId="4407"/>
    <cellStyle name="Entrada 2 6 10" xfId="4408"/>
    <cellStyle name="Entrada 2 6 10 2" xfId="4409"/>
    <cellStyle name="Entrada 2 6 11" xfId="4410"/>
    <cellStyle name="Entrada 2 6 11 2" xfId="4411"/>
    <cellStyle name="Entrada 2 6 12" xfId="4412"/>
    <cellStyle name="Entrada 2 6 12 2" xfId="4413"/>
    <cellStyle name="Entrada 2 6 13" xfId="4414"/>
    <cellStyle name="Entrada 2 6 13 2" xfId="4415"/>
    <cellStyle name="Entrada 2 6 14" xfId="4416"/>
    <cellStyle name="Entrada 2 6 14 2" xfId="4417"/>
    <cellStyle name="Entrada 2 6 15" xfId="4418"/>
    <cellStyle name="Entrada 2 6 2" xfId="4419"/>
    <cellStyle name="Entrada 2 6 2 10" xfId="4420"/>
    <cellStyle name="Entrada 2 6 2 10 2" xfId="4421"/>
    <cellStyle name="Entrada 2 6 2 11" xfId="4422"/>
    <cellStyle name="Entrada 2 6 2 11 2" xfId="4423"/>
    <cellStyle name="Entrada 2 6 2 12" xfId="4424"/>
    <cellStyle name="Entrada 2 6 2 12 2" xfId="4425"/>
    <cellStyle name="Entrada 2 6 2 13" xfId="4426"/>
    <cellStyle name="Entrada 2 6 2 2" xfId="4427"/>
    <cellStyle name="Entrada 2 6 2 2 10" xfId="4428"/>
    <cellStyle name="Entrada 2 6 2 2 10 2" xfId="4429"/>
    <cellStyle name="Entrada 2 6 2 2 11" xfId="4430"/>
    <cellStyle name="Entrada 2 6 2 2 2" xfId="4431"/>
    <cellStyle name="Entrada 2 6 2 2 2 2" xfId="4432"/>
    <cellStyle name="Entrada 2 6 2 2 3" xfId="4433"/>
    <cellStyle name="Entrada 2 6 2 2 3 2" xfId="4434"/>
    <cellStyle name="Entrada 2 6 2 2 4" xfId="4435"/>
    <cellStyle name="Entrada 2 6 2 2 4 2" xfId="4436"/>
    <cellStyle name="Entrada 2 6 2 2 5" xfId="4437"/>
    <cellStyle name="Entrada 2 6 2 2 5 2" xfId="4438"/>
    <cellStyle name="Entrada 2 6 2 2 6" xfId="4439"/>
    <cellStyle name="Entrada 2 6 2 2 6 2" xfId="4440"/>
    <cellStyle name="Entrada 2 6 2 2 7" xfId="4441"/>
    <cellStyle name="Entrada 2 6 2 2 7 2" xfId="4442"/>
    <cellStyle name="Entrada 2 6 2 2 8" xfId="4443"/>
    <cellStyle name="Entrada 2 6 2 2 8 2" xfId="4444"/>
    <cellStyle name="Entrada 2 6 2 2 9" xfId="4445"/>
    <cellStyle name="Entrada 2 6 2 2 9 2" xfId="4446"/>
    <cellStyle name="Entrada 2 6 2 3" xfId="4447"/>
    <cellStyle name="Entrada 2 6 2 3 10" xfId="4448"/>
    <cellStyle name="Entrada 2 6 2 3 10 2" xfId="4449"/>
    <cellStyle name="Entrada 2 6 2 3 11" xfId="4450"/>
    <cellStyle name="Entrada 2 6 2 3 2" xfId="4451"/>
    <cellStyle name="Entrada 2 6 2 3 2 2" xfId="4452"/>
    <cellStyle name="Entrada 2 6 2 3 3" xfId="4453"/>
    <cellStyle name="Entrada 2 6 2 3 3 2" xfId="4454"/>
    <cellStyle name="Entrada 2 6 2 3 4" xfId="4455"/>
    <cellStyle name="Entrada 2 6 2 3 4 2" xfId="4456"/>
    <cellStyle name="Entrada 2 6 2 3 5" xfId="4457"/>
    <cellStyle name="Entrada 2 6 2 3 5 2" xfId="4458"/>
    <cellStyle name="Entrada 2 6 2 3 6" xfId="4459"/>
    <cellStyle name="Entrada 2 6 2 3 6 2" xfId="4460"/>
    <cellStyle name="Entrada 2 6 2 3 7" xfId="4461"/>
    <cellStyle name="Entrada 2 6 2 3 7 2" xfId="4462"/>
    <cellStyle name="Entrada 2 6 2 3 8" xfId="4463"/>
    <cellStyle name="Entrada 2 6 2 3 8 2" xfId="4464"/>
    <cellStyle name="Entrada 2 6 2 3 9" xfId="4465"/>
    <cellStyle name="Entrada 2 6 2 3 9 2" xfId="4466"/>
    <cellStyle name="Entrada 2 6 2 4" xfId="4467"/>
    <cellStyle name="Entrada 2 6 2 4 2" xfId="4468"/>
    <cellStyle name="Entrada 2 6 2 5" xfId="4469"/>
    <cellStyle name="Entrada 2 6 2 5 2" xfId="4470"/>
    <cellStyle name="Entrada 2 6 2 6" xfId="4471"/>
    <cellStyle name="Entrada 2 6 2 6 2" xfId="4472"/>
    <cellStyle name="Entrada 2 6 2 7" xfId="4473"/>
    <cellStyle name="Entrada 2 6 2 7 2" xfId="4474"/>
    <cellStyle name="Entrada 2 6 2 8" xfId="4475"/>
    <cellStyle name="Entrada 2 6 2 8 2" xfId="4476"/>
    <cellStyle name="Entrada 2 6 2 9" xfId="4477"/>
    <cellStyle name="Entrada 2 6 2 9 2" xfId="4478"/>
    <cellStyle name="Entrada 2 6 3" xfId="4479"/>
    <cellStyle name="Entrada 2 6 3 10" xfId="4480"/>
    <cellStyle name="Entrada 2 6 3 10 2" xfId="4481"/>
    <cellStyle name="Entrada 2 6 3 11" xfId="4482"/>
    <cellStyle name="Entrada 2 6 3 11 2" xfId="4483"/>
    <cellStyle name="Entrada 2 6 3 12" xfId="4484"/>
    <cellStyle name="Entrada 2 6 3 12 2" xfId="4485"/>
    <cellStyle name="Entrada 2 6 3 13" xfId="4486"/>
    <cellStyle name="Entrada 2 6 3 2" xfId="4487"/>
    <cellStyle name="Entrada 2 6 3 2 10" xfId="4488"/>
    <cellStyle name="Entrada 2 6 3 2 10 2" xfId="4489"/>
    <cellStyle name="Entrada 2 6 3 2 11" xfId="4490"/>
    <cellStyle name="Entrada 2 6 3 2 2" xfId="4491"/>
    <cellStyle name="Entrada 2 6 3 2 2 2" xfId="4492"/>
    <cellStyle name="Entrada 2 6 3 2 3" xfId="4493"/>
    <cellStyle name="Entrada 2 6 3 2 3 2" xfId="4494"/>
    <cellStyle name="Entrada 2 6 3 2 4" xfId="4495"/>
    <cellStyle name="Entrada 2 6 3 2 4 2" xfId="4496"/>
    <cellStyle name="Entrada 2 6 3 2 5" xfId="4497"/>
    <cellStyle name="Entrada 2 6 3 2 5 2" xfId="4498"/>
    <cellStyle name="Entrada 2 6 3 2 6" xfId="4499"/>
    <cellStyle name="Entrada 2 6 3 2 6 2" xfId="4500"/>
    <cellStyle name="Entrada 2 6 3 2 7" xfId="4501"/>
    <cellStyle name="Entrada 2 6 3 2 7 2" xfId="4502"/>
    <cellStyle name="Entrada 2 6 3 2 8" xfId="4503"/>
    <cellStyle name="Entrada 2 6 3 2 8 2" xfId="4504"/>
    <cellStyle name="Entrada 2 6 3 2 9" xfId="4505"/>
    <cellStyle name="Entrada 2 6 3 2 9 2" xfId="4506"/>
    <cellStyle name="Entrada 2 6 3 3" xfId="4507"/>
    <cellStyle name="Entrada 2 6 3 3 10" xfId="4508"/>
    <cellStyle name="Entrada 2 6 3 3 10 2" xfId="4509"/>
    <cellStyle name="Entrada 2 6 3 3 11" xfId="4510"/>
    <cellStyle name="Entrada 2 6 3 3 2" xfId="4511"/>
    <cellStyle name="Entrada 2 6 3 3 2 2" xfId="4512"/>
    <cellStyle name="Entrada 2 6 3 3 3" xfId="4513"/>
    <cellStyle name="Entrada 2 6 3 3 3 2" xfId="4514"/>
    <cellStyle name="Entrada 2 6 3 3 4" xfId="4515"/>
    <cellStyle name="Entrada 2 6 3 3 4 2" xfId="4516"/>
    <cellStyle name="Entrada 2 6 3 3 5" xfId="4517"/>
    <cellStyle name="Entrada 2 6 3 3 5 2" xfId="4518"/>
    <cellStyle name="Entrada 2 6 3 3 6" xfId="4519"/>
    <cellStyle name="Entrada 2 6 3 3 6 2" xfId="4520"/>
    <cellStyle name="Entrada 2 6 3 3 7" xfId="4521"/>
    <cellStyle name="Entrada 2 6 3 3 7 2" xfId="4522"/>
    <cellStyle name="Entrada 2 6 3 3 8" xfId="4523"/>
    <cellStyle name="Entrada 2 6 3 3 8 2" xfId="4524"/>
    <cellStyle name="Entrada 2 6 3 3 9" xfId="4525"/>
    <cellStyle name="Entrada 2 6 3 3 9 2" xfId="4526"/>
    <cellStyle name="Entrada 2 6 3 4" xfId="4527"/>
    <cellStyle name="Entrada 2 6 3 4 2" xfId="4528"/>
    <cellStyle name="Entrada 2 6 3 5" xfId="4529"/>
    <cellStyle name="Entrada 2 6 3 5 2" xfId="4530"/>
    <cellStyle name="Entrada 2 6 3 6" xfId="4531"/>
    <cellStyle name="Entrada 2 6 3 6 2" xfId="4532"/>
    <cellStyle name="Entrada 2 6 3 7" xfId="4533"/>
    <cellStyle name="Entrada 2 6 3 7 2" xfId="4534"/>
    <cellStyle name="Entrada 2 6 3 8" xfId="4535"/>
    <cellStyle name="Entrada 2 6 3 8 2" xfId="4536"/>
    <cellStyle name="Entrada 2 6 3 9" xfId="4537"/>
    <cellStyle name="Entrada 2 6 3 9 2" xfId="4538"/>
    <cellStyle name="Entrada 2 6 4" xfId="4539"/>
    <cellStyle name="Entrada 2 6 4 10" xfId="4540"/>
    <cellStyle name="Entrada 2 6 4 10 2" xfId="4541"/>
    <cellStyle name="Entrada 2 6 4 11" xfId="4542"/>
    <cellStyle name="Entrada 2 6 4 2" xfId="4543"/>
    <cellStyle name="Entrada 2 6 4 2 2" xfId="4544"/>
    <cellStyle name="Entrada 2 6 4 3" xfId="4545"/>
    <cellStyle name="Entrada 2 6 4 3 2" xfId="4546"/>
    <cellStyle name="Entrada 2 6 4 4" xfId="4547"/>
    <cellStyle name="Entrada 2 6 4 4 2" xfId="4548"/>
    <cellStyle name="Entrada 2 6 4 5" xfId="4549"/>
    <cellStyle name="Entrada 2 6 4 5 2" xfId="4550"/>
    <cellStyle name="Entrada 2 6 4 6" xfId="4551"/>
    <cellStyle name="Entrada 2 6 4 6 2" xfId="4552"/>
    <cellStyle name="Entrada 2 6 4 7" xfId="4553"/>
    <cellStyle name="Entrada 2 6 4 7 2" xfId="4554"/>
    <cellStyle name="Entrada 2 6 4 8" xfId="4555"/>
    <cellStyle name="Entrada 2 6 4 8 2" xfId="4556"/>
    <cellStyle name="Entrada 2 6 4 9" xfId="4557"/>
    <cellStyle name="Entrada 2 6 4 9 2" xfId="4558"/>
    <cellStyle name="Entrada 2 6 5" xfId="4559"/>
    <cellStyle name="Entrada 2 6 5 10" xfId="4560"/>
    <cellStyle name="Entrada 2 6 5 10 2" xfId="4561"/>
    <cellStyle name="Entrada 2 6 5 11" xfId="4562"/>
    <cellStyle name="Entrada 2 6 5 2" xfId="4563"/>
    <cellStyle name="Entrada 2 6 5 2 2" xfId="4564"/>
    <cellStyle name="Entrada 2 6 5 3" xfId="4565"/>
    <cellStyle name="Entrada 2 6 5 3 2" xfId="4566"/>
    <cellStyle name="Entrada 2 6 5 4" xfId="4567"/>
    <cellStyle name="Entrada 2 6 5 4 2" xfId="4568"/>
    <cellStyle name="Entrada 2 6 5 5" xfId="4569"/>
    <cellStyle name="Entrada 2 6 5 5 2" xfId="4570"/>
    <cellStyle name="Entrada 2 6 5 6" xfId="4571"/>
    <cellStyle name="Entrada 2 6 5 6 2" xfId="4572"/>
    <cellStyle name="Entrada 2 6 5 7" xfId="4573"/>
    <cellStyle name="Entrada 2 6 5 7 2" xfId="4574"/>
    <cellStyle name="Entrada 2 6 5 8" xfId="4575"/>
    <cellStyle name="Entrada 2 6 5 8 2" xfId="4576"/>
    <cellStyle name="Entrada 2 6 5 9" xfId="4577"/>
    <cellStyle name="Entrada 2 6 5 9 2" xfId="4578"/>
    <cellStyle name="Entrada 2 6 6" xfId="4579"/>
    <cellStyle name="Entrada 2 6 6 2" xfId="4580"/>
    <cellStyle name="Entrada 2 6 7" xfId="4581"/>
    <cellStyle name="Entrada 2 6 7 2" xfId="4582"/>
    <cellStyle name="Entrada 2 6 8" xfId="4583"/>
    <cellStyle name="Entrada 2 6 8 2" xfId="4584"/>
    <cellStyle name="Entrada 2 6 9" xfId="4585"/>
    <cellStyle name="Entrada 2 6 9 2" xfId="4586"/>
    <cellStyle name="Entrada 2 7" xfId="4587"/>
    <cellStyle name="Entrada 2 7 10" xfId="4588"/>
    <cellStyle name="Entrada 2 7 10 2" xfId="4589"/>
    <cellStyle name="Entrada 2 7 11" xfId="4590"/>
    <cellStyle name="Entrada 2 7 11 2" xfId="4591"/>
    <cellStyle name="Entrada 2 7 12" xfId="4592"/>
    <cellStyle name="Entrada 2 7 12 2" xfId="4593"/>
    <cellStyle name="Entrada 2 7 13" xfId="4594"/>
    <cellStyle name="Entrada 2 7 2" xfId="4595"/>
    <cellStyle name="Entrada 2 7 2 10" xfId="4596"/>
    <cellStyle name="Entrada 2 7 2 10 2" xfId="4597"/>
    <cellStyle name="Entrada 2 7 2 11" xfId="4598"/>
    <cellStyle name="Entrada 2 7 2 2" xfId="4599"/>
    <cellStyle name="Entrada 2 7 2 2 2" xfId="4600"/>
    <cellStyle name="Entrada 2 7 2 3" xfId="4601"/>
    <cellStyle name="Entrada 2 7 2 3 2" xfId="4602"/>
    <cellStyle name="Entrada 2 7 2 4" xfId="4603"/>
    <cellStyle name="Entrada 2 7 2 4 2" xfId="4604"/>
    <cellStyle name="Entrada 2 7 2 5" xfId="4605"/>
    <cellStyle name="Entrada 2 7 2 5 2" xfId="4606"/>
    <cellStyle name="Entrada 2 7 2 6" xfId="4607"/>
    <cellStyle name="Entrada 2 7 2 6 2" xfId="4608"/>
    <cellStyle name="Entrada 2 7 2 7" xfId="4609"/>
    <cellStyle name="Entrada 2 7 2 7 2" xfId="4610"/>
    <cellStyle name="Entrada 2 7 2 8" xfId="4611"/>
    <cellStyle name="Entrada 2 7 2 8 2" xfId="4612"/>
    <cellStyle name="Entrada 2 7 2 9" xfId="4613"/>
    <cellStyle name="Entrada 2 7 2 9 2" xfId="4614"/>
    <cellStyle name="Entrada 2 7 3" xfId="4615"/>
    <cellStyle name="Entrada 2 7 3 10" xfId="4616"/>
    <cellStyle name="Entrada 2 7 3 10 2" xfId="4617"/>
    <cellStyle name="Entrada 2 7 3 11" xfId="4618"/>
    <cellStyle name="Entrada 2 7 3 2" xfId="4619"/>
    <cellStyle name="Entrada 2 7 3 2 2" xfId="4620"/>
    <cellStyle name="Entrada 2 7 3 3" xfId="4621"/>
    <cellStyle name="Entrada 2 7 3 3 2" xfId="4622"/>
    <cellStyle name="Entrada 2 7 3 4" xfId="4623"/>
    <cellStyle name="Entrada 2 7 3 4 2" xfId="4624"/>
    <cellStyle name="Entrada 2 7 3 5" xfId="4625"/>
    <cellStyle name="Entrada 2 7 3 5 2" xfId="4626"/>
    <cellStyle name="Entrada 2 7 3 6" xfId="4627"/>
    <cellStyle name="Entrada 2 7 3 6 2" xfId="4628"/>
    <cellStyle name="Entrada 2 7 3 7" xfId="4629"/>
    <cellStyle name="Entrada 2 7 3 7 2" xfId="4630"/>
    <cellStyle name="Entrada 2 7 3 8" xfId="4631"/>
    <cellStyle name="Entrada 2 7 3 8 2" xfId="4632"/>
    <cellStyle name="Entrada 2 7 3 9" xfId="4633"/>
    <cellStyle name="Entrada 2 7 3 9 2" xfId="4634"/>
    <cellStyle name="Entrada 2 7 4" xfId="4635"/>
    <cellStyle name="Entrada 2 7 4 2" xfId="4636"/>
    <cellStyle name="Entrada 2 7 5" xfId="4637"/>
    <cellStyle name="Entrada 2 7 5 2" xfId="4638"/>
    <cellStyle name="Entrada 2 7 6" xfId="4639"/>
    <cellStyle name="Entrada 2 7 6 2" xfId="4640"/>
    <cellStyle name="Entrada 2 7 7" xfId="4641"/>
    <cellStyle name="Entrada 2 7 7 2" xfId="4642"/>
    <cellStyle name="Entrada 2 7 8" xfId="4643"/>
    <cellStyle name="Entrada 2 7 8 2" xfId="4644"/>
    <cellStyle name="Entrada 2 7 9" xfId="4645"/>
    <cellStyle name="Entrada 2 7 9 2" xfId="4646"/>
    <cellStyle name="Entrada 2 8" xfId="4647"/>
    <cellStyle name="Entrada 2 8 10" xfId="4648"/>
    <cellStyle name="Entrada 2 8 10 2" xfId="4649"/>
    <cellStyle name="Entrada 2 8 11" xfId="4650"/>
    <cellStyle name="Entrada 2 8 11 2" xfId="4651"/>
    <cellStyle name="Entrada 2 8 12" xfId="4652"/>
    <cellStyle name="Entrada 2 8 12 2" xfId="4653"/>
    <cellStyle name="Entrada 2 8 13" xfId="4654"/>
    <cellStyle name="Entrada 2 8 2" xfId="4655"/>
    <cellStyle name="Entrada 2 8 2 10" xfId="4656"/>
    <cellStyle name="Entrada 2 8 2 10 2" xfId="4657"/>
    <cellStyle name="Entrada 2 8 2 11" xfId="4658"/>
    <cellStyle name="Entrada 2 8 2 2" xfId="4659"/>
    <cellStyle name="Entrada 2 8 2 2 2" xfId="4660"/>
    <cellStyle name="Entrada 2 8 2 3" xfId="4661"/>
    <cellStyle name="Entrada 2 8 2 3 2" xfId="4662"/>
    <cellStyle name="Entrada 2 8 2 4" xfId="4663"/>
    <cellStyle name="Entrada 2 8 2 4 2" xfId="4664"/>
    <cellStyle name="Entrada 2 8 2 5" xfId="4665"/>
    <cellStyle name="Entrada 2 8 2 5 2" xfId="4666"/>
    <cellStyle name="Entrada 2 8 2 6" xfId="4667"/>
    <cellStyle name="Entrada 2 8 2 6 2" xfId="4668"/>
    <cellStyle name="Entrada 2 8 2 7" xfId="4669"/>
    <cellStyle name="Entrada 2 8 2 7 2" xfId="4670"/>
    <cellStyle name="Entrada 2 8 2 8" xfId="4671"/>
    <cellStyle name="Entrada 2 8 2 8 2" xfId="4672"/>
    <cellStyle name="Entrada 2 8 2 9" xfId="4673"/>
    <cellStyle name="Entrada 2 8 2 9 2" xfId="4674"/>
    <cellStyle name="Entrada 2 8 3" xfId="4675"/>
    <cellStyle name="Entrada 2 8 3 10" xfId="4676"/>
    <cellStyle name="Entrada 2 8 3 10 2" xfId="4677"/>
    <cellStyle name="Entrada 2 8 3 11" xfId="4678"/>
    <cellStyle name="Entrada 2 8 3 2" xfId="4679"/>
    <cellStyle name="Entrada 2 8 3 2 2" xfId="4680"/>
    <cellStyle name="Entrada 2 8 3 3" xfId="4681"/>
    <cellStyle name="Entrada 2 8 3 3 2" xfId="4682"/>
    <cellStyle name="Entrada 2 8 3 4" xfId="4683"/>
    <cellStyle name="Entrada 2 8 3 4 2" xfId="4684"/>
    <cellStyle name="Entrada 2 8 3 5" xfId="4685"/>
    <cellStyle name="Entrada 2 8 3 5 2" xfId="4686"/>
    <cellStyle name="Entrada 2 8 3 6" xfId="4687"/>
    <cellStyle name="Entrada 2 8 3 6 2" xfId="4688"/>
    <cellStyle name="Entrada 2 8 3 7" xfId="4689"/>
    <cellStyle name="Entrada 2 8 3 7 2" xfId="4690"/>
    <cellStyle name="Entrada 2 8 3 8" xfId="4691"/>
    <cellStyle name="Entrada 2 8 3 8 2" xfId="4692"/>
    <cellStyle name="Entrada 2 8 3 9" xfId="4693"/>
    <cellStyle name="Entrada 2 8 3 9 2" xfId="4694"/>
    <cellStyle name="Entrada 2 8 4" xfId="4695"/>
    <cellStyle name="Entrada 2 8 4 2" xfId="4696"/>
    <cellStyle name="Entrada 2 8 5" xfId="4697"/>
    <cellStyle name="Entrada 2 8 5 2" xfId="4698"/>
    <cellStyle name="Entrada 2 8 6" xfId="4699"/>
    <cellStyle name="Entrada 2 8 6 2" xfId="4700"/>
    <cellStyle name="Entrada 2 8 7" xfId="4701"/>
    <cellStyle name="Entrada 2 8 7 2" xfId="4702"/>
    <cellStyle name="Entrada 2 8 8" xfId="4703"/>
    <cellStyle name="Entrada 2 8 8 2" xfId="4704"/>
    <cellStyle name="Entrada 2 8 9" xfId="4705"/>
    <cellStyle name="Entrada 2 8 9 2" xfId="4706"/>
    <cellStyle name="Entrada 2 9" xfId="4707"/>
    <cellStyle name="Entrada 2 9 2" xfId="4708"/>
    <cellStyle name="Entrada 3" xfId="4709"/>
    <cellStyle name="Entrada 3 10" xfId="4710"/>
    <cellStyle name="Entrada 3 10 2" xfId="4711"/>
    <cellStyle name="Entrada 3 11" xfId="4712"/>
    <cellStyle name="Entrada 3 11 2" xfId="4713"/>
    <cellStyle name="Entrada 3 12" xfId="4714"/>
    <cellStyle name="Entrada 3 12 2" xfId="4715"/>
    <cellStyle name="Entrada 3 13" xfId="4716"/>
    <cellStyle name="Entrada 3 13 2" xfId="4717"/>
    <cellStyle name="Entrada 3 14" xfId="4718"/>
    <cellStyle name="Entrada 3 14 2" xfId="4719"/>
    <cellStyle name="Entrada 3 15" xfId="4720"/>
    <cellStyle name="Entrada 3 16" xfId="4721"/>
    <cellStyle name="Entrada 3 17" xfId="4722"/>
    <cellStyle name="Entrada 3 2" xfId="4723"/>
    <cellStyle name="Entrada 3 2 10" xfId="4724"/>
    <cellStyle name="Entrada 3 2 10 2" xfId="4725"/>
    <cellStyle name="Entrada 3 2 11" xfId="4726"/>
    <cellStyle name="Entrada 3 2 11 2" xfId="4727"/>
    <cellStyle name="Entrada 3 2 12" xfId="4728"/>
    <cellStyle name="Entrada 3 2 12 2" xfId="4729"/>
    <cellStyle name="Entrada 3 2 13" xfId="4730"/>
    <cellStyle name="Entrada 3 2 13 2" xfId="4731"/>
    <cellStyle name="Entrada 3 2 14" xfId="4732"/>
    <cellStyle name="Entrada 3 2 14 2" xfId="4733"/>
    <cellStyle name="Entrada 3 2 15" xfId="4734"/>
    <cellStyle name="Entrada 3 2 2" xfId="4735"/>
    <cellStyle name="Entrada 3 2 2 10" xfId="4736"/>
    <cellStyle name="Entrada 3 2 2 10 2" xfId="4737"/>
    <cellStyle name="Entrada 3 2 2 11" xfId="4738"/>
    <cellStyle name="Entrada 3 2 2 11 2" xfId="4739"/>
    <cellStyle name="Entrada 3 2 2 12" xfId="4740"/>
    <cellStyle name="Entrada 3 2 2 12 2" xfId="4741"/>
    <cellStyle name="Entrada 3 2 2 13" xfId="4742"/>
    <cellStyle name="Entrada 3 2 2 2" xfId="4743"/>
    <cellStyle name="Entrada 3 2 2 2 10" xfId="4744"/>
    <cellStyle name="Entrada 3 2 2 2 10 2" xfId="4745"/>
    <cellStyle name="Entrada 3 2 2 2 11" xfId="4746"/>
    <cellStyle name="Entrada 3 2 2 2 2" xfId="4747"/>
    <cellStyle name="Entrada 3 2 2 2 2 2" xfId="4748"/>
    <cellStyle name="Entrada 3 2 2 2 3" xfId="4749"/>
    <cellStyle name="Entrada 3 2 2 2 3 2" xfId="4750"/>
    <cellStyle name="Entrada 3 2 2 2 4" xfId="4751"/>
    <cellStyle name="Entrada 3 2 2 2 4 2" xfId="4752"/>
    <cellStyle name="Entrada 3 2 2 2 5" xfId="4753"/>
    <cellStyle name="Entrada 3 2 2 2 5 2" xfId="4754"/>
    <cellStyle name="Entrada 3 2 2 2 6" xfId="4755"/>
    <cellStyle name="Entrada 3 2 2 2 6 2" xfId="4756"/>
    <cellStyle name="Entrada 3 2 2 2 7" xfId="4757"/>
    <cellStyle name="Entrada 3 2 2 2 7 2" xfId="4758"/>
    <cellStyle name="Entrada 3 2 2 2 8" xfId="4759"/>
    <cellStyle name="Entrada 3 2 2 2 8 2" xfId="4760"/>
    <cellStyle name="Entrada 3 2 2 2 9" xfId="4761"/>
    <cellStyle name="Entrada 3 2 2 2 9 2" xfId="4762"/>
    <cellStyle name="Entrada 3 2 2 3" xfId="4763"/>
    <cellStyle name="Entrada 3 2 2 3 10" xfId="4764"/>
    <cellStyle name="Entrada 3 2 2 3 10 2" xfId="4765"/>
    <cellStyle name="Entrada 3 2 2 3 11" xfId="4766"/>
    <cellStyle name="Entrada 3 2 2 3 2" xfId="4767"/>
    <cellStyle name="Entrada 3 2 2 3 2 2" xfId="4768"/>
    <cellStyle name="Entrada 3 2 2 3 3" xfId="4769"/>
    <cellStyle name="Entrada 3 2 2 3 3 2" xfId="4770"/>
    <cellStyle name="Entrada 3 2 2 3 4" xfId="4771"/>
    <cellStyle name="Entrada 3 2 2 3 4 2" xfId="4772"/>
    <cellStyle name="Entrada 3 2 2 3 5" xfId="4773"/>
    <cellStyle name="Entrada 3 2 2 3 5 2" xfId="4774"/>
    <cellStyle name="Entrada 3 2 2 3 6" xfId="4775"/>
    <cellStyle name="Entrada 3 2 2 3 6 2" xfId="4776"/>
    <cellStyle name="Entrada 3 2 2 3 7" xfId="4777"/>
    <cellStyle name="Entrada 3 2 2 3 7 2" xfId="4778"/>
    <cellStyle name="Entrada 3 2 2 3 8" xfId="4779"/>
    <cellStyle name="Entrada 3 2 2 3 8 2" xfId="4780"/>
    <cellStyle name="Entrada 3 2 2 3 9" xfId="4781"/>
    <cellStyle name="Entrada 3 2 2 3 9 2" xfId="4782"/>
    <cellStyle name="Entrada 3 2 2 4" xfId="4783"/>
    <cellStyle name="Entrada 3 2 2 4 2" xfId="4784"/>
    <cellStyle name="Entrada 3 2 2 5" xfId="4785"/>
    <cellStyle name="Entrada 3 2 2 5 2" xfId="4786"/>
    <cellStyle name="Entrada 3 2 2 6" xfId="4787"/>
    <cellStyle name="Entrada 3 2 2 6 2" xfId="4788"/>
    <cellStyle name="Entrada 3 2 2 7" xfId="4789"/>
    <cellStyle name="Entrada 3 2 2 7 2" xfId="4790"/>
    <cellStyle name="Entrada 3 2 2 8" xfId="4791"/>
    <cellStyle name="Entrada 3 2 2 8 2" xfId="4792"/>
    <cellStyle name="Entrada 3 2 2 9" xfId="4793"/>
    <cellStyle name="Entrada 3 2 2 9 2" xfId="4794"/>
    <cellStyle name="Entrada 3 2 3" xfId="4795"/>
    <cellStyle name="Entrada 3 2 3 10" xfId="4796"/>
    <cellStyle name="Entrada 3 2 3 10 2" xfId="4797"/>
    <cellStyle name="Entrada 3 2 3 11" xfId="4798"/>
    <cellStyle name="Entrada 3 2 3 11 2" xfId="4799"/>
    <cellStyle name="Entrada 3 2 3 12" xfId="4800"/>
    <cellStyle name="Entrada 3 2 3 12 2" xfId="4801"/>
    <cellStyle name="Entrada 3 2 3 13" xfId="4802"/>
    <cellStyle name="Entrada 3 2 3 2" xfId="4803"/>
    <cellStyle name="Entrada 3 2 3 2 10" xfId="4804"/>
    <cellStyle name="Entrada 3 2 3 2 10 2" xfId="4805"/>
    <cellStyle name="Entrada 3 2 3 2 11" xfId="4806"/>
    <cellStyle name="Entrada 3 2 3 2 2" xfId="4807"/>
    <cellStyle name="Entrada 3 2 3 2 2 2" xfId="4808"/>
    <cellStyle name="Entrada 3 2 3 2 3" xfId="4809"/>
    <cellStyle name="Entrada 3 2 3 2 3 2" xfId="4810"/>
    <cellStyle name="Entrada 3 2 3 2 4" xfId="4811"/>
    <cellStyle name="Entrada 3 2 3 2 4 2" xfId="4812"/>
    <cellStyle name="Entrada 3 2 3 2 5" xfId="4813"/>
    <cellStyle name="Entrada 3 2 3 2 5 2" xfId="4814"/>
    <cellStyle name="Entrada 3 2 3 2 6" xfId="4815"/>
    <cellStyle name="Entrada 3 2 3 2 6 2" xfId="4816"/>
    <cellStyle name="Entrada 3 2 3 2 7" xfId="4817"/>
    <cellStyle name="Entrada 3 2 3 2 7 2" xfId="4818"/>
    <cellStyle name="Entrada 3 2 3 2 8" xfId="4819"/>
    <cellStyle name="Entrada 3 2 3 2 8 2" xfId="4820"/>
    <cellStyle name="Entrada 3 2 3 2 9" xfId="4821"/>
    <cellStyle name="Entrada 3 2 3 2 9 2" xfId="4822"/>
    <cellStyle name="Entrada 3 2 3 3" xfId="4823"/>
    <cellStyle name="Entrada 3 2 3 3 10" xfId="4824"/>
    <cellStyle name="Entrada 3 2 3 3 10 2" xfId="4825"/>
    <cellStyle name="Entrada 3 2 3 3 11" xfId="4826"/>
    <cellStyle name="Entrada 3 2 3 3 2" xfId="4827"/>
    <cellStyle name="Entrada 3 2 3 3 2 2" xfId="4828"/>
    <cellStyle name="Entrada 3 2 3 3 3" xfId="4829"/>
    <cellStyle name="Entrada 3 2 3 3 3 2" xfId="4830"/>
    <cellStyle name="Entrada 3 2 3 3 4" xfId="4831"/>
    <cellStyle name="Entrada 3 2 3 3 4 2" xfId="4832"/>
    <cellStyle name="Entrada 3 2 3 3 5" xfId="4833"/>
    <cellStyle name="Entrada 3 2 3 3 5 2" xfId="4834"/>
    <cellStyle name="Entrada 3 2 3 3 6" xfId="4835"/>
    <cellStyle name="Entrada 3 2 3 3 6 2" xfId="4836"/>
    <cellStyle name="Entrada 3 2 3 3 7" xfId="4837"/>
    <cellStyle name="Entrada 3 2 3 3 7 2" xfId="4838"/>
    <cellStyle name="Entrada 3 2 3 3 8" xfId="4839"/>
    <cellStyle name="Entrada 3 2 3 3 8 2" xfId="4840"/>
    <cellStyle name="Entrada 3 2 3 3 9" xfId="4841"/>
    <cellStyle name="Entrada 3 2 3 3 9 2" xfId="4842"/>
    <cellStyle name="Entrada 3 2 3 4" xfId="4843"/>
    <cellStyle name="Entrada 3 2 3 4 2" xfId="4844"/>
    <cellStyle name="Entrada 3 2 3 5" xfId="4845"/>
    <cellStyle name="Entrada 3 2 3 5 2" xfId="4846"/>
    <cellStyle name="Entrada 3 2 3 6" xfId="4847"/>
    <cellStyle name="Entrada 3 2 3 6 2" xfId="4848"/>
    <cellStyle name="Entrada 3 2 3 7" xfId="4849"/>
    <cellStyle name="Entrada 3 2 3 7 2" xfId="4850"/>
    <cellStyle name="Entrada 3 2 3 8" xfId="4851"/>
    <cellStyle name="Entrada 3 2 3 8 2" xfId="4852"/>
    <cellStyle name="Entrada 3 2 3 9" xfId="4853"/>
    <cellStyle name="Entrada 3 2 3 9 2" xfId="4854"/>
    <cellStyle name="Entrada 3 2 4" xfId="4855"/>
    <cellStyle name="Entrada 3 2 4 10" xfId="4856"/>
    <cellStyle name="Entrada 3 2 4 10 2" xfId="4857"/>
    <cellStyle name="Entrada 3 2 4 11" xfId="4858"/>
    <cellStyle name="Entrada 3 2 4 2" xfId="4859"/>
    <cellStyle name="Entrada 3 2 4 2 2" xfId="4860"/>
    <cellStyle name="Entrada 3 2 4 3" xfId="4861"/>
    <cellStyle name="Entrada 3 2 4 3 2" xfId="4862"/>
    <cellStyle name="Entrada 3 2 4 4" xfId="4863"/>
    <cellStyle name="Entrada 3 2 4 4 2" xfId="4864"/>
    <cellStyle name="Entrada 3 2 4 5" xfId="4865"/>
    <cellStyle name="Entrada 3 2 4 5 2" xfId="4866"/>
    <cellStyle name="Entrada 3 2 4 6" xfId="4867"/>
    <cellStyle name="Entrada 3 2 4 6 2" xfId="4868"/>
    <cellStyle name="Entrada 3 2 4 7" xfId="4869"/>
    <cellStyle name="Entrada 3 2 4 7 2" xfId="4870"/>
    <cellStyle name="Entrada 3 2 4 8" xfId="4871"/>
    <cellStyle name="Entrada 3 2 4 8 2" xfId="4872"/>
    <cellStyle name="Entrada 3 2 4 9" xfId="4873"/>
    <cellStyle name="Entrada 3 2 4 9 2" xfId="4874"/>
    <cellStyle name="Entrada 3 2 5" xfId="4875"/>
    <cellStyle name="Entrada 3 2 5 10" xfId="4876"/>
    <cellStyle name="Entrada 3 2 5 10 2" xfId="4877"/>
    <cellStyle name="Entrada 3 2 5 11" xfId="4878"/>
    <cellStyle name="Entrada 3 2 5 2" xfId="4879"/>
    <cellStyle name="Entrada 3 2 5 2 2" xfId="4880"/>
    <cellStyle name="Entrada 3 2 5 3" xfId="4881"/>
    <cellStyle name="Entrada 3 2 5 3 2" xfId="4882"/>
    <cellStyle name="Entrada 3 2 5 4" xfId="4883"/>
    <cellStyle name="Entrada 3 2 5 4 2" xfId="4884"/>
    <cellStyle name="Entrada 3 2 5 5" xfId="4885"/>
    <cellStyle name="Entrada 3 2 5 5 2" xfId="4886"/>
    <cellStyle name="Entrada 3 2 5 6" xfId="4887"/>
    <cellStyle name="Entrada 3 2 5 6 2" xfId="4888"/>
    <cellStyle name="Entrada 3 2 5 7" xfId="4889"/>
    <cellStyle name="Entrada 3 2 5 7 2" xfId="4890"/>
    <cellStyle name="Entrada 3 2 5 8" xfId="4891"/>
    <cellStyle name="Entrada 3 2 5 8 2" xfId="4892"/>
    <cellStyle name="Entrada 3 2 5 9" xfId="4893"/>
    <cellStyle name="Entrada 3 2 5 9 2" xfId="4894"/>
    <cellStyle name="Entrada 3 2 6" xfId="4895"/>
    <cellStyle name="Entrada 3 2 6 2" xfId="4896"/>
    <cellStyle name="Entrada 3 2 7" xfId="4897"/>
    <cellStyle name="Entrada 3 2 7 2" xfId="4898"/>
    <cellStyle name="Entrada 3 2 8" xfId="4899"/>
    <cellStyle name="Entrada 3 2 8 2" xfId="4900"/>
    <cellStyle name="Entrada 3 2 9" xfId="4901"/>
    <cellStyle name="Entrada 3 2 9 2" xfId="4902"/>
    <cellStyle name="Entrada 3 3" xfId="4903"/>
    <cellStyle name="Entrada 3 3 10" xfId="4904"/>
    <cellStyle name="Entrada 3 3 10 2" xfId="4905"/>
    <cellStyle name="Entrada 3 3 11" xfId="4906"/>
    <cellStyle name="Entrada 3 3 11 2" xfId="4907"/>
    <cellStyle name="Entrada 3 3 12" xfId="4908"/>
    <cellStyle name="Entrada 3 3 12 2" xfId="4909"/>
    <cellStyle name="Entrada 3 3 13" xfId="4910"/>
    <cellStyle name="Entrada 3 3 13 2" xfId="4911"/>
    <cellStyle name="Entrada 3 3 14" xfId="4912"/>
    <cellStyle name="Entrada 3 3 14 2" xfId="4913"/>
    <cellStyle name="Entrada 3 3 15" xfId="4914"/>
    <cellStyle name="Entrada 3 3 2" xfId="4915"/>
    <cellStyle name="Entrada 3 3 2 10" xfId="4916"/>
    <cellStyle name="Entrada 3 3 2 10 2" xfId="4917"/>
    <cellStyle name="Entrada 3 3 2 11" xfId="4918"/>
    <cellStyle name="Entrada 3 3 2 11 2" xfId="4919"/>
    <cellStyle name="Entrada 3 3 2 12" xfId="4920"/>
    <cellStyle name="Entrada 3 3 2 12 2" xfId="4921"/>
    <cellStyle name="Entrada 3 3 2 13" xfId="4922"/>
    <cellStyle name="Entrada 3 3 2 2" xfId="4923"/>
    <cellStyle name="Entrada 3 3 2 2 10" xfId="4924"/>
    <cellStyle name="Entrada 3 3 2 2 10 2" xfId="4925"/>
    <cellStyle name="Entrada 3 3 2 2 11" xfId="4926"/>
    <cellStyle name="Entrada 3 3 2 2 2" xfId="4927"/>
    <cellStyle name="Entrada 3 3 2 2 2 2" xfId="4928"/>
    <cellStyle name="Entrada 3 3 2 2 3" xfId="4929"/>
    <cellStyle name="Entrada 3 3 2 2 3 2" xfId="4930"/>
    <cellStyle name="Entrada 3 3 2 2 4" xfId="4931"/>
    <cellStyle name="Entrada 3 3 2 2 4 2" xfId="4932"/>
    <cellStyle name="Entrada 3 3 2 2 5" xfId="4933"/>
    <cellStyle name="Entrada 3 3 2 2 5 2" xfId="4934"/>
    <cellStyle name="Entrada 3 3 2 2 6" xfId="4935"/>
    <cellStyle name="Entrada 3 3 2 2 6 2" xfId="4936"/>
    <cellStyle name="Entrada 3 3 2 2 7" xfId="4937"/>
    <cellStyle name="Entrada 3 3 2 2 7 2" xfId="4938"/>
    <cellStyle name="Entrada 3 3 2 2 8" xfId="4939"/>
    <cellStyle name="Entrada 3 3 2 2 8 2" xfId="4940"/>
    <cellStyle name="Entrada 3 3 2 2 9" xfId="4941"/>
    <cellStyle name="Entrada 3 3 2 2 9 2" xfId="4942"/>
    <cellStyle name="Entrada 3 3 2 3" xfId="4943"/>
    <cellStyle name="Entrada 3 3 2 3 10" xfId="4944"/>
    <cellStyle name="Entrada 3 3 2 3 10 2" xfId="4945"/>
    <cellStyle name="Entrada 3 3 2 3 11" xfId="4946"/>
    <cellStyle name="Entrada 3 3 2 3 2" xfId="4947"/>
    <cellStyle name="Entrada 3 3 2 3 2 2" xfId="4948"/>
    <cellStyle name="Entrada 3 3 2 3 3" xfId="4949"/>
    <cellStyle name="Entrada 3 3 2 3 3 2" xfId="4950"/>
    <cellStyle name="Entrada 3 3 2 3 4" xfId="4951"/>
    <cellStyle name="Entrada 3 3 2 3 4 2" xfId="4952"/>
    <cellStyle name="Entrada 3 3 2 3 5" xfId="4953"/>
    <cellStyle name="Entrada 3 3 2 3 5 2" xfId="4954"/>
    <cellStyle name="Entrada 3 3 2 3 6" xfId="4955"/>
    <cellStyle name="Entrada 3 3 2 3 6 2" xfId="4956"/>
    <cellStyle name="Entrada 3 3 2 3 7" xfId="4957"/>
    <cellStyle name="Entrada 3 3 2 3 7 2" xfId="4958"/>
    <cellStyle name="Entrada 3 3 2 3 8" xfId="4959"/>
    <cellStyle name="Entrada 3 3 2 3 8 2" xfId="4960"/>
    <cellStyle name="Entrada 3 3 2 3 9" xfId="4961"/>
    <cellStyle name="Entrada 3 3 2 3 9 2" xfId="4962"/>
    <cellStyle name="Entrada 3 3 2 4" xfId="4963"/>
    <cellStyle name="Entrada 3 3 2 4 2" xfId="4964"/>
    <cellStyle name="Entrada 3 3 2 5" xfId="4965"/>
    <cellStyle name="Entrada 3 3 2 5 2" xfId="4966"/>
    <cellStyle name="Entrada 3 3 2 6" xfId="4967"/>
    <cellStyle name="Entrada 3 3 2 6 2" xfId="4968"/>
    <cellStyle name="Entrada 3 3 2 7" xfId="4969"/>
    <cellStyle name="Entrada 3 3 2 7 2" xfId="4970"/>
    <cellStyle name="Entrada 3 3 2 8" xfId="4971"/>
    <cellStyle name="Entrada 3 3 2 8 2" xfId="4972"/>
    <cellStyle name="Entrada 3 3 2 9" xfId="4973"/>
    <cellStyle name="Entrada 3 3 2 9 2" xfId="4974"/>
    <cellStyle name="Entrada 3 3 3" xfId="4975"/>
    <cellStyle name="Entrada 3 3 3 10" xfId="4976"/>
    <cellStyle name="Entrada 3 3 3 10 2" xfId="4977"/>
    <cellStyle name="Entrada 3 3 3 11" xfId="4978"/>
    <cellStyle name="Entrada 3 3 3 11 2" xfId="4979"/>
    <cellStyle name="Entrada 3 3 3 12" xfId="4980"/>
    <cellStyle name="Entrada 3 3 3 12 2" xfId="4981"/>
    <cellStyle name="Entrada 3 3 3 13" xfId="4982"/>
    <cellStyle name="Entrada 3 3 3 2" xfId="4983"/>
    <cellStyle name="Entrada 3 3 3 2 10" xfId="4984"/>
    <cellStyle name="Entrada 3 3 3 2 10 2" xfId="4985"/>
    <cellStyle name="Entrada 3 3 3 2 11" xfId="4986"/>
    <cellStyle name="Entrada 3 3 3 2 2" xfId="4987"/>
    <cellStyle name="Entrada 3 3 3 2 2 2" xfId="4988"/>
    <cellStyle name="Entrada 3 3 3 2 3" xfId="4989"/>
    <cellStyle name="Entrada 3 3 3 2 3 2" xfId="4990"/>
    <cellStyle name="Entrada 3 3 3 2 4" xfId="4991"/>
    <cellStyle name="Entrada 3 3 3 2 4 2" xfId="4992"/>
    <cellStyle name="Entrada 3 3 3 2 5" xfId="4993"/>
    <cellStyle name="Entrada 3 3 3 2 5 2" xfId="4994"/>
    <cellStyle name="Entrada 3 3 3 2 6" xfId="4995"/>
    <cellStyle name="Entrada 3 3 3 2 6 2" xfId="4996"/>
    <cellStyle name="Entrada 3 3 3 2 7" xfId="4997"/>
    <cellStyle name="Entrada 3 3 3 2 7 2" xfId="4998"/>
    <cellStyle name="Entrada 3 3 3 2 8" xfId="4999"/>
    <cellStyle name="Entrada 3 3 3 2 8 2" xfId="5000"/>
    <cellStyle name="Entrada 3 3 3 2 9" xfId="5001"/>
    <cellStyle name="Entrada 3 3 3 2 9 2" xfId="5002"/>
    <cellStyle name="Entrada 3 3 3 3" xfId="5003"/>
    <cellStyle name="Entrada 3 3 3 3 10" xfId="5004"/>
    <cellStyle name="Entrada 3 3 3 3 10 2" xfId="5005"/>
    <cellStyle name="Entrada 3 3 3 3 11" xfId="5006"/>
    <cellStyle name="Entrada 3 3 3 3 2" xfId="5007"/>
    <cellStyle name="Entrada 3 3 3 3 2 2" xfId="5008"/>
    <cellStyle name="Entrada 3 3 3 3 3" xfId="5009"/>
    <cellStyle name="Entrada 3 3 3 3 3 2" xfId="5010"/>
    <cellStyle name="Entrada 3 3 3 3 4" xfId="5011"/>
    <cellStyle name="Entrada 3 3 3 3 4 2" xfId="5012"/>
    <cellStyle name="Entrada 3 3 3 3 5" xfId="5013"/>
    <cellStyle name="Entrada 3 3 3 3 5 2" xfId="5014"/>
    <cellStyle name="Entrada 3 3 3 3 6" xfId="5015"/>
    <cellStyle name="Entrada 3 3 3 3 6 2" xfId="5016"/>
    <cellStyle name="Entrada 3 3 3 3 7" xfId="5017"/>
    <cellStyle name="Entrada 3 3 3 3 7 2" xfId="5018"/>
    <cellStyle name="Entrada 3 3 3 3 8" xfId="5019"/>
    <cellStyle name="Entrada 3 3 3 3 8 2" xfId="5020"/>
    <cellStyle name="Entrada 3 3 3 3 9" xfId="5021"/>
    <cellStyle name="Entrada 3 3 3 3 9 2" xfId="5022"/>
    <cellStyle name="Entrada 3 3 3 4" xfId="5023"/>
    <cellStyle name="Entrada 3 3 3 4 2" xfId="5024"/>
    <cellStyle name="Entrada 3 3 3 5" xfId="5025"/>
    <cellStyle name="Entrada 3 3 3 5 2" xfId="5026"/>
    <cellStyle name="Entrada 3 3 3 6" xfId="5027"/>
    <cellStyle name="Entrada 3 3 3 6 2" xfId="5028"/>
    <cellStyle name="Entrada 3 3 3 7" xfId="5029"/>
    <cellStyle name="Entrada 3 3 3 7 2" xfId="5030"/>
    <cellStyle name="Entrada 3 3 3 8" xfId="5031"/>
    <cellStyle name="Entrada 3 3 3 8 2" xfId="5032"/>
    <cellStyle name="Entrada 3 3 3 9" xfId="5033"/>
    <cellStyle name="Entrada 3 3 3 9 2" xfId="5034"/>
    <cellStyle name="Entrada 3 3 4" xfId="5035"/>
    <cellStyle name="Entrada 3 3 4 10" xfId="5036"/>
    <cellStyle name="Entrada 3 3 4 10 2" xfId="5037"/>
    <cellStyle name="Entrada 3 3 4 11" xfId="5038"/>
    <cellStyle name="Entrada 3 3 4 2" xfId="5039"/>
    <cellStyle name="Entrada 3 3 4 2 2" xfId="5040"/>
    <cellStyle name="Entrada 3 3 4 3" xfId="5041"/>
    <cellStyle name="Entrada 3 3 4 3 2" xfId="5042"/>
    <cellStyle name="Entrada 3 3 4 4" xfId="5043"/>
    <cellStyle name="Entrada 3 3 4 4 2" xfId="5044"/>
    <cellStyle name="Entrada 3 3 4 5" xfId="5045"/>
    <cellStyle name="Entrada 3 3 4 5 2" xfId="5046"/>
    <cellStyle name="Entrada 3 3 4 6" xfId="5047"/>
    <cellStyle name="Entrada 3 3 4 6 2" xfId="5048"/>
    <cellStyle name="Entrada 3 3 4 7" xfId="5049"/>
    <cellStyle name="Entrada 3 3 4 7 2" xfId="5050"/>
    <cellStyle name="Entrada 3 3 4 8" xfId="5051"/>
    <cellStyle name="Entrada 3 3 4 8 2" xfId="5052"/>
    <cellStyle name="Entrada 3 3 4 9" xfId="5053"/>
    <cellStyle name="Entrada 3 3 4 9 2" xfId="5054"/>
    <cellStyle name="Entrada 3 3 5" xfId="5055"/>
    <cellStyle name="Entrada 3 3 5 10" xfId="5056"/>
    <cellStyle name="Entrada 3 3 5 10 2" xfId="5057"/>
    <cellStyle name="Entrada 3 3 5 11" xfId="5058"/>
    <cellStyle name="Entrada 3 3 5 2" xfId="5059"/>
    <cellStyle name="Entrada 3 3 5 2 2" xfId="5060"/>
    <cellStyle name="Entrada 3 3 5 3" xfId="5061"/>
    <cellStyle name="Entrada 3 3 5 3 2" xfId="5062"/>
    <cellStyle name="Entrada 3 3 5 4" xfId="5063"/>
    <cellStyle name="Entrada 3 3 5 4 2" xfId="5064"/>
    <cellStyle name="Entrada 3 3 5 5" xfId="5065"/>
    <cellStyle name="Entrada 3 3 5 5 2" xfId="5066"/>
    <cellStyle name="Entrada 3 3 5 6" xfId="5067"/>
    <cellStyle name="Entrada 3 3 5 6 2" xfId="5068"/>
    <cellStyle name="Entrada 3 3 5 7" xfId="5069"/>
    <cellStyle name="Entrada 3 3 5 7 2" xfId="5070"/>
    <cellStyle name="Entrada 3 3 5 8" xfId="5071"/>
    <cellStyle name="Entrada 3 3 5 8 2" xfId="5072"/>
    <cellStyle name="Entrada 3 3 5 9" xfId="5073"/>
    <cellStyle name="Entrada 3 3 5 9 2" xfId="5074"/>
    <cellStyle name="Entrada 3 3 6" xfId="5075"/>
    <cellStyle name="Entrada 3 3 6 2" xfId="5076"/>
    <cellStyle name="Entrada 3 3 7" xfId="5077"/>
    <cellStyle name="Entrada 3 3 7 2" xfId="5078"/>
    <cellStyle name="Entrada 3 3 8" xfId="5079"/>
    <cellStyle name="Entrada 3 3 8 2" xfId="5080"/>
    <cellStyle name="Entrada 3 3 9" xfId="5081"/>
    <cellStyle name="Entrada 3 3 9 2" xfId="5082"/>
    <cellStyle name="Entrada 3 4" xfId="5083"/>
    <cellStyle name="Entrada 3 4 10" xfId="5084"/>
    <cellStyle name="Entrada 3 4 10 2" xfId="5085"/>
    <cellStyle name="Entrada 3 4 11" xfId="5086"/>
    <cellStyle name="Entrada 3 4 11 2" xfId="5087"/>
    <cellStyle name="Entrada 3 4 12" xfId="5088"/>
    <cellStyle name="Entrada 3 4 12 2" xfId="5089"/>
    <cellStyle name="Entrada 3 4 13" xfId="5090"/>
    <cellStyle name="Entrada 3 4 2" xfId="5091"/>
    <cellStyle name="Entrada 3 4 2 10" xfId="5092"/>
    <cellStyle name="Entrada 3 4 2 10 2" xfId="5093"/>
    <cellStyle name="Entrada 3 4 2 11" xfId="5094"/>
    <cellStyle name="Entrada 3 4 2 2" xfId="5095"/>
    <cellStyle name="Entrada 3 4 2 2 2" xfId="5096"/>
    <cellStyle name="Entrada 3 4 2 3" xfId="5097"/>
    <cellStyle name="Entrada 3 4 2 3 2" xfId="5098"/>
    <cellStyle name="Entrada 3 4 2 4" xfId="5099"/>
    <cellStyle name="Entrada 3 4 2 4 2" xfId="5100"/>
    <cellStyle name="Entrada 3 4 2 5" xfId="5101"/>
    <cellStyle name="Entrada 3 4 2 5 2" xfId="5102"/>
    <cellStyle name="Entrada 3 4 2 6" xfId="5103"/>
    <cellStyle name="Entrada 3 4 2 6 2" xfId="5104"/>
    <cellStyle name="Entrada 3 4 2 7" xfId="5105"/>
    <cellStyle name="Entrada 3 4 2 7 2" xfId="5106"/>
    <cellStyle name="Entrada 3 4 2 8" xfId="5107"/>
    <cellStyle name="Entrada 3 4 2 8 2" xfId="5108"/>
    <cellStyle name="Entrada 3 4 2 9" xfId="5109"/>
    <cellStyle name="Entrada 3 4 2 9 2" xfId="5110"/>
    <cellStyle name="Entrada 3 4 3" xfId="5111"/>
    <cellStyle name="Entrada 3 4 3 10" xfId="5112"/>
    <cellStyle name="Entrada 3 4 3 10 2" xfId="5113"/>
    <cellStyle name="Entrada 3 4 3 11" xfId="5114"/>
    <cellStyle name="Entrada 3 4 3 2" xfId="5115"/>
    <cellStyle name="Entrada 3 4 3 2 2" xfId="5116"/>
    <cellStyle name="Entrada 3 4 3 3" xfId="5117"/>
    <cellStyle name="Entrada 3 4 3 3 2" xfId="5118"/>
    <cellStyle name="Entrada 3 4 3 4" xfId="5119"/>
    <cellStyle name="Entrada 3 4 3 4 2" xfId="5120"/>
    <cellStyle name="Entrada 3 4 3 5" xfId="5121"/>
    <cellStyle name="Entrada 3 4 3 5 2" xfId="5122"/>
    <cellStyle name="Entrada 3 4 3 6" xfId="5123"/>
    <cellStyle name="Entrada 3 4 3 6 2" xfId="5124"/>
    <cellStyle name="Entrada 3 4 3 7" xfId="5125"/>
    <cellStyle name="Entrada 3 4 3 7 2" xfId="5126"/>
    <cellStyle name="Entrada 3 4 3 8" xfId="5127"/>
    <cellStyle name="Entrada 3 4 3 8 2" xfId="5128"/>
    <cellStyle name="Entrada 3 4 3 9" xfId="5129"/>
    <cellStyle name="Entrada 3 4 3 9 2" xfId="5130"/>
    <cellStyle name="Entrada 3 4 4" xfId="5131"/>
    <cellStyle name="Entrada 3 4 4 2" xfId="5132"/>
    <cellStyle name="Entrada 3 4 5" xfId="5133"/>
    <cellStyle name="Entrada 3 4 5 2" xfId="5134"/>
    <cellStyle name="Entrada 3 4 6" xfId="5135"/>
    <cellStyle name="Entrada 3 4 6 2" xfId="5136"/>
    <cellStyle name="Entrada 3 4 7" xfId="5137"/>
    <cellStyle name="Entrada 3 4 7 2" xfId="5138"/>
    <cellStyle name="Entrada 3 4 8" xfId="5139"/>
    <cellStyle name="Entrada 3 4 8 2" xfId="5140"/>
    <cellStyle name="Entrada 3 4 9" xfId="5141"/>
    <cellStyle name="Entrada 3 4 9 2" xfId="5142"/>
    <cellStyle name="Entrada 3 5" xfId="5143"/>
    <cellStyle name="Entrada 3 5 10" xfId="5144"/>
    <cellStyle name="Entrada 3 5 10 2" xfId="5145"/>
    <cellStyle name="Entrada 3 5 11" xfId="5146"/>
    <cellStyle name="Entrada 3 5 11 2" xfId="5147"/>
    <cellStyle name="Entrada 3 5 12" xfId="5148"/>
    <cellStyle name="Entrada 3 5 12 2" xfId="5149"/>
    <cellStyle name="Entrada 3 5 13" xfId="5150"/>
    <cellStyle name="Entrada 3 5 2" xfId="5151"/>
    <cellStyle name="Entrada 3 5 2 10" xfId="5152"/>
    <cellStyle name="Entrada 3 5 2 10 2" xfId="5153"/>
    <cellStyle name="Entrada 3 5 2 11" xfId="5154"/>
    <cellStyle name="Entrada 3 5 2 2" xfId="5155"/>
    <cellStyle name="Entrada 3 5 2 2 2" xfId="5156"/>
    <cellStyle name="Entrada 3 5 2 3" xfId="5157"/>
    <cellStyle name="Entrada 3 5 2 3 2" xfId="5158"/>
    <cellStyle name="Entrada 3 5 2 4" xfId="5159"/>
    <cellStyle name="Entrada 3 5 2 4 2" xfId="5160"/>
    <cellStyle name="Entrada 3 5 2 5" xfId="5161"/>
    <cellStyle name="Entrada 3 5 2 5 2" xfId="5162"/>
    <cellStyle name="Entrada 3 5 2 6" xfId="5163"/>
    <cellStyle name="Entrada 3 5 2 6 2" xfId="5164"/>
    <cellStyle name="Entrada 3 5 2 7" xfId="5165"/>
    <cellStyle name="Entrada 3 5 2 7 2" xfId="5166"/>
    <cellStyle name="Entrada 3 5 2 8" xfId="5167"/>
    <cellStyle name="Entrada 3 5 2 8 2" xfId="5168"/>
    <cellStyle name="Entrada 3 5 2 9" xfId="5169"/>
    <cellStyle name="Entrada 3 5 2 9 2" xfId="5170"/>
    <cellStyle name="Entrada 3 5 3" xfId="5171"/>
    <cellStyle name="Entrada 3 5 3 10" xfId="5172"/>
    <cellStyle name="Entrada 3 5 3 10 2" xfId="5173"/>
    <cellStyle name="Entrada 3 5 3 11" xfId="5174"/>
    <cellStyle name="Entrada 3 5 3 2" xfId="5175"/>
    <cellStyle name="Entrada 3 5 3 2 2" xfId="5176"/>
    <cellStyle name="Entrada 3 5 3 3" xfId="5177"/>
    <cellStyle name="Entrada 3 5 3 3 2" xfId="5178"/>
    <cellStyle name="Entrada 3 5 3 4" xfId="5179"/>
    <cellStyle name="Entrada 3 5 3 4 2" xfId="5180"/>
    <cellStyle name="Entrada 3 5 3 5" xfId="5181"/>
    <cellStyle name="Entrada 3 5 3 5 2" xfId="5182"/>
    <cellStyle name="Entrada 3 5 3 6" xfId="5183"/>
    <cellStyle name="Entrada 3 5 3 6 2" xfId="5184"/>
    <cellStyle name="Entrada 3 5 3 7" xfId="5185"/>
    <cellStyle name="Entrada 3 5 3 7 2" xfId="5186"/>
    <cellStyle name="Entrada 3 5 3 8" xfId="5187"/>
    <cellStyle name="Entrada 3 5 3 8 2" xfId="5188"/>
    <cellStyle name="Entrada 3 5 3 9" xfId="5189"/>
    <cellStyle name="Entrada 3 5 3 9 2" xfId="5190"/>
    <cellStyle name="Entrada 3 5 4" xfId="5191"/>
    <cellStyle name="Entrada 3 5 4 2" xfId="5192"/>
    <cellStyle name="Entrada 3 5 5" xfId="5193"/>
    <cellStyle name="Entrada 3 5 5 2" xfId="5194"/>
    <cellStyle name="Entrada 3 5 6" xfId="5195"/>
    <cellStyle name="Entrada 3 5 6 2" xfId="5196"/>
    <cellStyle name="Entrada 3 5 7" xfId="5197"/>
    <cellStyle name="Entrada 3 5 7 2" xfId="5198"/>
    <cellStyle name="Entrada 3 5 8" xfId="5199"/>
    <cellStyle name="Entrada 3 5 8 2" xfId="5200"/>
    <cellStyle name="Entrada 3 5 9" xfId="5201"/>
    <cellStyle name="Entrada 3 5 9 2" xfId="5202"/>
    <cellStyle name="Entrada 3 6" xfId="5203"/>
    <cellStyle name="Entrada 3 6 2" xfId="5204"/>
    <cellStyle name="Entrada 3 7" xfId="5205"/>
    <cellStyle name="Entrada 3 7 2" xfId="5206"/>
    <cellStyle name="Entrada 3 8" xfId="5207"/>
    <cellStyle name="Entrada 3 8 2" xfId="5208"/>
    <cellStyle name="Entrada 3 9" xfId="5209"/>
    <cellStyle name="Entrada 3 9 2" xfId="5210"/>
    <cellStyle name="Entrada 4" xfId="5211"/>
    <cellStyle name="Entrada 4 10" xfId="5212"/>
    <cellStyle name="Entrada 4 10 2" xfId="5213"/>
    <cellStyle name="Entrada 4 11" xfId="5214"/>
    <cellStyle name="Entrada 4 11 2" xfId="5215"/>
    <cellStyle name="Entrada 4 12" xfId="5216"/>
    <cellStyle name="Entrada 4 12 2" xfId="5217"/>
    <cellStyle name="Entrada 4 13" xfId="5218"/>
    <cellStyle name="Entrada 4 13 2" xfId="5219"/>
    <cellStyle name="Entrada 4 14" xfId="5220"/>
    <cellStyle name="Entrada 4 14 2" xfId="5221"/>
    <cellStyle name="Entrada 4 15" xfId="5222"/>
    <cellStyle name="Entrada 4 15 2" xfId="5223"/>
    <cellStyle name="Entrada 4 16" xfId="5224"/>
    <cellStyle name="Entrada 4 17" xfId="5225"/>
    <cellStyle name="Entrada 4 18" xfId="5226"/>
    <cellStyle name="Entrada 4 2" xfId="5227"/>
    <cellStyle name="Entrada 4 2 10" xfId="5228"/>
    <cellStyle name="Entrada 4 2 10 2" xfId="5229"/>
    <cellStyle name="Entrada 4 2 11" xfId="5230"/>
    <cellStyle name="Entrada 4 2 11 2" xfId="5231"/>
    <cellStyle name="Entrada 4 2 12" xfId="5232"/>
    <cellStyle name="Entrada 4 2 12 2" xfId="5233"/>
    <cellStyle name="Entrada 4 2 13" xfId="5234"/>
    <cellStyle name="Entrada 4 2 13 2" xfId="5235"/>
    <cellStyle name="Entrada 4 2 14" xfId="5236"/>
    <cellStyle name="Entrada 4 2 14 2" xfId="5237"/>
    <cellStyle name="Entrada 4 2 15" xfId="5238"/>
    <cellStyle name="Entrada 4 2 2" xfId="5239"/>
    <cellStyle name="Entrada 4 2 2 10" xfId="5240"/>
    <cellStyle name="Entrada 4 2 2 10 2" xfId="5241"/>
    <cellStyle name="Entrada 4 2 2 11" xfId="5242"/>
    <cellStyle name="Entrada 4 2 2 11 2" xfId="5243"/>
    <cellStyle name="Entrada 4 2 2 12" xfId="5244"/>
    <cellStyle name="Entrada 4 2 2 12 2" xfId="5245"/>
    <cellStyle name="Entrada 4 2 2 13" xfId="5246"/>
    <cellStyle name="Entrada 4 2 2 2" xfId="5247"/>
    <cellStyle name="Entrada 4 2 2 2 10" xfId="5248"/>
    <cellStyle name="Entrada 4 2 2 2 10 2" xfId="5249"/>
    <cellStyle name="Entrada 4 2 2 2 11" xfId="5250"/>
    <cellStyle name="Entrada 4 2 2 2 2" xfId="5251"/>
    <cellStyle name="Entrada 4 2 2 2 2 2" xfId="5252"/>
    <cellStyle name="Entrada 4 2 2 2 3" xfId="5253"/>
    <cellStyle name="Entrada 4 2 2 2 3 2" xfId="5254"/>
    <cellStyle name="Entrada 4 2 2 2 4" xfId="5255"/>
    <cellStyle name="Entrada 4 2 2 2 4 2" xfId="5256"/>
    <cellStyle name="Entrada 4 2 2 2 5" xfId="5257"/>
    <cellStyle name="Entrada 4 2 2 2 5 2" xfId="5258"/>
    <cellStyle name="Entrada 4 2 2 2 6" xfId="5259"/>
    <cellStyle name="Entrada 4 2 2 2 6 2" xfId="5260"/>
    <cellStyle name="Entrada 4 2 2 2 7" xfId="5261"/>
    <cellStyle name="Entrada 4 2 2 2 7 2" xfId="5262"/>
    <cellStyle name="Entrada 4 2 2 2 8" xfId="5263"/>
    <cellStyle name="Entrada 4 2 2 2 8 2" xfId="5264"/>
    <cellStyle name="Entrada 4 2 2 2 9" xfId="5265"/>
    <cellStyle name="Entrada 4 2 2 2 9 2" xfId="5266"/>
    <cellStyle name="Entrada 4 2 2 3" xfId="5267"/>
    <cellStyle name="Entrada 4 2 2 3 10" xfId="5268"/>
    <cellStyle name="Entrada 4 2 2 3 10 2" xfId="5269"/>
    <cellStyle name="Entrada 4 2 2 3 11" xfId="5270"/>
    <cellStyle name="Entrada 4 2 2 3 2" xfId="5271"/>
    <cellStyle name="Entrada 4 2 2 3 2 2" xfId="5272"/>
    <cellStyle name="Entrada 4 2 2 3 3" xfId="5273"/>
    <cellStyle name="Entrada 4 2 2 3 3 2" xfId="5274"/>
    <cellStyle name="Entrada 4 2 2 3 4" xfId="5275"/>
    <cellStyle name="Entrada 4 2 2 3 4 2" xfId="5276"/>
    <cellStyle name="Entrada 4 2 2 3 5" xfId="5277"/>
    <cellStyle name="Entrada 4 2 2 3 5 2" xfId="5278"/>
    <cellStyle name="Entrada 4 2 2 3 6" xfId="5279"/>
    <cellStyle name="Entrada 4 2 2 3 6 2" xfId="5280"/>
    <cellStyle name="Entrada 4 2 2 3 7" xfId="5281"/>
    <cellStyle name="Entrada 4 2 2 3 7 2" xfId="5282"/>
    <cellStyle name="Entrada 4 2 2 3 8" xfId="5283"/>
    <cellStyle name="Entrada 4 2 2 3 8 2" xfId="5284"/>
    <cellStyle name="Entrada 4 2 2 3 9" xfId="5285"/>
    <cellStyle name="Entrada 4 2 2 3 9 2" xfId="5286"/>
    <cellStyle name="Entrada 4 2 2 4" xfId="5287"/>
    <cellStyle name="Entrada 4 2 2 4 2" xfId="5288"/>
    <cellStyle name="Entrada 4 2 2 5" xfId="5289"/>
    <cellStyle name="Entrada 4 2 2 5 2" xfId="5290"/>
    <cellStyle name="Entrada 4 2 2 6" xfId="5291"/>
    <cellStyle name="Entrada 4 2 2 6 2" xfId="5292"/>
    <cellStyle name="Entrada 4 2 2 7" xfId="5293"/>
    <cellStyle name="Entrada 4 2 2 7 2" xfId="5294"/>
    <cellStyle name="Entrada 4 2 2 8" xfId="5295"/>
    <cellStyle name="Entrada 4 2 2 8 2" xfId="5296"/>
    <cellStyle name="Entrada 4 2 2 9" xfId="5297"/>
    <cellStyle name="Entrada 4 2 2 9 2" xfId="5298"/>
    <cellStyle name="Entrada 4 2 3" xfId="5299"/>
    <cellStyle name="Entrada 4 2 3 10" xfId="5300"/>
    <cellStyle name="Entrada 4 2 3 10 2" xfId="5301"/>
    <cellStyle name="Entrada 4 2 3 11" xfId="5302"/>
    <cellStyle name="Entrada 4 2 3 11 2" xfId="5303"/>
    <cellStyle name="Entrada 4 2 3 12" xfId="5304"/>
    <cellStyle name="Entrada 4 2 3 12 2" xfId="5305"/>
    <cellStyle name="Entrada 4 2 3 13" xfId="5306"/>
    <cellStyle name="Entrada 4 2 3 2" xfId="5307"/>
    <cellStyle name="Entrada 4 2 3 2 10" xfId="5308"/>
    <cellStyle name="Entrada 4 2 3 2 10 2" xfId="5309"/>
    <cellStyle name="Entrada 4 2 3 2 11" xfId="5310"/>
    <cellStyle name="Entrada 4 2 3 2 2" xfId="5311"/>
    <cellStyle name="Entrada 4 2 3 2 2 2" xfId="5312"/>
    <cellStyle name="Entrada 4 2 3 2 3" xfId="5313"/>
    <cellStyle name="Entrada 4 2 3 2 3 2" xfId="5314"/>
    <cellStyle name="Entrada 4 2 3 2 4" xfId="5315"/>
    <cellStyle name="Entrada 4 2 3 2 4 2" xfId="5316"/>
    <cellStyle name="Entrada 4 2 3 2 5" xfId="5317"/>
    <cellStyle name="Entrada 4 2 3 2 5 2" xfId="5318"/>
    <cellStyle name="Entrada 4 2 3 2 6" xfId="5319"/>
    <cellStyle name="Entrada 4 2 3 2 6 2" xfId="5320"/>
    <cellStyle name="Entrada 4 2 3 2 7" xfId="5321"/>
    <cellStyle name="Entrada 4 2 3 2 7 2" xfId="5322"/>
    <cellStyle name="Entrada 4 2 3 2 8" xfId="5323"/>
    <cellStyle name="Entrada 4 2 3 2 8 2" xfId="5324"/>
    <cellStyle name="Entrada 4 2 3 2 9" xfId="5325"/>
    <cellStyle name="Entrada 4 2 3 2 9 2" xfId="5326"/>
    <cellStyle name="Entrada 4 2 3 3" xfId="5327"/>
    <cellStyle name="Entrada 4 2 3 3 10" xfId="5328"/>
    <cellStyle name="Entrada 4 2 3 3 10 2" xfId="5329"/>
    <cellStyle name="Entrada 4 2 3 3 11" xfId="5330"/>
    <cellStyle name="Entrada 4 2 3 3 2" xfId="5331"/>
    <cellStyle name="Entrada 4 2 3 3 2 2" xfId="5332"/>
    <cellStyle name="Entrada 4 2 3 3 3" xfId="5333"/>
    <cellStyle name="Entrada 4 2 3 3 3 2" xfId="5334"/>
    <cellStyle name="Entrada 4 2 3 3 4" xfId="5335"/>
    <cellStyle name="Entrada 4 2 3 3 4 2" xfId="5336"/>
    <cellStyle name="Entrada 4 2 3 3 5" xfId="5337"/>
    <cellStyle name="Entrada 4 2 3 3 5 2" xfId="5338"/>
    <cellStyle name="Entrada 4 2 3 3 6" xfId="5339"/>
    <cellStyle name="Entrada 4 2 3 3 6 2" xfId="5340"/>
    <cellStyle name="Entrada 4 2 3 3 7" xfId="5341"/>
    <cellStyle name="Entrada 4 2 3 3 7 2" xfId="5342"/>
    <cellStyle name="Entrada 4 2 3 3 8" xfId="5343"/>
    <cellStyle name="Entrada 4 2 3 3 8 2" xfId="5344"/>
    <cellStyle name="Entrada 4 2 3 3 9" xfId="5345"/>
    <cellStyle name="Entrada 4 2 3 3 9 2" xfId="5346"/>
    <cellStyle name="Entrada 4 2 3 4" xfId="5347"/>
    <cellStyle name="Entrada 4 2 3 4 2" xfId="5348"/>
    <cellStyle name="Entrada 4 2 3 5" xfId="5349"/>
    <cellStyle name="Entrada 4 2 3 5 2" xfId="5350"/>
    <cellStyle name="Entrada 4 2 3 6" xfId="5351"/>
    <cellStyle name="Entrada 4 2 3 6 2" xfId="5352"/>
    <cellStyle name="Entrada 4 2 3 7" xfId="5353"/>
    <cellStyle name="Entrada 4 2 3 7 2" xfId="5354"/>
    <cellStyle name="Entrada 4 2 3 8" xfId="5355"/>
    <cellStyle name="Entrada 4 2 3 8 2" xfId="5356"/>
    <cellStyle name="Entrada 4 2 3 9" xfId="5357"/>
    <cellStyle name="Entrada 4 2 3 9 2" xfId="5358"/>
    <cellStyle name="Entrada 4 2 4" xfId="5359"/>
    <cellStyle name="Entrada 4 2 4 10" xfId="5360"/>
    <cellStyle name="Entrada 4 2 4 10 2" xfId="5361"/>
    <cellStyle name="Entrada 4 2 4 11" xfId="5362"/>
    <cellStyle name="Entrada 4 2 4 2" xfId="5363"/>
    <cellStyle name="Entrada 4 2 4 2 2" xfId="5364"/>
    <cellStyle name="Entrada 4 2 4 3" xfId="5365"/>
    <cellStyle name="Entrada 4 2 4 3 2" xfId="5366"/>
    <cellStyle name="Entrada 4 2 4 4" xfId="5367"/>
    <cellStyle name="Entrada 4 2 4 4 2" xfId="5368"/>
    <cellStyle name="Entrada 4 2 4 5" xfId="5369"/>
    <cellStyle name="Entrada 4 2 4 5 2" xfId="5370"/>
    <cellStyle name="Entrada 4 2 4 6" xfId="5371"/>
    <cellStyle name="Entrada 4 2 4 6 2" xfId="5372"/>
    <cellStyle name="Entrada 4 2 4 7" xfId="5373"/>
    <cellStyle name="Entrada 4 2 4 7 2" xfId="5374"/>
    <cellStyle name="Entrada 4 2 4 8" xfId="5375"/>
    <cellStyle name="Entrada 4 2 4 8 2" xfId="5376"/>
    <cellStyle name="Entrada 4 2 4 9" xfId="5377"/>
    <cellStyle name="Entrada 4 2 4 9 2" xfId="5378"/>
    <cellStyle name="Entrada 4 2 5" xfId="5379"/>
    <cellStyle name="Entrada 4 2 5 10" xfId="5380"/>
    <cellStyle name="Entrada 4 2 5 10 2" xfId="5381"/>
    <cellStyle name="Entrada 4 2 5 11" xfId="5382"/>
    <cellStyle name="Entrada 4 2 5 2" xfId="5383"/>
    <cellStyle name="Entrada 4 2 5 2 2" xfId="5384"/>
    <cellStyle name="Entrada 4 2 5 3" xfId="5385"/>
    <cellStyle name="Entrada 4 2 5 3 2" xfId="5386"/>
    <cellStyle name="Entrada 4 2 5 4" xfId="5387"/>
    <cellStyle name="Entrada 4 2 5 4 2" xfId="5388"/>
    <cellStyle name="Entrada 4 2 5 5" xfId="5389"/>
    <cellStyle name="Entrada 4 2 5 5 2" xfId="5390"/>
    <cellStyle name="Entrada 4 2 5 6" xfId="5391"/>
    <cellStyle name="Entrada 4 2 5 6 2" xfId="5392"/>
    <cellStyle name="Entrada 4 2 5 7" xfId="5393"/>
    <cellStyle name="Entrada 4 2 5 7 2" xfId="5394"/>
    <cellStyle name="Entrada 4 2 5 8" xfId="5395"/>
    <cellStyle name="Entrada 4 2 5 8 2" xfId="5396"/>
    <cellStyle name="Entrada 4 2 5 9" xfId="5397"/>
    <cellStyle name="Entrada 4 2 5 9 2" xfId="5398"/>
    <cellStyle name="Entrada 4 2 6" xfId="5399"/>
    <cellStyle name="Entrada 4 2 6 2" xfId="5400"/>
    <cellStyle name="Entrada 4 2 7" xfId="5401"/>
    <cellStyle name="Entrada 4 2 7 2" xfId="5402"/>
    <cellStyle name="Entrada 4 2 8" xfId="5403"/>
    <cellStyle name="Entrada 4 2 8 2" xfId="5404"/>
    <cellStyle name="Entrada 4 2 9" xfId="5405"/>
    <cellStyle name="Entrada 4 2 9 2" xfId="5406"/>
    <cellStyle name="Entrada 4 3" xfId="5407"/>
    <cellStyle name="Entrada 4 3 10" xfId="5408"/>
    <cellStyle name="Entrada 4 3 10 2" xfId="5409"/>
    <cellStyle name="Entrada 4 3 11" xfId="5410"/>
    <cellStyle name="Entrada 4 3 11 2" xfId="5411"/>
    <cellStyle name="Entrada 4 3 12" xfId="5412"/>
    <cellStyle name="Entrada 4 3 12 2" xfId="5413"/>
    <cellStyle name="Entrada 4 3 13" xfId="5414"/>
    <cellStyle name="Entrada 4 3 2" xfId="5415"/>
    <cellStyle name="Entrada 4 3 2 10" xfId="5416"/>
    <cellStyle name="Entrada 4 3 2 10 2" xfId="5417"/>
    <cellStyle name="Entrada 4 3 2 11" xfId="5418"/>
    <cellStyle name="Entrada 4 3 2 2" xfId="5419"/>
    <cellStyle name="Entrada 4 3 2 2 2" xfId="5420"/>
    <cellStyle name="Entrada 4 3 2 3" xfId="5421"/>
    <cellStyle name="Entrada 4 3 2 3 2" xfId="5422"/>
    <cellStyle name="Entrada 4 3 2 4" xfId="5423"/>
    <cellStyle name="Entrada 4 3 2 4 2" xfId="5424"/>
    <cellStyle name="Entrada 4 3 2 5" xfId="5425"/>
    <cellStyle name="Entrada 4 3 2 5 2" xfId="5426"/>
    <cellStyle name="Entrada 4 3 2 6" xfId="5427"/>
    <cellStyle name="Entrada 4 3 2 6 2" xfId="5428"/>
    <cellStyle name="Entrada 4 3 2 7" xfId="5429"/>
    <cellStyle name="Entrada 4 3 2 7 2" xfId="5430"/>
    <cellStyle name="Entrada 4 3 2 8" xfId="5431"/>
    <cellStyle name="Entrada 4 3 2 8 2" xfId="5432"/>
    <cellStyle name="Entrada 4 3 2 9" xfId="5433"/>
    <cellStyle name="Entrada 4 3 2 9 2" xfId="5434"/>
    <cellStyle name="Entrada 4 3 3" xfId="5435"/>
    <cellStyle name="Entrada 4 3 3 10" xfId="5436"/>
    <cellStyle name="Entrada 4 3 3 10 2" xfId="5437"/>
    <cellStyle name="Entrada 4 3 3 11" xfId="5438"/>
    <cellStyle name="Entrada 4 3 3 2" xfId="5439"/>
    <cellStyle name="Entrada 4 3 3 2 2" xfId="5440"/>
    <cellStyle name="Entrada 4 3 3 3" xfId="5441"/>
    <cellStyle name="Entrada 4 3 3 3 2" xfId="5442"/>
    <cellStyle name="Entrada 4 3 3 4" xfId="5443"/>
    <cellStyle name="Entrada 4 3 3 4 2" xfId="5444"/>
    <cellStyle name="Entrada 4 3 3 5" xfId="5445"/>
    <cellStyle name="Entrada 4 3 3 5 2" xfId="5446"/>
    <cellStyle name="Entrada 4 3 3 6" xfId="5447"/>
    <cellStyle name="Entrada 4 3 3 6 2" xfId="5448"/>
    <cellStyle name="Entrada 4 3 3 7" xfId="5449"/>
    <cellStyle name="Entrada 4 3 3 7 2" xfId="5450"/>
    <cellStyle name="Entrada 4 3 3 8" xfId="5451"/>
    <cellStyle name="Entrada 4 3 3 8 2" xfId="5452"/>
    <cellStyle name="Entrada 4 3 3 9" xfId="5453"/>
    <cellStyle name="Entrada 4 3 3 9 2" xfId="5454"/>
    <cellStyle name="Entrada 4 3 4" xfId="5455"/>
    <cellStyle name="Entrada 4 3 4 2" xfId="5456"/>
    <cellStyle name="Entrada 4 3 5" xfId="5457"/>
    <cellStyle name="Entrada 4 3 5 2" xfId="5458"/>
    <cellStyle name="Entrada 4 3 6" xfId="5459"/>
    <cellStyle name="Entrada 4 3 6 2" xfId="5460"/>
    <cellStyle name="Entrada 4 3 7" xfId="5461"/>
    <cellStyle name="Entrada 4 3 7 2" xfId="5462"/>
    <cellStyle name="Entrada 4 3 8" xfId="5463"/>
    <cellStyle name="Entrada 4 3 8 2" xfId="5464"/>
    <cellStyle name="Entrada 4 3 9" xfId="5465"/>
    <cellStyle name="Entrada 4 3 9 2" xfId="5466"/>
    <cellStyle name="Entrada 4 4" xfId="5467"/>
    <cellStyle name="Entrada 4 4 10" xfId="5468"/>
    <cellStyle name="Entrada 4 4 10 2" xfId="5469"/>
    <cellStyle name="Entrada 4 4 11" xfId="5470"/>
    <cellStyle name="Entrada 4 4 11 2" xfId="5471"/>
    <cellStyle name="Entrada 4 4 12" xfId="5472"/>
    <cellStyle name="Entrada 4 4 12 2" xfId="5473"/>
    <cellStyle name="Entrada 4 4 13" xfId="5474"/>
    <cellStyle name="Entrada 4 4 2" xfId="5475"/>
    <cellStyle name="Entrada 4 4 2 10" xfId="5476"/>
    <cellStyle name="Entrada 4 4 2 10 2" xfId="5477"/>
    <cellStyle name="Entrada 4 4 2 11" xfId="5478"/>
    <cellStyle name="Entrada 4 4 2 2" xfId="5479"/>
    <cellStyle name="Entrada 4 4 2 2 2" xfId="5480"/>
    <cellStyle name="Entrada 4 4 2 3" xfId="5481"/>
    <cellStyle name="Entrada 4 4 2 3 2" xfId="5482"/>
    <cellStyle name="Entrada 4 4 2 4" xfId="5483"/>
    <cellStyle name="Entrada 4 4 2 4 2" xfId="5484"/>
    <cellStyle name="Entrada 4 4 2 5" xfId="5485"/>
    <cellStyle name="Entrada 4 4 2 5 2" xfId="5486"/>
    <cellStyle name="Entrada 4 4 2 6" xfId="5487"/>
    <cellStyle name="Entrada 4 4 2 6 2" xfId="5488"/>
    <cellStyle name="Entrada 4 4 2 7" xfId="5489"/>
    <cellStyle name="Entrada 4 4 2 7 2" xfId="5490"/>
    <cellStyle name="Entrada 4 4 2 8" xfId="5491"/>
    <cellStyle name="Entrada 4 4 2 8 2" xfId="5492"/>
    <cellStyle name="Entrada 4 4 2 9" xfId="5493"/>
    <cellStyle name="Entrada 4 4 2 9 2" xfId="5494"/>
    <cellStyle name="Entrada 4 4 3" xfId="5495"/>
    <cellStyle name="Entrada 4 4 3 10" xfId="5496"/>
    <cellStyle name="Entrada 4 4 3 10 2" xfId="5497"/>
    <cellStyle name="Entrada 4 4 3 11" xfId="5498"/>
    <cellStyle name="Entrada 4 4 3 2" xfId="5499"/>
    <cellStyle name="Entrada 4 4 3 2 2" xfId="5500"/>
    <cellStyle name="Entrada 4 4 3 3" xfId="5501"/>
    <cellStyle name="Entrada 4 4 3 3 2" xfId="5502"/>
    <cellStyle name="Entrada 4 4 3 4" xfId="5503"/>
    <cellStyle name="Entrada 4 4 3 4 2" xfId="5504"/>
    <cellStyle name="Entrada 4 4 3 5" xfId="5505"/>
    <cellStyle name="Entrada 4 4 3 5 2" xfId="5506"/>
    <cellStyle name="Entrada 4 4 3 6" xfId="5507"/>
    <cellStyle name="Entrada 4 4 3 6 2" xfId="5508"/>
    <cellStyle name="Entrada 4 4 3 7" xfId="5509"/>
    <cellStyle name="Entrada 4 4 3 7 2" xfId="5510"/>
    <cellStyle name="Entrada 4 4 3 8" xfId="5511"/>
    <cellStyle name="Entrada 4 4 3 8 2" xfId="5512"/>
    <cellStyle name="Entrada 4 4 3 9" xfId="5513"/>
    <cellStyle name="Entrada 4 4 3 9 2" xfId="5514"/>
    <cellStyle name="Entrada 4 4 4" xfId="5515"/>
    <cellStyle name="Entrada 4 4 4 2" xfId="5516"/>
    <cellStyle name="Entrada 4 4 5" xfId="5517"/>
    <cellStyle name="Entrada 4 4 5 2" xfId="5518"/>
    <cellStyle name="Entrada 4 4 6" xfId="5519"/>
    <cellStyle name="Entrada 4 4 6 2" xfId="5520"/>
    <cellStyle name="Entrada 4 4 7" xfId="5521"/>
    <cellStyle name="Entrada 4 4 7 2" xfId="5522"/>
    <cellStyle name="Entrada 4 4 8" xfId="5523"/>
    <cellStyle name="Entrada 4 4 8 2" xfId="5524"/>
    <cellStyle name="Entrada 4 4 9" xfId="5525"/>
    <cellStyle name="Entrada 4 4 9 2" xfId="5526"/>
    <cellStyle name="Entrada 4 5" xfId="5527"/>
    <cellStyle name="Entrada 4 5 10" xfId="5528"/>
    <cellStyle name="Entrada 4 5 10 2" xfId="5529"/>
    <cellStyle name="Entrada 4 5 11" xfId="5530"/>
    <cellStyle name="Entrada 4 5 2" xfId="5531"/>
    <cellStyle name="Entrada 4 5 2 2" xfId="5532"/>
    <cellStyle name="Entrada 4 5 3" xfId="5533"/>
    <cellStyle name="Entrada 4 5 3 2" xfId="5534"/>
    <cellStyle name="Entrada 4 5 4" xfId="5535"/>
    <cellStyle name="Entrada 4 5 4 2" xfId="5536"/>
    <cellStyle name="Entrada 4 5 5" xfId="5537"/>
    <cellStyle name="Entrada 4 5 5 2" xfId="5538"/>
    <cellStyle name="Entrada 4 5 6" xfId="5539"/>
    <cellStyle name="Entrada 4 5 6 2" xfId="5540"/>
    <cellStyle name="Entrada 4 5 7" xfId="5541"/>
    <cellStyle name="Entrada 4 5 7 2" xfId="5542"/>
    <cellStyle name="Entrada 4 5 8" xfId="5543"/>
    <cellStyle name="Entrada 4 5 8 2" xfId="5544"/>
    <cellStyle name="Entrada 4 5 9" xfId="5545"/>
    <cellStyle name="Entrada 4 5 9 2" xfId="5546"/>
    <cellStyle name="Entrada 4 6" xfId="5547"/>
    <cellStyle name="Entrada 4 6 10" xfId="5548"/>
    <cellStyle name="Entrada 4 6 10 2" xfId="5549"/>
    <cellStyle name="Entrada 4 6 11" xfId="5550"/>
    <cellStyle name="Entrada 4 6 2" xfId="5551"/>
    <cellStyle name="Entrada 4 6 2 2" xfId="5552"/>
    <cellStyle name="Entrada 4 6 3" xfId="5553"/>
    <cellStyle name="Entrada 4 6 3 2" xfId="5554"/>
    <cellStyle name="Entrada 4 6 4" xfId="5555"/>
    <cellStyle name="Entrada 4 6 4 2" xfId="5556"/>
    <cellStyle name="Entrada 4 6 5" xfId="5557"/>
    <cellStyle name="Entrada 4 6 5 2" xfId="5558"/>
    <cellStyle name="Entrada 4 6 6" xfId="5559"/>
    <cellStyle name="Entrada 4 6 6 2" xfId="5560"/>
    <cellStyle name="Entrada 4 6 7" xfId="5561"/>
    <cellStyle name="Entrada 4 6 7 2" xfId="5562"/>
    <cellStyle name="Entrada 4 6 8" xfId="5563"/>
    <cellStyle name="Entrada 4 6 8 2" xfId="5564"/>
    <cellStyle name="Entrada 4 6 9" xfId="5565"/>
    <cellStyle name="Entrada 4 6 9 2" xfId="5566"/>
    <cellStyle name="Entrada 4 7" xfId="5567"/>
    <cellStyle name="Entrada 4 7 2" xfId="5568"/>
    <cellStyle name="Entrada 4 8" xfId="5569"/>
    <cellStyle name="Entrada 4 8 2" xfId="5570"/>
    <cellStyle name="Entrada 4 9" xfId="5571"/>
    <cellStyle name="Entrada 4 9 2" xfId="5572"/>
    <cellStyle name="Entrada 5" xfId="5573"/>
    <cellStyle name="Entrada 5 10" xfId="5574"/>
    <cellStyle name="Entrada 5 10 2" xfId="5575"/>
    <cellStyle name="Entrada 5 11" xfId="5576"/>
    <cellStyle name="Entrada 5 11 2" xfId="5577"/>
    <cellStyle name="Entrada 5 12" xfId="5578"/>
    <cellStyle name="Entrada 5 12 2" xfId="5579"/>
    <cellStyle name="Entrada 5 13" xfId="5580"/>
    <cellStyle name="Entrada 5 2" xfId="5581"/>
    <cellStyle name="Entrada 5 2 10" xfId="5582"/>
    <cellStyle name="Entrada 5 2 10 2" xfId="5583"/>
    <cellStyle name="Entrada 5 2 11" xfId="5584"/>
    <cellStyle name="Entrada 5 2 2" xfId="5585"/>
    <cellStyle name="Entrada 5 2 2 2" xfId="5586"/>
    <cellStyle name="Entrada 5 2 3" xfId="5587"/>
    <cellStyle name="Entrada 5 2 3 2" xfId="5588"/>
    <cellStyle name="Entrada 5 2 4" xfId="5589"/>
    <cellStyle name="Entrada 5 2 4 2" xfId="5590"/>
    <cellStyle name="Entrada 5 2 5" xfId="5591"/>
    <cellStyle name="Entrada 5 2 5 2" xfId="5592"/>
    <cellStyle name="Entrada 5 2 6" xfId="5593"/>
    <cellStyle name="Entrada 5 2 6 2" xfId="5594"/>
    <cellStyle name="Entrada 5 2 7" xfId="5595"/>
    <cellStyle name="Entrada 5 2 7 2" xfId="5596"/>
    <cellStyle name="Entrada 5 2 8" xfId="5597"/>
    <cellStyle name="Entrada 5 2 8 2" xfId="5598"/>
    <cellStyle name="Entrada 5 2 9" xfId="5599"/>
    <cellStyle name="Entrada 5 2 9 2" xfId="5600"/>
    <cellStyle name="Entrada 5 3" xfId="5601"/>
    <cellStyle name="Entrada 5 3 10" xfId="5602"/>
    <cellStyle name="Entrada 5 3 10 2" xfId="5603"/>
    <cellStyle name="Entrada 5 3 11" xfId="5604"/>
    <cellStyle name="Entrada 5 3 2" xfId="5605"/>
    <cellStyle name="Entrada 5 3 2 2" xfId="5606"/>
    <cellStyle name="Entrada 5 3 3" xfId="5607"/>
    <cellStyle name="Entrada 5 3 3 2" xfId="5608"/>
    <cellStyle name="Entrada 5 3 4" xfId="5609"/>
    <cellStyle name="Entrada 5 3 4 2" xfId="5610"/>
    <cellStyle name="Entrada 5 3 5" xfId="5611"/>
    <cellStyle name="Entrada 5 3 5 2" xfId="5612"/>
    <cellStyle name="Entrada 5 3 6" xfId="5613"/>
    <cellStyle name="Entrada 5 3 6 2" xfId="5614"/>
    <cellStyle name="Entrada 5 3 7" xfId="5615"/>
    <cellStyle name="Entrada 5 3 7 2" xfId="5616"/>
    <cellStyle name="Entrada 5 3 8" xfId="5617"/>
    <cellStyle name="Entrada 5 3 8 2" xfId="5618"/>
    <cellStyle name="Entrada 5 3 9" xfId="5619"/>
    <cellStyle name="Entrada 5 3 9 2" xfId="5620"/>
    <cellStyle name="Entrada 5 4" xfId="5621"/>
    <cellStyle name="Entrada 5 4 2" xfId="5622"/>
    <cellStyle name="Entrada 5 5" xfId="5623"/>
    <cellStyle name="Entrada 5 5 2" xfId="5624"/>
    <cellStyle name="Entrada 5 6" xfId="5625"/>
    <cellStyle name="Entrada 5 6 2" xfId="5626"/>
    <cellStyle name="Entrada 5 7" xfId="5627"/>
    <cellStyle name="Entrada 5 7 2" xfId="5628"/>
    <cellStyle name="Entrada 5 8" xfId="5629"/>
    <cellStyle name="Entrada 5 8 2" xfId="5630"/>
    <cellStyle name="Entrada 5 9" xfId="5631"/>
    <cellStyle name="Entrada 5 9 2" xfId="5632"/>
    <cellStyle name="Entrada 6" xfId="5633"/>
    <cellStyle name="Entrada 6 10" xfId="5634"/>
    <cellStyle name="Entrada 6 10 2" xfId="5635"/>
    <cellStyle name="Entrada 6 11" xfId="5636"/>
    <cellStyle name="Entrada 6 11 2" xfId="5637"/>
    <cellStyle name="Entrada 6 12" xfId="5638"/>
    <cellStyle name="Entrada 6 12 2" xfId="5639"/>
    <cellStyle name="Entrada 6 13" xfId="5640"/>
    <cellStyle name="Entrada 6 2" xfId="5641"/>
    <cellStyle name="Entrada 6 2 10" xfId="5642"/>
    <cellStyle name="Entrada 6 2 10 2" xfId="5643"/>
    <cellStyle name="Entrada 6 2 11" xfId="5644"/>
    <cellStyle name="Entrada 6 2 2" xfId="5645"/>
    <cellStyle name="Entrada 6 2 2 2" xfId="5646"/>
    <cellStyle name="Entrada 6 2 3" xfId="5647"/>
    <cellStyle name="Entrada 6 2 3 2" xfId="5648"/>
    <cellStyle name="Entrada 6 2 4" xfId="5649"/>
    <cellStyle name="Entrada 6 2 4 2" xfId="5650"/>
    <cellStyle name="Entrada 6 2 5" xfId="5651"/>
    <cellStyle name="Entrada 6 2 5 2" xfId="5652"/>
    <cellStyle name="Entrada 6 2 6" xfId="5653"/>
    <cellStyle name="Entrada 6 2 6 2" xfId="5654"/>
    <cellStyle name="Entrada 6 2 7" xfId="5655"/>
    <cellStyle name="Entrada 6 2 7 2" xfId="5656"/>
    <cellStyle name="Entrada 6 2 8" xfId="5657"/>
    <cellStyle name="Entrada 6 2 8 2" xfId="5658"/>
    <cellStyle name="Entrada 6 2 9" xfId="5659"/>
    <cellStyle name="Entrada 6 2 9 2" xfId="5660"/>
    <cellStyle name="Entrada 6 3" xfId="5661"/>
    <cellStyle name="Entrada 6 3 10" xfId="5662"/>
    <cellStyle name="Entrada 6 3 10 2" xfId="5663"/>
    <cellStyle name="Entrada 6 3 11" xfId="5664"/>
    <cellStyle name="Entrada 6 3 2" xfId="5665"/>
    <cellStyle name="Entrada 6 3 2 2" xfId="5666"/>
    <cellStyle name="Entrada 6 3 3" xfId="5667"/>
    <cellStyle name="Entrada 6 3 3 2" xfId="5668"/>
    <cellStyle name="Entrada 6 3 4" xfId="5669"/>
    <cellStyle name="Entrada 6 3 4 2" xfId="5670"/>
    <cellStyle name="Entrada 6 3 5" xfId="5671"/>
    <cellStyle name="Entrada 6 3 5 2" xfId="5672"/>
    <cellStyle name="Entrada 6 3 6" xfId="5673"/>
    <cellStyle name="Entrada 6 3 6 2" xfId="5674"/>
    <cellStyle name="Entrada 6 3 7" xfId="5675"/>
    <cellStyle name="Entrada 6 3 7 2" xfId="5676"/>
    <cellStyle name="Entrada 6 3 8" xfId="5677"/>
    <cellStyle name="Entrada 6 3 8 2" xfId="5678"/>
    <cellStyle name="Entrada 6 3 9" xfId="5679"/>
    <cellStyle name="Entrada 6 3 9 2" xfId="5680"/>
    <cellStyle name="Entrada 6 4" xfId="5681"/>
    <cellStyle name="Entrada 6 4 2" xfId="5682"/>
    <cellStyle name="Entrada 6 5" xfId="5683"/>
    <cellStyle name="Entrada 6 5 2" xfId="5684"/>
    <cellStyle name="Entrada 6 6" xfId="5685"/>
    <cellStyle name="Entrada 6 6 2" xfId="5686"/>
    <cellStyle name="Entrada 6 7" xfId="5687"/>
    <cellStyle name="Entrada 6 7 2" xfId="5688"/>
    <cellStyle name="Entrada 6 8" xfId="5689"/>
    <cellStyle name="Entrada 6 8 2" xfId="5690"/>
    <cellStyle name="Entrada 6 9" xfId="5691"/>
    <cellStyle name="Entrada 6 9 2" xfId="5692"/>
    <cellStyle name="Entrada 7" xfId="5693"/>
    <cellStyle name="Entrada 7 10" xfId="5694"/>
    <cellStyle name="Entrada 7 10 2" xfId="5695"/>
    <cellStyle name="Entrada 7 11" xfId="5696"/>
    <cellStyle name="Entrada 7 11 2" xfId="5697"/>
    <cellStyle name="Entrada 7 12" xfId="5698"/>
    <cellStyle name="Entrada 7 12 2" xfId="5699"/>
    <cellStyle name="Entrada 7 13" xfId="5700"/>
    <cellStyle name="Entrada 7 2" xfId="5701"/>
    <cellStyle name="Entrada 7 2 10" xfId="5702"/>
    <cellStyle name="Entrada 7 2 10 2" xfId="5703"/>
    <cellStyle name="Entrada 7 2 11" xfId="5704"/>
    <cellStyle name="Entrada 7 2 2" xfId="5705"/>
    <cellStyle name="Entrada 7 2 2 2" xfId="5706"/>
    <cellStyle name="Entrada 7 2 3" xfId="5707"/>
    <cellStyle name="Entrada 7 2 3 2" xfId="5708"/>
    <cellStyle name="Entrada 7 2 4" xfId="5709"/>
    <cellStyle name="Entrada 7 2 4 2" xfId="5710"/>
    <cellStyle name="Entrada 7 2 5" xfId="5711"/>
    <cellStyle name="Entrada 7 2 5 2" xfId="5712"/>
    <cellStyle name="Entrada 7 2 6" xfId="5713"/>
    <cellStyle name="Entrada 7 2 6 2" xfId="5714"/>
    <cellStyle name="Entrada 7 2 7" xfId="5715"/>
    <cellStyle name="Entrada 7 2 7 2" xfId="5716"/>
    <cellStyle name="Entrada 7 2 8" xfId="5717"/>
    <cellStyle name="Entrada 7 2 8 2" xfId="5718"/>
    <cellStyle name="Entrada 7 2 9" xfId="5719"/>
    <cellStyle name="Entrada 7 2 9 2" xfId="5720"/>
    <cellStyle name="Entrada 7 3" xfId="5721"/>
    <cellStyle name="Entrada 7 3 10" xfId="5722"/>
    <cellStyle name="Entrada 7 3 10 2" xfId="5723"/>
    <cellStyle name="Entrada 7 3 11" xfId="5724"/>
    <cellStyle name="Entrada 7 3 2" xfId="5725"/>
    <cellStyle name="Entrada 7 3 2 2" xfId="5726"/>
    <cellStyle name="Entrada 7 3 3" xfId="5727"/>
    <cellStyle name="Entrada 7 3 3 2" xfId="5728"/>
    <cellStyle name="Entrada 7 3 4" xfId="5729"/>
    <cellStyle name="Entrada 7 3 4 2" xfId="5730"/>
    <cellStyle name="Entrada 7 3 5" xfId="5731"/>
    <cellStyle name="Entrada 7 3 5 2" xfId="5732"/>
    <cellStyle name="Entrada 7 3 6" xfId="5733"/>
    <cellStyle name="Entrada 7 3 6 2" xfId="5734"/>
    <cellStyle name="Entrada 7 3 7" xfId="5735"/>
    <cellStyle name="Entrada 7 3 7 2" xfId="5736"/>
    <cellStyle name="Entrada 7 3 8" xfId="5737"/>
    <cellStyle name="Entrada 7 3 8 2" xfId="5738"/>
    <cellStyle name="Entrada 7 3 9" xfId="5739"/>
    <cellStyle name="Entrada 7 3 9 2" xfId="5740"/>
    <cellStyle name="Entrada 7 4" xfId="5741"/>
    <cellStyle name="Entrada 7 4 2" xfId="5742"/>
    <cellStyle name="Entrada 7 5" xfId="5743"/>
    <cellStyle name="Entrada 7 5 2" xfId="5744"/>
    <cellStyle name="Entrada 7 6" xfId="5745"/>
    <cellStyle name="Entrada 7 6 2" xfId="5746"/>
    <cellStyle name="Entrada 7 7" xfId="5747"/>
    <cellStyle name="Entrada 7 7 2" xfId="5748"/>
    <cellStyle name="Entrada 7 8" xfId="5749"/>
    <cellStyle name="Entrada 7 8 2" xfId="5750"/>
    <cellStyle name="Entrada 7 9" xfId="5751"/>
    <cellStyle name="Entrada 7 9 2" xfId="5752"/>
    <cellStyle name="Entrada 8" xfId="5753"/>
    <cellStyle name="Entrada 9" xfId="5754"/>
    <cellStyle name="Excel Built-in Normal" xfId="5755"/>
    <cellStyle name="Hipervínculo 2" xfId="5756"/>
    <cellStyle name="Hipervínculo 2 2" xfId="5757"/>
    <cellStyle name="Hipervínculo 3" xfId="5758"/>
    <cellStyle name="Hipervínculo 3 2" xfId="5759"/>
    <cellStyle name="Incorrecto 2" xfId="5760"/>
    <cellStyle name="Incorrecto 2 2" xfId="5761"/>
    <cellStyle name="Incorrecto 2 3" xfId="5762"/>
    <cellStyle name="Incorrecto 2 4" xfId="5763"/>
    <cellStyle name="Incorrecto 3" xfId="5764"/>
    <cellStyle name="Incorrecto 4" xfId="5765"/>
    <cellStyle name="Incorrecto 5" xfId="5766"/>
    <cellStyle name="Incorrecto 6" xfId="5767"/>
    <cellStyle name="Incorrecto 7" xfId="5768"/>
    <cellStyle name="Incorrecto 8" xfId="5769"/>
    <cellStyle name="Millares" xfId="1" builtinId="3"/>
    <cellStyle name="Millares 10" xfId="5770"/>
    <cellStyle name="Millares 11" xfId="5771"/>
    <cellStyle name="Millares 12" xfId="5772"/>
    <cellStyle name="Millares 13" xfId="5773"/>
    <cellStyle name="Millares 14" xfId="5774"/>
    <cellStyle name="Millares 15" xfId="5775"/>
    <cellStyle name="Millares 16" xfId="5776"/>
    <cellStyle name="Millares 17" xfId="5777"/>
    <cellStyle name="Millares 2" xfId="5778"/>
    <cellStyle name="Millares 2 2" xfId="5779"/>
    <cellStyle name="Millares 2 2 10" xfId="5780"/>
    <cellStyle name="Millares 2 2 11" xfId="5781"/>
    <cellStyle name="Millares 2 2 12" xfId="5782"/>
    <cellStyle name="Millares 2 2 13" xfId="5783"/>
    <cellStyle name="Millares 2 2 14" xfId="5784"/>
    <cellStyle name="Millares 2 2 2" xfId="5785"/>
    <cellStyle name="Millares 2 2 3" xfId="5786"/>
    <cellStyle name="Millares 2 2 4" xfId="5787"/>
    <cellStyle name="Millares 2 2 5" xfId="5788"/>
    <cellStyle name="Millares 2 2 6" xfId="5789"/>
    <cellStyle name="Millares 2 2 7" xfId="5790"/>
    <cellStyle name="Millares 2 2 8" xfId="5791"/>
    <cellStyle name="Millares 2 2 9" xfId="5792"/>
    <cellStyle name="Millares 2 3" xfId="5793"/>
    <cellStyle name="Millares 2 3 10" xfId="5794"/>
    <cellStyle name="Millares 2 3 11" xfId="5795"/>
    <cellStyle name="Millares 2 3 12" xfId="5796"/>
    <cellStyle name="Millares 2 3 13" xfId="5797"/>
    <cellStyle name="Millares 2 3 14" xfId="5798"/>
    <cellStyle name="Millares 2 3 2" xfId="5799"/>
    <cellStyle name="Millares 2 3 3" xfId="5800"/>
    <cellStyle name="Millares 2 3 4" xfId="5801"/>
    <cellStyle name="Millares 2 3 5" xfId="5802"/>
    <cellStyle name="Millares 2 3 6" xfId="5803"/>
    <cellStyle name="Millares 2 3 7" xfId="5804"/>
    <cellStyle name="Millares 2 3 8" xfId="5805"/>
    <cellStyle name="Millares 2 3 9" xfId="5806"/>
    <cellStyle name="Millares 2 4" xfId="5807"/>
    <cellStyle name="Millares 2 5" xfId="5808"/>
    <cellStyle name="Millares 2 6" xfId="5809"/>
    <cellStyle name="Millares 2 7" xfId="5810"/>
    <cellStyle name="Millares 3" xfId="5811"/>
    <cellStyle name="Millares 4" xfId="5812"/>
    <cellStyle name="Millares 4 10" xfId="5813"/>
    <cellStyle name="Millares 4 10 2" xfId="5814"/>
    <cellStyle name="Millares 4 11" xfId="5815"/>
    <cellStyle name="Millares 4 11 2" xfId="5816"/>
    <cellStyle name="Millares 4 12" xfId="5817"/>
    <cellStyle name="Millares 4 12 2" xfId="5818"/>
    <cellStyle name="Millares 4 13" xfId="5819"/>
    <cellStyle name="Millares 4 2" xfId="5820"/>
    <cellStyle name="Millares 4 2 10" xfId="5821"/>
    <cellStyle name="Millares 4 2 10 2" xfId="5822"/>
    <cellStyle name="Millares 4 2 11" xfId="5823"/>
    <cellStyle name="Millares 4 2 11 2" xfId="5824"/>
    <cellStyle name="Millares 4 2 12" xfId="5825"/>
    <cellStyle name="Millares 4 2 2" xfId="5826"/>
    <cellStyle name="Millares 4 2 2 10" xfId="5827"/>
    <cellStyle name="Millares 4 2 2 10 2" xfId="5828"/>
    <cellStyle name="Millares 4 2 2 11" xfId="5829"/>
    <cellStyle name="Millares 4 2 2 2" xfId="5830"/>
    <cellStyle name="Millares 4 2 2 2 2" xfId="5831"/>
    <cellStyle name="Millares 4 2 2 3" xfId="5832"/>
    <cellStyle name="Millares 4 2 2 3 2" xfId="5833"/>
    <cellStyle name="Millares 4 2 2 4" xfId="5834"/>
    <cellStyle name="Millares 4 2 2 4 2" xfId="5835"/>
    <cellStyle name="Millares 4 2 2 5" xfId="5836"/>
    <cellStyle name="Millares 4 2 2 5 2" xfId="5837"/>
    <cellStyle name="Millares 4 2 2 6" xfId="5838"/>
    <cellStyle name="Millares 4 2 2 6 2" xfId="5839"/>
    <cellStyle name="Millares 4 2 2 7" xfId="5840"/>
    <cellStyle name="Millares 4 2 2 7 2" xfId="5841"/>
    <cellStyle name="Millares 4 2 2 8" xfId="5842"/>
    <cellStyle name="Millares 4 2 2 8 2" xfId="5843"/>
    <cellStyle name="Millares 4 2 2 9" xfId="5844"/>
    <cellStyle name="Millares 4 2 2 9 2" xfId="5845"/>
    <cellStyle name="Millares 4 2 3" xfId="5846"/>
    <cellStyle name="Millares 4 2 3 2" xfId="5847"/>
    <cellStyle name="Millares 4 2 4" xfId="5848"/>
    <cellStyle name="Millares 4 2 4 2" xfId="5849"/>
    <cellStyle name="Millares 4 2 5" xfId="5850"/>
    <cellStyle name="Millares 4 2 5 2" xfId="5851"/>
    <cellStyle name="Millares 4 2 6" xfId="5852"/>
    <cellStyle name="Millares 4 2 6 2" xfId="5853"/>
    <cellStyle name="Millares 4 2 7" xfId="5854"/>
    <cellStyle name="Millares 4 2 7 2" xfId="5855"/>
    <cellStyle name="Millares 4 2 8" xfId="5856"/>
    <cellStyle name="Millares 4 2 8 2" xfId="5857"/>
    <cellStyle name="Millares 4 2 9" xfId="5858"/>
    <cellStyle name="Millares 4 2 9 2" xfId="5859"/>
    <cellStyle name="Millares 4 3" xfId="5860"/>
    <cellStyle name="Millares 4 3 10" xfId="5861"/>
    <cellStyle name="Millares 4 3 10 2" xfId="5862"/>
    <cellStyle name="Millares 4 3 11" xfId="5863"/>
    <cellStyle name="Millares 4 3 2" xfId="5864"/>
    <cellStyle name="Millares 4 3 2 2" xfId="5865"/>
    <cellStyle name="Millares 4 3 3" xfId="5866"/>
    <cellStyle name="Millares 4 3 3 2" xfId="5867"/>
    <cellStyle name="Millares 4 3 4" xfId="5868"/>
    <cellStyle name="Millares 4 3 4 2" xfId="5869"/>
    <cellStyle name="Millares 4 3 5" xfId="5870"/>
    <cellStyle name="Millares 4 3 5 2" xfId="5871"/>
    <cellStyle name="Millares 4 3 6" xfId="5872"/>
    <cellStyle name="Millares 4 3 6 2" xfId="5873"/>
    <cellStyle name="Millares 4 3 7" xfId="5874"/>
    <cellStyle name="Millares 4 3 7 2" xfId="5875"/>
    <cellStyle name="Millares 4 3 8" xfId="5876"/>
    <cellStyle name="Millares 4 3 8 2" xfId="5877"/>
    <cellStyle name="Millares 4 3 9" xfId="5878"/>
    <cellStyle name="Millares 4 3 9 2" xfId="5879"/>
    <cellStyle name="Millares 4 4" xfId="5880"/>
    <cellStyle name="Millares 4 4 2" xfId="5881"/>
    <cellStyle name="Millares 4 5" xfId="5882"/>
    <cellStyle name="Millares 4 5 2" xfId="5883"/>
    <cellStyle name="Millares 4 6" xfId="5884"/>
    <cellStyle name="Millares 4 6 2" xfId="5885"/>
    <cellStyle name="Millares 4 7" xfId="5886"/>
    <cellStyle name="Millares 4 7 2" xfId="5887"/>
    <cellStyle name="Millares 4 8" xfId="5888"/>
    <cellStyle name="Millares 4 8 2" xfId="5889"/>
    <cellStyle name="Millares 4 9" xfId="5890"/>
    <cellStyle name="Millares 4 9 2" xfId="5891"/>
    <cellStyle name="Millares 5" xfId="5892"/>
    <cellStyle name="Millares 5 10" xfId="5893"/>
    <cellStyle name="Millares 5 10 2" xfId="5894"/>
    <cellStyle name="Millares 5 11" xfId="5895"/>
    <cellStyle name="Millares 5 11 2" xfId="5896"/>
    <cellStyle name="Millares 5 12" xfId="5897"/>
    <cellStyle name="Millares 5 12 2" xfId="5898"/>
    <cellStyle name="Millares 5 13" xfId="5899"/>
    <cellStyle name="Millares 5 2" xfId="5900"/>
    <cellStyle name="Millares 5 2 10" xfId="5901"/>
    <cellStyle name="Millares 5 2 10 2" xfId="5902"/>
    <cellStyle name="Millares 5 2 11" xfId="5903"/>
    <cellStyle name="Millares 5 2 11 2" xfId="5904"/>
    <cellStyle name="Millares 5 2 12" xfId="5905"/>
    <cellStyle name="Millares 5 2 2" xfId="5906"/>
    <cellStyle name="Millares 5 2 2 10" xfId="5907"/>
    <cellStyle name="Millares 5 2 2 10 2" xfId="5908"/>
    <cellStyle name="Millares 5 2 2 11" xfId="5909"/>
    <cellStyle name="Millares 5 2 2 2" xfId="5910"/>
    <cellStyle name="Millares 5 2 2 2 2" xfId="5911"/>
    <cellStyle name="Millares 5 2 2 3" xfId="5912"/>
    <cellStyle name="Millares 5 2 2 3 2" xfId="5913"/>
    <cellStyle name="Millares 5 2 2 4" xfId="5914"/>
    <cellStyle name="Millares 5 2 2 4 2" xfId="5915"/>
    <cellStyle name="Millares 5 2 2 5" xfId="5916"/>
    <cellStyle name="Millares 5 2 2 5 2" xfId="5917"/>
    <cellStyle name="Millares 5 2 2 6" xfId="5918"/>
    <cellStyle name="Millares 5 2 2 6 2" xfId="5919"/>
    <cellStyle name="Millares 5 2 2 7" xfId="5920"/>
    <cellStyle name="Millares 5 2 2 7 2" xfId="5921"/>
    <cellStyle name="Millares 5 2 2 8" xfId="5922"/>
    <cellStyle name="Millares 5 2 2 8 2" xfId="5923"/>
    <cellStyle name="Millares 5 2 2 9" xfId="5924"/>
    <cellStyle name="Millares 5 2 2 9 2" xfId="5925"/>
    <cellStyle name="Millares 5 2 3" xfId="5926"/>
    <cellStyle name="Millares 5 2 3 2" xfId="5927"/>
    <cellStyle name="Millares 5 2 4" xfId="5928"/>
    <cellStyle name="Millares 5 2 4 2" xfId="5929"/>
    <cellStyle name="Millares 5 2 5" xfId="5930"/>
    <cellStyle name="Millares 5 2 5 2" xfId="5931"/>
    <cellStyle name="Millares 5 2 6" xfId="5932"/>
    <cellStyle name="Millares 5 2 6 2" xfId="5933"/>
    <cellStyle name="Millares 5 2 7" xfId="5934"/>
    <cellStyle name="Millares 5 2 7 2" xfId="5935"/>
    <cellStyle name="Millares 5 2 8" xfId="5936"/>
    <cellStyle name="Millares 5 2 8 2" xfId="5937"/>
    <cellStyle name="Millares 5 2 9" xfId="5938"/>
    <cellStyle name="Millares 5 2 9 2" xfId="5939"/>
    <cellStyle name="Millares 5 3" xfId="5940"/>
    <cellStyle name="Millares 5 3 10" xfId="5941"/>
    <cellStyle name="Millares 5 3 10 2" xfId="5942"/>
    <cellStyle name="Millares 5 3 11" xfId="5943"/>
    <cellStyle name="Millares 5 3 2" xfId="5944"/>
    <cellStyle name="Millares 5 3 2 2" xfId="5945"/>
    <cellStyle name="Millares 5 3 3" xfId="5946"/>
    <cellStyle name="Millares 5 3 3 2" xfId="5947"/>
    <cellStyle name="Millares 5 3 4" xfId="5948"/>
    <cellStyle name="Millares 5 3 4 2" xfId="5949"/>
    <cellStyle name="Millares 5 3 5" xfId="5950"/>
    <cellStyle name="Millares 5 3 5 2" xfId="5951"/>
    <cellStyle name="Millares 5 3 6" xfId="5952"/>
    <cellStyle name="Millares 5 3 6 2" xfId="5953"/>
    <cellStyle name="Millares 5 3 7" xfId="5954"/>
    <cellStyle name="Millares 5 3 7 2" xfId="5955"/>
    <cellStyle name="Millares 5 3 8" xfId="5956"/>
    <cellStyle name="Millares 5 3 8 2" xfId="5957"/>
    <cellStyle name="Millares 5 3 9" xfId="5958"/>
    <cellStyle name="Millares 5 3 9 2" xfId="5959"/>
    <cellStyle name="Millares 5 4" xfId="5960"/>
    <cellStyle name="Millares 5 4 2" xfId="5961"/>
    <cellStyle name="Millares 5 5" xfId="5962"/>
    <cellStyle name="Millares 5 5 2" xfId="5963"/>
    <cellStyle name="Millares 5 6" xfId="5964"/>
    <cellStyle name="Millares 5 6 2" xfId="5965"/>
    <cellStyle name="Millares 5 7" xfId="5966"/>
    <cellStyle name="Millares 5 7 2" xfId="5967"/>
    <cellStyle name="Millares 5 8" xfId="5968"/>
    <cellStyle name="Millares 5 8 2" xfId="5969"/>
    <cellStyle name="Millares 5 9" xfId="5970"/>
    <cellStyle name="Millares 5 9 2" xfId="5971"/>
    <cellStyle name="Millares 6" xfId="5972"/>
    <cellStyle name="Millares 6 10" xfId="5973"/>
    <cellStyle name="Millares 6 10 2" xfId="5974"/>
    <cellStyle name="Millares 6 11" xfId="5975"/>
    <cellStyle name="Millares 6 11 2" xfId="5976"/>
    <cellStyle name="Millares 6 12" xfId="5977"/>
    <cellStyle name="Millares 6 12 2" xfId="5978"/>
    <cellStyle name="Millares 6 13" xfId="5979"/>
    <cellStyle name="Millares 6 2" xfId="5980"/>
    <cellStyle name="Millares 6 2 10" xfId="5981"/>
    <cellStyle name="Millares 6 2 10 2" xfId="5982"/>
    <cellStyle name="Millares 6 2 11" xfId="5983"/>
    <cellStyle name="Millares 6 2 11 2" xfId="5984"/>
    <cellStyle name="Millares 6 2 12" xfId="5985"/>
    <cellStyle name="Millares 6 2 2" xfId="5986"/>
    <cellStyle name="Millares 6 2 2 10" xfId="5987"/>
    <cellStyle name="Millares 6 2 2 10 2" xfId="5988"/>
    <cellStyle name="Millares 6 2 2 11" xfId="5989"/>
    <cellStyle name="Millares 6 2 2 2" xfId="5990"/>
    <cellStyle name="Millares 6 2 2 2 2" xfId="5991"/>
    <cellStyle name="Millares 6 2 2 3" xfId="5992"/>
    <cellStyle name="Millares 6 2 2 3 2" xfId="5993"/>
    <cellStyle name="Millares 6 2 2 4" xfId="5994"/>
    <cellStyle name="Millares 6 2 2 4 2" xfId="5995"/>
    <cellStyle name="Millares 6 2 2 5" xfId="5996"/>
    <cellStyle name="Millares 6 2 2 5 2" xfId="5997"/>
    <cellStyle name="Millares 6 2 2 6" xfId="5998"/>
    <cellStyle name="Millares 6 2 2 6 2" xfId="5999"/>
    <cellStyle name="Millares 6 2 2 7" xfId="6000"/>
    <cellStyle name="Millares 6 2 2 7 2" xfId="6001"/>
    <cellStyle name="Millares 6 2 2 8" xfId="6002"/>
    <cellStyle name="Millares 6 2 2 8 2" xfId="6003"/>
    <cellStyle name="Millares 6 2 2 9" xfId="6004"/>
    <cellStyle name="Millares 6 2 2 9 2" xfId="6005"/>
    <cellStyle name="Millares 6 2 3" xfId="6006"/>
    <cellStyle name="Millares 6 2 3 2" xfId="6007"/>
    <cellStyle name="Millares 6 2 4" xfId="6008"/>
    <cellStyle name="Millares 6 2 4 2" xfId="6009"/>
    <cellStyle name="Millares 6 2 5" xfId="6010"/>
    <cellStyle name="Millares 6 2 5 2" xfId="6011"/>
    <cellStyle name="Millares 6 2 6" xfId="6012"/>
    <cellStyle name="Millares 6 2 6 2" xfId="6013"/>
    <cellStyle name="Millares 6 2 7" xfId="6014"/>
    <cellStyle name="Millares 6 2 7 2" xfId="6015"/>
    <cellStyle name="Millares 6 2 8" xfId="6016"/>
    <cellStyle name="Millares 6 2 8 2" xfId="6017"/>
    <cellStyle name="Millares 6 2 9" xfId="6018"/>
    <cellStyle name="Millares 6 2 9 2" xfId="6019"/>
    <cellStyle name="Millares 6 3" xfId="6020"/>
    <cellStyle name="Millares 6 3 10" xfId="6021"/>
    <cellStyle name="Millares 6 3 10 2" xfId="6022"/>
    <cellStyle name="Millares 6 3 11" xfId="6023"/>
    <cellStyle name="Millares 6 3 2" xfId="6024"/>
    <cellStyle name="Millares 6 3 2 2" xfId="6025"/>
    <cellStyle name="Millares 6 3 3" xfId="6026"/>
    <cellStyle name="Millares 6 3 3 2" xfId="6027"/>
    <cellStyle name="Millares 6 3 4" xfId="6028"/>
    <cellStyle name="Millares 6 3 4 2" xfId="6029"/>
    <cellStyle name="Millares 6 3 5" xfId="6030"/>
    <cellStyle name="Millares 6 3 5 2" xfId="6031"/>
    <cellStyle name="Millares 6 3 6" xfId="6032"/>
    <cellStyle name="Millares 6 3 6 2" xfId="6033"/>
    <cellStyle name="Millares 6 3 7" xfId="6034"/>
    <cellStyle name="Millares 6 3 7 2" xfId="6035"/>
    <cellStyle name="Millares 6 3 8" xfId="6036"/>
    <cellStyle name="Millares 6 3 8 2" xfId="6037"/>
    <cellStyle name="Millares 6 3 9" xfId="6038"/>
    <cellStyle name="Millares 6 3 9 2" xfId="6039"/>
    <cellStyle name="Millares 6 4" xfId="6040"/>
    <cellStyle name="Millares 6 4 2" xfId="6041"/>
    <cellStyle name="Millares 6 5" xfId="6042"/>
    <cellStyle name="Millares 6 5 2" xfId="6043"/>
    <cellStyle name="Millares 6 6" xfId="6044"/>
    <cellStyle name="Millares 6 6 2" xfId="6045"/>
    <cellStyle name="Millares 6 7" xfId="6046"/>
    <cellStyle name="Millares 6 7 2" xfId="6047"/>
    <cellStyle name="Millares 6 8" xfId="6048"/>
    <cellStyle name="Millares 6 8 2" xfId="6049"/>
    <cellStyle name="Millares 6 9" xfId="6050"/>
    <cellStyle name="Millares 6 9 2" xfId="6051"/>
    <cellStyle name="Millares 7" xfId="6052"/>
    <cellStyle name="Millares 7 10" xfId="6053"/>
    <cellStyle name="Millares 7 11" xfId="6054"/>
    <cellStyle name="Millares 7 12" xfId="6055"/>
    <cellStyle name="Millares 7 2" xfId="6056"/>
    <cellStyle name="Millares 7 3" xfId="6057"/>
    <cellStyle name="Millares 7 4" xfId="6058"/>
    <cellStyle name="Millares 7 5" xfId="6059"/>
    <cellStyle name="Millares 7 6" xfId="6060"/>
    <cellStyle name="Millares 7 7" xfId="6061"/>
    <cellStyle name="Millares 7 8" xfId="6062"/>
    <cellStyle name="Millares 7 9" xfId="6063"/>
    <cellStyle name="Millares 8" xfId="6064"/>
    <cellStyle name="Millares 9" xfId="6065"/>
    <cellStyle name="Moneda 2" xfId="6066"/>
    <cellStyle name="Moneda 2 2" xfId="6067"/>
    <cellStyle name="Moneda 2 3" xfId="6068"/>
    <cellStyle name="Moneda 3" xfId="6069"/>
    <cellStyle name="Moneda 4" xfId="6070"/>
    <cellStyle name="Moneda 5" xfId="6071"/>
    <cellStyle name="Moneda 6" xfId="6072"/>
    <cellStyle name="Moneda 7" xfId="6073"/>
    <cellStyle name="Moneda 8" xfId="6074"/>
    <cellStyle name="Neutral 2" xfId="6075"/>
    <cellStyle name="Neutral 2 2" xfId="6076"/>
    <cellStyle name="Neutral 2 3" xfId="6077"/>
    <cellStyle name="Neutral 2 4" xfId="6078"/>
    <cellStyle name="Neutral 3" xfId="6079"/>
    <cellStyle name="Neutral 4" xfId="6080"/>
    <cellStyle name="Neutral 5" xfId="6081"/>
    <cellStyle name="Neutral 6" xfId="6082"/>
    <cellStyle name="Neutral 7" xfId="6083"/>
    <cellStyle name="Neutral 8" xfId="6084"/>
    <cellStyle name="Normal" xfId="0" builtinId="0"/>
    <cellStyle name="Normal 10" xfId="6085"/>
    <cellStyle name="Normal 10 10" xfId="6086"/>
    <cellStyle name="Normal 10 10 2" xfId="6087"/>
    <cellStyle name="Normal 10 11" xfId="6088"/>
    <cellStyle name="Normal 10 11 2" xfId="6089"/>
    <cellStyle name="Normal 10 12" xfId="6090"/>
    <cellStyle name="Normal 10 12 2" xfId="6091"/>
    <cellStyle name="Normal 10 13" xfId="6092"/>
    <cellStyle name="Normal 10 13 2" xfId="6093"/>
    <cellStyle name="Normal 10 14" xfId="6094"/>
    <cellStyle name="Normal 10 14 2" xfId="6095"/>
    <cellStyle name="Normal 10 15" xfId="6096"/>
    <cellStyle name="Normal 10 15 2" xfId="6097"/>
    <cellStyle name="Normal 10 16" xfId="6098"/>
    <cellStyle name="Normal 10 16 2" xfId="6099"/>
    <cellStyle name="Normal 10 17" xfId="6100"/>
    <cellStyle name="Normal 10 17 2" xfId="6101"/>
    <cellStyle name="Normal 10 18" xfId="6102"/>
    <cellStyle name="Normal 10 18 2" xfId="6103"/>
    <cellStyle name="Normal 10 19" xfId="6104"/>
    <cellStyle name="Normal 10 2" xfId="6105"/>
    <cellStyle name="Normal 10 2 2" xfId="6106"/>
    <cellStyle name="Normal 10 20" xfId="6107"/>
    <cellStyle name="Normal 10 3" xfId="6108"/>
    <cellStyle name="Normal 10 3 2" xfId="6109"/>
    <cellStyle name="Normal 10 4" xfId="6110"/>
    <cellStyle name="Normal 10 4 2" xfId="6111"/>
    <cellStyle name="Normal 10 5" xfId="6112"/>
    <cellStyle name="Normal 10 5 2" xfId="6113"/>
    <cellStyle name="Normal 10 6" xfId="6114"/>
    <cellStyle name="Normal 10 6 2" xfId="6115"/>
    <cellStyle name="Normal 10 7" xfId="6116"/>
    <cellStyle name="Normal 10 8" xfId="6117"/>
    <cellStyle name="Normal 10 8 10" xfId="6118"/>
    <cellStyle name="Normal 10 8 10 2" xfId="6119"/>
    <cellStyle name="Normal 10 8 11" xfId="6120"/>
    <cellStyle name="Normal 10 8 11 2" xfId="6121"/>
    <cellStyle name="Normal 10 8 12" xfId="6122"/>
    <cellStyle name="Normal 10 8 2" xfId="6123"/>
    <cellStyle name="Normal 10 8 2 10" xfId="6124"/>
    <cellStyle name="Normal 10 8 2 10 2" xfId="6125"/>
    <cellStyle name="Normal 10 8 2 11" xfId="6126"/>
    <cellStyle name="Normal 10 8 2 2" xfId="6127"/>
    <cellStyle name="Normal 10 8 2 2 2" xfId="6128"/>
    <cellStyle name="Normal 10 8 2 3" xfId="6129"/>
    <cellStyle name="Normal 10 8 2 3 2" xfId="6130"/>
    <cellStyle name="Normal 10 8 2 4" xfId="6131"/>
    <cellStyle name="Normal 10 8 2 4 2" xfId="6132"/>
    <cellStyle name="Normal 10 8 2 5" xfId="6133"/>
    <cellStyle name="Normal 10 8 2 5 2" xfId="6134"/>
    <cellStyle name="Normal 10 8 2 6" xfId="6135"/>
    <cellStyle name="Normal 10 8 2 6 2" xfId="6136"/>
    <cellStyle name="Normal 10 8 2 7" xfId="6137"/>
    <cellStyle name="Normal 10 8 2 7 2" xfId="6138"/>
    <cellStyle name="Normal 10 8 2 8" xfId="6139"/>
    <cellStyle name="Normal 10 8 2 8 2" xfId="6140"/>
    <cellStyle name="Normal 10 8 2 9" xfId="6141"/>
    <cellStyle name="Normal 10 8 2 9 2" xfId="6142"/>
    <cellStyle name="Normal 10 8 3" xfId="6143"/>
    <cellStyle name="Normal 10 8 3 2" xfId="6144"/>
    <cellStyle name="Normal 10 8 4" xfId="6145"/>
    <cellStyle name="Normal 10 8 4 2" xfId="6146"/>
    <cellStyle name="Normal 10 8 5" xfId="6147"/>
    <cellStyle name="Normal 10 8 5 2" xfId="6148"/>
    <cellStyle name="Normal 10 8 6" xfId="6149"/>
    <cellStyle name="Normal 10 8 6 2" xfId="6150"/>
    <cellStyle name="Normal 10 8 7" xfId="6151"/>
    <cellStyle name="Normal 10 8 7 2" xfId="6152"/>
    <cellStyle name="Normal 10 8 8" xfId="6153"/>
    <cellStyle name="Normal 10 8 8 2" xfId="6154"/>
    <cellStyle name="Normal 10 8 9" xfId="6155"/>
    <cellStyle name="Normal 10 8 9 2" xfId="6156"/>
    <cellStyle name="Normal 10 9" xfId="6157"/>
    <cellStyle name="Normal 10 9 10" xfId="6158"/>
    <cellStyle name="Normal 10 9 10 2" xfId="6159"/>
    <cellStyle name="Normal 10 9 11" xfId="6160"/>
    <cellStyle name="Normal 10 9 2" xfId="6161"/>
    <cellStyle name="Normal 10 9 2 2" xfId="6162"/>
    <cellStyle name="Normal 10 9 3" xfId="6163"/>
    <cellStyle name="Normal 10 9 3 2" xfId="6164"/>
    <cellStyle name="Normal 10 9 4" xfId="6165"/>
    <cellStyle name="Normal 10 9 4 2" xfId="6166"/>
    <cellStyle name="Normal 10 9 5" xfId="6167"/>
    <cellStyle name="Normal 10 9 5 2" xfId="6168"/>
    <cellStyle name="Normal 10 9 6" xfId="6169"/>
    <cellStyle name="Normal 10 9 6 2" xfId="6170"/>
    <cellStyle name="Normal 10 9 7" xfId="6171"/>
    <cellStyle name="Normal 10 9 7 2" xfId="6172"/>
    <cellStyle name="Normal 10 9 8" xfId="6173"/>
    <cellStyle name="Normal 10 9 8 2" xfId="6174"/>
    <cellStyle name="Normal 10 9 9" xfId="6175"/>
    <cellStyle name="Normal 10 9 9 2" xfId="6176"/>
    <cellStyle name="Normal 11" xfId="6177"/>
    <cellStyle name="Normal 11 2" xfId="6178"/>
    <cellStyle name="Normal 11 2 10" xfId="6179"/>
    <cellStyle name="Normal 11 2 11" xfId="6180"/>
    <cellStyle name="Normal 11 2 12" xfId="6181"/>
    <cellStyle name="Normal 11 2 13" xfId="6182"/>
    <cellStyle name="Normal 11 2 14" xfId="6183"/>
    <cellStyle name="Normal 11 2 15" xfId="6184"/>
    <cellStyle name="Normal 11 2 2" xfId="6185"/>
    <cellStyle name="Normal 11 2 3" xfId="6186"/>
    <cellStyle name="Normal 11 2 4" xfId="6187"/>
    <cellStyle name="Normal 11 2 5" xfId="6188"/>
    <cellStyle name="Normal 11 2 6" xfId="6189"/>
    <cellStyle name="Normal 11 2 7" xfId="6190"/>
    <cellStyle name="Normal 11 2 8" xfId="6191"/>
    <cellStyle name="Normal 11 2 9" xfId="6192"/>
    <cellStyle name="Normal 11 3" xfId="6193"/>
    <cellStyle name="Normal 11 3 10" xfId="6194"/>
    <cellStyle name="Normal 11 3 11" xfId="6195"/>
    <cellStyle name="Normal 11 3 12" xfId="6196"/>
    <cellStyle name="Normal 11 3 13" xfId="6197"/>
    <cellStyle name="Normal 11 3 14" xfId="6198"/>
    <cellStyle name="Normal 11 3 2" xfId="6199"/>
    <cellStyle name="Normal 11 3 3" xfId="6200"/>
    <cellStyle name="Normal 11 3 4" xfId="6201"/>
    <cellStyle name="Normal 11 3 5" xfId="6202"/>
    <cellStyle name="Normal 11 3 6" xfId="6203"/>
    <cellStyle name="Normal 11 3 7" xfId="6204"/>
    <cellStyle name="Normal 11 3 8" xfId="6205"/>
    <cellStyle name="Normal 11 3 9" xfId="6206"/>
    <cellStyle name="Normal 11 4" xfId="6207"/>
    <cellStyle name="Normal 11 4 2" xfId="6208"/>
    <cellStyle name="Normal 11 5" xfId="6209"/>
    <cellStyle name="Normal 11 5 2" xfId="6210"/>
    <cellStyle name="Normal 11 6" xfId="6211"/>
    <cellStyle name="Normal 11 6 2" xfId="6212"/>
    <cellStyle name="Normal 11 7" xfId="6213"/>
    <cellStyle name="Normal 12" xfId="6214"/>
    <cellStyle name="Normal 12 2" xfId="6215"/>
    <cellStyle name="Normal 12 2 10" xfId="6216"/>
    <cellStyle name="Normal 12 2 11" xfId="6217"/>
    <cellStyle name="Normal 12 2 12" xfId="6218"/>
    <cellStyle name="Normal 12 2 13" xfId="6219"/>
    <cellStyle name="Normal 12 2 14" xfId="6220"/>
    <cellStyle name="Normal 12 2 15" xfId="6221"/>
    <cellStyle name="Normal 12 2 2" xfId="6222"/>
    <cellStyle name="Normal 12 2 3" xfId="6223"/>
    <cellStyle name="Normal 12 2 4" xfId="6224"/>
    <cellStyle name="Normal 12 2 5" xfId="6225"/>
    <cellStyle name="Normal 12 2 6" xfId="6226"/>
    <cellStyle name="Normal 12 2 7" xfId="6227"/>
    <cellStyle name="Normal 12 2 8" xfId="6228"/>
    <cellStyle name="Normal 12 2 9" xfId="6229"/>
    <cellStyle name="Normal 12 3" xfId="6230"/>
    <cellStyle name="Normal 12 3 10" xfId="6231"/>
    <cellStyle name="Normal 12 3 11" xfId="6232"/>
    <cellStyle name="Normal 12 3 12" xfId="6233"/>
    <cellStyle name="Normal 12 3 13" xfId="6234"/>
    <cellStyle name="Normal 12 3 14" xfId="6235"/>
    <cellStyle name="Normal 12 3 2" xfId="6236"/>
    <cellStyle name="Normal 12 3 3" xfId="6237"/>
    <cellStyle name="Normal 12 3 4" xfId="6238"/>
    <cellStyle name="Normal 12 3 5" xfId="6239"/>
    <cellStyle name="Normal 12 3 6" xfId="6240"/>
    <cellStyle name="Normal 12 3 7" xfId="6241"/>
    <cellStyle name="Normal 12 3 8" xfId="6242"/>
    <cellStyle name="Normal 12 3 9" xfId="6243"/>
    <cellStyle name="Normal 13" xfId="6244"/>
    <cellStyle name="Normal 13 2" xfId="6245"/>
    <cellStyle name="Normal 13 2 2" xfId="6246"/>
    <cellStyle name="Normal 13 3" xfId="6247"/>
    <cellStyle name="Normal 14" xfId="6248"/>
    <cellStyle name="Normal 14 10" xfId="6249"/>
    <cellStyle name="Normal 14 10 2" xfId="6250"/>
    <cellStyle name="Normal 14 11" xfId="6251"/>
    <cellStyle name="Normal 14 11 2" xfId="6252"/>
    <cellStyle name="Normal 14 12" xfId="6253"/>
    <cellStyle name="Normal 14 12 2" xfId="6254"/>
    <cellStyle name="Normal 14 13" xfId="6255"/>
    <cellStyle name="Normal 14 13 2" xfId="6256"/>
    <cellStyle name="Normal 14 14" xfId="6257"/>
    <cellStyle name="Normal 14 14 2" xfId="6258"/>
    <cellStyle name="Normal 14 15" xfId="6259"/>
    <cellStyle name="Normal 14 16" xfId="6260"/>
    <cellStyle name="Normal 14 2" xfId="6261"/>
    <cellStyle name="Normal 14 2 2" xfId="6262"/>
    <cellStyle name="Normal 14 3" xfId="6263"/>
    <cellStyle name="Normal 14 4" xfId="6264"/>
    <cellStyle name="Normal 14 4 10" xfId="6265"/>
    <cellStyle name="Normal 14 4 10 2" xfId="6266"/>
    <cellStyle name="Normal 14 4 11" xfId="6267"/>
    <cellStyle name="Normal 14 4 11 2" xfId="6268"/>
    <cellStyle name="Normal 14 4 12" xfId="6269"/>
    <cellStyle name="Normal 14 4 2" xfId="6270"/>
    <cellStyle name="Normal 14 4 2 10" xfId="6271"/>
    <cellStyle name="Normal 14 4 2 10 2" xfId="6272"/>
    <cellStyle name="Normal 14 4 2 11" xfId="6273"/>
    <cellStyle name="Normal 14 4 2 2" xfId="6274"/>
    <cellStyle name="Normal 14 4 2 2 2" xfId="6275"/>
    <cellStyle name="Normal 14 4 2 3" xfId="6276"/>
    <cellStyle name="Normal 14 4 2 3 2" xfId="6277"/>
    <cellStyle name="Normal 14 4 2 4" xfId="6278"/>
    <cellStyle name="Normal 14 4 2 4 2" xfId="6279"/>
    <cellStyle name="Normal 14 4 2 5" xfId="6280"/>
    <cellStyle name="Normal 14 4 2 5 2" xfId="6281"/>
    <cellStyle name="Normal 14 4 2 6" xfId="6282"/>
    <cellStyle name="Normal 14 4 2 6 2" xfId="6283"/>
    <cellStyle name="Normal 14 4 2 7" xfId="6284"/>
    <cellStyle name="Normal 14 4 2 7 2" xfId="6285"/>
    <cellStyle name="Normal 14 4 2 8" xfId="6286"/>
    <cellStyle name="Normal 14 4 2 8 2" xfId="6287"/>
    <cellStyle name="Normal 14 4 2 9" xfId="6288"/>
    <cellStyle name="Normal 14 4 2 9 2" xfId="6289"/>
    <cellStyle name="Normal 14 4 3" xfId="6290"/>
    <cellStyle name="Normal 14 4 3 2" xfId="6291"/>
    <cellStyle name="Normal 14 4 4" xfId="6292"/>
    <cellStyle name="Normal 14 4 4 2" xfId="6293"/>
    <cellStyle name="Normal 14 4 5" xfId="6294"/>
    <cellStyle name="Normal 14 4 5 2" xfId="6295"/>
    <cellStyle name="Normal 14 4 6" xfId="6296"/>
    <cellStyle name="Normal 14 4 6 2" xfId="6297"/>
    <cellStyle name="Normal 14 4 7" xfId="6298"/>
    <cellStyle name="Normal 14 4 7 2" xfId="6299"/>
    <cellStyle name="Normal 14 4 8" xfId="6300"/>
    <cellStyle name="Normal 14 4 8 2" xfId="6301"/>
    <cellStyle name="Normal 14 4 9" xfId="6302"/>
    <cellStyle name="Normal 14 4 9 2" xfId="6303"/>
    <cellStyle name="Normal 14 5" xfId="6304"/>
    <cellStyle name="Normal 14 5 10" xfId="6305"/>
    <cellStyle name="Normal 14 5 10 2" xfId="6306"/>
    <cellStyle name="Normal 14 5 11" xfId="6307"/>
    <cellStyle name="Normal 14 5 2" xfId="6308"/>
    <cellStyle name="Normal 14 5 2 2" xfId="6309"/>
    <cellStyle name="Normal 14 5 3" xfId="6310"/>
    <cellStyle name="Normal 14 5 3 2" xfId="6311"/>
    <cellStyle name="Normal 14 5 4" xfId="6312"/>
    <cellStyle name="Normal 14 5 4 2" xfId="6313"/>
    <cellStyle name="Normal 14 5 5" xfId="6314"/>
    <cellStyle name="Normal 14 5 5 2" xfId="6315"/>
    <cellStyle name="Normal 14 5 6" xfId="6316"/>
    <cellStyle name="Normal 14 5 6 2" xfId="6317"/>
    <cellStyle name="Normal 14 5 7" xfId="6318"/>
    <cellStyle name="Normal 14 5 7 2" xfId="6319"/>
    <cellStyle name="Normal 14 5 8" xfId="6320"/>
    <cellStyle name="Normal 14 5 8 2" xfId="6321"/>
    <cellStyle name="Normal 14 5 9" xfId="6322"/>
    <cellStyle name="Normal 14 5 9 2" xfId="6323"/>
    <cellStyle name="Normal 14 6" xfId="6324"/>
    <cellStyle name="Normal 14 6 2" xfId="6325"/>
    <cellStyle name="Normal 14 7" xfId="6326"/>
    <cellStyle name="Normal 14 7 2" xfId="6327"/>
    <cellStyle name="Normal 14 8" xfId="6328"/>
    <cellStyle name="Normal 14 8 2" xfId="6329"/>
    <cellStyle name="Normal 14 9" xfId="6330"/>
    <cellStyle name="Normal 14 9 2" xfId="6331"/>
    <cellStyle name="Normal 15" xfId="6332"/>
    <cellStyle name="Normal 15 10" xfId="6333"/>
    <cellStyle name="Normal 15 10 2" xfId="6334"/>
    <cellStyle name="Normal 15 11" xfId="6335"/>
    <cellStyle name="Normal 15 11 2" xfId="6336"/>
    <cellStyle name="Normal 15 12" xfId="6337"/>
    <cellStyle name="Normal 15 12 2" xfId="6338"/>
    <cellStyle name="Normal 15 13" xfId="6339"/>
    <cellStyle name="Normal 15 13 2" xfId="6340"/>
    <cellStyle name="Normal 15 14" xfId="6341"/>
    <cellStyle name="Normal 15 14 2" xfId="6342"/>
    <cellStyle name="Normal 15 15" xfId="6343"/>
    <cellStyle name="Normal 15 16" xfId="6344"/>
    <cellStyle name="Normal 15 2" xfId="6345"/>
    <cellStyle name="Normal 15 2 2" xfId="6346"/>
    <cellStyle name="Normal 15 3" xfId="6347"/>
    <cellStyle name="Normal 15 4" xfId="6348"/>
    <cellStyle name="Normal 15 4 10" xfId="6349"/>
    <cellStyle name="Normal 15 4 10 2" xfId="6350"/>
    <cellStyle name="Normal 15 4 11" xfId="6351"/>
    <cellStyle name="Normal 15 4 11 2" xfId="6352"/>
    <cellStyle name="Normal 15 4 12" xfId="6353"/>
    <cellStyle name="Normal 15 4 2" xfId="6354"/>
    <cellStyle name="Normal 15 4 2 10" xfId="6355"/>
    <cellStyle name="Normal 15 4 2 10 2" xfId="6356"/>
    <cellStyle name="Normal 15 4 2 11" xfId="6357"/>
    <cellStyle name="Normal 15 4 2 2" xfId="6358"/>
    <cellStyle name="Normal 15 4 2 2 2" xfId="6359"/>
    <cellStyle name="Normal 15 4 2 3" xfId="6360"/>
    <cellStyle name="Normal 15 4 2 3 2" xfId="6361"/>
    <cellStyle name="Normal 15 4 2 4" xfId="6362"/>
    <cellStyle name="Normal 15 4 2 4 2" xfId="6363"/>
    <cellStyle name="Normal 15 4 2 5" xfId="6364"/>
    <cellStyle name="Normal 15 4 2 5 2" xfId="6365"/>
    <cellStyle name="Normal 15 4 2 6" xfId="6366"/>
    <cellStyle name="Normal 15 4 2 6 2" xfId="6367"/>
    <cellStyle name="Normal 15 4 2 7" xfId="6368"/>
    <cellStyle name="Normal 15 4 2 7 2" xfId="6369"/>
    <cellStyle name="Normal 15 4 2 8" xfId="6370"/>
    <cellStyle name="Normal 15 4 2 8 2" xfId="6371"/>
    <cellStyle name="Normal 15 4 2 9" xfId="6372"/>
    <cellStyle name="Normal 15 4 2 9 2" xfId="6373"/>
    <cellStyle name="Normal 15 4 3" xfId="6374"/>
    <cellStyle name="Normal 15 4 3 2" xfId="6375"/>
    <cellStyle name="Normal 15 4 4" xfId="6376"/>
    <cellStyle name="Normal 15 4 4 2" xfId="6377"/>
    <cellStyle name="Normal 15 4 5" xfId="6378"/>
    <cellStyle name="Normal 15 4 5 2" xfId="6379"/>
    <cellStyle name="Normal 15 4 6" xfId="6380"/>
    <cellStyle name="Normal 15 4 6 2" xfId="6381"/>
    <cellStyle name="Normal 15 4 7" xfId="6382"/>
    <cellStyle name="Normal 15 4 7 2" xfId="6383"/>
    <cellStyle name="Normal 15 4 8" xfId="6384"/>
    <cellStyle name="Normal 15 4 8 2" xfId="6385"/>
    <cellStyle name="Normal 15 4 9" xfId="6386"/>
    <cellStyle name="Normal 15 4 9 2" xfId="6387"/>
    <cellStyle name="Normal 15 5" xfId="6388"/>
    <cellStyle name="Normal 15 5 10" xfId="6389"/>
    <cellStyle name="Normal 15 5 10 2" xfId="6390"/>
    <cellStyle name="Normal 15 5 11" xfId="6391"/>
    <cellStyle name="Normal 15 5 2" xfId="6392"/>
    <cellStyle name="Normal 15 5 2 2" xfId="6393"/>
    <cellStyle name="Normal 15 5 3" xfId="6394"/>
    <cellStyle name="Normal 15 5 3 2" xfId="6395"/>
    <cellStyle name="Normal 15 5 4" xfId="6396"/>
    <cellStyle name="Normal 15 5 4 2" xfId="6397"/>
    <cellStyle name="Normal 15 5 5" xfId="6398"/>
    <cellStyle name="Normal 15 5 5 2" xfId="6399"/>
    <cellStyle name="Normal 15 5 6" xfId="6400"/>
    <cellStyle name="Normal 15 5 6 2" xfId="6401"/>
    <cellStyle name="Normal 15 5 7" xfId="6402"/>
    <cellStyle name="Normal 15 5 7 2" xfId="6403"/>
    <cellStyle name="Normal 15 5 8" xfId="6404"/>
    <cellStyle name="Normal 15 5 8 2" xfId="6405"/>
    <cellStyle name="Normal 15 5 9" xfId="6406"/>
    <cellStyle name="Normal 15 5 9 2" xfId="6407"/>
    <cellStyle name="Normal 15 6" xfId="6408"/>
    <cellStyle name="Normal 15 6 2" xfId="6409"/>
    <cellStyle name="Normal 15 7" xfId="6410"/>
    <cellStyle name="Normal 15 7 2" xfId="6411"/>
    <cellStyle name="Normal 15 8" xfId="6412"/>
    <cellStyle name="Normal 15 8 2" xfId="6413"/>
    <cellStyle name="Normal 15 9" xfId="6414"/>
    <cellStyle name="Normal 15 9 2" xfId="6415"/>
    <cellStyle name="Normal 16" xfId="6416"/>
    <cellStyle name="Normal 16 10" xfId="6417"/>
    <cellStyle name="Normal 16 11" xfId="6418"/>
    <cellStyle name="Normal 16 12" xfId="6419"/>
    <cellStyle name="Normal 16 13" xfId="6420"/>
    <cellStyle name="Normal 16 14" xfId="6421"/>
    <cellStyle name="Normal 16 15" xfId="6422"/>
    <cellStyle name="Normal 16 2" xfId="6423"/>
    <cellStyle name="Normal 16 3" xfId="6424"/>
    <cellStyle name="Normal 16 4" xfId="6425"/>
    <cellStyle name="Normal 16 5" xfId="6426"/>
    <cellStyle name="Normal 16 6" xfId="6427"/>
    <cellStyle name="Normal 16 7" xfId="6428"/>
    <cellStyle name="Normal 16 8" xfId="6429"/>
    <cellStyle name="Normal 16 9" xfId="6430"/>
    <cellStyle name="Normal 17" xfId="6431"/>
    <cellStyle name="Normal 17 10" xfId="6432"/>
    <cellStyle name="Normal 17 10 2" xfId="6433"/>
    <cellStyle name="Normal 17 11" xfId="6434"/>
    <cellStyle name="Normal 17 11 2" xfId="6435"/>
    <cellStyle name="Normal 17 12" xfId="6436"/>
    <cellStyle name="Normal 17 12 2" xfId="6437"/>
    <cellStyle name="Normal 17 13" xfId="6438"/>
    <cellStyle name="Normal 17 14" xfId="6439"/>
    <cellStyle name="Normal 17 2" xfId="6440"/>
    <cellStyle name="Normal 17 2 10" xfId="6441"/>
    <cellStyle name="Normal 17 2 10 2" xfId="6442"/>
    <cellStyle name="Normal 17 2 11" xfId="6443"/>
    <cellStyle name="Normal 17 2 11 2" xfId="6444"/>
    <cellStyle name="Normal 17 2 12" xfId="6445"/>
    <cellStyle name="Normal 17 2 13" xfId="6446"/>
    <cellStyle name="Normal 17 2 2" xfId="6447"/>
    <cellStyle name="Normal 17 2 2 10" xfId="6448"/>
    <cellStyle name="Normal 17 2 2 10 2" xfId="6449"/>
    <cellStyle name="Normal 17 2 2 11" xfId="6450"/>
    <cellStyle name="Normal 17 2 2 2" xfId="6451"/>
    <cellStyle name="Normal 17 2 2 2 2" xfId="6452"/>
    <cellStyle name="Normal 17 2 2 3" xfId="6453"/>
    <cellStyle name="Normal 17 2 2 3 2" xfId="6454"/>
    <cellStyle name="Normal 17 2 2 4" xfId="6455"/>
    <cellStyle name="Normal 17 2 2 4 2" xfId="6456"/>
    <cellStyle name="Normal 17 2 2 5" xfId="6457"/>
    <cellStyle name="Normal 17 2 2 5 2" xfId="6458"/>
    <cellStyle name="Normal 17 2 2 6" xfId="6459"/>
    <cellStyle name="Normal 17 2 2 6 2" xfId="6460"/>
    <cellStyle name="Normal 17 2 2 7" xfId="6461"/>
    <cellStyle name="Normal 17 2 2 7 2" xfId="6462"/>
    <cellStyle name="Normal 17 2 2 8" xfId="6463"/>
    <cellStyle name="Normal 17 2 2 8 2" xfId="6464"/>
    <cellStyle name="Normal 17 2 2 9" xfId="6465"/>
    <cellStyle name="Normal 17 2 2 9 2" xfId="6466"/>
    <cellStyle name="Normal 17 2 3" xfId="6467"/>
    <cellStyle name="Normal 17 2 3 2" xfId="6468"/>
    <cellStyle name="Normal 17 2 4" xfId="6469"/>
    <cellStyle name="Normal 17 2 4 2" xfId="6470"/>
    <cellStyle name="Normal 17 2 5" xfId="6471"/>
    <cellStyle name="Normal 17 2 5 2" xfId="6472"/>
    <cellStyle name="Normal 17 2 6" xfId="6473"/>
    <cellStyle name="Normal 17 2 6 2" xfId="6474"/>
    <cellStyle name="Normal 17 2 7" xfId="6475"/>
    <cellStyle name="Normal 17 2 7 2" xfId="6476"/>
    <cellStyle name="Normal 17 2 8" xfId="6477"/>
    <cellStyle name="Normal 17 2 8 2" xfId="6478"/>
    <cellStyle name="Normal 17 2 9" xfId="6479"/>
    <cellStyle name="Normal 17 2 9 2" xfId="6480"/>
    <cellStyle name="Normal 17 3" xfId="6481"/>
    <cellStyle name="Normal 17 3 10" xfId="6482"/>
    <cellStyle name="Normal 17 3 10 2" xfId="6483"/>
    <cellStyle name="Normal 17 3 11" xfId="6484"/>
    <cellStyle name="Normal 17 3 2" xfId="6485"/>
    <cellStyle name="Normal 17 3 2 2" xfId="6486"/>
    <cellStyle name="Normal 17 3 3" xfId="6487"/>
    <cellStyle name="Normal 17 3 3 2" xfId="6488"/>
    <cellStyle name="Normal 17 3 4" xfId="6489"/>
    <cellStyle name="Normal 17 3 4 2" xfId="6490"/>
    <cellStyle name="Normal 17 3 5" xfId="6491"/>
    <cellStyle name="Normal 17 3 5 2" xfId="6492"/>
    <cellStyle name="Normal 17 3 6" xfId="6493"/>
    <cellStyle name="Normal 17 3 6 2" xfId="6494"/>
    <cellStyle name="Normal 17 3 7" xfId="6495"/>
    <cellStyle name="Normal 17 3 7 2" xfId="6496"/>
    <cellStyle name="Normal 17 3 8" xfId="6497"/>
    <cellStyle name="Normal 17 3 8 2" xfId="6498"/>
    <cellStyle name="Normal 17 3 9" xfId="6499"/>
    <cellStyle name="Normal 17 3 9 2" xfId="6500"/>
    <cellStyle name="Normal 17 4" xfId="6501"/>
    <cellStyle name="Normal 17 4 2" xfId="6502"/>
    <cellStyle name="Normal 17 5" xfId="6503"/>
    <cellStyle name="Normal 17 5 2" xfId="6504"/>
    <cellStyle name="Normal 17 6" xfId="6505"/>
    <cellStyle name="Normal 17 6 2" xfId="6506"/>
    <cellStyle name="Normal 17 7" xfId="6507"/>
    <cellStyle name="Normal 17 7 2" xfId="6508"/>
    <cellStyle name="Normal 17 8" xfId="6509"/>
    <cellStyle name="Normal 17 8 2" xfId="6510"/>
    <cellStyle name="Normal 17 9" xfId="6511"/>
    <cellStyle name="Normal 17 9 2" xfId="6512"/>
    <cellStyle name="Normal 18" xfId="6513"/>
    <cellStyle name="Normal 18 10" xfId="6514"/>
    <cellStyle name="Normal 18 11" xfId="6515"/>
    <cellStyle name="Normal 18 12" xfId="6516"/>
    <cellStyle name="Normal 18 13" xfId="6517"/>
    <cellStyle name="Normal 18 14" xfId="6518"/>
    <cellStyle name="Normal 18 15" xfId="6519"/>
    <cellStyle name="Normal 18 16" xfId="6520"/>
    <cellStyle name="Normal 18 2" xfId="6521"/>
    <cellStyle name="Normal 18 2 10" xfId="6522"/>
    <cellStyle name="Normal 18 2 11" xfId="6523"/>
    <cellStyle name="Normal 18 2 12" xfId="6524"/>
    <cellStyle name="Normal 18 2 13" xfId="6525"/>
    <cellStyle name="Normal 18 2 14" xfId="6526"/>
    <cellStyle name="Normal 18 2 2" xfId="6527"/>
    <cellStyle name="Normal 18 2 3" xfId="6528"/>
    <cellStyle name="Normal 18 2 4" xfId="6529"/>
    <cellStyle name="Normal 18 2 5" xfId="6530"/>
    <cellStyle name="Normal 18 2 6" xfId="6531"/>
    <cellStyle name="Normal 18 2 7" xfId="6532"/>
    <cellStyle name="Normal 18 2 8" xfId="6533"/>
    <cellStyle name="Normal 18 2 9" xfId="6534"/>
    <cellStyle name="Normal 18 3" xfId="6535"/>
    <cellStyle name="Normal 18 4" xfId="6536"/>
    <cellStyle name="Normal 18 5" xfId="6537"/>
    <cellStyle name="Normal 18 6" xfId="6538"/>
    <cellStyle name="Normal 18 7" xfId="6539"/>
    <cellStyle name="Normal 18 8" xfId="6540"/>
    <cellStyle name="Normal 18 9" xfId="6541"/>
    <cellStyle name="Normal 19" xfId="6542"/>
    <cellStyle name="Normal 19 10" xfId="6543"/>
    <cellStyle name="Normal 19 11" xfId="6544"/>
    <cellStyle name="Normal 19 12" xfId="6545"/>
    <cellStyle name="Normal 19 13" xfId="6546"/>
    <cellStyle name="Normal 19 14" xfId="6547"/>
    <cellStyle name="Normal 19 15" xfId="6548"/>
    <cellStyle name="Normal 19 2" xfId="6549"/>
    <cellStyle name="Normal 19 3" xfId="6550"/>
    <cellStyle name="Normal 19 4" xfId="6551"/>
    <cellStyle name="Normal 19 5" xfId="6552"/>
    <cellStyle name="Normal 19 6" xfId="6553"/>
    <cellStyle name="Normal 19 7" xfId="6554"/>
    <cellStyle name="Normal 19 8" xfId="6555"/>
    <cellStyle name="Normal 19 9" xfId="6556"/>
    <cellStyle name="Normal 2" xfId="6557"/>
    <cellStyle name="Normal 2 10" xfId="6558"/>
    <cellStyle name="Normal 2 10 10" xfId="6559"/>
    <cellStyle name="Normal 2 10 10 2" xfId="6560"/>
    <cellStyle name="Normal 2 10 11" xfId="6561"/>
    <cellStyle name="Normal 2 10 11 2" xfId="6562"/>
    <cellStyle name="Normal 2 10 12" xfId="6563"/>
    <cellStyle name="Normal 2 10 12 2" xfId="6564"/>
    <cellStyle name="Normal 2 10 13" xfId="6565"/>
    <cellStyle name="Normal 2 10 2" xfId="6566"/>
    <cellStyle name="Normal 2 10 2 10" xfId="6567"/>
    <cellStyle name="Normal 2 10 2 10 2" xfId="6568"/>
    <cellStyle name="Normal 2 10 2 11" xfId="6569"/>
    <cellStyle name="Normal 2 10 2 11 2" xfId="6570"/>
    <cellStyle name="Normal 2 10 2 12" xfId="6571"/>
    <cellStyle name="Normal 2 10 2 2" xfId="6572"/>
    <cellStyle name="Normal 2 10 2 2 10" xfId="6573"/>
    <cellStyle name="Normal 2 10 2 2 10 2" xfId="6574"/>
    <cellStyle name="Normal 2 10 2 2 11" xfId="6575"/>
    <cellStyle name="Normal 2 10 2 2 2" xfId="6576"/>
    <cellStyle name="Normal 2 10 2 2 2 2" xfId="6577"/>
    <cellStyle name="Normal 2 10 2 2 3" xfId="6578"/>
    <cellStyle name="Normal 2 10 2 2 3 2" xfId="6579"/>
    <cellStyle name="Normal 2 10 2 2 4" xfId="6580"/>
    <cellStyle name="Normal 2 10 2 2 4 2" xfId="6581"/>
    <cellStyle name="Normal 2 10 2 2 5" xfId="6582"/>
    <cellStyle name="Normal 2 10 2 2 5 2" xfId="6583"/>
    <cellStyle name="Normal 2 10 2 2 6" xfId="6584"/>
    <cellStyle name="Normal 2 10 2 2 6 2" xfId="6585"/>
    <cellStyle name="Normal 2 10 2 2 7" xfId="6586"/>
    <cellStyle name="Normal 2 10 2 2 7 2" xfId="6587"/>
    <cellStyle name="Normal 2 10 2 2 8" xfId="6588"/>
    <cellStyle name="Normal 2 10 2 2 8 2" xfId="6589"/>
    <cellStyle name="Normal 2 10 2 2 9" xfId="6590"/>
    <cellStyle name="Normal 2 10 2 2 9 2" xfId="6591"/>
    <cellStyle name="Normal 2 10 2 3" xfId="6592"/>
    <cellStyle name="Normal 2 10 2 3 2" xfId="6593"/>
    <cellStyle name="Normal 2 10 2 4" xfId="6594"/>
    <cellStyle name="Normal 2 10 2 4 2" xfId="6595"/>
    <cellStyle name="Normal 2 10 2 5" xfId="6596"/>
    <cellStyle name="Normal 2 10 2 5 2" xfId="6597"/>
    <cellStyle name="Normal 2 10 2 6" xfId="6598"/>
    <cellStyle name="Normal 2 10 2 6 2" xfId="6599"/>
    <cellStyle name="Normal 2 10 2 7" xfId="6600"/>
    <cellStyle name="Normal 2 10 2 7 2" xfId="6601"/>
    <cellStyle name="Normal 2 10 2 8" xfId="6602"/>
    <cellStyle name="Normal 2 10 2 8 2" xfId="6603"/>
    <cellStyle name="Normal 2 10 2 9" xfId="6604"/>
    <cellStyle name="Normal 2 10 2 9 2" xfId="6605"/>
    <cellStyle name="Normal 2 10 3" xfId="6606"/>
    <cellStyle name="Normal 2 10 3 10" xfId="6607"/>
    <cellStyle name="Normal 2 10 3 10 2" xfId="6608"/>
    <cellStyle name="Normal 2 10 3 11" xfId="6609"/>
    <cellStyle name="Normal 2 10 3 2" xfId="6610"/>
    <cellStyle name="Normal 2 10 3 2 2" xfId="6611"/>
    <cellStyle name="Normal 2 10 3 3" xfId="6612"/>
    <cellStyle name="Normal 2 10 3 3 2" xfId="6613"/>
    <cellStyle name="Normal 2 10 3 4" xfId="6614"/>
    <cellStyle name="Normal 2 10 3 4 2" xfId="6615"/>
    <cellStyle name="Normal 2 10 3 5" xfId="6616"/>
    <cellStyle name="Normal 2 10 3 5 2" xfId="6617"/>
    <cellStyle name="Normal 2 10 3 6" xfId="6618"/>
    <cellStyle name="Normal 2 10 3 6 2" xfId="6619"/>
    <cellStyle name="Normal 2 10 3 7" xfId="6620"/>
    <cellStyle name="Normal 2 10 3 7 2" xfId="6621"/>
    <cellStyle name="Normal 2 10 3 8" xfId="6622"/>
    <cellStyle name="Normal 2 10 3 8 2" xfId="6623"/>
    <cellStyle name="Normal 2 10 3 9" xfId="6624"/>
    <cellStyle name="Normal 2 10 3 9 2" xfId="6625"/>
    <cellStyle name="Normal 2 10 4" xfId="6626"/>
    <cellStyle name="Normal 2 10 4 2" xfId="6627"/>
    <cellStyle name="Normal 2 10 5" xfId="6628"/>
    <cellStyle name="Normal 2 10 5 2" xfId="6629"/>
    <cellStyle name="Normal 2 10 6" xfId="6630"/>
    <cellStyle name="Normal 2 10 6 2" xfId="6631"/>
    <cellStyle name="Normal 2 10 7" xfId="6632"/>
    <cellStyle name="Normal 2 10 7 2" xfId="6633"/>
    <cellStyle name="Normal 2 10 8" xfId="6634"/>
    <cellStyle name="Normal 2 10 8 2" xfId="6635"/>
    <cellStyle name="Normal 2 10 9" xfId="6636"/>
    <cellStyle name="Normal 2 10 9 2" xfId="6637"/>
    <cellStyle name="Normal 2 11" xfId="6638"/>
    <cellStyle name="Normal 2 11 2" xfId="6639"/>
    <cellStyle name="Normal 2 11 2 10" xfId="6640"/>
    <cellStyle name="Normal 2 11 2 10 2" xfId="6641"/>
    <cellStyle name="Normal 2 11 2 11" xfId="6642"/>
    <cellStyle name="Normal 2 11 2 11 2" xfId="6643"/>
    <cellStyle name="Normal 2 11 2 12" xfId="6644"/>
    <cellStyle name="Normal 2 11 2 12 2" xfId="6645"/>
    <cellStyle name="Normal 2 11 2 13" xfId="6646"/>
    <cellStyle name="Normal 2 11 2 13 2" xfId="6647"/>
    <cellStyle name="Normal 2 11 2 14" xfId="6648"/>
    <cellStyle name="Normal 2 11 2 14 2" xfId="6649"/>
    <cellStyle name="Normal 2 11 2 15" xfId="6650"/>
    <cellStyle name="Normal 2 11 2 15 2" xfId="6651"/>
    <cellStyle name="Normal 2 11 2 16" xfId="6652"/>
    <cellStyle name="Normal 2 11 2 16 2" xfId="6653"/>
    <cellStyle name="Normal 2 11 2 17" xfId="6654"/>
    <cellStyle name="Normal 2 11 2 2" xfId="6655"/>
    <cellStyle name="Normal 2 11 2 2 2" xfId="6656"/>
    <cellStyle name="Normal 2 11 2 2 2 10" xfId="6657"/>
    <cellStyle name="Normal 2 11 2 2 2 10 2" xfId="6658"/>
    <cellStyle name="Normal 2 11 2 2 2 11" xfId="6659"/>
    <cellStyle name="Normal 2 11 2 2 2 11 2" xfId="6660"/>
    <cellStyle name="Normal 2 11 2 2 2 12" xfId="6661"/>
    <cellStyle name="Normal 2 11 2 2 2 12 2" xfId="6662"/>
    <cellStyle name="Normal 2 11 2 2 2 13" xfId="6663"/>
    <cellStyle name="Normal 2 11 2 2 2 2" xfId="6664"/>
    <cellStyle name="Normal 2 11 2 2 2 2 10" xfId="6665"/>
    <cellStyle name="Normal 2 11 2 2 2 2 10 2" xfId="6666"/>
    <cellStyle name="Normal 2 11 2 2 2 2 11" xfId="6667"/>
    <cellStyle name="Normal 2 11 2 2 2 2 11 2" xfId="6668"/>
    <cellStyle name="Normal 2 11 2 2 2 2 12" xfId="6669"/>
    <cellStyle name="Normal 2 11 2 2 2 2 2" xfId="6670"/>
    <cellStyle name="Normal 2 11 2 2 2 2 2 10" xfId="6671"/>
    <cellStyle name="Normal 2 11 2 2 2 2 2 10 2" xfId="6672"/>
    <cellStyle name="Normal 2 11 2 2 2 2 2 11" xfId="6673"/>
    <cellStyle name="Normal 2 11 2 2 2 2 2 2" xfId="6674"/>
    <cellStyle name="Normal 2 11 2 2 2 2 2 2 2" xfId="6675"/>
    <cellStyle name="Normal 2 11 2 2 2 2 2 3" xfId="6676"/>
    <cellStyle name="Normal 2 11 2 2 2 2 2 3 2" xfId="6677"/>
    <cellStyle name="Normal 2 11 2 2 2 2 2 4" xfId="6678"/>
    <cellStyle name="Normal 2 11 2 2 2 2 2 4 2" xfId="6679"/>
    <cellStyle name="Normal 2 11 2 2 2 2 2 5" xfId="6680"/>
    <cellStyle name="Normal 2 11 2 2 2 2 2 5 2" xfId="6681"/>
    <cellStyle name="Normal 2 11 2 2 2 2 2 6" xfId="6682"/>
    <cellStyle name="Normal 2 11 2 2 2 2 2 6 2" xfId="6683"/>
    <cellStyle name="Normal 2 11 2 2 2 2 2 7" xfId="6684"/>
    <cellStyle name="Normal 2 11 2 2 2 2 2 7 2" xfId="6685"/>
    <cellStyle name="Normal 2 11 2 2 2 2 2 8" xfId="6686"/>
    <cellStyle name="Normal 2 11 2 2 2 2 2 8 2" xfId="6687"/>
    <cellStyle name="Normal 2 11 2 2 2 2 2 9" xfId="6688"/>
    <cellStyle name="Normal 2 11 2 2 2 2 2 9 2" xfId="6689"/>
    <cellStyle name="Normal 2 11 2 2 2 2 3" xfId="6690"/>
    <cellStyle name="Normal 2 11 2 2 2 2 3 2" xfId="6691"/>
    <cellStyle name="Normal 2 11 2 2 2 2 4" xfId="6692"/>
    <cellStyle name="Normal 2 11 2 2 2 2 4 2" xfId="6693"/>
    <cellStyle name="Normal 2 11 2 2 2 2 5" xfId="6694"/>
    <cellStyle name="Normal 2 11 2 2 2 2 5 2" xfId="6695"/>
    <cellStyle name="Normal 2 11 2 2 2 2 6" xfId="6696"/>
    <cellStyle name="Normal 2 11 2 2 2 2 6 2" xfId="6697"/>
    <cellStyle name="Normal 2 11 2 2 2 2 7" xfId="6698"/>
    <cellStyle name="Normal 2 11 2 2 2 2 7 2" xfId="6699"/>
    <cellStyle name="Normal 2 11 2 2 2 2 8" xfId="6700"/>
    <cellStyle name="Normal 2 11 2 2 2 2 8 2" xfId="6701"/>
    <cellStyle name="Normal 2 11 2 2 2 2 9" xfId="6702"/>
    <cellStyle name="Normal 2 11 2 2 2 2 9 2" xfId="6703"/>
    <cellStyle name="Normal 2 11 2 2 2 3" xfId="6704"/>
    <cellStyle name="Normal 2 11 2 2 2 3 10" xfId="6705"/>
    <cellStyle name="Normal 2 11 2 2 2 3 10 2" xfId="6706"/>
    <cellStyle name="Normal 2 11 2 2 2 3 11" xfId="6707"/>
    <cellStyle name="Normal 2 11 2 2 2 3 2" xfId="6708"/>
    <cellStyle name="Normal 2 11 2 2 2 3 2 2" xfId="6709"/>
    <cellStyle name="Normal 2 11 2 2 2 3 3" xfId="6710"/>
    <cellStyle name="Normal 2 11 2 2 2 3 3 2" xfId="6711"/>
    <cellStyle name="Normal 2 11 2 2 2 3 4" xfId="6712"/>
    <cellStyle name="Normal 2 11 2 2 2 3 4 2" xfId="6713"/>
    <cellStyle name="Normal 2 11 2 2 2 3 5" xfId="6714"/>
    <cellStyle name="Normal 2 11 2 2 2 3 5 2" xfId="6715"/>
    <cellStyle name="Normal 2 11 2 2 2 3 6" xfId="6716"/>
    <cellStyle name="Normal 2 11 2 2 2 3 6 2" xfId="6717"/>
    <cellStyle name="Normal 2 11 2 2 2 3 7" xfId="6718"/>
    <cellStyle name="Normal 2 11 2 2 2 3 7 2" xfId="6719"/>
    <cellStyle name="Normal 2 11 2 2 2 3 8" xfId="6720"/>
    <cellStyle name="Normal 2 11 2 2 2 3 8 2" xfId="6721"/>
    <cellStyle name="Normal 2 11 2 2 2 3 9" xfId="6722"/>
    <cellStyle name="Normal 2 11 2 2 2 3 9 2" xfId="6723"/>
    <cellStyle name="Normal 2 11 2 2 2 4" xfId="6724"/>
    <cellStyle name="Normal 2 11 2 2 2 4 2" xfId="6725"/>
    <cellStyle name="Normal 2 11 2 2 2 5" xfId="6726"/>
    <cellStyle name="Normal 2 11 2 2 2 5 2" xfId="6727"/>
    <cellStyle name="Normal 2 11 2 2 2 6" xfId="6728"/>
    <cellStyle name="Normal 2 11 2 2 2 6 2" xfId="6729"/>
    <cellStyle name="Normal 2 11 2 2 2 7" xfId="6730"/>
    <cellStyle name="Normal 2 11 2 2 2 7 2" xfId="6731"/>
    <cellStyle name="Normal 2 11 2 2 2 8" xfId="6732"/>
    <cellStyle name="Normal 2 11 2 2 2 8 2" xfId="6733"/>
    <cellStyle name="Normal 2 11 2 2 2 9" xfId="6734"/>
    <cellStyle name="Normal 2 11 2 2 2 9 2" xfId="6735"/>
    <cellStyle name="Normal 2 11 2 2 3" xfId="6736"/>
    <cellStyle name="Normal 2 11 2 2 3 10" xfId="6737"/>
    <cellStyle name="Normal 2 11 2 2 3 10 2" xfId="6738"/>
    <cellStyle name="Normal 2 11 2 2 3 11" xfId="6739"/>
    <cellStyle name="Normal 2 11 2 2 3 11 2" xfId="6740"/>
    <cellStyle name="Normal 2 11 2 2 3 12" xfId="6741"/>
    <cellStyle name="Normal 2 11 2 2 3 12 2" xfId="6742"/>
    <cellStyle name="Normal 2 11 2 2 3 13" xfId="6743"/>
    <cellStyle name="Normal 2 11 2 2 3 2" xfId="6744"/>
    <cellStyle name="Normal 2 11 2 2 3 2 10" xfId="6745"/>
    <cellStyle name="Normal 2 11 2 2 3 2 10 2" xfId="6746"/>
    <cellStyle name="Normal 2 11 2 2 3 2 11" xfId="6747"/>
    <cellStyle name="Normal 2 11 2 2 3 2 11 2" xfId="6748"/>
    <cellStyle name="Normal 2 11 2 2 3 2 12" xfId="6749"/>
    <cellStyle name="Normal 2 11 2 2 3 2 2" xfId="6750"/>
    <cellStyle name="Normal 2 11 2 2 3 2 2 10" xfId="6751"/>
    <cellStyle name="Normal 2 11 2 2 3 2 2 10 2" xfId="6752"/>
    <cellStyle name="Normal 2 11 2 2 3 2 2 11" xfId="6753"/>
    <cellStyle name="Normal 2 11 2 2 3 2 2 2" xfId="6754"/>
    <cellStyle name="Normal 2 11 2 2 3 2 2 2 2" xfId="6755"/>
    <cellStyle name="Normal 2 11 2 2 3 2 2 3" xfId="6756"/>
    <cellStyle name="Normal 2 11 2 2 3 2 2 3 2" xfId="6757"/>
    <cellStyle name="Normal 2 11 2 2 3 2 2 4" xfId="6758"/>
    <cellStyle name="Normal 2 11 2 2 3 2 2 4 2" xfId="6759"/>
    <cellStyle name="Normal 2 11 2 2 3 2 2 5" xfId="6760"/>
    <cellStyle name="Normal 2 11 2 2 3 2 2 5 2" xfId="6761"/>
    <cellStyle name="Normal 2 11 2 2 3 2 2 6" xfId="6762"/>
    <cellStyle name="Normal 2 11 2 2 3 2 2 6 2" xfId="6763"/>
    <cellStyle name="Normal 2 11 2 2 3 2 2 7" xfId="6764"/>
    <cellStyle name="Normal 2 11 2 2 3 2 2 7 2" xfId="6765"/>
    <cellStyle name="Normal 2 11 2 2 3 2 2 8" xfId="6766"/>
    <cellStyle name="Normal 2 11 2 2 3 2 2 8 2" xfId="6767"/>
    <cellStyle name="Normal 2 11 2 2 3 2 2 9" xfId="6768"/>
    <cellStyle name="Normal 2 11 2 2 3 2 2 9 2" xfId="6769"/>
    <cellStyle name="Normal 2 11 2 2 3 2 3" xfId="6770"/>
    <cellStyle name="Normal 2 11 2 2 3 2 3 2" xfId="6771"/>
    <cellStyle name="Normal 2 11 2 2 3 2 4" xfId="6772"/>
    <cellStyle name="Normal 2 11 2 2 3 2 4 2" xfId="6773"/>
    <cellStyle name="Normal 2 11 2 2 3 2 5" xfId="6774"/>
    <cellStyle name="Normal 2 11 2 2 3 2 5 2" xfId="6775"/>
    <cellStyle name="Normal 2 11 2 2 3 2 6" xfId="6776"/>
    <cellStyle name="Normal 2 11 2 2 3 2 6 2" xfId="6777"/>
    <cellStyle name="Normal 2 11 2 2 3 2 7" xfId="6778"/>
    <cellStyle name="Normal 2 11 2 2 3 2 7 2" xfId="6779"/>
    <cellStyle name="Normal 2 11 2 2 3 2 8" xfId="6780"/>
    <cellStyle name="Normal 2 11 2 2 3 2 8 2" xfId="6781"/>
    <cellStyle name="Normal 2 11 2 2 3 2 9" xfId="6782"/>
    <cellStyle name="Normal 2 11 2 2 3 2 9 2" xfId="6783"/>
    <cellStyle name="Normal 2 11 2 2 3 3" xfId="6784"/>
    <cellStyle name="Normal 2 11 2 2 3 3 10" xfId="6785"/>
    <cellStyle name="Normal 2 11 2 2 3 3 10 2" xfId="6786"/>
    <cellStyle name="Normal 2 11 2 2 3 3 11" xfId="6787"/>
    <cellStyle name="Normal 2 11 2 2 3 3 2" xfId="6788"/>
    <cellStyle name="Normal 2 11 2 2 3 3 2 2" xfId="6789"/>
    <cellStyle name="Normal 2 11 2 2 3 3 3" xfId="6790"/>
    <cellStyle name="Normal 2 11 2 2 3 3 3 2" xfId="6791"/>
    <cellStyle name="Normal 2 11 2 2 3 3 4" xfId="6792"/>
    <cellStyle name="Normal 2 11 2 2 3 3 4 2" xfId="6793"/>
    <cellStyle name="Normal 2 11 2 2 3 3 5" xfId="6794"/>
    <cellStyle name="Normal 2 11 2 2 3 3 5 2" xfId="6795"/>
    <cellStyle name="Normal 2 11 2 2 3 3 6" xfId="6796"/>
    <cellStyle name="Normal 2 11 2 2 3 3 6 2" xfId="6797"/>
    <cellStyle name="Normal 2 11 2 2 3 3 7" xfId="6798"/>
    <cellStyle name="Normal 2 11 2 2 3 3 7 2" xfId="6799"/>
    <cellStyle name="Normal 2 11 2 2 3 3 8" xfId="6800"/>
    <cellStyle name="Normal 2 11 2 2 3 3 8 2" xfId="6801"/>
    <cellStyle name="Normal 2 11 2 2 3 3 9" xfId="6802"/>
    <cellStyle name="Normal 2 11 2 2 3 3 9 2" xfId="6803"/>
    <cellStyle name="Normal 2 11 2 2 3 4" xfId="6804"/>
    <cellStyle name="Normal 2 11 2 2 3 4 2" xfId="6805"/>
    <cellStyle name="Normal 2 11 2 2 3 5" xfId="6806"/>
    <cellStyle name="Normal 2 11 2 2 3 5 2" xfId="6807"/>
    <cellStyle name="Normal 2 11 2 2 3 6" xfId="6808"/>
    <cellStyle name="Normal 2 11 2 2 3 6 2" xfId="6809"/>
    <cellStyle name="Normal 2 11 2 2 3 7" xfId="6810"/>
    <cellStyle name="Normal 2 11 2 2 3 7 2" xfId="6811"/>
    <cellStyle name="Normal 2 11 2 2 3 8" xfId="6812"/>
    <cellStyle name="Normal 2 11 2 2 3 8 2" xfId="6813"/>
    <cellStyle name="Normal 2 11 2 2 3 9" xfId="6814"/>
    <cellStyle name="Normal 2 11 2 2 3 9 2" xfId="6815"/>
    <cellStyle name="Normal 2 11 2 2 4" xfId="6816"/>
    <cellStyle name="Normal 2 11 2 2 4 10" xfId="6817"/>
    <cellStyle name="Normal 2 11 2 2 4 10 2" xfId="6818"/>
    <cellStyle name="Normal 2 11 2 2 4 11" xfId="6819"/>
    <cellStyle name="Normal 2 11 2 2 4 11 2" xfId="6820"/>
    <cellStyle name="Normal 2 11 2 2 4 12" xfId="6821"/>
    <cellStyle name="Normal 2 11 2 2 4 12 2" xfId="6822"/>
    <cellStyle name="Normal 2 11 2 2 4 13" xfId="6823"/>
    <cellStyle name="Normal 2 11 2 2 4 2" xfId="6824"/>
    <cellStyle name="Normal 2 11 2 2 4 2 10" xfId="6825"/>
    <cellStyle name="Normal 2 11 2 2 4 2 10 2" xfId="6826"/>
    <cellStyle name="Normal 2 11 2 2 4 2 11" xfId="6827"/>
    <cellStyle name="Normal 2 11 2 2 4 2 11 2" xfId="6828"/>
    <cellStyle name="Normal 2 11 2 2 4 2 12" xfId="6829"/>
    <cellStyle name="Normal 2 11 2 2 4 2 2" xfId="6830"/>
    <cellStyle name="Normal 2 11 2 2 4 2 2 10" xfId="6831"/>
    <cellStyle name="Normal 2 11 2 2 4 2 2 10 2" xfId="6832"/>
    <cellStyle name="Normal 2 11 2 2 4 2 2 11" xfId="6833"/>
    <cellStyle name="Normal 2 11 2 2 4 2 2 2" xfId="6834"/>
    <cellStyle name="Normal 2 11 2 2 4 2 2 2 2" xfId="6835"/>
    <cellStyle name="Normal 2 11 2 2 4 2 2 3" xfId="6836"/>
    <cellStyle name="Normal 2 11 2 2 4 2 2 3 2" xfId="6837"/>
    <cellStyle name="Normal 2 11 2 2 4 2 2 4" xfId="6838"/>
    <cellStyle name="Normal 2 11 2 2 4 2 2 4 2" xfId="6839"/>
    <cellStyle name="Normal 2 11 2 2 4 2 2 5" xfId="6840"/>
    <cellStyle name="Normal 2 11 2 2 4 2 2 5 2" xfId="6841"/>
    <cellStyle name="Normal 2 11 2 2 4 2 2 6" xfId="6842"/>
    <cellStyle name="Normal 2 11 2 2 4 2 2 6 2" xfId="6843"/>
    <cellStyle name="Normal 2 11 2 2 4 2 2 7" xfId="6844"/>
    <cellStyle name="Normal 2 11 2 2 4 2 2 7 2" xfId="6845"/>
    <cellStyle name="Normal 2 11 2 2 4 2 2 8" xfId="6846"/>
    <cellStyle name="Normal 2 11 2 2 4 2 2 8 2" xfId="6847"/>
    <cellStyle name="Normal 2 11 2 2 4 2 2 9" xfId="6848"/>
    <cellStyle name="Normal 2 11 2 2 4 2 2 9 2" xfId="6849"/>
    <cellStyle name="Normal 2 11 2 2 4 2 3" xfId="6850"/>
    <cellStyle name="Normal 2 11 2 2 4 2 3 2" xfId="6851"/>
    <cellStyle name="Normal 2 11 2 2 4 2 4" xfId="6852"/>
    <cellStyle name="Normal 2 11 2 2 4 2 4 2" xfId="6853"/>
    <cellStyle name="Normal 2 11 2 2 4 2 5" xfId="6854"/>
    <cellStyle name="Normal 2 11 2 2 4 2 5 2" xfId="6855"/>
    <cellStyle name="Normal 2 11 2 2 4 2 6" xfId="6856"/>
    <cellStyle name="Normal 2 11 2 2 4 2 6 2" xfId="6857"/>
    <cellStyle name="Normal 2 11 2 2 4 2 7" xfId="6858"/>
    <cellStyle name="Normal 2 11 2 2 4 2 7 2" xfId="6859"/>
    <cellStyle name="Normal 2 11 2 2 4 2 8" xfId="6860"/>
    <cellStyle name="Normal 2 11 2 2 4 2 8 2" xfId="6861"/>
    <cellStyle name="Normal 2 11 2 2 4 2 9" xfId="6862"/>
    <cellStyle name="Normal 2 11 2 2 4 2 9 2" xfId="6863"/>
    <cellStyle name="Normal 2 11 2 2 4 3" xfId="6864"/>
    <cellStyle name="Normal 2 11 2 2 4 3 10" xfId="6865"/>
    <cellStyle name="Normal 2 11 2 2 4 3 10 2" xfId="6866"/>
    <cellStyle name="Normal 2 11 2 2 4 3 11" xfId="6867"/>
    <cellStyle name="Normal 2 11 2 2 4 3 2" xfId="6868"/>
    <cellStyle name="Normal 2 11 2 2 4 3 2 2" xfId="6869"/>
    <cellStyle name="Normal 2 11 2 2 4 3 3" xfId="6870"/>
    <cellStyle name="Normal 2 11 2 2 4 3 3 2" xfId="6871"/>
    <cellStyle name="Normal 2 11 2 2 4 3 4" xfId="6872"/>
    <cellStyle name="Normal 2 11 2 2 4 3 4 2" xfId="6873"/>
    <cellStyle name="Normal 2 11 2 2 4 3 5" xfId="6874"/>
    <cellStyle name="Normal 2 11 2 2 4 3 5 2" xfId="6875"/>
    <cellStyle name="Normal 2 11 2 2 4 3 6" xfId="6876"/>
    <cellStyle name="Normal 2 11 2 2 4 3 6 2" xfId="6877"/>
    <cellStyle name="Normal 2 11 2 2 4 3 7" xfId="6878"/>
    <cellStyle name="Normal 2 11 2 2 4 3 7 2" xfId="6879"/>
    <cellStyle name="Normal 2 11 2 2 4 3 8" xfId="6880"/>
    <cellStyle name="Normal 2 11 2 2 4 3 8 2" xfId="6881"/>
    <cellStyle name="Normal 2 11 2 2 4 3 9" xfId="6882"/>
    <cellStyle name="Normal 2 11 2 2 4 3 9 2" xfId="6883"/>
    <cellStyle name="Normal 2 11 2 2 4 4" xfId="6884"/>
    <cellStyle name="Normal 2 11 2 2 4 4 2" xfId="6885"/>
    <cellStyle name="Normal 2 11 2 2 4 5" xfId="6886"/>
    <cellStyle name="Normal 2 11 2 2 4 5 2" xfId="6887"/>
    <cellStyle name="Normal 2 11 2 2 4 6" xfId="6888"/>
    <cellStyle name="Normal 2 11 2 2 4 6 2" xfId="6889"/>
    <cellStyle name="Normal 2 11 2 2 4 7" xfId="6890"/>
    <cellStyle name="Normal 2 11 2 2 4 7 2" xfId="6891"/>
    <cellStyle name="Normal 2 11 2 2 4 8" xfId="6892"/>
    <cellStyle name="Normal 2 11 2 2 4 8 2" xfId="6893"/>
    <cellStyle name="Normal 2 11 2 2 4 9" xfId="6894"/>
    <cellStyle name="Normal 2 11 2 2 4 9 2" xfId="6895"/>
    <cellStyle name="Normal 2 11 2 2 5" xfId="6896"/>
    <cellStyle name="Normal 2 11 2 2 5 10" xfId="6897"/>
    <cellStyle name="Normal 2 11 2 2 5 10 2" xfId="6898"/>
    <cellStyle name="Normal 2 11 2 2 5 11" xfId="6899"/>
    <cellStyle name="Normal 2 11 2 2 5 11 2" xfId="6900"/>
    <cellStyle name="Normal 2 11 2 2 5 12" xfId="6901"/>
    <cellStyle name="Normal 2 11 2 2 5 12 2" xfId="6902"/>
    <cellStyle name="Normal 2 11 2 2 5 13" xfId="6903"/>
    <cellStyle name="Normal 2 11 2 2 5 2" xfId="6904"/>
    <cellStyle name="Normal 2 11 2 2 5 2 10" xfId="6905"/>
    <cellStyle name="Normal 2 11 2 2 5 2 10 2" xfId="6906"/>
    <cellStyle name="Normal 2 11 2 2 5 2 11" xfId="6907"/>
    <cellStyle name="Normal 2 11 2 2 5 2 11 2" xfId="6908"/>
    <cellStyle name="Normal 2 11 2 2 5 2 12" xfId="6909"/>
    <cellStyle name="Normal 2 11 2 2 5 2 2" xfId="6910"/>
    <cellStyle name="Normal 2 11 2 2 5 2 2 10" xfId="6911"/>
    <cellStyle name="Normal 2 11 2 2 5 2 2 10 2" xfId="6912"/>
    <cellStyle name="Normal 2 11 2 2 5 2 2 11" xfId="6913"/>
    <cellStyle name="Normal 2 11 2 2 5 2 2 2" xfId="6914"/>
    <cellStyle name="Normal 2 11 2 2 5 2 2 2 2" xfId="6915"/>
    <cellStyle name="Normal 2 11 2 2 5 2 2 3" xfId="6916"/>
    <cellStyle name="Normal 2 11 2 2 5 2 2 3 2" xfId="6917"/>
    <cellStyle name="Normal 2 11 2 2 5 2 2 4" xfId="6918"/>
    <cellStyle name="Normal 2 11 2 2 5 2 2 4 2" xfId="6919"/>
    <cellStyle name="Normal 2 11 2 2 5 2 2 5" xfId="6920"/>
    <cellStyle name="Normal 2 11 2 2 5 2 2 5 2" xfId="6921"/>
    <cellStyle name="Normal 2 11 2 2 5 2 2 6" xfId="6922"/>
    <cellStyle name="Normal 2 11 2 2 5 2 2 6 2" xfId="6923"/>
    <cellStyle name="Normal 2 11 2 2 5 2 2 7" xfId="6924"/>
    <cellStyle name="Normal 2 11 2 2 5 2 2 7 2" xfId="6925"/>
    <cellStyle name="Normal 2 11 2 2 5 2 2 8" xfId="6926"/>
    <cellStyle name="Normal 2 11 2 2 5 2 2 8 2" xfId="6927"/>
    <cellStyle name="Normal 2 11 2 2 5 2 2 9" xfId="6928"/>
    <cellStyle name="Normal 2 11 2 2 5 2 2 9 2" xfId="6929"/>
    <cellStyle name="Normal 2 11 2 2 5 2 3" xfId="6930"/>
    <cellStyle name="Normal 2 11 2 2 5 2 3 2" xfId="6931"/>
    <cellStyle name="Normal 2 11 2 2 5 2 4" xfId="6932"/>
    <cellStyle name="Normal 2 11 2 2 5 2 4 2" xfId="6933"/>
    <cellStyle name="Normal 2 11 2 2 5 2 5" xfId="6934"/>
    <cellStyle name="Normal 2 11 2 2 5 2 5 2" xfId="6935"/>
    <cellStyle name="Normal 2 11 2 2 5 2 6" xfId="6936"/>
    <cellStyle name="Normal 2 11 2 2 5 2 6 2" xfId="6937"/>
    <cellStyle name="Normal 2 11 2 2 5 2 7" xfId="6938"/>
    <cellStyle name="Normal 2 11 2 2 5 2 7 2" xfId="6939"/>
    <cellStyle name="Normal 2 11 2 2 5 2 8" xfId="6940"/>
    <cellStyle name="Normal 2 11 2 2 5 2 8 2" xfId="6941"/>
    <cellStyle name="Normal 2 11 2 2 5 2 9" xfId="6942"/>
    <cellStyle name="Normal 2 11 2 2 5 2 9 2" xfId="6943"/>
    <cellStyle name="Normal 2 11 2 2 5 3" xfId="6944"/>
    <cellStyle name="Normal 2 11 2 2 5 3 10" xfId="6945"/>
    <cellStyle name="Normal 2 11 2 2 5 3 10 2" xfId="6946"/>
    <cellStyle name="Normal 2 11 2 2 5 3 11" xfId="6947"/>
    <cellStyle name="Normal 2 11 2 2 5 3 2" xfId="6948"/>
    <cellStyle name="Normal 2 11 2 2 5 3 2 2" xfId="6949"/>
    <cellStyle name="Normal 2 11 2 2 5 3 3" xfId="6950"/>
    <cellStyle name="Normal 2 11 2 2 5 3 3 2" xfId="6951"/>
    <cellStyle name="Normal 2 11 2 2 5 3 4" xfId="6952"/>
    <cellStyle name="Normal 2 11 2 2 5 3 4 2" xfId="6953"/>
    <cellStyle name="Normal 2 11 2 2 5 3 5" xfId="6954"/>
    <cellStyle name="Normal 2 11 2 2 5 3 5 2" xfId="6955"/>
    <cellStyle name="Normal 2 11 2 2 5 3 6" xfId="6956"/>
    <cellStyle name="Normal 2 11 2 2 5 3 6 2" xfId="6957"/>
    <cellStyle name="Normal 2 11 2 2 5 3 7" xfId="6958"/>
    <cellStyle name="Normal 2 11 2 2 5 3 7 2" xfId="6959"/>
    <cellStyle name="Normal 2 11 2 2 5 3 8" xfId="6960"/>
    <cellStyle name="Normal 2 11 2 2 5 3 8 2" xfId="6961"/>
    <cellStyle name="Normal 2 11 2 2 5 3 9" xfId="6962"/>
    <cellStyle name="Normal 2 11 2 2 5 3 9 2" xfId="6963"/>
    <cellStyle name="Normal 2 11 2 2 5 4" xfId="6964"/>
    <cellStyle name="Normal 2 11 2 2 5 4 2" xfId="6965"/>
    <cellStyle name="Normal 2 11 2 2 5 5" xfId="6966"/>
    <cellStyle name="Normal 2 11 2 2 5 5 2" xfId="6967"/>
    <cellStyle name="Normal 2 11 2 2 5 6" xfId="6968"/>
    <cellStyle name="Normal 2 11 2 2 5 6 2" xfId="6969"/>
    <cellStyle name="Normal 2 11 2 2 5 7" xfId="6970"/>
    <cellStyle name="Normal 2 11 2 2 5 7 2" xfId="6971"/>
    <cellStyle name="Normal 2 11 2 2 5 8" xfId="6972"/>
    <cellStyle name="Normal 2 11 2 2 5 8 2" xfId="6973"/>
    <cellStyle name="Normal 2 11 2 2 5 9" xfId="6974"/>
    <cellStyle name="Normal 2 11 2 2 5 9 2" xfId="6975"/>
    <cellStyle name="Normal 2 11 2 2 6" xfId="6976"/>
    <cellStyle name="Normal 2 11 2 3" xfId="6977"/>
    <cellStyle name="Normal 2 11 2 3 2" xfId="6978"/>
    <cellStyle name="Normal 2 11 2 4" xfId="6979"/>
    <cellStyle name="Normal 2 11 2 4 2" xfId="6980"/>
    <cellStyle name="Normal 2 11 2 5" xfId="6981"/>
    <cellStyle name="Normal 2 11 2 5 2" xfId="6982"/>
    <cellStyle name="Normal 2 11 2 6" xfId="6983"/>
    <cellStyle name="Normal 2 11 2 6 10" xfId="6984"/>
    <cellStyle name="Normal 2 11 2 6 10 2" xfId="6985"/>
    <cellStyle name="Normal 2 11 2 6 11" xfId="6986"/>
    <cellStyle name="Normal 2 11 2 6 11 2" xfId="6987"/>
    <cellStyle name="Normal 2 11 2 6 12" xfId="6988"/>
    <cellStyle name="Normal 2 11 2 6 2" xfId="6989"/>
    <cellStyle name="Normal 2 11 2 6 2 10" xfId="6990"/>
    <cellStyle name="Normal 2 11 2 6 2 10 2" xfId="6991"/>
    <cellStyle name="Normal 2 11 2 6 2 11" xfId="6992"/>
    <cellStyle name="Normal 2 11 2 6 2 2" xfId="6993"/>
    <cellStyle name="Normal 2 11 2 6 2 2 2" xfId="6994"/>
    <cellStyle name="Normal 2 11 2 6 2 3" xfId="6995"/>
    <cellStyle name="Normal 2 11 2 6 2 3 2" xfId="6996"/>
    <cellStyle name="Normal 2 11 2 6 2 4" xfId="6997"/>
    <cellStyle name="Normal 2 11 2 6 2 4 2" xfId="6998"/>
    <cellStyle name="Normal 2 11 2 6 2 5" xfId="6999"/>
    <cellStyle name="Normal 2 11 2 6 2 5 2" xfId="7000"/>
    <cellStyle name="Normal 2 11 2 6 2 6" xfId="7001"/>
    <cellStyle name="Normal 2 11 2 6 2 6 2" xfId="7002"/>
    <cellStyle name="Normal 2 11 2 6 2 7" xfId="7003"/>
    <cellStyle name="Normal 2 11 2 6 2 7 2" xfId="7004"/>
    <cellStyle name="Normal 2 11 2 6 2 8" xfId="7005"/>
    <cellStyle name="Normal 2 11 2 6 2 8 2" xfId="7006"/>
    <cellStyle name="Normal 2 11 2 6 2 9" xfId="7007"/>
    <cellStyle name="Normal 2 11 2 6 2 9 2" xfId="7008"/>
    <cellStyle name="Normal 2 11 2 6 3" xfId="7009"/>
    <cellStyle name="Normal 2 11 2 6 3 2" xfId="7010"/>
    <cellStyle name="Normal 2 11 2 6 4" xfId="7011"/>
    <cellStyle name="Normal 2 11 2 6 4 2" xfId="7012"/>
    <cellStyle name="Normal 2 11 2 6 5" xfId="7013"/>
    <cellStyle name="Normal 2 11 2 6 5 2" xfId="7014"/>
    <cellStyle name="Normal 2 11 2 6 6" xfId="7015"/>
    <cellStyle name="Normal 2 11 2 6 6 2" xfId="7016"/>
    <cellStyle name="Normal 2 11 2 6 7" xfId="7017"/>
    <cellStyle name="Normal 2 11 2 6 7 2" xfId="7018"/>
    <cellStyle name="Normal 2 11 2 6 8" xfId="7019"/>
    <cellStyle name="Normal 2 11 2 6 8 2" xfId="7020"/>
    <cellStyle name="Normal 2 11 2 6 9" xfId="7021"/>
    <cellStyle name="Normal 2 11 2 6 9 2" xfId="7022"/>
    <cellStyle name="Normal 2 11 2 7" xfId="7023"/>
    <cellStyle name="Normal 2 11 2 7 10" xfId="7024"/>
    <cellStyle name="Normal 2 11 2 7 10 2" xfId="7025"/>
    <cellStyle name="Normal 2 11 2 7 11" xfId="7026"/>
    <cellStyle name="Normal 2 11 2 7 2" xfId="7027"/>
    <cellStyle name="Normal 2 11 2 7 2 2" xfId="7028"/>
    <cellStyle name="Normal 2 11 2 7 3" xfId="7029"/>
    <cellStyle name="Normal 2 11 2 7 3 2" xfId="7030"/>
    <cellStyle name="Normal 2 11 2 7 4" xfId="7031"/>
    <cellStyle name="Normal 2 11 2 7 4 2" xfId="7032"/>
    <cellStyle name="Normal 2 11 2 7 5" xfId="7033"/>
    <cellStyle name="Normal 2 11 2 7 5 2" xfId="7034"/>
    <cellStyle name="Normal 2 11 2 7 6" xfId="7035"/>
    <cellStyle name="Normal 2 11 2 7 6 2" xfId="7036"/>
    <cellStyle name="Normal 2 11 2 7 7" xfId="7037"/>
    <cellStyle name="Normal 2 11 2 7 7 2" xfId="7038"/>
    <cellStyle name="Normal 2 11 2 7 8" xfId="7039"/>
    <cellStyle name="Normal 2 11 2 7 8 2" xfId="7040"/>
    <cellStyle name="Normal 2 11 2 7 9" xfId="7041"/>
    <cellStyle name="Normal 2 11 2 7 9 2" xfId="7042"/>
    <cellStyle name="Normal 2 11 2 8" xfId="7043"/>
    <cellStyle name="Normal 2 11 2 8 2" xfId="7044"/>
    <cellStyle name="Normal 2 11 2 9" xfId="7045"/>
    <cellStyle name="Normal 2 11 2 9 2" xfId="7046"/>
    <cellStyle name="Normal 2 11 3" xfId="7047"/>
    <cellStyle name="Normal 2 11 3 10" xfId="7048"/>
    <cellStyle name="Normal 2 11 3 10 2" xfId="7049"/>
    <cellStyle name="Normal 2 11 3 11" xfId="7050"/>
    <cellStyle name="Normal 2 11 3 11 2" xfId="7051"/>
    <cellStyle name="Normal 2 11 3 12" xfId="7052"/>
    <cellStyle name="Normal 2 11 3 12 2" xfId="7053"/>
    <cellStyle name="Normal 2 11 3 13" xfId="7054"/>
    <cellStyle name="Normal 2 11 3 2" xfId="7055"/>
    <cellStyle name="Normal 2 11 3 2 10" xfId="7056"/>
    <cellStyle name="Normal 2 11 3 2 10 2" xfId="7057"/>
    <cellStyle name="Normal 2 11 3 2 11" xfId="7058"/>
    <cellStyle name="Normal 2 11 3 2 11 2" xfId="7059"/>
    <cellStyle name="Normal 2 11 3 2 12" xfId="7060"/>
    <cellStyle name="Normal 2 11 3 2 2" xfId="7061"/>
    <cellStyle name="Normal 2 11 3 2 2 10" xfId="7062"/>
    <cellStyle name="Normal 2 11 3 2 2 10 2" xfId="7063"/>
    <cellStyle name="Normal 2 11 3 2 2 11" xfId="7064"/>
    <cellStyle name="Normal 2 11 3 2 2 2" xfId="7065"/>
    <cellStyle name="Normal 2 11 3 2 2 2 2" xfId="7066"/>
    <cellStyle name="Normal 2 11 3 2 2 3" xfId="7067"/>
    <cellStyle name="Normal 2 11 3 2 2 3 2" xfId="7068"/>
    <cellStyle name="Normal 2 11 3 2 2 4" xfId="7069"/>
    <cellStyle name="Normal 2 11 3 2 2 4 2" xfId="7070"/>
    <cellStyle name="Normal 2 11 3 2 2 5" xfId="7071"/>
    <cellStyle name="Normal 2 11 3 2 2 5 2" xfId="7072"/>
    <cellStyle name="Normal 2 11 3 2 2 6" xfId="7073"/>
    <cellStyle name="Normal 2 11 3 2 2 6 2" xfId="7074"/>
    <cellStyle name="Normal 2 11 3 2 2 7" xfId="7075"/>
    <cellStyle name="Normal 2 11 3 2 2 7 2" xfId="7076"/>
    <cellStyle name="Normal 2 11 3 2 2 8" xfId="7077"/>
    <cellStyle name="Normal 2 11 3 2 2 8 2" xfId="7078"/>
    <cellStyle name="Normal 2 11 3 2 2 9" xfId="7079"/>
    <cellStyle name="Normal 2 11 3 2 2 9 2" xfId="7080"/>
    <cellStyle name="Normal 2 11 3 2 3" xfId="7081"/>
    <cellStyle name="Normal 2 11 3 2 3 2" xfId="7082"/>
    <cellStyle name="Normal 2 11 3 2 4" xfId="7083"/>
    <cellStyle name="Normal 2 11 3 2 4 2" xfId="7084"/>
    <cellStyle name="Normal 2 11 3 2 5" xfId="7085"/>
    <cellStyle name="Normal 2 11 3 2 5 2" xfId="7086"/>
    <cellStyle name="Normal 2 11 3 2 6" xfId="7087"/>
    <cellStyle name="Normal 2 11 3 2 6 2" xfId="7088"/>
    <cellStyle name="Normal 2 11 3 2 7" xfId="7089"/>
    <cellStyle name="Normal 2 11 3 2 7 2" xfId="7090"/>
    <cellStyle name="Normal 2 11 3 2 8" xfId="7091"/>
    <cellStyle name="Normal 2 11 3 2 8 2" xfId="7092"/>
    <cellStyle name="Normal 2 11 3 2 9" xfId="7093"/>
    <cellStyle name="Normal 2 11 3 2 9 2" xfId="7094"/>
    <cellStyle name="Normal 2 11 3 3" xfId="7095"/>
    <cellStyle name="Normal 2 11 3 3 10" xfId="7096"/>
    <cellStyle name="Normal 2 11 3 3 10 2" xfId="7097"/>
    <cellStyle name="Normal 2 11 3 3 11" xfId="7098"/>
    <cellStyle name="Normal 2 11 3 3 2" xfId="7099"/>
    <cellStyle name="Normal 2 11 3 3 2 2" xfId="7100"/>
    <cellStyle name="Normal 2 11 3 3 3" xfId="7101"/>
    <cellStyle name="Normal 2 11 3 3 3 2" xfId="7102"/>
    <cellStyle name="Normal 2 11 3 3 4" xfId="7103"/>
    <cellStyle name="Normal 2 11 3 3 4 2" xfId="7104"/>
    <cellStyle name="Normal 2 11 3 3 5" xfId="7105"/>
    <cellStyle name="Normal 2 11 3 3 5 2" xfId="7106"/>
    <cellStyle name="Normal 2 11 3 3 6" xfId="7107"/>
    <cellStyle name="Normal 2 11 3 3 6 2" xfId="7108"/>
    <cellStyle name="Normal 2 11 3 3 7" xfId="7109"/>
    <cellStyle name="Normal 2 11 3 3 7 2" xfId="7110"/>
    <cellStyle name="Normal 2 11 3 3 8" xfId="7111"/>
    <cellStyle name="Normal 2 11 3 3 8 2" xfId="7112"/>
    <cellStyle name="Normal 2 11 3 3 9" xfId="7113"/>
    <cellStyle name="Normal 2 11 3 3 9 2" xfId="7114"/>
    <cellStyle name="Normal 2 11 3 4" xfId="7115"/>
    <cellStyle name="Normal 2 11 3 4 2" xfId="7116"/>
    <cellStyle name="Normal 2 11 3 5" xfId="7117"/>
    <cellStyle name="Normal 2 11 3 5 2" xfId="7118"/>
    <cellStyle name="Normal 2 11 3 6" xfId="7119"/>
    <cellStyle name="Normal 2 11 3 6 2" xfId="7120"/>
    <cellStyle name="Normal 2 11 3 7" xfId="7121"/>
    <cellStyle name="Normal 2 11 3 7 2" xfId="7122"/>
    <cellStyle name="Normal 2 11 3 8" xfId="7123"/>
    <cellStyle name="Normal 2 11 3 8 2" xfId="7124"/>
    <cellStyle name="Normal 2 11 3 9" xfId="7125"/>
    <cellStyle name="Normal 2 11 3 9 2" xfId="7126"/>
    <cellStyle name="Normal 2 11 4" xfId="7127"/>
    <cellStyle name="Normal 2 11 4 10" xfId="7128"/>
    <cellStyle name="Normal 2 11 4 10 2" xfId="7129"/>
    <cellStyle name="Normal 2 11 4 11" xfId="7130"/>
    <cellStyle name="Normal 2 11 4 11 2" xfId="7131"/>
    <cellStyle name="Normal 2 11 4 12" xfId="7132"/>
    <cellStyle name="Normal 2 11 4 12 2" xfId="7133"/>
    <cellStyle name="Normal 2 11 4 13" xfId="7134"/>
    <cellStyle name="Normal 2 11 4 2" xfId="7135"/>
    <cellStyle name="Normal 2 11 4 2 10" xfId="7136"/>
    <cellStyle name="Normal 2 11 4 2 10 2" xfId="7137"/>
    <cellStyle name="Normal 2 11 4 2 11" xfId="7138"/>
    <cellStyle name="Normal 2 11 4 2 11 2" xfId="7139"/>
    <cellStyle name="Normal 2 11 4 2 12" xfId="7140"/>
    <cellStyle name="Normal 2 11 4 2 2" xfId="7141"/>
    <cellStyle name="Normal 2 11 4 2 2 10" xfId="7142"/>
    <cellStyle name="Normal 2 11 4 2 2 10 2" xfId="7143"/>
    <cellStyle name="Normal 2 11 4 2 2 11" xfId="7144"/>
    <cellStyle name="Normal 2 11 4 2 2 2" xfId="7145"/>
    <cellStyle name="Normal 2 11 4 2 2 2 2" xfId="7146"/>
    <cellStyle name="Normal 2 11 4 2 2 3" xfId="7147"/>
    <cellStyle name="Normal 2 11 4 2 2 3 2" xfId="7148"/>
    <cellStyle name="Normal 2 11 4 2 2 4" xfId="7149"/>
    <cellStyle name="Normal 2 11 4 2 2 4 2" xfId="7150"/>
    <cellStyle name="Normal 2 11 4 2 2 5" xfId="7151"/>
    <cellStyle name="Normal 2 11 4 2 2 5 2" xfId="7152"/>
    <cellStyle name="Normal 2 11 4 2 2 6" xfId="7153"/>
    <cellStyle name="Normal 2 11 4 2 2 6 2" xfId="7154"/>
    <cellStyle name="Normal 2 11 4 2 2 7" xfId="7155"/>
    <cellStyle name="Normal 2 11 4 2 2 7 2" xfId="7156"/>
    <cellStyle name="Normal 2 11 4 2 2 8" xfId="7157"/>
    <cellStyle name="Normal 2 11 4 2 2 8 2" xfId="7158"/>
    <cellStyle name="Normal 2 11 4 2 2 9" xfId="7159"/>
    <cellStyle name="Normal 2 11 4 2 2 9 2" xfId="7160"/>
    <cellStyle name="Normal 2 11 4 2 3" xfId="7161"/>
    <cellStyle name="Normal 2 11 4 2 3 2" xfId="7162"/>
    <cellStyle name="Normal 2 11 4 2 4" xfId="7163"/>
    <cellStyle name="Normal 2 11 4 2 4 2" xfId="7164"/>
    <cellStyle name="Normal 2 11 4 2 5" xfId="7165"/>
    <cellStyle name="Normal 2 11 4 2 5 2" xfId="7166"/>
    <cellStyle name="Normal 2 11 4 2 6" xfId="7167"/>
    <cellStyle name="Normal 2 11 4 2 6 2" xfId="7168"/>
    <cellStyle name="Normal 2 11 4 2 7" xfId="7169"/>
    <cellStyle name="Normal 2 11 4 2 7 2" xfId="7170"/>
    <cellStyle name="Normal 2 11 4 2 8" xfId="7171"/>
    <cellStyle name="Normal 2 11 4 2 8 2" xfId="7172"/>
    <cellStyle name="Normal 2 11 4 2 9" xfId="7173"/>
    <cellStyle name="Normal 2 11 4 2 9 2" xfId="7174"/>
    <cellStyle name="Normal 2 11 4 3" xfId="7175"/>
    <cellStyle name="Normal 2 11 4 3 10" xfId="7176"/>
    <cellStyle name="Normal 2 11 4 3 10 2" xfId="7177"/>
    <cellStyle name="Normal 2 11 4 3 11" xfId="7178"/>
    <cellStyle name="Normal 2 11 4 3 2" xfId="7179"/>
    <cellStyle name="Normal 2 11 4 3 2 2" xfId="7180"/>
    <cellStyle name="Normal 2 11 4 3 3" xfId="7181"/>
    <cellStyle name="Normal 2 11 4 3 3 2" xfId="7182"/>
    <cellStyle name="Normal 2 11 4 3 4" xfId="7183"/>
    <cellStyle name="Normal 2 11 4 3 4 2" xfId="7184"/>
    <cellStyle name="Normal 2 11 4 3 5" xfId="7185"/>
    <cellStyle name="Normal 2 11 4 3 5 2" xfId="7186"/>
    <cellStyle name="Normal 2 11 4 3 6" xfId="7187"/>
    <cellStyle name="Normal 2 11 4 3 6 2" xfId="7188"/>
    <cellStyle name="Normal 2 11 4 3 7" xfId="7189"/>
    <cellStyle name="Normal 2 11 4 3 7 2" xfId="7190"/>
    <cellStyle name="Normal 2 11 4 3 8" xfId="7191"/>
    <cellStyle name="Normal 2 11 4 3 8 2" xfId="7192"/>
    <cellStyle name="Normal 2 11 4 3 9" xfId="7193"/>
    <cellStyle name="Normal 2 11 4 3 9 2" xfId="7194"/>
    <cellStyle name="Normal 2 11 4 4" xfId="7195"/>
    <cellStyle name="Normal 2 11 4 4 2" xfId="7196"/>
    <cellStyle name="Normal 2 11 4 5" xfId="7197"/>
    <cellStyle name="Normal 2 11 4 5 2" xfId="7198"/>
    <cellStyle name="Normal 2 11 4 6" xfId="7199"/>
    <cellStyle name="Normal 2 11 4 6 2" xfId="7200"/>
    <cellStyle name="Normal 2 11 4 7" xfId="7201"/>
    <cellStyle name="Normal 2 11 4 7 2" xfId="7202"/>
    <cellStyle name="Normal 2 11 4 8" xfId="7203"/>
    <cellStyle name="Normal 2 11 4 8 2" xfId="7204"/>
    <cellStyle name="Normal 2 11 4 9" xfId="7205"/>
    <cellStyle name="Normal 2 11 4 9 2" xfId="7206"/>
    <cellStyle name="Normal 2 11 5" xfId="7207"/>
    <cellStyle name="Normal 2 11 5 10" xfId="7208"/>
    <cellStyle name="Normal 2 11 5 10 2" xfId="7209"/>
    <cellStyle name="Normal 2 11 5 11" xfId="7210"/>
    <cellStyle name="Normal 2 11 5 11 2" xfId="7211"/>
    <cellStyle name="Normal 2 11 5 12" xfId="7212"/>
    <cellStyle name="Normal 2 11 5 12 2" xfId="7213"/>
    <cellStyle name="Normal 2 11 5 13" xfId="7214"/>
    <cellStyle name="Normal 2 11 5 2" xfId="7215"/>
    <cellStyle name="Normal 2 11 5 2 10" xfId="7216"/>
    <cellStyle name="Normal 2 11 5 2 10 2" xfId="7217"/>
    <cellStyle name="Normal 2 11 5 2 11" xfId="7218"/>
    <cellStyle name="Normal 2 11 5 2 11 2" xfId="7219"/>
    <cellStyle name="Normal 2 11 5 2 12" xfId="7220"/>
    <cellStyle name="Normal 2 11 5 2 2" xfId="7221"/>
    <cellStyle name="Normal 2 11 5 2 2 10" xfId="7222"/>
    <cellStyle name="Normal 2 11 5 2 2 10 2" xfId="7223"/>
    <cellStyle name="Normal 2 11 5 2 2 11" xfId="7224"/>
    <cellStyle name="Normal 2 11 5 2 2 2" xfId="7225"/>
    <cellStyle name="Normal 2 11 5 2 2 2 2" xfId="7226"/>
    <cellStyle name="Normal 2 11 5 2 2 3" xfId="7227"/>
    <cellStyle name="Normal 2 11 5 2 2 3 2" xfId="7228"/>
    <cellStyle name="Normal 2 11 5 2 2 4" xfId="7229"/>
    <cellStyle name="Normal 2 11 5 2 2 4 2" xfId="7230"/>
    <cellStyle name="Normal 2 11 5 2 2 5" xfId="7231"/>
    <cellStyle name="Normal 2 11 5 2 2 5 2" xfId="7232"/>
    <cellStyle name="Normal 2 11 5 2 2 6" xfId="7233"/>
    <cellStyle name="Normal 2 11 5 2 2 6 2" xfId="7234"/>
    <cellStyle name="Normal 2 11 5 2 2 7" xfId="7235"/>
    <cellStyle name="Normal 2 11 5 2 2 7 2" xfId="7236"/>
    <cellStyle name="Normal 2 11 5 2 2 8" xfId="7237"/>
    <cellStyle name="Normal 2 11 5 2 2 8 2" xfId="7238"/>
    <cellStyle name="Normal 2 11 5 2 2 9" xfId="7239"/>
    <cellStyle name="Normal 2 11 5 2 2 9 2" xfId="7240"/>
    <cellStyle name="Normal 2 11 5 2 3" xfId="7241"/>
    <cellStyle name="Normal 2 11 5 2 3 2" xfId="7242"/>
    <cellStyle name="Normal 2 11 5 2 4" xfId="7243"/>
    <cellStyle name="Normal 2 11 5 2 4 2" xfId="7244"/>
    <cellStyle name="Normal 2 11 5 2 5" xfId="7245"/>
    <cellStyle name="Normal 2 11 5 2 5 2" xfId="7246"/>
    <cellStyle name="Normal 2 11 5 2 6" xfId="7247"/>
    <cellStyle name="Normal 2 11 5 2 6 2" xfId="7248"/>
    <cellStyle name="Normal 2 11 5 2 7" xfId="7249"/>
    <cellStyle name="Normal 2 11 5 2 7 2" xfId="7250"/>
    <cellStyle name="Normal 2 11 5 2 8" xfId="7251"/>
    <cellStyle name="Normal 2 11 5 2 8 2" xfId="7252"/>
    <cellStyle name="Normal 2 11 5 2 9" xfId="7253"/>
    <cellStyle name="Normal 2 11 5 2 9 2" xfId="7254"/>
    <cellStyle name="Normal 2 11 5 3" xfId="7255"/>
    <cellStyle name="Normal 2 11 5 3 10" xfId="7256"/>
    <cellStyle name="Normal 2 11 5 3 10 2" xfId="7257"/>
    <cellStyle name="Normal 2 11 5 3 11" xfId="7258"/>
    <cellStyle name="Normal 2 11 5 3 2" xfId="7259"/>
    <cellStyle name="Normal 2 11 5 3 2 2" xfId="7260"/>
    <cellStyle name="Normal 2 11 5 3 3" xfId="7261"/>
    <cellStyle name="Normal 2 11 5 3 3 2" xfId="7262"/>
    <cellStyle name="Normal 2 11 5 3 4" xfId="7263"/>
    <cellStyle name="Normal 2 11 5 3 4 2" xfId="7264"/>
    <cellStyle name="Normal 2 11 5 3 5" xfId="7265"/>
    <cellStyle name="Normal 2 11 5 3 5 2" xfId="7266"/>
    <cellStyle name="Normal 2 11 5 3 6" xfId="7267"/>
    <cellStyle name="Normal 2 11 5 3 6 2" xfId="7268"/>
    <cellStyle name="Normal 2 11 5 3 7" xfId="7269"/>
    <cellStyle name="Normal 2 11 5 3 7 2" xfId="7270"/>
    <cellStyle name="Normal 2 11 5 3 8" xfId="7271"/>
    <cellStyle name="Normal 2 11 5 3 8 2" xfId="7272"/>
    <cellStyle name="Normal 2 11 5 3 9" xfId="7273"/>
    <cellStyle name="Normal 2 11 5 3 9 2" xfId="7274"/>
    <cellStyle name="Normal 2 11 5 4" xfId="7275"/>
    <cellStyle name="Normal 2 11 5 4 2" xfId="7276"/>
    <cellStyle name="Normal 2 11 5 5" xfId="7277"/>
    <cellStyle name="Normal 2 11 5 5 2" xfId="7278"/>
    <cellStyle name="Normal 2 11 5 6" xfId="7279"/>
    <cellStyle name="Normal 2 11 5 6 2" xfId="7280"/>
    <cellStyle name="Normal 2 11 5 7" xfId="7281"/>
    <cellStyle name="Normal 2 11 5 7 2" xfId="7282"/>
    <cellStyle name="Normal 2 11 5 8" xfId="7283"/>
    <cellStyle name="Normal 2 11 5 8 2" xfId="7284"/>
    <cellStyle name="Normal 2 11 5 9" xfId="7285"/>
    <cellStyle name="Normal 2 11 5 9 2" xfId="7286"/>
    <cellStyle name="Normal 2 11 6" xfId="7287"/>
    <cellStyle name="Normal 2 11 6 10" xfId="7288"/>
    <cellStyle name="Normal 2 11 6 10 2" xfId="7289"/>
    <cellStyle name="Normal 2 11 6 11" xfId="7290"/>
    <cellStyle name="Normal 2 11 6 11 2" xfId="7291"/>
    <cellStyle name="Normal 2 11 6 12" xfId="7292"/>
    <cellStyle name="Normal 2 11 6 12 2" xfId="7293"/>
    <cellStyle name="Normal 2 11 6 13" xfId="7294"/>
    <cellStyle name="Normal 2 11 6 2" xfId="7295"/>
    <cellStyle name="Normal 2 11 6 2 10" xfId="7296"/>
    <cellStyle name="Normal 2 11 6 2 10 2" xfId="7297"/>
    <cellStyle name="Normal 2 11 6 2 11" xfId="7298"/>
    <cellStyle name="Normal 2 11 6 2 11 2" xfId="7299"/>
    <cellStyle name="Normal 2 11 6 2 12" xfId="7300"/>
    <cellStyle name="Normal 2 11 6 2 2" xfId="7301"/>
    <cellStyle name="Normal 2 11 6 2 2 10" xfId="7302"/>
    <cellStyle name="Normal 2 11 6 2 2 10 2" xfId="7303"/>
    <cellStyle name="Normal 2 11 6 2 2 11" xfId="7304"/>
    <cellStyle name="Normal 2 11 6 2 2 2" xfId="7305"/>
    <cellStyle name="Normal 2 11 6 2 2 2 2" xfId="7306"/>
    <cellStyle name="Normal 2 11 6 2 2 3" xfId="7307"/>
    <cellStyle name="Normal 2 11 6 2 2 3 2" xfId="7308"/>
    <cellStyle name="Normal 2 11 6 2 2 4" xfId="7309"/>
    <cellStyle name="Normal 2 11 6 2 2 4 2" xfId="7310"/>
    <cellStyle name="Normal 2 11 6 2 2 5" xfId="7311"/>
    <cellStyle name="Normal 2 11 6 2 2 5 2" xfId="7312"/>
    <cellStyle name="Normal 2 11 6 2 2 6" xfId="7313"/>
    <cellStyle name="Normal 2 11 6 2 2 6 2" xfId="7314"/>
    <cellStyle name="Normal 2 11 6 2 2 7" xfId="7315"/>
    <cellStyle name="Normal 2 11 6 2 2 7 2" xfId="7316"/>
    <cellStyle name="Normal 2 11 6 2 2 8" xfId="7317"/>
    <cellStyle name="Normal 2 11 6 2 2 8 2" xfId="7318"/>
    <cellStyle name="Normal 2 11 6 2 2 9" xfId="7319"/>
    <cellStyle name="Normal 2 11 6 2 2 9 2" xfId="7320"/>
    <cellStyle name="Normal 2 11 6 2 3" xfId="7321"/>
    <cellStyle name="Normal 2 11 6 2 3 2" xfId="7322"/>
    <cellStyle name="Normal 2 11 6 2 4" xfId="7323"/>
    <cellStyle name="Normal 2 11 6 2 4 2" xfId="7324"/>
    <cellStyle name="Normal 2 11 6 2 5" xfId="7325"/>
    <cellStyle name="Normal 2 11 6 2 5 2" xfId="7326"/>
    <cellStyle name="Normal 2 11 6 2 6" xfId="7327"/>
    <cellStyle name="Normal 2 11 6 2 6 2" xfId="7328"/>
    <cellStyle name="Normal 2 11 6 2 7" xfId="7329"/>
    <cellStyle name="Normal 2 11 6 2 7 2" xfId="7330"/>
    <cellStyle name="Normal 2 11 6 2 8" xfId="7331"/>
    <cellStyle name="Normal 2 11 6 2 8 2" xfId="7332"/>
    <cellStyle name="Normal 2 11 6 2 9" xfId="7333"/>
    <cellStyle name="Normal 2 11 6 2 9 2" xfId="7334"/>
    <cellStyle name="Normal 2 11 6 3" xfId="7335"/>
    <cellStyle name="Normal 2 11 6 3 10" xfId="7336"/>
    <cellStyle name="Normal 2 11 6 3 10 2" xfId="7337"/>
    <cellStyle name="Normal 2 11 6 3 11" xfId="7338"/>
    <cellStyle name="Normal 2 11 6 3 2" xfId="7339"/>
    <cellStyle name="Normal 2 11 6 3 2 2" xfId="7340"/>
    <cellStyle name="Normal 2 11 6 3 3" xfId="7341"/>
    <cellStyle name="Normal 2 11 6 3 3 2" xfId="7342"/>
    <cellStyle name="Normal 2 11 6 3 4" xfId="7343"/>
    <cellStyle name="Normal 2 11 6 3 4 2" xfId="7344"/>
    <cellStyle name="Normal 2 11 6 3 5" xfId="7345"/>
    <cellStyle name="Normal 2 11 6 3 5 2" xfId="7346"/>
    <cellStyle name="Normal 2 11 6 3 6" xfId="7347"/>
    <cellStyle name="Normal 2 11 6 3 6 2" xfId="7348"/>
    <cellStyle name="Normal 2 11 6 3 7" xfId="7349"/>
    <cellStyle name="Normal 2 11 6 3 7 2" xfId="7350"/>
    <cellStyle name="Normal 2 11 6 3 8" xfId="7351"/>
    <cellStyle name="Normal 2 11 6 3 8 2" xfId="7352"/>
    <cellStyle name="Normal 2 11 6 3 9" xfId="7353"/>
    <cellStyle name="Normal 2 11 6 3 9 2" xfId="7354"/>
    <cellStyle name="Normal 2 11 6 4" xfId="7355"/>
    <cellStyle name="Normal 2 11 6 4 2" xfId="7356"/>
    <cellStyle name="Normal 2 11 6 5" xfId="7357"/>
    <cellStyle name="Normal 2 11 6 5 2" xfId="7358"/>
    <cellStyle name="Normal 2 11 6 6" xfId="7359"/>
    <cellStyle name="Normal 2 11 6 6 2" xfId="7360"/>
    <cellStyle name="Normal 2 11 6 7" xfId="7361"/>
    <cellStyle name="Normal 2 11 6 7 2" xfId="7362"/>
    <cellStyle name="Normal 2 11 6 8" xfId="7363"/>
    <cellStyle name="Normal 2 11 6 8 2" xfId="7364"/>
    <cellStyle name="Normal 2 11 6 9" xfId="7365"/>
    <cellStyle name="Normal 2 11 6 9 2" xfId="7366"/>
    <cellStyle name="Normal 2 11 7" xfId="7367"/>
    <cellStyle name="Normal 2 12" xfId="7368"/>
    <cellStyle name="Normal 2 12 10" xfId="7369"/>
    <cellStyle name="Normal 2 12 10 2" xfId="7370"/>
    <cellStyle name="Normal 2 12 11" xfId="7371"/>
    <cellStyle name="Normal 2 12 11 2" xfId="7372"/>
    <cellStyle name="Normal 2 12 12" xfId="7373"/>
    <cellStyle name="Normal 2 12 12 2" xfId="7374"/>
    <cellStyle name="Normal 2 12 13" xfId="7375"/>
    <cellStyle name="Normal 2 12 2" xfId="7376"/>
    <cellStyle name="Normal 2 12 2 10" xfId="7377"/>
    <cellStyle name="Normal 2 12 2 10 2" xfId="7378"/>
    <cellStyle name="Normal 2 12 2 11" xfId="7379"/>
    <cellStyle name="Normal 2 12 2 11 2" xfId="7380"/>
    <cellStyle name="Normal 2 12 2 12" xfId="7381"/>
    <cellStyle name="Normal 2 12 2 2" xfId="7382"/>
    <cellStyle name="Normal 2 12 2 2 10" xfId="7383"/>
    <cellStyle name="Normal 2 12 2 2 10 2" xfId="7384"/>
    <cellStyle name="Normal 2 12 2 2 11" xfId="7385"/>
    <cellStyle name="Normal 2 12 2 2 2" xfId="7386"/>
    <cellStyle name="Normal 2 12 2 2 2 2" xfId="7387"/>
    <cellStyle name="Normal 2 12 2 2 3" xfId="7388"/>
    <cellStyle name="Normal 2 12 2 2 3 2" xfId="7389"/>
    <cellStyle name="Normal 2 12 2 2 4" xfId="7390"/>
    <cellStyle name="Normal 2 12 2 2 4 2" xfId="7391"/>
    <cellStyle name="Normal 2 12 2 2 5" xfId="7392"/>
    <cellStyle name="Normal 2 12 2 2 5 2" xfId="7393"/>
    <cellStyle name="Normal 2 12 2 2 6" xfId="7394"/>
    <cellStyle name="Normal 2 12 2 2 6 2" xfId="7395"/>
    <cellStyle name="Normal 2 12 2 2 7" xfId="7396"/>
    <cellStyle name="Normal 2 12 2 2 7 2" xfId="7397"/>
    <cellStyle name="Normal 2 12 2 2 8" xfId="7398"/>
    <cellStyle name="Normal 2 12 2 2 8 2" xfId="7399"/>
    <cellStyle name="Normal 2 12 2 2 9" xfId="7400"/>
    <cellStyle name="Normal 2 12 2 2 9 2" xfId="7401"/>
    <cellStyle name="Normal 2 12 2 3" xfId="7402"/>
    <cellStyle name="Normal 2 12 2 3 2" xfId="7403"/>
    <cellStyle name="Normal 2 12 2 4" xfId="7404"/>
    <cellStyle name="Normal 2 12 2 4 2" xfId="7405"/>
    <cellStyle name="Normal 2 12 2 5" xfId="7406"/>
    <cellStyle name="Normal 2 12 2 5 2" xfId="7407"/>
    <cellStyle name="Normal 2 12 2 6" xfId="7408"/>
    <cellStyle name="Normal 2 12 2 6 2" xfId="7409"/>
    <cellStyle name="Normal 2 12 2 7" xfId="7410"/>
    <cellStyle name="Normal 2 12 2 7 2" xfId="7411"/>
    <cellStyle name="Normal 2 12 2 8" xfId="7412"/>
    <cellStyle name="Normal 2 12 2 8 2" xfId="7413"/>
    <cellStyle name="Normal 2 12 2 9" xfId="7414"/>
    <cellStyle name="Normal 2 12 2 9 2" xfId="7415"/>
    <cellStyle name="Normal 2 12 3" xfId="7416"/>
    <cellStyle name="Normal 2 12 3 10" xfId="7417"/>
    <cellStyle name="Normal 2 12 3 10 2" xfId="7418"/>
    <cellStyle name="Normal 2 12 3 11" xfId="7419"/>
    <cellStyle name="Normal 2 12 3 2" xfId="7420"/>
    <cellStyle name="Normal 2 12 3 2 2" xfId="7421"/>
    <cellStyle name="Normal 2 12 3 3" xfId="7422"/>
    <cellStyle name="Normal 2 12 3 3 2" xfId="7423"/>
    <cellStyle name="Normal 2 12 3 4" xfId="7424"/>
    <cellStyle name="Normal 2 12 3 4 2" xfId="7425"/>
    <cellStyle name="Normal 2 12 3 5" xfId="7426"/>
    <cellStyle name="Normal 2 12 3 5 2" xfId="7427"/>
    <cellStyle name="Normal 2 12 3 6" xfId="7428"/>
    <cellStyle name="Normal 2 12 3 6 2" xfId="7429"/>
    <cellStyle name="Normal 2 12 3 7" xfId="7430"/>
    <cellStyle name="Normal 2 12 3 7 2" xfId="7431"/>
    <cellStyle name="Normal 2 12 3 8" xfId="7432"/>
    <cellStyle name="Normal 2 12 3 8 2" xfId="7433"/>
    <cellStyle name="Normal 2 12 3 9" xfId="7434"/>
    <cellStyle name="Normal 2 12 3 9 2" xfId="7435"/>
    <cellStyle name="Normal 2 12 4" xfId="7436"/>
    <cellStyle name="Normal 2 12 4 2" xfId="7437"/>
    <cellStyle name="Normal 2 12 5" xfId="7438"/>
    <cellStyle name="Normal 2 12 5 2" xfId="7439"/>
    <cellStyle name="Normal 2 12 6" xfId="7440"/>
    <cellStyle name="Normal 2 12 6 2" xfId="7441"/>
    <cellStyle name="Normal 2 12 7" xfId="7442"/>
    <cellStyle name="Normal 2 12 7 2" xfId="7443"/>
    <cellStyle name="Normal 2 12 8" xfId="7444"/>
    <cellStyle name="Normal 2 12 8 2" xfId="7445"/>
    <cellStyle name="Normal 2 12 9" xfId="7446"/>
    <cellStyle name="Normal 2 12 9 2" xfId="7447"/>
    <cellStyle name="Normal 2 13" xfId="7448"/>
    <cellStyle name="Normal 2 13 10" xfId="7449"/>
    <cellStyle name="Normal 2 13 10 2" xfId="7450"/>
    <cellStyle name="Normal 2 13 11" xfId="7451"/>
    <cellStyle name="Normal 2 13 11 2" xfId="7452"/>
    <cellStyle name="Normal 2 13 12" xfId="7453"/>
    <cellStyle name="Normal 2 13 12 2" xfId="7454"/>
    <cellStyle name="Normal 2 13 13" xfId="7455"/>
    <cellStyle name="Normal 2 13 2" xfId="7456"/>
    <cellStyle name="Normal 2 13 2 10" xfId="7457"/>
    <cellStyle name="Normal 2 13 2 10 2" xfId="7458"/>
    <cellStyle name="Normal 2 13 2 11" xfId="7459"/>
    <cellStyle name="Normal 2 13 2 11 2" xfId="7460"/>
    <cellStyle name="Normal 2 13 2 12" xfId="7461"/>
    <cellStyle name="Normal 2 13 2 2" xfId="7462"/>
    <cellStyle name="Normal 2 13 2 2 10" xfId="7463"/>
    <cellStyle name="Normal 2 13 2 2 10 2" xfId="7464"/>
    <cellStyle name="Normal 2 13 2 2 11" xfId="7465"/>
    <cellStyle name="Normal 2 13 2 2 2" xfId="7466"/>
    <cellStyle name="Normal 2 13 2 2 2 2" xfId="7467"/>
    <cellStyle name="Normal 2 13 2 2 3" xfId="7468"/>
    <cellStyle name="Normal 2 13 2 2 3 2" xfId="7469"/>
    <cellStyle name="Normal 2 13 2 2 4" xfId="7470"/>
    <cellStyle name="Normal 2 13 2 2 4 2" xfId="7471"/>
    <cellStyle name="Normal 2 13 2 2 5" xfId="7472"/>
    <cellStyle name="Normal 2 13 2 2 5 2" xfId="7473"/>
    <cellStyle name="Normal 2 13 2 2 6" xfId="7474"/>
    <cellStyle name="Normal 2 13 2 2 6 2" xfId="7475"/>
    <cellStyle name="Normal 2 13 2 2 7" xfId="7476"/>
    <cellStyle name="Normal 2 13 2 2 7 2" xfId="7477"/>
    <cellStyle name="Normal 2 13 2 2 8" xfId="7478"/>
    <cellStyle name="Normal 2 13 2 2 8 2" xfId="7479"/>
    <cellStyle name="Normal 2 13 2 2 9" xfId="7480"/>
    <cellStyle name="Normal 2 13 2 2 9 2" xfId="7481"/>
    <cellStyle name="Normal 2 13 2 3" xfId="7482"/>
    <cellStyle name="Normal 2 13 2 3 2" xfId="7483"/>
    <cellStyle name="Normal 2 13 2 4" xfId="7484"/>
    <cellStyle name="Normal 2 13 2 4 2" xfId="7485"/>
    <cellStyle name="Normal 2 13 2 5" xfId="7486"/>
    <cellStyle name="Normal 2 13 2 5 2" xfId="7487"/>
    <cellStyle name="Normal 2 13 2 6" xfId="7488"/>
    <cellStyle name="Normal 2 13 2 6 2" xfId="7489"/>
    <cellStyle name="Normal 2 13 2 7" xfId="7490"/>
    <cellStyle name="Normal 2 13 2 7 2" xfId="7491"/>
    <cellStyle name="Normal 2 13 2 8" xfId="7492"/>
    <cellStyle name="Normal 2 13 2 8 2" xfId="7493"/>
    <cellStyle name="Normal 2 13 2 9" xfId="7494"/>
    <cellStyle name="Normal 2 13 2 9 2" xfId="7495"/>
    <cellStyle name="Normal 2 13 3" xfId="7496"/>
    <cellStyle name="Normal 2 13 3 10" xfId="7497"/>
    <cellStyle name="Normal 2 13 3 10 2" xfId="7498"/>
    <cellStyle name="Normal 2 13 3 11" xfId="7499"/>
    <cellStyle name="Normal 2 13 3 2" xfId="7500"/>
    <cellStyle name="Normal 2 13 3 2 2" xfId="7501"/>
    <cellStyle name="Normal 2 13 3 3" xfId="7502"/>
    <cellStyle name="Normal 2 13 3 3 2" xfId="7503"/>
    <cellStyle name="Normal 2 13 3 4" xfId="7504"/>
    <cellStyle name="Normal 2 13 3 4 2" xfId="7505"/>
    <cellStyle name="Normal 2 13 3 5" xfId="7506"/>
    <cellStyle name="Normal 2 13 3 5 2" xfId="7507"/>
    <cellStyle name="Normal 2 13 3 6" xfId="7508"/>
    <cellStyle name="Normal 2 13 3 6 2" xfId="7509"/>
    <cellStyle name="Normal 2 13 3 7" xfId="7510"/>
    <cellStyle name="Normal 2 13 3 7 2" xfId="7511"/>
    <cellStyle name="Normal 2 13 3 8" xfId="7512"/>
    <cellStyle name="Normal 2 13 3 8 2" xfId="7513"/>
    <cellStyle name="Normal 2 13 3 9" xfId="7514"/>
    <cellStyle name="Normal 2 13 3 9 2" xfId="7515"/>
    <cellStyle name="Normal 2 13 4" xfId="7516"/>
    <cellStyle name="Normal 2 13 4 2" xfId="7517"/>
    <cellStyle name="Normal 2 13 5" xfId="7518"/>
    <cellStyle name="Normal 2 13 5 2" xfId="7519"/>
    <cellStyle name="Normal 2 13 6" xfId="7520"/>
    <cellStyle name="Normal 2 13 6 2" xfId="7521"/>
    <cellStyle name="Normal 2 13 7" xfId="7522"/>
    <cellStyle name="Normal 2 13 7 2" xfId="7523"/>
    <cellStyle name="Normal 2 13 8" xfId="7524"/>
    <cellStyle name="Normal 2 13 8 2" xfId="7525"/>
    <cellStyle name="Normal 2 13 9" xfId="7526"/>
    <cellStyle name="Normal 2 13 9 2" xfId="7527"/>
    <cellStyle name="Normal 2 14" xfId="7528"/>
    <cellStyle name="Normal 2 14 10" xfId="7529"/>
    <cellStyle name="Normal 2 14 10 2" xfId="7530"/>
    <cellStyle name="Normal 2 14 11" xfId="7531"/>
    <cellStyle name="Normal 2 14 11 2" xfId="7532"/>
    <cellStyle name="Normal 2 14 12" xfId="7533"/>
    <cellStyle name="Normal 2 14 12 2" xfId="7534"/>
    <cellStyle name="Normal 2 14 13" xfId="7535"/>
    <cellStyle name="Normal 2 14 2" xfId="7536"/>
    <cellStyle name="Normal 2 14 2 10" xfId="7537"/>
    <cellStyle name="Normal 2 14 2 10 2" xfId="7538"/>
    <cellStyle name="Normal 2 14 2 11" xfId="7539"/>
    <cellStyle name="Normal 2 14 2 11 2" xfId="7540"/>
    <cellStyle name="Normal 2 14 2 12" xfId="7541"/>
    <cellStyle name="Normal 2 14 2 2" xfId="7542"/>
    <cellStyle name="Normal 2 14 2 2 10" xfId="7543"/>
    <cellStyle name="Normal 2 14 2 2 10 2" xfId="7544"/>
    <cellStyle name="Normal 2 14 2 2 11" xfId="7545"/>
    <cellStyle name="Normal 2 14 2 2 2" xfId="7546"/>
    <cellStyle name="Normal 2 14 2 2 2 2" xfId="7547"/>
    <cellStyle name="Normal 2 14 2 2 3" xfId="7548"/>
    <cellStyle name="Normal 2 14 2 2 3 2" xfId="7549"/>
    <cellStyle name="Normal 2 14 2 2 4" xfId="7550"/>
    <cellStyle name="Normal 2 14 2 2 4 2" xfId="7551"/>
    <cellStyle name="Normal 2 14 2 2 5" xfId="7552"/>
    <cellStyle name="Normal 2 14 2 2 5 2" xfId="7553"/>
    <cellStyle name="Normal 2 14 2 2 6" xfId="7554"/>
    <cellStyle name="Normal 2 14 2 2 6 2" xfId="7555"/>
    <cellStyle name="Normal 2 14 2 2 7" xfId="7556"/>
    <cellStyle name="Normal 2 14 2 2 7 2" xfId="7557"/>
    <cellStyle name="Normal 2 14 2 2 8" xfId="7558"/>
    <cellStyle name="Normal 2 14 2 2 8 2" xfId="7559"/>
    <cellStyle name="Normal 2 14 2 2 9" xfId="7560"/>
    <cellStyle name="Normal 2 14 2 2 9 2" xfId="7561"/>
    <cellStyle name="Normal 2 14 2 3" xfId="7562"/>
    <cellStyle name="Normal 2 14 2 3 2" xfId="7563"/>
    <cellStyle name="Normal 2 14 2 4" xfId="7564"/>
    <cellStyle name="Normal 2 14 2 4 2" xfId="7565"/>
    <cellStyle name="Normal 2 14 2 5" xfId="7566"/>
    <cellStyle name="Normal 2 14 2 5 2" xfId="7567"/>
    <cellStyle name="Normal 2 14 2 6" xfId="7568"/>
    <cellStyle name="Normal 2 14 2 6 2" xfId="7569"/>
    <cellStyle name="Normal 2 14 2 7" xfId="7570"/>
    <cellStyle name="Normal 2 14 2 7 2" xfId="7571"/>
    <cellStyle name="Normal 2 14 2 8" xfId="7572"/>
    <cellStyle name="Normal 2 14 2 8 2" xfId="7573"/>
    <cellStyle name="Normal 2 14 2 9" xfId="7574"/>
    <cellStyle name="Normal 2 14 2 9 2" xfId="7575"/>
    <cellStyle name="Normal 2 14 3" xfId="7576"/>
    <cellStyle name="Normal 2 14 3 10" xfId="7577"/>
    <cellStyle name="Normal 2 14 3 10 2" xfId="7578"/>
    <cellStyle name="Normal 2 14 3 11" xfId="7579"/>
    <cellStyle name="Normal 2 14 3 2" xfId="7580"/>
    <cellStyle name="Normal 2 14 3 2 2" xfId="7581"/>
    <cellStyle name="Normal 2 14 3 3" xfId="7582"/>
    <cellStyle name="Normal 2 14 3 3 2" xfId="7583"/>
    <cellStyle name="Normal 2 14 3 4" xfId="7584"/>
    <cellStyle name="Normal 2 14 3 4 2" xfId="7585"/>
    <cellStyle name="Normal 2 14 3 5" xfId="7586"/>
    <cellStyle name="Normal 2 14 3 5 2" xfId="7587"/>
    <cellStyle name="Normal 2 14 3 6" xfId="7588"/>
    <cellStyle name="Normal 2 14 3 6 2" xfId="7589"/>
    <cellStyle name="Normal 2 14 3 7" xfId="7590"/>
    <cellStyle name="Normal 2 14 3 7 2" xfId="7591"/>
    <cellStyle name="Normal 2 14 3 8" xfId="7592"/>
    <cellStyle name="Normal 2 14 3 8 2" xfId="7593"/>
    <cellStyle name="Normal 2 14 3 9" xfId="7594"/>
    <cellStyle name="Normal 2 14 3 9 2" xfId="7595"/>
    <cellStyle name="Normal 2 14 4" xfId="7596"/>
    <cellStyle name="Normal 2 14 4 2" xfId="7597"/>
    <cellStyle name="Normal 2 14 5" xfId="7598"/>
    <cellStyle name="Normal 2 14 5 2" xfId="7599"/>
    <cellStyle name="Normal 2 14 6" xfId="7600"/>
    <cellStyle name="Normal 2 14 6 2" xfId="7601"/>
    <cellStyle name="Normal 2 14 7" xfId="7602"/>
    <cellStyle name="Normal 2 14 7 2" xfId="7603"/>
    <cellStyle name="Normal 2 14 8" xfId="7604"/>
    <cellStyle name="Normal 2 14 8 2" xfId="7605"/>
    <cellStyle name="Normal 2 14 9" xfId="7606"/>
    <cellStyle name="Normal 2 14 9 2" xfId="7607"/>
    <cellStyle name="Normal 2 15" xfId="7608"/>
    <cellStyle name="Normal 2 15 2" xfId="7609"/>
    <cellStyle name="Normal 2 15 2 10" xfId="7610"/>
    <cellStyle name="Normal 2 15 2 10 2" xfId="7611"/>
    <cellStyle name="Normal 2 15 2 11" xfId="7612"/>
    <cellStyle name="Normal 2 15 2 11 2" xfId="7613"/>
    <cellStyle name="Normal 2 15 2 12" xfId="7614"/>
    <cellStyle name="Normal 2 15 2 12 2" xfId="7615"/>
    <cellStyle name="Normal 2 15 2 13" xfId="7616"/>
    <cellStyle name="Normal 2 15 2 2" xfId="7617"/>
    <cellStyle name="Normal 2 15 2 2 10" xfId="7618"/>
    <cellStyle name="Normal 2 15 2 2 10 2" xfId="7619"/>
    <cellStyle name="Normal 2 15 2 2 11" xfId="7620"/>
    <cellStyle name="Normal 2 15 2 2 11 2" xfId="7621"/>
    <cellStyle name="Normal 2 15 2 2 12" xfId="7622"/>
    <cellStyle name="Normal 2 15 2 2 2" xfId="7623"/>
    <cellStyle name="Normal 2 15 2 2 2 10" xfId="7624"/>
    <cellStyle name="Normal 2 15 2 2 2 10 2" xfId="7625"/>
    <cellStyle name="Normal 2 15 2 2 2 11" xfId="7626"/>
    <cellStyle name="Normal 2 15 2 2 2 2" xfId="7627"/>
    <cellStyle name="Normal 2 15 2 2 2 2 2" xfId="7628"/>
    <cellStyle name="Normal 2 15 2 2 2 3" xfId="7629"/>
    <cellStyle name="Normal 2 15 2 2 2 3 2" xfId="7630"/>
    <cellStyle name="Normal 2 15 2 2 2 4" xfId="7631"/>
    <cellStyle name="Normal 2 15 2 2 2 4 2" xfId="7632"/>
    <cellStyle name="Normal 2 15 2 2 2 5" xfId="7633"/>
    <cellStyle name="Normal 2 15 2 2 2 5 2" xfId="7634"/>
    <cellStyle name="Normal 2 15 2 2 2 6" xfId="7635"/>
    <cellStyle name="Normal 2 15 2 2 2 6 2" xfId="7636"/>
    <cellStyle name="Normal 2 15 2 2 2 7" xfId="7637"/>
    <cellStyle name="Normal 2 15 2 2 2 7 2" xfId="7638"/>
    <cellStyle name="Normal 2 15 2 2 2 8" xfId="7639"/>
    <cellStyle name="Normal 2 15 2 2 2 8 2" xfId="7640"/>
    <cellStyle name="Normal 2 15 2 2 2 9" xfId="7641"/>
    <cellStyle name="Normal 2 15 2 2 2 9 2" xfId="7642"/>
    <cellStyle name="Normal 2 15 2 2 3" xfId="7643"/>
    <cellStyle name="Normal 2 15 2 2 3 2" xfId="7644"/>
    <cellStyle name="Normal 2 15 2 2 4" xfId="7645"/>
    <cellStyle name="Normal 2 15 2 2 4 2" xfId="7646"/>
    <cellStyle name="Normal 2 15 2 2 5" xfId="7647"/>
    <cellStyle name="Normal 2 15 2 2 5 2" xfId="7648"/>
    <cellStyle name="Normal 2 15 2 2 6" xfId="7649"/>
    <cellStyle name="Normal 2 15 2 2 6 2" xfId="7650"/>
    <cellStyle name="Normal 2 15 2 2 7" xfId="7651"/>
    <cellStyle name="Normal 2 15 2 2 7 2" xfId="7652"/>
    <cellStyle name="Normal 2 15 2 2 8" xfId="7653"/>
    <cellStyle name="Normal 2 15 2 2 8 2" xfId="7654"/>
    <cellStyle name="Normal 2 15 2 2 9" xfId="7655"/>
    <cellStyle name="Normal 2 15 2 2 9 2" xfId="7656"/>
    <cellStyle name="Normal 2 15 2 3" xfId="7657"/>
    <cellStyle name="Normal 2 15 2 3 10" xfId="7658"/>
    <cellStyle name="Normal 2 15 2 3 10 2" xfId="7659"/>
    <cellStyle name="Normal 2 15 2 3 11" xfId="7660"/>
    <cellStyle name="Normal 2 15 2 3 2" xfId="7661"/>
    <cellStyle name="Normal 2 15 2 3 2 2" xfId="7662"/>
    <cellStyle name="Normal 2 15 2 3 3" xfId="7663"/>
    <cellStyle name="Normal 2 15 2 3 3 2" xfId="7664"/>
    <cellStyle name="Normal 2 15 2 3 4" xfId="7665"/>
    <cellStyle name="Normal 2 15 2 3 4 2" xfId="7666"/>
    <cellStyle name="Normal 2 15 2 3 5" xfId="7667"/>
    <cellStyle name="Normal 2 15 2 3 5 2" xfId="7668"/>
    <cellStyle name="Normal 2 15 2 3 6" xfId="7669"/>
    <cellStyle name="Normal 2 15 2 3 6 2" xfId="7670"/>
    <cellStyle name="Normal 2 15 2 3 7" xfId="7671"/>
    <cellStyle name="Normal 2 15 2 3 7 2" xfId="7672"/>
    <cellStyle name="Normal 2 15 2 3 8" xfId="7673"/>
    <cellStyle name="Normal 2 15 2 3 8 2" xfId="7674"/>
    <cellStyle name="Normal 2 15 2 3 9" xfId="7675"/>
    <cellStyle name="Normal 2 15 2 3 9 2" xfId="7676"/>
    <cellStyle name="Normal 2 15 2 4" xfId="7677"/>
    <cellStyle name="Normal 2 15 2 4 2" xfId="7678"/>
    <cellStyle name="Normal 2 15 2 5" xfId="7679"/>
    <cellStyle name="Normal 2 15 2 5 2" xfId="7680"/>
    <cellStyle name="Normal 2 15 2 6" xfId="7681"/>
    <cellStyle name="Normal 2 15 2 6 2" xfId="7682"/>
    <cellStyle name="Normal 2 15 2 7" xfId="7683"/>
    <cellStyle name="Normal 2 15 2 7 2" xfId="7684"/>
    <cellStyle name="Normal 2 15 2 8" xfId="7685"/>
    <cellStyle name="Normal 2 15 2 8 2" xfId="7686"/>
    <cellStyle name="Normal 2 15 2 9" xfId="7687"/>
    <cellStyle name="Normal 2 15 2 9 2" xfId="7688"/>
    <cellStyle name="Normal 2 15 3" xfId="7689"/>
    <cellStyle name="Normal 2 15 3 10" xfId="7690"/>
    <cellStyle name="Normal 2 15 3 10 2" xfId="7691"/>
    <cellStyle name="Normal 2 15 3 11" xfId="7692"/>
    <cellStyle name="Normal 2 15 3 11 2" xfId="7693"/>
    <cellStyle name="Normal 2 15 3 12" xfId="7694"/>
    <cellStyle name="Normal 2 15 3 12 2" xfId="7695"/>
    <cellStyle name="Normal 2 15 3 13" xfId="7696"/>
    <cellStyle name="Normal 2 15 3 2" xfId="7697"/>
    <cellStyle name="Normal 2 15 3 2 10" xfId="7698"/>
    <cellStyle name="Normal 2 15 3 2 10 2" xfId="7699"/>
    <cellStyle name="Normal 2 15 3 2 11" xfId="7700"/>
    <cellStyle name="Normal 2 15 3 2 11 2" xfId="7701"/>
    <cellStyle name="Normal 2 15 3 2 12" xfId="7702"/>
    <cellStyle name="Normal 2 15 3 2 2" xfId="7703"/>
    <cellStyle name="Normal 2 15 3 2 2 10" xfId="7704"/>
    <cellStyle name="Normal 2 15 3 2 2 10 2" xfId="7705"/>
    <cellStyle name="Normal 2 15 3 2 2 11" xfId="7706"/>
    <cellStyle name="Normal 2 15 3 2 2 2" xfId="7707"/>
    <cellStyle name="Normal 2 15 3 2 2 2 2" xfId="7708"/>
    <cellStyle name="Normal 2 15 3 2 2 3" xfId="7709"/>
    <cellStyle name="Normal 2 15 3 2 2 3 2" xfId="7710"/>
    <cellStyle name="Normal 2 15 3 2 2 4" xfId="7711"/>
    <cellStyle name="Normal 2 15 3 2 2 4 2" xfId="7712"/>
    <cellStyle name="Normal 2 15 3 2 2 5" xfId="7713"/>
    <cellStyle name="Normal 2 15 3 2 2 5 2" xfId="7714"/>
    <cellStyle name="Normal 2 15 3 2 2 6" xfId="7715"/>
    <cellStyle name="Normal 2 15 3 2 2 6 2" xfId="7716"/>
    <cellStyle name="Normal 2 15 3 2 2 7" xfId="7717"/>
    <cellStyle name="Normal 2 15 3 2 2 7 2" xfId="7718"/>
    <cellStyle name="Normal 2 15 3 2 2 8" xfId="7719"/>
    <cellStyle name="Normal 2 15 3 2 2 8 2" xfId="7720"/>
    <cellStyle name="Normal 2 15 3 2 2 9" xfId="7721"/>
    <cellStyle name="Normal 2 15 3 2 2 9 2" xfId="7722"/>
    <cellStyle name="Normal 2 15 3 2 3" xfId="7723"/>
    <cellStyle name="Normal 2 15 3 2 3 2" xfId="7724"/>
    <cellStyle name="Normal 2 15 3 2 4" xfId="7725"/>
    <cellStyle name="Normal 2 15 3 2 4 2" xfId="7726"/>
    <cellStyle name="Normal 2 15 3 2 5" xfId="7727"/>
    <cellStyle name="Normal 2 15 3 2 5 2" xfId="7728"/>
    <cellStyle name="Normal 2 15 3 2 6" xfId="7729"/>
    <cellStyle name="Normal 2 15 3 2 6 2" xfId="7730"/>
    <cellStyle name="Normal 2 15 3 2 7" xfId="7731"/>
    <cellStyle name="Normal 2 15 3 2 7 2" xfId="7732"/>
    <cellStyle name="Normal 2 15 3 2 8" xfId="7733"/>
    <cellStyle name="Normal 2 15 3 2 8 2" xfId="7734"/>
    <cellStyle name="Normal 2 15 3 2 9" xfId="7735"/>
    <cellStyle name="Normal 2 15 3 2 9 2" xfId="7736"/>
    <cellStyle name="Normal 2 15 3 3" xfId="7737"/>
    <cellStyle name="Normal 2 15 3 3 10" xfId="7738"/>
    <cellStyle name="Normal 2 15 3 3 10 2" xfId="7739"/>
    <cellStyle name="Normal 2 15 3 3 11" xfId="7740"/>
    <cellStyle name="Normal 2 15 3 3 2" xfId="7741"/>
    <cellStyle name="Normal 2 15 3 3 2 2" xfId="7742"/>
    <cellStyle name="Normal 2 15 3 3 3" xfId="7743"/>
    <cellStyle name="Normal 2 15 3 3 3 2" xfId="7744"/>
    <cellStyle name="Normal 2 15 3 3 4" xfId="7745"/>
    <cellStyle name="Normal 2 15 3 3 4 2" xfId="7746"/>
    <cellStyle name="Normal 2 15 3 3 5" xfId="7747"/>
    <cellStyle name="Normal 2 15 3 3 5 2" xfId="7748"/>
    <cellStyle name="Normal 2 15 3 3 6" xfId="7749"/>
    <cellStyle name="Normal 2 15 3 3 6 2" xfId="7750"/>
    <cellStyle name="Normal 2 15 3 3 7" xfId="7751"/>
    <cellStyle name="Normal 2 15 3 3 7 2" xfId="7752"/>
    <cellStyle name="Normal 2 15 3 3 8" xfId="7753"/>
    <cellStyle name="Normal 2 15 3 3 8 2" xfId="7754"/>
    <cellStyle name="Normal 2 15 3 3 9" xfId="7755"/>
    <cellStyle name="Normal 2 15 3 3 9 2" xfId="7756"/>
    <cellStyle name="Normal 2 15 3 4" xfId="7757"/>
    <cellStyle name="Normal 2 15 3 4 2" xfId="7758"/>
    <cellStyle name="Normal 2 15 3 5" xfId="7759"/>
    <cellStyle name="Normal 2 15 3 5 2" xfId="7760"/>
    <cellStyle name="Normal 2 15 3 6" xfId="7761"/>
    <cellStyle name="Normal 2 15 3 6 2" xfId="7762"/>
    <cellStyle name="Normal 2 15 3 7" xfId="7763"/>
    <cellStyle name="Normal 2 15 3 7 2" xfId="7764"/>
    <cellStyle name="Normal 2 15 3 8" xfId="7765"/>
    <cellStyle name="Normal 2 15 3 8 2" xfId="7766"/>
    <cellStyle name="Normal 2 15 3 9" xfId="7767"/>
    <cellStyle name="Normal 2 15 3 9 2" xfId="7768"/>
    <cellStyle name="Normal 2 15 4" xfId="7769"/>
    <cellStyle name="Normal 2 15 4 10" xfId="7770"/>
    <cellStyle name="Normal 2 15 4 10 2" xfId="7771"/>
    <cellStyle name="Normal 2 15 4 11" xfId="7772"/>
    <cellStyle name="Normal 2 15 4 11 2" xfId="7773"/>
    <cellStyle name="Normal 2 15 4 12" xfId="7774"/>
    <cellStyle name="Normal 2 15 4 12 2" xfId="7775"/>
    <cellStyle name="Normal 2 15 4 13" xfId="7776"/>
    <cellStyle name="Normal 2 15 4 2" xfId="7777"/>
    <cellStyle name="Normal 2 15 4 2 10" xfId="7778"/>
    <cellStyle name="Normal 2 15 4 2 10 2" xfId="7779"/>
    <cellStyle name="Normal 2 15 4 2 11" xfId="7780"/>
    <cellStyle name="Normal 2 15 4 2 11 2" xfId="7781"/>
    <cellStyle name="Normal 2 15 4 2 12" xfId="7782"/>
    <cellStyle name="Normal 2 15 4 2 2" xfId="7783"/>
    <cellStyle name="Normal 2 15 4 2 2 10" xfId="7784"/>
    <cellStyle name="Normal 2 15 4 2 2 10 2" xfId="7785"/>
    <cellStyle name="Normal 2 15 4 2 2 11" xfId="7786"/>
    <cellStyle name="Normal 2 15 4 2 2 2" xfId="7787"/>
    <cellStyle name="Normal 2 15 4 2 2 2 2" xfId="7788"/>
    <cellStyle name="Normal 2 15 4 2 2 3" xfId="7789"/>
    <cellStyle name="Normal 2 15 4 2 2 3 2" xfId="7790"/>
    <cellStyle name="Normal 2 15 4 2 2 4" xfId="7791"/>
    <cellStyle name="Normal 2 15 4 2 2 4 2" xfId="7792"/>
    <cellStyle name="Normal 2 15 4 2 2 5" xfId="7793"/>
    <cellStyle name="Normal 2 15 4 2 2 5 2" xfId="7794"/>
    <cellStyle name="Normal 2 15 4 2 2 6" xfId="7795"/>
    <cellStyle name="Normal 2 15 4 2 2 6 2" xfId="7796"/>
    <cellStyle name="Normal 2 15 4 2 2 7" xfId="7797"/>
    <cellStyle name="Normal 2 15 4 2 2 7 2" xfId="7798"/>
    <cellStyle name="Normal 2 15 4 2 2 8" xfId="7799"/>
    <cellStyle name="Normal 2 15 4 2 2 8 2" xfId="7800"/>
    <cellStyle name="Normal 2 15 4 2 2 9" xfId="7801"/>
    <cellStyle name="Normal 2 15 4 2 2 9 2" xfId="7802"/>
    <cellStyle name="Normal 2 15 4 2 3" xfId="7803"/>
    <cellStyle name="Normal 2 15 4 2 3 2" xfId="7804"/>
    <cellStyle name="Normal 2 15 4 2 4" xfId="7805"/>
    <cellStyle name="Normal 2 15 4 2 4 2" xfId="7806"/>
    <cellStyle name="Normal 2 15 4 2 5" xfId="7807"/>
    <cellStyle name="Normal 2 15 4 2 5 2" xfId="7808"/>
    <cellStyle name="Normal 2 15 4 2 6" xfId="7809"/>
    <cellStyle name="Normal 2 15 4 2 6 2" xfId="7810"/>
    <cellStyle name="Normal 2 15 4 2 7" xfId="7811"/>
    <cellStyle name="Normal 2 15 4 2 7 2" xfId="7812"/>
    <cellStyle name="Normal 2 15 4 2 8" xfId="7813"/>
    <cellStyle name="Normal 2 15 4 2 8 2" xfId="7814"/>
    <cellStyle name="Normal 2 15 4 2 9" xfId="7815"/>
    <cellStyle name="Normal 2 15 4 2 9 2" xfId="7816"/>
    <cellStyle name="Normal 2 15 4 3" xfId="7817"/>
    <cellStyle name="Normal 2 15 4 3 10" xfId="7818"/>
    <cellStyle name="Normal 2 15 4 3 10 2" xfId="7819"/>
    <cellStyle name="Normal 2 15 4 3 11" xfId="7820"/>
    <cellStyle name="Normal 2 15 4 3 2" xfId="7821"/>
    <cellStyle name="Normal 2 15 4 3 2 2" xfId="7822"/>
    <cellStyle name="Normal 2 15 4 3 3" xfId="7823"/>
    <cellStyle name="Normal 2 15 4 3 3 2" xfId="7824"/>
    <cellStyle name="Normal 2 15 4 3 4" xfId="7825"/>
    <cellStyle name="Normal 2 15 4 3 4 2" xfId="7826"/>
    <cellStyle name="Normal 2 15 4 3 5" xfId="7827"/>
    <cellStyle name="Normal 2 15 4 3 5 2" xfId="7828"/>
    <cellStyle name="Normal 2 15 4 3 6" xfId="7829"/>
    <cellStyle name="Normal 2 15 4 3 6 2" xfId="7830"/>
    <cellStyle name="Normal 2 15 4 3 7" xfId="7831"/>
    <cellStyle name="Normal 2 15 4 3 7 2" xfId="7832"/>
    <cellStyle name="Normal 2 15 4 3 8" xfId="7833"/>
    <cellStyle name="Normal 2 15 4 3 8 2" xfId="7834"/>
    <cellStyle name="Normal 2 15 4 3 9" xfId="7835"/>
    <cellStyle name="Normal 2 15 4 3 9 2" xfId="7836"/>
    <cellStyle name="Normal 2 15 4 4" xfId="7837"/>
    <cellStyle name="Normal 2 15 4 4 2" xfId="7838"/>
    <cellStyle name="Normal 2 15 4 5" xfId="7839"/>
    <cellStyle name="Normal 2 15 4 5 2" xfId="7840"/>
    <cellStyle name="Normal 2 15 4 6" xfId="7841"/>
    <cellStyle name="Normal 2 15 4 6 2" xfId="7842"/>
    <cellStyle name="Normal 2 15 4 7" xfId="7843"/>
    <cellStyle name="Normal 2 15 4 7 2" xfId="7844"/>
    <cellStyle name="Normal 2 15 4 8" xfId="7845"/>
    <cellStyle name="Normal 2 15 4 8 2" xfId="7846"/>
    <cellStyle name="Normal 2 15 4 9" xfId="7847"/>
    <cellStyle name="Normal 2 15 4 9 2" xfId="7848"/>
    <cellStyle name="Normal 2 15 5" xfId="7849"/>
    <cellStyle name="Normal 2 15 5 10" xfId="7850"/>
    <cellStyle name="Normal 2 15 5 10 2" xfId="7851"/>
    <cellStyle name="Normal 2 15 5 11" xfId="7852"/>
    <cellStyle name="Normal 2 15 5 11 2" xfId="7853"/>
    <cellStyle name="Normal 2 15 5 12" xfId="7854"/>
    <cellStyle name="Normal 2 15 5 12 2" xfId="7855"/>
    <cellStyle name="Normal 2 15 5 13" xfId="7856"/>
    <cellStyle name="Normal 2 15 5 2" xfId="7857"/>
    <cellStyle name="Normal 2 15 5 2 10" xfId="7858"/>
    <cellStyle name="Normal 2 15 5 2 10 2" xfId="7859"/>
    <cellStyle name="Normal 2 15 5 2 11" xfId="7860"/>
    <cellStyle name="Normal 2 15 5 2 11 2" xfId="7861"/>
    <cellStyle name="Normal 2 15 5 2 12" xfId="7862"/>
    <cellStyle name="Normal 2 15 5 2 2" xfId="7863"/>
    <cellStyle name="Normal 2 15 5 2 2 10" xfId="7864"/>
    <cellStyle name="Normal 2 15 5 2 2 10 2" xfId="7865"/>
    <cellStyle name="Normal 2 15 5 2 2 11" xfId="7866"/>
    <cellStyle name="Normal 2 15 5 2 2 2" xfId="7867"/>
    <cellStyle name="Normal 2 15 5 2 2 2 2" xfId="7868"/>
    <cellStyle name="Normal 2 15 5 2 2 3" xfId="7869"/>
    <cellStyle name="Normal 2 15 5 2 2 3 2" xfId="7870"/>
    <cellStyle name="Normal 2 15 5 2 2 4" xfId="7871"/>
    <cellStyle name="Normal 2 15 5 2 2 4 2" xfId="7872"/>
    <cellStyle name="Normal 2 15 5 2 2 5" xfId="7873"/>
    <cellStyle name="Normal 2 15 5 2 2 5 2" xfId="7874"/>
    <cellStyle name="Normal 2 15 5 2 2 6" xfId="7875"/>
    <cellStyle name="Normal 2 15 5 2 2 6 2" xfId="7876"/>
    <cellStyle name="Normal 2 15 5 2 2 7" xfId="7877"/>
    <cellStyle name="Normal 2 15 5 2 2 7 2" xfId="7878"/>
    <cellStyle name="Normal 2 15 5 2 2 8" xfId="7879"/>
    <cellStyle name="Normal 2 15 5 2 2 8 2" xfId="7880"/>
    <cellStyle name="Normal 2 15 5 2 2 9" xfId="7881"/>
    <cellStyle name="Normal 2 15 5 2 2 9 2" xfId="7882"/>
    <cellStyle name="Normal 2 15 5 2 3" xfId="7883"/>
    <cellStyle name="Normal 2 15 5 2 3 2" xfId="7884"/>
    <cellStyle name="Normal 2 15 5 2 4" xfId="7885"/>
    <cellStyle name="Normal 2 15 5 2 4 2" xfId="7886"/>
    <cellStyle name="Normal 2 15 5 2 5" xfId="7887"/>
    <cellStyle name="Normal 2 15 5 2 5 2" xfId="7888"/>
    <cellStyle name="Normal 2 15 5 2 6" xfId="7889"/>
    <cellStyle name="Normal 2 15 5 2 6 2" xfId="7890"/>
    <cellStyle name="Normal 2 15 5 2 7" xfId="7891"/>
    <cellStyle name="Normal 2 15 5 2 7 2" xfId="7892"/>
    <cellStyle name="Normal 2 15 5 2 8" xfId="7893"/>
    <cellStyle name="Normal 2 15 5 2 8 2" xfId="7894"/>
    <cellStyle name="Normal 2 15 5 2 9" xfId="7895"/>
    <cellStyle name="Normal 2 15 5 2 9 2" xfId="7896"/>
    <cellStyle name="Normal 2 15 5 3" xfId="7897"/>
    <cellStyle name="Normal 2 15 5 3 10" xfId="7898"/>
    <cellStyle name="Normal 2 15 5 3 10 2" xfId="7899"/>
    <cellStyle name="Normal 2 15 5 3 11" xfId="7900"/>
    <cellStyle name="Normal 2 15 5 3 2" xfId="7901"/>
    <cellStyle name="Normal 2 15 5 3 2 2" xfId="7902"/>
    <cellStyle name="Normal 2 15 5 3 3" xfId="7903"/>
    <cellStyle name="Normal 2 15 5 3 3 2" xfId="7904"/>
    <cellStyle name="Normal 2 15 5 3 4" xfId="7905"/>
    <cellStyle name="Normal 2 15 5 3 4 2" xfId="7906"/>
    <cellStyle name="Normal 2 15 5 3 5" xfId="7907"/>
    <cellStyle name="Normal 2 15 5 3 5 2" xfId="7908"/>
    <cellStyle name="Normal 2 15 5 3 6" xfId="7909"/>
    <cellStyle name="Normal 2 15 5 3 6 2" xfId="7910"/>
    <cellStyle name="Normal 2 15 5 3 7" xfId="7911"/>
    <cellStyle name="Normal 2 15 5 3 7 2" xfId="7912"/>
    <cellStyle name="Normal 2 15 5 3 8" xfId="7913"/>
    <cellStyle name="Normal 2 15 5 3 8 2" xfId="7914"/>
    <cellStyle name="Normal 2 15 5 3 9" xfId="7915"/>
    <cellStyle name="Normal 2 15 5 3 9 2" xfId="7916"/>
    <cellStyle name="Normal 2 15 5 4" xfId="7917"/>
    <cellStyle name="Normal 2 15 5 4 2" xfId="7918"/>
    <cellStyle name="Normal 2 15 5 5" xfId="7919"/>
    <cellStyle name="Normal 2 15 5 5 2" xfId="7920"/>
    <cellStyle name="Normal 2 15 5 6" xfId="7921"/>
    <cellStyle name="Normal 2 15 5 6 2" xfId="7922"/>
    <cellStyle name="Normal 2 15 5 7" xfId="7923"/>
    <cellStyle name="Normal 2 15 5 7 2" xfId="7924"/>
    <cellStyle name="Normal 2 15 5 8" xfId="7925"/>
    <cellStyle name="Normal 2 15 5 8 2" xfId="7926"/>
    <cellStyle name="Normal 2 15 5 9" xfId="7927"/>
    <cellStyle name="Normal 2 15 5 9 2" xfId="7928"/>
    <cellStyle name="Normal 2 15 6" xfId="7929"/>
    <cellStyle name="Normal 2 16" xfId="7930"/>
    <cellStyle name="Normal 2 16 2" xfId="7931"/>
    <cellStyle name="Normal 2 17" xfId="7932"/>
    <cellStyle name="Normal 2 17 2" xfId="7933"/>
    <cellStyle name="Normal 2 18" xfId="7934"/>
    <cellStyle name="Normal 2 18 2" xfId="7935"/>
    <cellStyle name="Normal 2 19" xfId="7936"/>
    <cellStyle name="Normal 2 2" xfId="7937"/>
    <cellStyle name="Normal 2 2 10" xfId="7938"/>
    <cellStyle name="Normal 2 2 10 2" xfId="7939"/>
    <cellStyle name="Normal 2 2 11" xfId="7940"/>
    <cellStyle name="Normal 2 2 11 10" xfId="7941"/>
    <cellStyle name="Normal 2 2 11 10 2" xfId="7942"/>
    <cellStyle name="Normal 2 2 11 11" xfId="7943"/>
    <cellStyle name="Normal 2 2 11 11 2" xfId="7944"/>
    <cellStyle name="Normal 2 2 11 12" xfId="7945"/>
    <cellStyle name="Normal 2 2 11 12 2" xfId="7946"/>
    <cellStyle name="Normal 2 2 11 13" xfId="7947"/>
    <cellStyle name="Normal 2 2 11 13 2" xfId="7948"/>
    <cellStyle name="Normal 2 2 11 14" xfId="7949"/>
    <cellStyle name="Normal 2 2 11 14 2" xfId="7950"/>
    <cellStyle name="Normal 2 2 11 15" xfId="7951"/>
    <cellStyle name="Normal 2 2 11 15 2" xfId="7952"/>
    <cellStyle name="Normal 2 2 11 16" xfId="7953"/>
    <cellStyle name="Normal 2 2 11 16 2" xfId="7954"/>
    <cellStyle name="Normal 2 2 11 17" xfId="7955"/>
    <cellStyle name="Normal 2 2 11 17 2" xfId="7956"/>
    <cellStyle name="Normal 2 2 11 18" xfId="7957"/>
    <cellStyle name="Normal 2 2 11 2" xfId="7958"/>
    <cellStyle name="Normal 2 2 11 2 2" xfId="7959"/>
    <cellStyle name="Normal 2 2 11 2 2 10" xfId="7960"/>
    <cellStyle name="Normal 2 2 11 2 2 10 2" xfId="7961"/>
    <cellStyle name="Normal 2 2 11 2 2 11" xfId="7962"/>
    <cellStyle name="Normal 2 2 11 2 2 11 2" xfId="7963"/>
    <cellStyle name="Normal 2 2 11 2 2 12" xfId="7964"/>
    <cellStyle name="Normal 2 2 11 2 2 12 2" xfId="7965"/>
    <cellStyle name="Normal 2 2 11 2 2 13" xfId="7966"/>
    <cellStyle name="Normal 2 2 11 2 2 13 2" xfId="7967"/>
    <cellStyle name="Normal 2 2 11 2 2 14" xfId="7968"/>
    <cellStyle name="Normal 2 2 11 2 2 14 2" xfId="7969"/>
    <cellStyle name="Normal 2 2 11 2 2 15" xfId="7970"/>
    <cellStyle name="Normal 2 2 11 2 2 15 2" xfId="7971"/>
    <cellStyle name="Normal 2 2 11 2 2 16" xfId="7972"/>
    <cellStyle name="Normal 2 2 11 2 2 16 2" xfId="7973"/>
    <cellStyle name="Normal 2 2 11 2 2 17" xfId="7974"/>
    <cellStyle name="Normal 2 2 11 2 2 2" xfId="7975"/>
    <cellStyle name="Normal 2 2 11 2 2 2 2" xfId="7976"/>
    <cellStyle name="Normal 2 2 11 2 2 3" xfId="7977"/>
    <cellStyle name="Normal 2 2 11 2 2 3 2" xfId="7978"/>
    <cellStyle name="Normal 2 2 11 2 2 4" xfId="7979"/>
    <cellStyle name="Normal 2 2 11 2 2 4 2" xfId="7980"/>
    <cellStyle name="Normal 2 2 11 2 2 5" xfId="7981"/>
    <cellStyle name="Normal 2 2 11 2 2 5 2" xfId="7982"/>
    <cellStyle name="Normal 2 2 11 2 2 6" xfId="7983"/>
    <cellStyle name="Normal 2 2 11 2 2 6 10" xfId="7984"/>
    <cellStyle name="Normal 2 2 11 2 2 6 10 2" xfId="7985"/>
    <cellStyle name="Normal 2 2 11 2 2 6 11" xfId="7986"/>
    <cellStyle name="Normal 2 2 11 2 2 6 11 2" xfId="7987"/>
    <cellStyle name="Normal 2 2 11 2 2 6 12" xfId="7988"/>
    <cellStyle name="Normal 2 2 11 2 2 6 2" xfId="7989"/>
    <cellStyle name="Normal 2 2 11 2 2 6 2 10" xfId="7990"/>
    <cellStyle name="Normal 2 2 11 2 2 6 2 10 2" xfId="7991"/>
    <cellStyle name="Normal 2 2 11 2 2 6 2 11" xfId="7992"/>
    <cellStyle name="Normal 2 2 11 2 2 6 2 2" xfId="7993"/>
    <cellStyle name="Normal 2 2 11 2 2 6 2 2 2" xfId="7994"/>
    <cellStyle name="Normal 2 2 11 2 2 6 2 3" xfId="7995"/>
    <cellStyle name="Normal 2 2 11 2 2 6 2 3 2" xfId="7996"/>
    <cellStyle name="Normal 2 2 11 2 2 6 2 4" xfId="7997"/>
    <cellStyle name="Normal 2 2 11 2 2 6 2 4 2" xfId="7998"/>
    <cellStyle name="Normal 2 2 11 2 2 6 2 5" xfId="7999"/>
    <cellStyle name="Normal 2 2 11 2 2 6 2 5 2" xfId="8000"/>
    <cellStyle name="Normal 2 2 11 2 2 6 2 6" xfId="8001"/>
    <cellStyle name="Normal 2 2 11 2 2 6 2 6 2" xfId="8002"/>
    <cellStyle name="Normal 2 2 11 2 2 6 2 7" xfId="8003"/>
    <cellStyle name="Normal 2 2 11 2 2 6 2 7 2" xfId="8004"/>
    <cellStyle name="Normal 2 2 11 2 2 6 2 8" xfId="8005"/>
    <cellStyle name="Normal 2 2 11 2 2 6 2 8 2" xfId="8006"/>
    <cellStyle name="Normal 2 2 11 2 2 6 2 9" xfId="8007"/>
    <cellStyle name="Normal 2 2 11 2 2 6 2 9 2" xfId="8008"/>
    <cellStyle name="Normal 2 2 11 2 2 6 3" xfId="8009"/>
    <cellStyle name="Normal 2 2 11 2 2 6 3 2" xfId="8010"/>
    <cellStyle name="Normal 2 2 11 2 2 6 4" xfId="8011"/>
    <cellStyle name="Normal 2 2 11 2 2 6 4 2" xfId="8012"/>
    <cellStyle name="Normal 2 2 11 2 2 6 5" xfId="8013"/>
    <cellStyle name="Normal 2 2 11 2 2 6 5 2" xfId="8014"/>
    <cellStyle name="Normal 2 2 11 2 2 6 6" xfId="8015"/>
    <cellStyle name="Normal 2 2 11 2 2 6 6 2" xfId="8016"/>
    <cellStyle name="Normal 2 2 11 2 2 6 7" xfId="8017"/>
    <cellStyle name="Normal 2 2 11 2 2 6 7 2" xfId="8018"/>
    <cellStyle name="Normal 2 2 11 2 2 6 8" xfId="8019"/>
    <cellStyle name="Normal 2 2 11 2 2 6 8 2" xfId="8020"/>
    <cellStyle name="Normal 2 2 11 2 2 6 9" xfId="8021"/>
    <cellStyle name="Normal 2 2 11 2 2 6 9 2" xfId="8022"/>
    <cellStyle name="Normal 2 2 11 2 2 7" xfId="8023"/>
    <cellStyle name="Normal 2 2 11 2 2 7 10" xfId="8024"/>
    <cellStyle name="Normal 2 2 11 2 2 7 10 2" xfId="8025"/>
    <cellStyle name="Normal 2 2 11 2 2 7 11" xfId="8026"/>
    <cellStyle name="Normal 2 2 11 2 2 7 2" xfId="8027"/>
    <cellStyle name="Normal 2 2 11 2 2 7 2 2" xfId="8028"/>
    <cellStyle name="Normal 2 2 11 2 2 7 3" xfId="8029"/>
    <cellStyle name="Normal 2 2 11 2 2 7 3 2" xfId="8030"/>
    <cellStyle name="Normal 2 2 11 2 2 7 4" xfId="8031"/>
    <cellStyle name="Normal 2 2 11 2 2 7 4 2" xfId="8032"/>
    <cellStyle name="Normal 2 2 11 2 2 7 5" xfId="8033"/>
    <cellStyle name="Normal 2 2 11 2 2 7 5 2" xfId="8034"/>
    <cellStyle name="Normal 2 2 11 2 2 7 6" xfId="8035"/>
    <cellStyle name="Normal 2 2 11 2 2 7 6 2" xfId="8036"/>
    <cellStyle name="Normal 2 2 11 2 2 7 7" xfId="8037"/>
    <cellStyle name="Normal 2 2 11 2 2 7 7 2" xfId="8038"/>
    <cellStyle name="Normal 2 2 11 2 2 7 8" xfId="8039"/>
    <cellStyle name="Normal 2 2 11 2 2 7 8 2" xfId="8040"/>
    <cellStyle name="Normal 2 2 11 2 2 7 9" xfId="8041"/>
    <cellStyle name="Normal 2 2 11 2 2 7 9 2" xfId="8042"/>
    <cellStyle name="Normal 2 2 11 2 2 8" xfId="8043"/>
    <cellStyle name="Normal 2 2 11 2 2 8 2" xfId="8044"/>
    <cellStyle name="Normal 2 2 11 2 2 9" xfId="8045"/>
    <cellStyle name="Normal 2 2 11 2 2 9 2" xfId="8046"/>
    <cellStyle name="Normal 2 2 11 2 3" xfId="8047"/>
    <cellStyle name="Normal 2 2 11 2 3 10" xfId="8048"/>
    <cellStyle name="Normal 2 2 11 2 3 10 2" xfId="8049"/>
    <cellStyle name="Normal 2 2 11 2 3 11" xfId="8050"/>
    <cellStyle name="Normal 2 2 11 2 3 11 2" xfId="8051"/>
    <cellStyle name="Normal 2 2 11 2 3 12" xfId="8052"/>
    <cellStyle name="Normal 2 2 11 2 3 12 2" xfId="8053"/>
    <cellStyle name="Normal 2 2 11 2 3 13" xfId="8054"/>
    <cellStyle name="Normal 2 2 11 2 3 2" xfId="8055"/>
    <cellStyle name="Normal 2 2 11 2 3 2 10" xfId="8056"/>
    <cellStyle name="Normal 2 2 11 2 3 2 10 2" xfId="8057"/>
    <cellStyle name="Normal 2 2 11 2 3 2 11" xfId="8058"/>
    <cellStyle name="Normal 2 2 11 2 3 2 11 2" xfId="8059"/>
    <cellStyle name="Normal 2 2 11 2 3 2 12" xfId="8060"/>
    <cellStyle name="Normal 2 2 11 2 3 2 2" xfId="8061"/>
    <cellStyle name="Normal 2 2 11 2 3 2 2 10" xfId="8062"/>
    <cellStyle name="Normal 2 2 11 2 3 2 2 10 2" xfId="8063"/>
    <cellStyle name="Normal 2 2 11 2 3 2 2 11" xfId="8064"/>
    <cellStyle name="Normal 2 2 11 2 3 2 2 2" xfId="8065"/>
    <cellStyle name="Normal 2 2 11 2 3 2 2 2 2" xfId="8066"/>
    <cellStyle name="Normal 2 2 11 2 3 2 2 3" xfId="8067"/>
    <cellStyle name="Normal 2 2 11 2 3 2 2 3 2" xfId="8068"/>
    <cellStyle name="Normal 2 2 11 2 3 2 2 4" xfId="8069"/>
    <cellStyle name="Normal 2 2 11 2 3 2 2 4 2" xfId="8070"/>
    <cellStyle name="Normal 2 2 11 2 3 2 2 5" xfId="8071"/>
    <cellStyle name="Normal 2 2 11 2 3 2 2 5 2" xfId="8072"/>
    <cellStyle name="Normal 2 2 11 2 3 2 2 6" xfId="8073"/>
    <cellStyle name="Normal 2 2 11 2 3 2 2 6 2" xfId="8074"/>
    <cellStyle name="Normal 2 2 11 2 3 2 2 7" xfId="8075"/>
    <cellStyle name="Normal 2 2 11 2 3 2 2 7 2" xfId="8076"/>
    <cellStyle name="Normal 2 2 11 2 3 2 2 8" xfId="8077"/>
    <cellStyle name="Normal 2 2 11 2 3 2 2 8 2" xfId="8078"/>
    <cellStyle name="Normal 2 2 11 2 3 2 2 9" xfId="8079"/>
    <cellStyle name="Normal 2 2 11 2 3 2 2 9 2" xfId="8080"/>
    <cellStyle name="Normal 2 2 11 2 3 2 3" xfId="8081"/>
    <cellStyle name="Normal 2 2 11 2 3 2 3 2" xfId="8082"/>
    <cellStyle name="Normal 2 2 11 2 3 2 4" xfId="8083"/>
    <cellStyle name="Normal 2 2 11 2 3 2 4 2" xfId="8084"/>
    <cellStyle name="Normal 2 2 11 2 3 2 5" xfId="8085"/>
    <cellStyle name="Normal 2 2 11 2 3 2 5 2" xfId="8086"/>
    <cellStyle name="Normal 2 2 11 2 3 2 6" xfId="8087"/>
    <cellStyle name="Normal 2 2 11 2 3 2 6 2" xfId="8088"/>
    <cellStyle name="Normal 2 2 11 2 3 2 7" xfId="8089"/>
    <cellStyle name="Normal 2 2 11 2 3 2 7 2" xfId="8090"/>
    <cellStyle name="Normal 2 2 11 2 3 2 8" xfId="8091"/>
    <cellStyle name="Normal 2 2 11 2 3 2 8 2" xfId="8092"/>
    <cellStyle name="Normal 2 2 11 2 3 2 9" xfId="8093"/>
    <cellStyle name="Normal 2 2 11 2 3 2 9 2" xfId="8094"/>
    <cellStyle name="Normal 2 2 11 2 3 3" xfId="8095"/>
    <cellStyle name="Normal 2 2 11 2 3 3 10" xfId="8096"/>
    <cellStyle name="Normal 2 2 11 2 3 3 10 2" xfId="8097"/>
    <cellStyle name="Normal 2 2 11 2 3 3 11" xfId="8098"/>
    <cellStyle name="Normal 2 2 11 2 3 3 2" xfId="8099"/>
    <cellStyle name="Normal 2 2 11 2 3 3 2 2" xfId="8100"/>
    <cellStyle name="Normal 2 2 11 2 3 3 3" xfId="8101"/>
    <cellStyle name="Normal 2 2 11 2 3 3 3 2" xfId="8102"/>
    <cellStyle name="Normal 2 2 11 2 3 3 4" xfId="8103"/>
    <cellStyle name="Normal 2 2 11 2 3 3 4 2" xfId="8104"/>
    <cellStyle name="Normal 2 2 11 2 3 3 5" xfId="8105"/>
    <cellStyle name="Normal 2 2 11 2 3 3 5 2" xfId="8106"/>
    <cellStyle name="Normal 2 2 11 2 3 3 6" xfId="8107"/>
    <cellStyle name="Normal 2 2 11 2 3 3 6 2" xfId="8108"/>
    <cellStyle name="Normal 2 2 11 2 3 3 7" xfId="8109"/>
    <cellStyle name="Normal 2 2 11 2 3 3 7 2" xfId="8110"/>
    <cellStyle name="Normal 2 2 11 2 3 3 8" xfId="8111"/>
    <cellStyle name="Normal 2 2 11 2 3 3 8 2" xfId="8112"/>
    <cellStyle name="Normal 2 2 11 2 3 3 9" xfId="8113"/>
    <cellStyle name="Normal 2 2 11 2 3 3 9 2" xfId="8114"/>
    <cellStyle name="Normal 2 2 11 2 3 4" xfId="8115"/>
    <cellStyle name="Normal 2 2 11 2 3 4 2" xfId="8116"/>
    <cellStyle name="Normal 2 2 11 2 3 5" xfId="8117"/>
    <cellStyle name="Normal 2 2 11 2 3 5 2" xfId="8118"/>
    <cellStyle name="Normal 2 2 11 2 3 6" xfId="8119"/>
    <cellStyle name="Normal 2 2 11 2 3 6 2" xfId="8120"/>
    <cellStyle name="Normal 2 2 11 2 3 7" xfId="8121"/>
    <cellStyle name="Normal 2 2 11 2 3 7 2" xfId="8122"/>
    <cellStyle name="Normal 2 2 11 2 3 8" xfId="8123"/>
    <cellStyle name="Normal 2 2 11 2 3 8 2" xfId="8124"/>
    <cellStyle name="Normal 2 2 11 2 3 9" xfId="8125"/>
    <cellStyle name="Normal 2 2 11 2 3 9 2" xfId="8126"/>
    <cellStyle name="Normal 2 2 11 2 4" xfId="8127"/>
    <cellStyle name="Normal 2 2 11 2 4 10" xfId="8128"/>
    <cellStyle name="Normal 2 2 11 2 4 10 2" xfId="8129"/>
    <cellStyle name="Normal 2 2 11 2 4 11" xfId="8130"/>
    <cellStyle name="Normal 2 2 11 2 4 11 2" xfId="8131"/>
    <cellStyle name="Normal 2 2 11 2 4 12" xfId="8132"/>
    <cellStyle name="Normal 2 2 11 2 4 12 2" xfId="8133"/>
    <cellStyle name="Normal 2 2 11 2 4 13" xfId="8134"/>
    <cellStyle name="Normal 2 2 11 2 4 2" xfId="8135"/>
    <cellStyle name="Normal 2 2 11 2 4 2 10" xfId="8136"/>
    <cellStyle name="Normal 2 2 11 2 4 2 10 2" xfId="8137"/>
    <cellStyle name="Normal 2 2 11 2 4 2 11" xfId="8138"/>
    <cellStyle name="Normal 2 2 11 2 4 2 11 2" xfId="8139"/>
    <cellStyle name="Normal 2 2 11 2 4 2 12" xfId="8140"/>
    <cellStyle name="Normal 2 2 11 2 4 2 2" xfId="8141"/>
    <cellStyle name="Normal 2 2 11 2 4 2 2 10" xfId="8142"/>
    <cellStyle name="Normal 2 2 11 2 4 2 2 10 2" xfId="8143"/>
    <cellStyle name="Normal 2 2 11 2 4 2 2 11" xfId="8144"/>
    <cellStyle name="Normal 2 2 11 2 4 2 2 2" xfId="8145"/>
    <cellStyle name="Normal 2 2 11 2 4 2 2 2 2" xfId="8146"/>
    <cellStyle name="Normal 2 2 11 2 4 2 2 3" xfId="8147"/>
    <cellStyle name="Normal 2 2 11 2 4 2 2 3 2" xfId="8148"/>
    <cellStyle name="Normal 2 2 11 2 4 2 2 4" xfId="8149"/>
    <cellStyle name="Normal 2 2 11 2 4 2 2 4 2" xfId="8150"/>
    <cellStyle name="Normal 2 2 11 2 4 2 2 5" xfId="8151"/>
    <cellStyle name="Normal 2 2 11 2 4 2 2 5 2" xfId="8152"/>
    <cellStyle name="Normal 2 2 11 2 4 2 2 6" xfId="8153"/>
    <cellStyle name="Normal 2 2 11 2 4 2 2 6 2" xfId="8154"/>
    <cellStyle name="Normal 2 2 11 2 4 2 2 7" xfId="8155"/>
    <cellStyle name="Normal 2 2 11 2 4 2 2 7 2" xfId="8156"/>
    <cellStyle name="Normal 2 2 11 2 4 2 2 8" xfId="8157"/>
    <cellStyle name="Normal 2 2 11 2 4 2 2 8 2" xfId="8158"/>
    <cellStyle name="Normal 2 2 11 2 4 2 2 9" xfId="8159"/>
    <cellStyle name="Normal 2 2 11 2 4 2 2 9 2" xfId="8160"/>
    <cellStyle name="Normal 2 2 11 2 4 2 3" xfId="8161"/>
    <cellStyle name="Normal 2 2 11 2 4 2 3 2" xfId="8162"/>
    <cellStyle name="Normal 2 2 11 2 4 2 4" xfId="8163"/>
    <cellStyle name="Normal 2 2 11 2 4 2 4 2" xfId="8164"/>
    <cellStyle name="Normal 2 2 11 2 4 2 5" xfId="8165"/>
    <cellStyle name="Normal 2 2 11 2 4 2 5 2" xfId="8166"/>
    <cellStyle name="Normal 2 2 11 2 4 2 6" xfId="8167"/>
    <cellStyle name="Normal 2 2 11 2 4 2 6 2" xfId="8168"/>
    <cellStyle name="Normal 2 2 11 2 4 2 7" xfId="8169"/>
    <cellStyle name="Normal 2 2 11 2 4 2 7 2" xfId="8170"/>
    <cellStyle name="Normal 2 2 11 2 4 2 8" xfId="8171"/>
    <cellStyle name="Normal 2 2 11 2 4 2 8 2" xfId="8172"/>
    <cellStyle name="Normal 2 2 11 2 4 2 9" xfId="8173"/>
    <cellStyle name="Normal 2 2 11 2 4 2 9 2" xfId="8174"/>
    <cellStyle name="Normal 2 2 11 2 4 3" xfId="8175"/>
    <cellStyle name="Normal 2 2 11 2 4 3 10" xfId="8176"/>
    <cellStyle name="Normal 2 2 11 2 4 3 10 2" xfId="8177"/>
    <cellStyle name="Normal 2 2 11 2 4 3 11" xfId="8178"/>
    <cellStyle name="Normal 2 2 11 2 4 3 2" xfId="8179"/>
    <cellStyle name="Normal 2 2 11 2 4 3 2 2" xfId="8180"/>
    <cellStyle name="Normal 2 2 11 2 4 3 3" xfId="8181"/>
    <cellStyle name="Normal 2 2 11 2 4 3 3 2" xfId="8182"/>
    <cellStyle name="Normal 2 2 11 2 4 3 4" xfId="8183"/>
    <cellStyle name="Normal 2 2 11 2 4 3 4 2" xfId="8184"/>
    <cellStyle name="Normal 2 2 11 2 4 3 5" xfId="8185"/>
    <cellStyle name="Normal 2 2 11 2 4 3 5 2" xfId="8186"/>
    <cellStyle name="Normal 2 2 11 2 4 3 6" xfId="8187"/>
    <cellStyle name="Normal 2 2 11 2 4 3 6 2" xfId="8188"/>
    <cellStyle name="Normal 2 2 11 2 4 3 7" xfId="8189"/>
    <cellStyle name="Normal 2 2 11 2 4 3 7 2" xfId="8190"/>
    <cellStyle name="Normal 2 2 11 2 4 3 8" xfId="8191"/>
    <cellStyle name="Normal 2 2 11 2 4 3 8 2" xfId="8192"/>
    <cellStyle name="Normal 2 2 11 2 4 3 9" xfId="8193"/>
    <cellStyle name="Normal 2 2 11 2 4 3 9 2" xfId="8194"/>
    <cellStyle name="Normal 2 2 11 2 4 4" xfId="8195"/>
    <cellStyle name="Normal 2 2 11 2 4 4 2" xfId="8196"/>
    <cellStyle name="Normal 2 2 11 2 4 5" xfId="8197"/>
    <cellStyle name="Normal 2 2 11 2 4 5 2" xfId="8198"/>
    <cellStyle name="Normal 2 2 11 2 4 6" xfId="8199"/>
    <cellStyle name="Normal 2 2 11 2 4 6 2" xfId="8200"/>
    <cellStyle name="Normal 2 2 11 2 4 7" xfId="8201"/>
    <cellStyle name="Normal 2 2 11 2 4 7 2" xfId="8202"/>
    <cellStyle name="Normal 2 2 11 2 4 8" xfId="8203"/>
    <cellStyle name="Normal 2 2 11 2 4 8 2" xfId="8204"/>
    <cellStyle name="Normal 2 2 11 2 4 9" xfId="8205"/>
    <cellStyle name="Normal 2 2 11 2 4 9 2" xfId="8206"/>
    <cellStyle name="Normal 2 2 11 2 5" xfId="8207"/>
    <cellStyle name="Normal 2 2 11 2 5 10" xfId="8208"/>
    <cellStyle name="Normal 2 2 11 2 5 10 2" xfId="8209"/>
    <cellStyle name="Normal 2 2 11 2 5 11" xfId="8210"/>
    <cellStyle name="Normal 2 2 11 2 5 11 2" xfId="8211"/>
    <cellStyle name="Normal 2 2 11 2 5 12" xfId="8212"/>
    <cellStyle name="Normal 2 2 11 2 5 12 2" xfId="8213"/>
    <cellStyle name="Normal 2 2 11 2 5 13" xfId="8214"/>
    <cellStyle name="Normal 2 2 11 2 5 2" xfId="8215"/>
    <cellStyle name="Normal 2 2 11 2 5 2 10" xfId="8216"/>
    <cellStyle name="Normal 2 2 11 2 5 2 10 2" xfId="8217"/>
    <cellStyle name="Normal 2 2 11 2 5 2 11" xfId="8218"/>
    <cellStyle name="Normal 2 2 11 2 5 2 11 2" xfId="8219"/>
    <cellStyle name="Normal 2 2 11 2 5 2 12" xfId="8220"/>
    <cellStyle name="Normal 2 2 11 2 5 2 2" xfId="8221"/>
    <cellStyle name="Normal 2 2 11 2 5 2 2 10" xfId="8222"/>
    <cellStyle name="Normal 2 2 11 2 5 2 2 10 2" xfId="8223"/>
    <cellStyle name="Normal 2 2 11 2 5 2 2 11" xfId="8224"/>
    <cellStyle name="Normal 2 2 11 2 5 2 2 2" xfId="8225"/>
    <cellStyle name="Normal 2 2 11 2 5 2 2 2 2" xfId="8226"/>
    <cellStyle name="Normal 2 2 11 2 5 2 2 3" xfId="8227"/>
    <cellStyle name="Normal 2 2 11 2 5 2 2 3 2" xfId="8228"/>
    <cellStyle name="Normal 2 2 11 2 5 2 2 4" xfId="8229"/>
    <cellStyle name="Normal 2 2 11 2 5 2 2 4 2" xfId="8230"/>
    <cellStyle name="Normal 2 2 11 2 5 2 2 5" xfId="8231"/>
    <cellStyle name="Normal 2 2 11 2 5 2 2 5 2" xfId="8232"/>
    <cellStyle name="Normal 2 2 11 2 5 2 2 6" xfId="8233"/>
    <cellStyle name="Normal 2 2 11 2 5 2 2 6 2" xfId="8234"/>
    <cellStyle name="Normal 2 2 11 2 5 2 2 7" xfId="8235"/>
    <cellStyle name="Normal 2 2 11 2 5 2 2 7 2" xfId="8236"/>
    <cellStyle name="Normal 2 2 11 2 5 2 2 8" xfId="8237"/>
    <cellStyle name="Normal 2 2 11 2 5 2 2 8 2" xfId="8238"/>
    <cellStyle name="Normal 2 2 11 2 5 2 2 9" xfId="8239"/>
    <cellStyle name="Normal 2 2 11 2 5 2 2 9 2" xfId="8240"/>
    <cellStyle name="Normal 2 2 11 2 5 2 3" xfId="8241"/>
    <cellStyle name="Normal 2 2 11 2 5 2 3 2" xfId="8242"/>
    <cellStyle name="Normal 2 2 11 2 5 2 4" xfId="8243"/>
    <cellStyle name="Normal 2 2 11 2 5 2 4 2" xfId="8244"/>
    <cellStyle name="Normal 2 2 11 2 5 2 5" xfId="8245"/>
    <cellStyle name="Normal 2 2 11 2 5 2 5 2" xfId="8246"/>
    <cellStyle name="Normal 2 2 11 2 5 2 6" xfId="8247"/>
    <cellStyle name="Normal 2 2 11 2 5 2 6 2" xfId="8248"/>
    <cellStyle name="Normal 2 2 11 2 5 2 7" xfId="8249"/>
    <cellStyle name="Normal 2 2 11 2 5 2 7 2" xfId="8250"/>
    <cellStyle name="Normal 2 2 11 2 5 2 8" xfId="8251"/>
    <cellStyle name="Normal 2 2 11 2 5 2 8 2" xfId="8252"/>
    <cellStyle name="Normal 2 2 11 2 5 2 9" xfId="8253"/>
    <cellStyle name="Normal 2 2 11 2 5 2 9 2" xfId="8254"/>
    <cellStyle name="Normal 2 2 11 2 5 3" xfId="8255"/>
    <cellStyle name="Normal 2 2 11 2 5 3 10" xfId="8256"/>
    <cellStyle name="Normal 2 2 11 2 5 3 10 2" xfId="8257"/>
    <cellStyle name="Normal 2 2 11 2 5 3 11" xfId="8258"/>
    <cellStyle name="Normal 2 2 11 2 5 3 2" xfId="8259"/>
    <cellStyle name="Normal 2 2 11 2 5 3 2 2" xfId="8260"/>
    <cellStyle name="Normal 2 2 11 2 5 3 3" xfId="8261"/>
    <cellStyle name="Normal 2 2 11 2 5 3 3 2" xfId="8262"/>
    <cellStyle name="Normal 2 2 11 2 5 3 4" xfId="8263"/>
    <cellStyle name="Normal 2 2 11 2 5 3 4 2" xfId="8264"/>
    <cellStyle name="Normal 2 2 11 2 5 3 5" xfId="8265"/>
    <cellStyle name="Normal 2 2 11 2 5 3 5 2" xfId="8266"/>
    <cellStyle name="Normal 2 2 11 2 5 3 6" xfId="8267"/>
    <cellStyle name="Normal 2 2 11 2 5 3 6 2" xfId="8268"/>
    <cellStyle name="Normal 2 2 11 2 5 3 7" xfId="8269"/>
    <cellStyle name="Normal 2 2 11 2 5 3 7 2" xfId="8270"/>
    <cellStyle name="Normal 2 2 11 2 5 3 8" xfId="8271"/>
    <cellStyle name="Normal 2 2 11 2 5 3 8 2" xfId="8272"/>
    <cellStyle name="Normal 2 2 11 2 5 3 9" xfId="8273"/>
    <cellStyle name="Normal 2 2 11 2 5 3 9 2" xfId="8274"/>
    <cellStyle name="Normal 2 2 11 2 5 4" xfId="8275"/>
    <cellStyle name="Normal 2 2 11 2 5 4 2" xfId="8276"/>
    <cellStyle name="Normal 2 2 11 2 5 5" xfId="8277"/>
    <cellStyle name="Normal 2 2 11 2 5 5 2" xfId="8278"/>
    <cellStyle name="Normal 2 2 11 2 5 6" xfId="8279"/>
    <cellStyle name="Normal 2 2 11 2 5 6 2" xfId="8280"/>
    <cellStyle name="Normal 2 2 11 2 5 7" xfId="8281"/>
    <cellStyle name="Normal 2 2 11 2 5 7 2" xfId="8282"/>
    <cellStyle name="Normal 2 2 11 2 5 8" xfId="8283"/>
    <cellStyle name="Normal 2 2 11 2 5 8 2" xfId="8284"/>
    <cellStyle name="Normal 2 2 11 2 5 9" xfId="8285"/>
    <cellStyle name="Normal 2 2 11 2 5 9 2" xfId="8286"/>
    <cellStyle name="Normal 2 2 11 2 6" xfId="8287"/>
    <cellStyle name="Normal 2 2 11 3" xfId="8288"/>
    <cellStyle name="Normal 2 2 11 3 2" xfId="8289"/>
    <cellStyle name="Normal 2 2 11 4" xfId="8290"/>
    <cellStyle name="Normal 2 2 11 4 2" xfId="8291"/>
    <cellStyle name="Normal 2 2 11 5" xfId="8292"/>
    <cellStyle name="Normal 2 2 11 5 2" xfId="8293"/>
    <cellStyle name="Normal 2 2 11 6" xfId="8294"/>
    <cellStyle name="Normal 2 2 11 6 2" xfId="8295"/>
    <cellStyle name="Normal 2 2 11 7" xfId="8296"/>
    <cellStyle name="Normal 2 2 11 7 10" xfId="8297"/>
    <cellStyle name="Normal 2 2 11 7 10 2" xfId="8298"/>
    <cellStyle name="Normal 2 2 11 7 11" xfId="8299"/>
    <cellStyle name="Normal 2 2 11 7 11 2" xfId="8300"/>
    <cellStyle name="Normal 2 2 11 7 12" xfId="8301"/>
    <cellStyle name="Normal 2 2 11 7 2" xfId="8302"/>
    <cellStyle name="Normal 2 2 11 7 2 10" xfId="8303"/>
    <cellStyle name="Normal 2 2 11 7 2 10 2" xfId="8304"/>
    <cellStyle name="Normal 2 2 11 7 2 11" xfId="8305"/>
    <cellStyle name="Normal 2 2 11 7 2 2" xfId="8306"/>
    <cellStyle name="Normal 2 2 11 7 2 2 2" xfId="8307"/>
    <cellStyle name="Normal 2 2 11 7 2 3" xfId="8308"/>
    <cellStyle name="Normal 2 2 11 7 2 3 2" xfId="8309"/>
    <cellStyle name="Normal 2 2 11 7 2 4" xfId="8310"/>
    <cellStyle name="Normal 2 2 11 7 2 4 2" xfId="8311"/>
    <cellStyle name="Normal 2 2 11 7 2 5" xfId="8312"/>
    <cellStyle name="Normal 2 2 11 7 2 5 2" xfId="8313"/>
    <cellStyle name="Normal 2 2 11 7 2 6" xfId="8314"/>
    <cellStyle name="Normal 2 2 11 7 2 6 2" xfId="8315"/>
    <cellStyle name="Normal 2 2 11 7 2 7" xfId="8316"/>
    <cellStyle name="Normal 2 2 11 7 2 7 2" xfId="8317"/>
    <cellStyle name="Normal 2 2 11 7 2 8" xfId="8318"/>
    <cellStyle name="Normal 2 2 11 7 2 8 2" xfId="8319"/>
    <cellStyle name="Normal 2 2 11 7 2 9" xfId="8320"/>
    <cellStyle name="Normal 2 2 11 7 2 9 2" xfId="8321"/>
    <cellStyle name="Normal 2 2 11 7 3" xfId="8322"/>
    <cellStyle name="Normal 2 2 11 7 3 2" xfId="8323"/>
    <cellStyle name="Normal 2 2 11 7 4" xfId="8324"/>
    <cellStyle name="Normal 2 2 11 7 4 2" xfId="8325"/>
    <cellStyle name="Normal 2 2 11 7 5" xfId="8326"/>
    <cellStyle name="Normal 2 2 11 7 5 2" xfId="8327"/>
    <cellStyle name="Normal 2 2 11 7 6" xfId="8328"/>
    <cellStyle name="Normal 2 2 11 7 6 2" xfId="8329"/>
    <cellStyle name="Normal 2 2 11 7 7" xfId="8330"/>
    <cellStyle name="Normal 2 2 11 7 7 2" xfId="8331"/>
    <cellStyle name="Normal 2 2 11 7 8" xfId="8332"/>
    <cellStyle name="Normal 2 2 11 7 8 2" xfId="8333"/>
    <cellStyle name="Normal 2 2 11 7 9" xfId="8334"/>
    <cellStyle name="Normal 2 2 11 7 9 2" xfId="8335"/>
    <cellStyle name="Normal 2 2 11 8" xfId="8336"/>
    <cellStyle name="Normal 2 2 11 8 10" xfId="8337"/>
    <cellStyle name="Normal 2 2 11 8 10 2" xfId="8338"/>
    <cellStyle name="Normal 2 2 11 8 11" xfId="8339"/>
    <cellStyle name="Normal 2 2 11 8 2" xfId="8340"/>
    <cellStyle name="Normal 2 2 11 8 2 2" xfId="8341"/>
    <cellStyle name="Normal 2 2 11 8 3" xfId="8342"/>
    <cellStyle name="Normal 2 2 11 8 3 2" xfId="8343"/>
    <cellStyle name="Normal 2 2 11 8 4" xfId="8344"/>
    <cellStyle name="Normal 2 2 11 8 4 2" xfId="8345"/>
    <cellStyle name="Normal 2 2 11 8 5" xfId="8346"/>
    <cellStyle name="Normal 2 2 11 8 5 2" xfId="8347"/>
    <cellStyle name="Normal 2 2 11 8 6" xfId="8348"/>
    <cellStyle name="Normal 2 2 11 8 6 2" xfId="8349"/>
    <cellStyle name="Normal 2 2 11 8 7" xfId="8350"/>
    <cellStyle name="Normal 2 2 11 8 7 2" xfId="8351"/>
    <cellStyle name="Normal 2 2 11 8 8" xfId="8352"/>
    <cellStyle name="Normal 2 2 11 8 8 2" xfId="8353"/>
    <cellStyle name="Normal 2 2 11 8 9" xfId="8354"/>
    <cellStyle name="Normal 2 2 11 8 9 2" xfId="8355"/>
    <cellStyle name="Normal 2 2 11 9" xfId="8356"/>
    <cellStyle name="Normal 2 2 11 9 2" xfId="8357"/>
    <cellStyle name="Normal 2 2 12" xfId="8358"/>
    <cellStyle name="Normal 2 2 12 2" xfId="8359"/>
    <cellStyle name="Normal 2 2 13" xfId="8360"/>
    <cellStyle name="Normal 2 2 13 2" xfId="8361"/>
    <cellStyle name="Normal 2 2 14" xfId="8362"/>
    <cellStyle name="Normal 2 2 14 2" xfId="8363"/>
    <cellStyle name="Normal 2 2 15" xfId="8364"/>
    <cellStyle name="Normal 2 2 15 10" xfId="8365"/>
    <cellStyle name="Normal 2 2 15 10 2" xfId="8366"/>
    <cellStyle name="Normal 2 2 15 11" xfId="8367"/>
    <cellStyle name="Normal 2 2 15 11 2" xfId="8368"/>
    <cellStyle name="Normal 2 2 15 12" xfId="8369"/>
    <cellStyle name="Normal 2 2 15 12 2" xfId="8370"/>
    <cellStyle name="Normal 2 2 15 13" xfId="8371"/>
    <cellStyle name="Normal 2 2 15 13 2" xfId="8372"/>
    <cellStyle name="Normal 2 2 15 14" xfId="8373"/>
    <cellStyle name="Normal 2 2 15 14 2" xfId="8374"/>
    <cellStyle name="Normal 2 2 15 15" xfId="8375"/>
    <cellStyle name="Normal 2 2 15 15 2" xfId="8376"/>
    <cellStyle name="Normal 2 2 15 16" xfId="8377"/>
    <cellStyle name="Normal 2 2 15 16 2" xfId="8378"/>
    <cellStyle name="Normal 2 2 15 17" xfId="8379"/>
    <cellStyle name="Normal 2 2 15 2" xfId="8380"/>
    <cellStyle name="Normal 2 2 15 2 2" xfId="8381"/>
    <cellStyle name="Normal 2 2 15 3" xfId="8382"/>
    <cellStyle name="Normal 2 2 15 3 2" xfId="8383"/>
    <cellStyle name="Normal 2 2 15 4" xfId="8384"/>
    <cellStyle name="Normal 2 2 15 4 2" xfId="8385"/>
    <cellStyle name="Normal 2 2 15 5" xfId="8386"/>
    <cellStyle name="Normal 2 2 15 5 2" xfId="8387"/>
    <cellStyle name="Normal 2 2 15 6" xfId="8388"/>
    <cellStyle name="Normal 2 2 15 6 10" xfId="8389"/>
    <cellStyle name="Normal 2 2 15 6 10 2" xfId="8390"/>
    <cellStyle name="Normal 2 2 15 6 11" xfId="8391"/>
    <cellStyle name="Normal 2 2 15 6 11 2" xfId="8392"/>
    <cellStyle name="Normal 2 2 15 6 12" xfId="8393"/>
    <cellStyle name="Normal 2 2 15 6 2" xfId="8394"/>
    <cellStyle name="Normal 2 2 15 6 2 10" xfId="8395"/>
    <cellStyle name="Normal 2 2 15 6 2 10 2" xfId="8396"/>
    <cellStyle name="Normal 2 2 15 6 2 11" xfId="8397"/>
    <cellStyle name="Normal 2 2 15 6 2 2" xfId="8398"/>
    <cellStyle name="Normal 2 2 15 6 2 2 2" xfId="8399"/>
    <cellStyle name="Normal 2 2 15 6 2 3" xfId="8400"/>
    <cellStyle name="Normal 2 2 15 6 2 3 2" xfId="8401"/>
    <cellStyle name="Normal 2 2 15 6 2 4" xfId="8402"/>
    <cellStyle name="Normal 2 2 15 6 2 4 2" xfId="8403"/>
    <cellStyle name="Normal 2 2 15 6 2 5" xfId="8404"/>
    <cellStyle name="Normal 2 2 15 6 2 5 2" xfId="8405"/>
    <cellStyle name="Normal 2 2 15 6 2 6" xfId="8406"/>
    <cellStyle name="Normal 2 2 15 6 2 6 2" xfId="8407"/>
    <cellStyle name="Normal 2 2 15 6 2 7" xfId="8408"/>
    <cellStyle name="Normal 2 2 15 6 2 7 2" xfId="8409"/>
    <cellStyle name="Normal 2 2 15 6 2 8" xfId="8410"/>
    <cellStyle name="Normal 2 2 15 6 2 8 2" xfId="8411"/>
    <cellStyle name="Normal 2 2 15 6 2 9" xfId="8412"/>
    <cellStyle name="Normal 2 2 15 6 2 9 2" xfId="8413"/>
    <cellStyle name="Normal 2 2 15 6 3" xfId="8414"/>
    <cellStyle name="Normal 2 2 15 6 3 2" xfId="8415"/>
    <cellStyle name="Normal 2 2 15 6 4" xfId="8416"/>
    <cellStyle name="Normal 2 2 15 6 4 2" xfId="8417"/>
    <cellStyle name="Normal 2 2 15 6 5" xfId="8418"/>
    <cellStyle name="Normal 2 2 15 6 5 2" xfId="8419"/>
    <cellStyle name="Normal 2 2 15 6 6" xfId="8420"/>
    <cellStyle name="Normal 2 2 15 6 6 2" xfId="8421"/>
    <cellStyle name="Normal 2 2 15 6 7" xfId="8422"/>
    <cellStyle name="Normal 2 2 15 6 7 2" xfId="8423"/>
    <cellStyle name="Normal 2 2 15 6 8" xfId="8424"/>
    <cellStyle name="Normal 2 2 15 6 8 2" xfId="8425"/>
    <cellStyle name="Normal 2 2 15 6 9" xfId="8426"/>
    <cellStyle name="Normal 2 2 15 6 9 2" xfId="8427"/>
    <cellStyle name="Normal 2 2 15 7" xfId="8428"/>
    <cellStyle name="Normal 2 2 15 7 10" xfId="8429"/>
    <cellStyle name="Normal 2 2 15 7 10 2" xfId="8430"/>
    <cellStyle name="Normal 2 2 15 7 11" xfId="8431"/>
    <cellStyle name="Normal 2 2 15 7 2" xfId="8432"/>
    <cellStyle name="Normal 2 2 15 7 2 2" xfId="8433"/>
    <cellStyle name="Normal 2 2 15 7 3" xfId="8434"/>
    <cellStyle name="Normal 2 2 15 7 3 2" xfId="8435"/>
    <cellStyle name="Normal 2 2 15 7 4" xfId="8436"/>
    <cellStyle name="Normal 2 2 15 7 4 2" xfId="8437"/>
    <cellStyle name="Normal 2 2 15 7 5" xfId="8438"/>
    <cellStyle name="Normal 2 2 15 7 5 2" xfId="8439"/>
    <cellStyle name="Normal 2 2 15 7 6" xfId="8440"/>
    <cellStyle name="Normal 2 2 15 7 6 2" xfId="8441"/>
    <cellStyle name="Normal 2 2 15 7 7" xfId="8442"/>
    <cellStyle name="Normal 2 2 15 7 7 2" xfId="8443"/>
    <cellStyle name="Normal 2 2 15 7 8" xfId="8444"/>
    <cellStyle name="Normal 2 2 15 7 8 2" xfId="8445"/>
    <cellStyle name="Normal 2 2 15 7 9" xfId="8446"/>
    <cellStyle name="Normal 2 2 15 7 9 2" xfId="8447"/>
    <cellStyle name="Normal 2 2 15 8" xfId="8448"/>
    <cellStyle name="Normal 2 2 15 8 2" xfId="8449"/>
    <cellStyle name="Normal 2 2 15 9" xfId="8450"/>
    <cellStyle name="Normal 2 2 15 9 2" xfId="8451"/>
    <cellStyle name="Normal 2 2 16" xfId="8452"/>
    <cellStyle name="Normal 2 2 16 10" xfId="8453"/>
    <cellStyle name="Normal 2 2 16 10 2" xfId="8454"/>
    <cellStyle name="Normal 2 2 16 11" xfId="8455"/>
    <cellStyle name="Normal 2 2 16 11 2" xfId="8456"/>
    <cellStyle name="Normal 2 2 16 12" xfId="8457"/>
    <cellStyle name="Normal 2 2 16 12 2" xfId="8458"/>
    <cellStyle name="Normal 2 2 16 13" xfId="8459"/>
    <cellStyle name="Normal 2 2 16 2" xfId="8460"/>
    <cellStyle name="Normal 2 2 16 2 10" xfId="8461"/>
    <cellStyle name="Normal 2 2 16 2 10 2" xfId="8462"/>
    <cellStyle name="Normal 2 2 16 2 11" xfId="8463"/>
    <cellStyle name="Normal 2 2 16 2 11 2" xfId="8464"/>
    <cellStyle name="Normal 2 2 16 2 12" xfId="8465"/>
    <cellStyle name="Normal 2 2 16 2 2" xfId="8466"/>
    <cellStyle name="Normal 2 2 16 2 2 10" xfId="8467"/>
    <cellStyle name="Normal 2 2 16 2 2 10 2" xfId="8468"/>
    <cellStyle name="Normal 2 2 16 2 2 11" xfId="8469"/>
    <cellStyle name="Normal 2 2 16 2 2 2" xfId="8470"/>
    <cellStyle name="Normal 2 2 16 2 2 2 2" xfId="8471"/>
    <cellStyle name="Normal 2 2 16 2 2 3" xfId="8472"/>
    <cellStyle name="Normal 2 2 16 2 2 3 2" xfId="8473"/>
    <cellStyle name="Normal 2 2 16 2 2 4" xfId="8474"/>
    <cellStyle name="Normal 2 2 16 2 2 4 2" xfId="8475"/>
    <cellStyle name="Normal 2 2 16 2 2 5" xfId="8476"/>
    <cellStyle name="Normal 2 2 16 2 2 5 2" xfId="8477"/>
    <cellStyle name="Normal 2 2 16 2 2 6" xfId="8478"/>
    <cellStyle name="Normal 2 2 16 2 2 6 2" xfId="8479"/>
    <cellStyle name="Normal 2 2 16 2 2 7" xfId="8480"/>
    <cellStyle name="Normal 2 2 16 2 2 7 2" xfId="8481"/>
    <cellStyle name="Normal 2 2 16 2 2 8" xfId="8482"/>
    <cellStyle name="Normal 2 2 16 2 2 8 2" xfId="8483"/>
    <cellStyle name="Normal 2 2 16 2 2 9" xfId="8484"/>
    <cellStyle name="Normal 2 2 16 2 2 9 2" xfId="8485"/>
    <cellStyle name="Normal 2 2 16 2 3" xfId="8486"/>
    <cellStyle name="Normal 2 2 16 2 3 2" xfId="8487"/>
    <cellStyle name="Normal 2 2 16 2 4" xfId="8488"/>
    <cellStyle name="Normal 2 2 16 2 4 2" xfId="8489"/>
    <cellStyle name="Normal 2 2 16 2 5" xfId="8490"/>
    <cellStyle name="Normal 2 2 16 2 5 2" xfId="8491"/>
    <cellStyle name="Normal 2 2 16 2 6" xfId="8492"/>
    <cellStyle name="Normal 2 2 16 2 6 2" xfId="8493"/>
    <cellStyle name="Normal 2 2 16 2 7" xfId="8494"/>
    <cellStyle name="Normal 2 2 16 2 7 2" xfId="8495"/>
    <cellStyle name="Normal 2 2 16 2 8" xfId="8496"/>
    <cellStyle name="Normal 2 2 16 2 8 2" xfId="8497"/>
    <cellStyle name="Normal 2 2 16 2 9" xfId="8498"/>
    <cellStyle name="Normal 2 2 16 2 9 2" xfId="8499"/>
    <cellStyle name="Normal 2 2 16 3" xfId="8500"/>
    <cellStyle name="Normal 2 2 16 3 10" xfId="8501"/>
    <cellStyle name="Normal 2 2 16 3 10 2" xfId="8502"/>
    <cellStyle name="Normal 2 2 16 3 11" xfId="8503"/>
    <cellStyle name="Normal 2 2 16 3 2" xfId="8504"/>
    <cellStyle name="Normal 2 2 16 3 2 2" xfId="8505"/>
    <cellStyle name="Normal 2 2 16 3 3" xfId="8506"/>
    <cellStyle name="Normal 2 2 16 3 3 2" xfId="8507"/>
    <cellStyle name="Normal 2 2 16 3 4" xfId="8508"/>
    <cellStyle name="Normal 2 2 16 3 4 2" xfId="8509"/>
    <cellStyle name="Normal 2 2 16 3 5" xfId="8510"/>
    <cellStyle name="Normal 2 2 16 3 5 2" xfId="8511"/>
    <cellStyle name="Normal 2 2 16 3 6" xfId="8512"/>
    <cellStyle name="Normal 2 2 16 3 6 2" xfId="8513"/>
    <cellStyle name="Normal 2 2 16 3 7" xfId="8514"/>
    <cellStyle name="Normal 2 2 16 3 7 2" xfId="8515"/>
    <cellStyle name="Normal 2 2 16 3 8" xfId="8516"/>
    <cellStyle name="Normal 2 2 16 3 8 2" xfId="8517"/>
    <cellStyle name="Normal 2 2 16 3 9" xfId="8518"/>
    <cellStyle name="Normal 2 2 16 3 9 2" xfId="8519"/>
    <cellStyle name="Normal 2 2 16 4" xfId="8520"/>
    <cellStyle name="Normal 2 2 16 4 2" xfId="8521"/>
    <cellStyle name="Normal 2 2 16 5" xfId="8522"/>
    <cellStyle name="Normal 2 2 16 5 2" xfId="8523"/>
    <cellStyle name="Normal 2 2 16 6" xfId="8524"/>
    <cellStyle name="Normal 2 2 16 6 2" xfId="8525"/>
    <cellStyle name="Normal 2 2 16 7" xfId="8526"/>
    <cellStyle name="Normal 2 2 16 7 2" xfId="8527"/>
    <cellStyle name="Normal 2 2 16 8" xfId="8528"/>
    <cellStyle name="Normal 2 2 16 8 2" xfId="8529"/>
    <cellStyle name="Normal 2 2 16 9" xfId="8530"/>
    <cellStyle name="Normal 2 2 16 9 2" xfId="8531"/>
    <cellStyle name="Normal 2 2 17" xfId="8532"/>
    <cellStyle name="Normal 2 2 17 10" xfId="8533"/>
    <cellStyle name="Normal 2 2 17 10 2" xfId="8534"/>
    <cellStyle name="Normal 2 2 17 11" xfId="8535"/>
    <cellStyle name="Normal 2 2 17 11 2" xfId="8536"/>
    <cellStyle name="Normal 2 2 17 12" xfId="8537"/>
    <cellStyle name="Normal 2 2 17 12 2" xfId="8538"/>
    <cellStyle name="Normal 2 2 17 13" xfId="8539"/>
    <cellStyle name="Normal 2 2 17 2" xfId="8540"/>
    <cellStyle name="Normal 2 2 17 2 10" xfId="8541"/>
    <cellStyle name="Normal 2 2 17 2 10 2" xfId="8542"/>
    <cellStyle name="Normal 2 2 17 2 11" xfId="8543"/>
    <cellStyle name="Normal 2 2 17 2 11 2" xfId="8544"/>
    <cellStyle name="Normal 2 2 17 2 12" xfId="8545"/>
    <cellStyle name="Normal 2 2 17 2 2" xfId="8546"/>
    <cellStyle name="Normal 2 2 17 2 2 10" xfId="8547"/>
    <cellStyle name="Normal 2 2 17 2 2 10 2" xfId="8548"/>
    <cellStyle name="Normal 2 2 17 2 2 11" xfId="8549"/>
    <cellStyle name="Normal 2 2 17 2 2 2" xfId="8550"/>
    <cellStyle name="Normal 2 2 17 2 2 2 2" xfId="8551"/>
    <cellStyle name="Normal 2 2 17 2 2 3" xfId="8552"/>
    <cellStyle name="Normal 2 2 17 2 2 3 2" xfId="8553"/>
    <cellStyle name="Normal 2 2 17 2 2 4" xfId="8554"/>
    <cellStyle name="Normal 2 2 17 2 2 4 2" xfId="8555"/>
    <cellStyle name="Normal 2 2 17 2 2 5" xfId="8556"/>
    <cellStyle name="Normal 2 2 17 2 2 5 2" xfId="8557"/>
    <cellStyle name="Normal 2 2 17 2 2 6" xfId="8558"/>
    <cellStyle name="Normal 2 2 17 2 2 6 2" xfId="8559"/>
    <cellStyle name="Normal 2 2 17 2 2 7" xfId="8560"/>
    <cellStyle name="Normal 2 2 17 2 2 7 2" xfId="8561"/>
    <cellStyle name="Normal 2 2 17 2 2 8" xfId="8562"/>
    <cellStyle name="Normal 2 2 17 2 2 8 2" xfId="8563"/>
    <cellStyle name="Normal 2 2 17 2 2 9" xfId="8564"/>
    <cellStyle name="Normal 2 2 17 2 2 9 2" xfId="8565"/>
    <cellStyle name="Normal 2 2 17 2 3" xfId="8566"/>
    <cellStyle name="Normal 2 2 17 2 3 2" xfId="8567"/>
    <cellStyle name="Normal 2 2 17 2 4" xfId="8568"/>
    <cellStyle name="Normal 2 2 17 2 4 2" xfId="8569"/>
    <cellStyle name="Normal 2 2 17 2 5" xfId="8570"/>
    <cellStyle name="Normal 2 2 17 2 5 2" xfId="8571"/>
    <cellStyle name="Normal 2 2 17 2 6" xfId="8572"/>
    <cellStyle name="Normal 2 2 17 2 6 2" xfId="8573"/>
    <cellStyle name="Normal 2 2 17 2 7" xfId="8574"/>
    <cellStyle name="Normal 2 2 17 2 7 2" xfId="8575"/>
    <cellStyle name="Normal 2 2 17 2 8" xfId="8576"/>
    <cellStyle name="Normal 2 2 17 2 8 2" xfId="8577"/>
    <cellStyle name="Normal 2 2 17 2 9" xfId="8578"/>
    <cellStyle name="Normal 2 2 17 2 9 2" xfId="8579"/>
    <cellStyle name="Normal 2 2 17 3" xfId="8580"/>
    <cellStyle name="Normal 2 2 17 3 10" xfId="8581"/>
    <cellStyle name="Normal 2 2 17 3 10 2" xfId="8582"/>
    <cellStyle name="Normal 2 2 17 3 11" xfId="8583"/>
    <cellStyle name="Normal 2 2 17 3 2" xfId="8584"/>
    <cellStyle name="Normal 2 2 17 3 2 2" xfId="8585"/>
    <cellStyle name="Normal 2 2 17 3 3" xfId="8586"/>
    <cellStyle name="Normal 2 2 17 3 3 2" xfId="8587"/>
    <cellStyle name="Normal 2 2 17 3 4" xfId="8588"/>
    <cellStyle name="Normal 2 2 17 3 4 2" xfId="8589"/>
    <cellStyle name="Normal 2 2 17 3 5" xfId="8590"/>
    <cellStyle name="Normal 2 2 17 3 5 2" xfId="8591"/>
    <cellStyle name="Normal 2 2 17 3 6" xfId="8592"/>
    <cellStyle name="Normal 2 2 17 3 6 2" xfId="8593"/>
    <cellStyle name="Normal 2 2 17 3 7" xfId="8594"/>
    <cellStyle name="Normal 2 2 17 3 7 2" xfId="8595"/>
    <cellStyle name="Normal 2 2 17 3 8" xfId="8596"/>
    <cellStyle name="Normal 2 2 17 3 8 2" xfId="8597"/>
    <cellStyle name="Normal 2 2 17 3 9" xfId="8598"/>
    <cellStyle name="Normal 2 2 17 3 9 2" xfId="8599"/>
    <cellStyle name="Normal 2 2 17 4" xfId="8600"/>
    <cellStyle name="Normal 2 2 17 4 2" xfId="8601"/>
    <cellStyle name="Normal 2 2 17 5" xfId="8602"/>
    <cellStyle name="Normal 2 2 17 5 2" xfId="8603"/>
    <cellStyle name="Normal 2 2 17 6" xfId="8604"/>
    <cellStyle name="Normal 2 2 17 6 2" xfId="8605"/>
    <cellStyle name="Normal 2 2 17 7" xfId="8606"/>
    <cellStyle name="Normal 2 2 17 7 2" xfId="8607"/>
    <cellStyle name="Normal 2 2 17 8" xfId="8608"/>
    <cellStyle name="Normal 2 2 17 8 2" xfId="8609"/>
    <cellStyle name="Normal 2 2 17 9" xfId="8610"/>
    <cellStyle name="Normal 2 2 17 9 2" xfId="8611"/>
    <cellStyle name="Normal 2 2 18" xfId="8612"/>
    <cellStyle name="Normal 2 2 18 10" xfId="8613"/>
    <cellStyle name="Normal 2 2 18 10 2" xfId="8614"/>
    <cellStyle name="Normal 2 2 18 11" xfId="8615"/>
    <cellStyle name="Normal 2 2 18 11 2" xfId="8616"/>
    <cellStyle name="Normal 2 2 18 12" xfId="8617"/>
    <cellStyle name="Normal 2 2 18 12 2" xfId="8618"/>
    <cellStyle name="Normal 2 2 18 13" xfId="8619"/>
    <cellStyle name="Normal 2 2 18 2" xfId="8620"/>
    <cellStyle name="Normal 2 2 18 2 10" xfId="8621"/>
    <cellStyle name="Normal 2 2 18 2 10 2" xfId="8622"/>
    <cellStyle name="Normal 2 2 18 2 11" xfId="8623"/>
    <cellStyle name="Normal 2 2 18 2 11 2" xfId="8624"/>
    <cellStyle name="Normal 2 2 18 2 12" xfId="8625"/>
    <cellStyle name="Normal 2 2 18 2 2" xfId="8626"/>
    <cellStyle name="Normal 2 2 18 2 2 10" xfId="8627"/>
    <cellStyle name="Normal 2 2 18 2 2 10 2" xfId="8628"/>
    <cellStyle name="Normal 2 2 18 2 2 11" xfId="8629"/>
    <cellStyle name="Normal 2 2 18 2 2 2" xfId="8630"/>
    <cellStyle name="Normal 2 2 18 2 2 2 2" xfId="8631"/>
    <cellStyle name="Normal 2 2 18 2 2 3" xfId="8632"/>
    <cellStyle name="Normal 2 2 18 2 2 3 2" xfId="8633"/>
    <cellStyle name="Normal 2 2 18 2 2 4" xfId="8634"/>
    <cellStyle name="Normal 2 2 18 2 2 4 2" xfId="8635"/>
    <cellStyle name="Normal 2 2 18 2 2 5" xfId="8636"/>
    <cellStyle name="Normal 2 2 18 2 2 5 2" xfId="8637"/>
    <cellStyle name="Normal 2 2 18 2 2 6" xfId="8638"/>
    <cellStyle name="Normal 2 2 18 2 2 6 2" xfId="8639"/>
    <cellStyle name="Normal 2 2 18 2 2 7" xfId="8640"/>
    <cellStyle name="Normal 2 2 18 2 2 7 2" xfId="8641"/>
    <cellStyle name="Normal 2 2 18 2 2 8" xfId="8642"/>
    <cellStyle name="Normal 2 2 18 2 2 8 2" xfId="8643"/>
    <cellStyle name="Normal 2 2 18 2 2 9" xfId="8644"/>
    <cellStyle name="Normal 2 2 18 2 2 9 2" xfId="8645"/>
    <cellStyle name="Normal 2 2 18 2 3" xfId="8646"/>
    <cellStyle name="Normal 2 2 18 2 3 2" xfId="8647"/>
    <cellStyle name="Normal 2 2 18 2 4" xfId="8648"/>
    <cellStyle name="Normal 2 2 18 2 4 2" xfId="8649"/>
    <cellStyle name="Normal 2 2 18 2 5" xfId="8650"/>
    <cellStyle name="Normal 2 2 18 2 5 2" xfId="8651"/>
    <cellStyle name="Normal 2 2 18 2 6" xfId="8652"/>
    <cellStyle name="Normal 2 2 18 2 6 2" xfId="8653"/>
    <cellStyle name="Normal 2 2 18 2 7" xfId="8654"/>
    <cellStyle name="Normal 2 2 18 2 7 2" xfId="8655"/>
    <cellStyle name="Normal 2 2 18 2 8" xfId="8656"/>
    <cellStyle name="Normal 2 2 18 2 8 2" xfId="8657"/>
    <cellStyle name="Normal 2 2 18 2 9" xfId="8658"/>
    <cellStyle name="Normal 2 2 18 2 9 2" xfId="8659"/>
    <cellStyle name="Normal 2 2 18 3" xfId="8660"/>
    <cellStyle name="Normal 2 2 18 3 10" xfId="8661"/>
    <cellStyle name="Normal 2 2 18 3 10 2" xfId="8662"/>
    <cellStyle name="Normal 2 2 18 3 11" xfId="8663"/>
    <cellStyle name="Normal 2 2 18 3 2" xfId="8664"/>
    <cellStyle name="Normal 2 2 18 3 2 2" xfId="8665"/>
    <cellStyle name="Normal 2 2 18 3 3" xfId="8666"/>
    <cellStyle name="Normal 2 2 18 3 3 2" xfId="8667"/>
    <cellStyle name="Normal 2 2 18 3 4" xfId="8668"/>
    <cellStyle name="Normal 2 2 18 3 4 2" xfId="8669"/>
    <cellStyle name="Normal 2 2 18 3 5" xfId="8670"/>
    <cellStyle name="Normal 2 2 18 3 5 2" xfId="8671"/>
    <cellStyle name="Normal 2 2 18 3 6" xfId="8672"/>
    <cellStyle name="Normal 2 2 18 3 6 2" xfId="8673"/>
    <cellStyle name="Normal 2 2 18 3 7" xfId="8674"/>
    <cellStyle name="Normal 2 2 18 3 7 2" xfId="8675"/>
    <cellStyle name="Normal 2 2 18 3 8" xfId="8676"/>
    <cellStyle name="Normal 2 2 18 3 8 2" xfId="8677"/>
    <cellStyle name="Normal 2 2 18 3 9" xfId="8678"/>
    <cellStyle name="Normal 2 2 18 3 9 2" xfId="8679"/>
    <cellStyle name="Normal 2 2 18 4" xfId="8680"/>
    <cellStyle name="Normal 2 2 18 4 2" xfId="8681"/>
    <cellStyle name="Normal 2 2 18 5" xfId="8682"/>
    <cellStyle name="Normal 2 2 18 5 2" xfId="8683"/>
    <cellStyle name="Normal 2 2 18 6" xfId="8684"/>
    <cellStyle name="Normal 2 2 18 6 2" xfId="8685"/>
    <cellStyle name="Normal 2 2 18 7" xfId="8686"/>
    <cellStyle name="Normal 2 2 18 7 2" xfId="8687"/>
    <cellStyle name="Normal 2 2 18 8" xfId="8688"/>
    <cellStyle name="Normal 2 2 18 8 2" xfId="8689"/>
    <cellStyle name="Normal 2 2 18 9" xfId="8690"/>
    <cellStyle name="Normal 2 2 18 9 2" xfId="8691"/>
    <cellStyle name="Normal 2 2 19" xfId="8692"/>
    <cellStyle name="Normal 2 2 2" xfId="8693"/>
    <cellStyle name="Normal 2 2 2 10" xfId="8694"/>
    <cellStyle name="Normal 2 2 2 10 10" xfId="8695"/>
    <cellStyle name="Normal 2 2 2 10 10 2" xfId="8696"/>
    <cellStyle name="Normal 2 2 2 10 11" xfId="8697"/>
    <cellStyle name="Normal 2 2 2 10 11 2" xfId="8698"/>
    <cellStyle name="Normal 2 2 2 10 12" xfId="8699"/>
    <cellStyle name="Normal 2 2 2 10 12 2" xfId="8700"/>
    <cellStyle name="Normal 2 2 2 10 13" xfId="8701"/>
    <cellStyle name="Normal 2 2 2 10 2" xfId="8702"/>
    <cellStyle name="Normal 2 2 2 10 2 10" xfId="8703"/>
    <cellStyle name="Normal 2 2 2 10 2 10 2" xfId="8704"/>
    <cellStyle name="Normal 2 2 2 10 2 11" xfId="8705"/>
    <cellStyle name="Normal 2 2 2 10 2 11 2" xfId="8706"/>
    <cellStyle name="Normal 2 2 2 10 2 12" xfId="8707"/>
    <cellStyle name="Normal 2 2 2 10 2 2" xfId="8708"/>
    <cellStyle name="Normal 2 2 2 10 2 2 10" xfId="8709"/>
    <cellStyle name="Normal 2 2 2 10 2 2 10 2" xfId="8710"/>
    <cellStyle name="Normal 2 2 2 10 2 2 11" xfId="8711"/>
    <cellStyle name="Normal 2 2 2 10 2 2 2" xfId="8712"/>
    <cellStyle name="Normal 2 2 2 10 2 2 2 2" xfId="8713"/>
    <cellStyle name="Normal 2 2 2 10 2 2 3" xfId="8714"/>
    <cellStyle name="Normal 2 2 2 10 2 2 3 2" xfId="8715"/>
    <cellStyle name="Normal 2 2 2 10 2 2 4" xfId="8716"/>
    <cellStyle name="Normal 2 2 2 10 2 2 4 2" xfId="8717"/>
    <cellStyle name="Normal 2 2 2 10 2 2 5" xfId="8718"/>
    <cellStyle name="Normal 2 2 2 10 2 2 5 2" xfId="8719"/>
    <cellStyle name="Normal 2 2 2 10 2 2 6" xfId="8720"/>
    <cellStyle name="Normal 2 2 2 10 2 2 6 2" xfId="8721"/>
    <cellStyle name="Normal 2 2 2 10 2 2 7" xfId="8722"/>
    <cellStyle name="Normal 2 2 2 10 2 2 7 2" xfId="8723"/>
    <cellStyle name="Normal 2 2 2 10 2 2 8" xfId="8724"/>
    <cellStyle name="Normal 2 2 2 10 2 2 8 2" xfId="8725"/>
    <cellStyle name="Normal 2 2 2 10 2 2 9" xfId="8726"/>
    <cellStyle name="Normal 2 2 2 10 2 2 9 2" xfId="8727"/>
    <cellStyle name="Normal 2 2 2 10 2 3" xfId="8728"/>
    <cellStyle name="Normal 2 2 2 10 2 3 2" xfId="8729"/>
    <cellStyle name="Normal 2 2 2 10 2 4" xfId="8730"/>
    <cellStyle name="Normal 2 2 2 10 2 4 2" xfId="8731"/>
    <cellStyle name="Normal 2 2 2 10 2 5" xfId="8732"/>
    <cellStyle name="Normal 2 2 2 10 2 5 2" xfId="8733"/>
    <cellStyle name="Normal 2 2 2 10 2 6" xfId="8734"/>
    <cellStyle name="Normal 2 2 2 10 2 6 2" xfId="8735"/>
    <cellStyle name="Normal 2 2 2 10 2 7" xfId="8736"/>
    <cellStyle name="Normal 2 2 2 10 2 7 2" xfId="8737"/>
    <cellStyle name="Normal 2 2 2 10 2 8" xfId="8738"/>
    <cellStyle name="Normal 2 2 2 10 2 8 2" xfId="8739"/>
    <cellStyle name="Normal 2 2 2 10 2 9" xfId="8740"/>
    <cellStyle name="Normal 2 2 2 10 2 9 2" xfId="8741"/>
    <cellStyle name="Normal 2 2 2 10 3" xfId="8742"/>
    <cellStyle name="Normal 2 2 2 10 3 10" xfId="8743"/>
    <cellStyle name="Normal 2 2 2 10 3 10 2" xfId="8744"/>
    <cellStyle name="Normal 2 2 2 10 3 11" xfId="8745"/>
    <cellStyle name="Normal 2 2 2 10 3 2" xfId="8746"/>
    <cellStyle name="Normal 2 2 2 10 3 2 2" xfId="8747"/>
    <cellStyle name="Normal 2 2 2 10 3 3" xfId="8748"/>
    <cellStyle name="Normal 2 2 2 10 3 3 2" xfId="8749"/>
    <cellStyle name="Normal 2 2 2 10 3 4" xfId="8750"/>
    <cellStyle name="Normal 2 2 2 10 3 4 2" xfId="8751"/>
    <cellStyle name="Normal 2 2 2 10 3 5" xfId="8752"/>
    <cellStyle name="Normal 2 2 2 10 3 5 2" xfId="8753"/>
    <cellStyle name="Normal 2 2 2 10 3 6" xfId="8754"/>
    <cellStyle name="Normal 2 2 2 10 3 6 2" xfId="8755"/>
    <cellStyle name="Normal 2 2 2 10 3 7" xfId="8756"/>
    <cellStyle name="Normal 2 2 2 10 3 7 2" xfId="8757"/>
    <cellStyle name="Normal 2 2 2 10 3 8" xfId="8758"/>
    <cellStyle name="Normal 2 2 2 10 3 8 2" xfId="8759"/>
    <cellStyle name="Normal 2 2 2 10 3 9" xfId="8760"/>
    <cellStyle name="Normal 2 2 2 10 3 9 2" xfId="8761"/>
    <cellStyle name="Normal 2 2 2 10 4" xfId="8762"/>
    <cellStyle name="Normal 2 2 2 10 4 2" xfId="8763"/>
    <cellStyle name="Normal 2 2 2 10 5" xfId="8764"/>
    <cellStyle name="Normal 2 2 2 10 5 2" xfId="8765"/>
    <cellStyle name="Normal 2 2 2 10 6" xfId="8766"/>
    <cellStyle name="Normal 2 2 2 10 6 2" xfId="8767"/>
    <cellStyle name="Normal 2 2 2 10 7" xfId="8768"/>
    <cellStyle name="Normal 2 2 2 10 7 2" xfId="8769"/>
    <cellStyle name="Normal 2 2 2 10 8" xfId="8770"/>
    <cellStyle name="Normal 2 2 2 10 8 2" xfId="8771"/>
    <cellStyle name="Normal 2 2 2 10 9" xfId="8772"/>
    <cellStyle name="Normal 2 2 2 10 9 2" xfId="8773"/>
    <cellStyle name="Normal 2 2 2 11" xfId="8774"/>
    <cellStyle name="Normal 2 2 2 11 10" xfId="8775"/>
    <cellStyle name="Normal 2 2 2 11 10 2" xfId="8776"/>
    <cellStyle name="Normal 2 2 2 11 11" xfId="8777"/>
    <cellStyle name="Normal 2 2 2 11 11 2" xfId="8778"/>
    <cellStyle name="Normal 2 2 2 11 12" xfId="8779"/>
    <cellStyle name="Normal 2 2 2 11 12 2" xfId="8780"/>
    <cellStyle name="Normal 2 2 2 11 13" xfId="8781"/>
    <cellStyle name="Normal 2 2 2 11 2" xfId="8782"/>
    <cellStyle name="Normal 2 2 2 11 2 10" xfId="8783"/>
    <cellStyle name="Normal 2 2 2 11 2 10 2" xfId="8784"/>
    <cellStyle name="Normal 2 2 2 11 2 11" xfId="8785"/>
    <cellStyle name="Normal 2 2 2 11 2 11 2" xfId="8786"/>
    <cellStyle name="Normal 2 2 2 11 2 12" xfId="8787"/>
    <cellStyle name="Normal 2 2 2 11 2 2" xfId="8788"/>
    <cellStyle name="Normal 2 2 2 11 2 2 10" xfId="8789"/>
    <cellStyle name="Normal 2 2 2 11 2 2 10 2" xfId="8790"/>
    <cellStyle name="Normal 2 2 2 11 2 2 11" xfId="8791"/>
    <cellStyle name="Normal 2 2 2 11 2 2 2" xfId="8792"/>
    <cellStyle name="Normal 2 2 2 11 2 2 2 2" xfId="8793"/>
    <cellStyle name="Normal 2 2 2 11 2 2 3" xfId="8794"/>
    <cellStyle name="Normal 2 2 2 11 2 2 3 2" xfId="8795"/>
    <cellStyle name="Normal 2 2 2 11 2 2 4" xfId="8796"/>
    <cellStyle name="Normal 2 2 2 11 2 2 4 2" xfId="8797"/>
    <cellStyle name="Normal 2 2 2 11 2 2 5" xfId="8798"/>
    <cellStyle name="Normal 2 2 2 11 2 2 5 2" xfId="8799"/>
    <cellStyle name="Normal 2 2 2 11 2 2 6" xfId="8800"/>
    <cellStyle name="Normal 2 2 2 11 2 2 6 2" xfId="8801"/>
    <cellStyle name="Normal 2 2 2 11 2 2 7" xfId="8802"/>
    <cellStyle name="Normal 2 2 2 11 2 2 7 2" xfId="8803"/>
    <cellStyle name="Normal 2 2 2 11 2 2 8" xfId="8804"/>
    <cellStyle name="Normal 2 2 2 11 2 2 8 2" xfId="8805"/>
    <cellStyle name="Normal 2 2 2 11 2 2 9" xfId="8806"/>
    <cellStyle name="Normal 2 2 2 11 2 2 9 2" xfId="8807"/>
    <cellStyle name="Normal 2 2 2 11 2 3" xfId="8808"/>
    <cellStyle name="Normal 2 2 2 11 2 3 2" xfId="8809"/>
    <cellStyle name="Normal 2 2 2 11 2 4" xfId="8810"/>
    <cellStyle name="Normal 2 2 2 11 2 4 2" xfId="8811"/>
    <cellStyle name="Normal 2 2 2 11 2 5" xfId="8812"/>
    <cellStyle name="Normal 2 2 2 11 2 5 2" xfId="8813"/>
    <cellStyle name="Normal 2 2 2 11 2 6" xfId="8814"/>
    <cellStyle name="Normal 2 2 2 11 2 6 2" xfId="8815"/>
    <cellStyle name="Normal 2 2 2 11 2 7" xfId="8816"/>
    <cellStyle name="Normal 2 2 2 11 2 7 2" xfId="8817"/>
    <cellStyle name="Normal 2 2 2 11 2 8" xfId="8818"/>
    <cellStyle name="Normal 2 2 2 11 2 8 2" xfId="8819"/>
    <cellStyle name="Normal 2 2 2 11 2 9" xfId="8820"/>
    <cellStyle name="Normal 2 2 2 11 2 9 2" xfId="8821"/>
    <cellStyle name="Normal 2 2 2 11 3" xfId="8822"/>
    <cellStyle name="Normal 2 2 2 11 3 10" xfId="8823"/>
    <cellStyle name="Normal 2 2 2 11 3 10 2" xfId="8824"/>
    <cellStyle name="Normal 2 2 2 11 3 11" xfId="8825"/>
    <cellStyle name="Normal 2 2 2 11 3 2" xfId="8826"/>
    <cellStyle name="Normal 2 2 2 11 3 2 2" xfId="8827"/>
    <cellStyle name="Normal 2 2 2 11 3 3" xfId="8828"/>
    <cellStyle name="Normal 2 2 2 11 3 3 2" xfId="8829"/>
    <cellStyle name="Normal 2 2 2 11 3 4" xfId="8830"/>
    <cellStyle name="Normal 2 2 2 11 3 4 2" xfId="8831"/>
    <cellStyle name="Normal 2 2 2 11 3 5" xfId="8832"/>
    <cellStyle name="Normal 2 2 2 11 3 5 2" xfId="8833"/>
    <cellStyle name="Normal 2 2 2 11 3 6" xfId="8834"/>
    <cellStyle name="Normal 2 2 2 11 3 6 2" xfId="8835"/>
    <cellStyle name="Normal 2 2 2 11 3 7" xfId="8836"/>
    <cellStyle name="Normal 2 2 2 11 3 7 2" xfId="8837"/>
    <cellStyle name="Normal 2 2 2 11 3 8" xfId="8838"/>
    <cellStyle name="Normal 2 2 2 11 3 8 2" xfId="8839"/>
    <cellStyle name="Normal 2 2 2 11 3 9" xfId="8840"/>
    <cellStyle name="Normal 2 2 2 11 3 9 2" xfId="8841"/>
    <cellStyle name="Normal 2 2 2 11 4" xfId="8842"/>
    <cellStyle name="Normal 2 2 2 11 4 2" xfId="8843"/>
    <cellStyle name="Normal 2 2 2 11 5" xfId="8844"/>
    <cellStyle name="Normal 2 2 2 11 5 2" xfId="8845"/>
    <cellStyle name="Normal 2 2 2 11 6" xfId="8846"/>
    <cellStyle name="Normal 2 2 2 11 6 2" xfId="8847"/>
    <cellStyle name="Normal 2 2 2 11 7" xfId="8848"/>
    <cellStyle name="Normal 2 2 2 11 7 2" xfId="8849"/>
    <cellStyle name="Normal 2 2 2 11 8" xfId="8850"/>
    <cellStyle name="Normal 2 2 2 11 8 2" xfId="8851"/>
    <cellStyle name="Normal 2 2 2 11 9" xfId="8852"/>
    <cellStyle name="Normal 2 2 2 11 9 2" xfId="8853"/>
    <cellStyle name="Normal 2 2 2 12" xfId="8854"/>
    <cellStyle name="Normal 2 2 2 12 10" xfId="8855"/>
    <cellStyle name="Normal 2 2 2 12 10 2" xfId="8856"/>
    <cellStyle name="Normal 2 2 2 12 11" xfId="8857"/>
    <cellStyle name="Normal 2 2 2 12 11 2" xfId="8858"/>
    <cellStyle name="Normal 2 2 2 12 12" xfId="8859"/>
    <cellStyle name="Normal 2 2 2 12 12 2" xfId="8860"/>
    <cellStyle name="Normal 2 2 2 12 13" xfId="8861"/>
    <cellStyle name="Normal 2 2 2 12 2" xfId="8862"/>
    <cellStyle name="Normal 2 2 2 12 2 10" xfId="8863"/>
    <cellStyle name="Normal 2 2 2 12 2 10 2" xfId="8864"/>
    <cellStyle name="Normal 2 2 2 12 2 11" xfId="8865"/>
    <cellStyle name="Normal 2 2 2 12 2 11 2" xfId="8866"/>
    <cellStyle name="Normal 2 2 2 12 2 12" xfId="8867"/>
    <cellStyle name="Normal 2 2 2 12 2 2" xfId="8868"/>
    <cellStyle name="Normal 2 2 2 12 2 2 10" xfId="8869"/>
    <cellStyle name="Normal 2 2 2 12 2 2 10 2" xfId="8870"/>
    <cellStyle name="Normal 2 2 2 12 2 2 11" xfId="8871"/>
    <cellStyle name="Normal 2 2 2 12 2 2 2" xfId="8872"/>
    <cellStyle name="Normal 2 2 2 12 2 2 2 2" xfId="8873"/>
    <cellStyle name="Normal 2 2 2 12 2 2 3" xfId="8874"/>
    <cellStyle name="Normal 2 2 2 12 2 2 3 2" xfId="8875"/>
    <cellStyle name="Normal 2 2 2 12 2 2 4" xfId="8876"/>
    <cellStyle name="Normal 2 2 2 12 2 2 4 2" xfId="8877"/>
    <cellStyle name="Normal 2 2 2 12 2 2 5" xfId="8878"/>
    <cellStyle name="Normal 2 2 2 12 2 2 5 2" xfId="8879"/>
    <cellStyle name="Normal 2 2 2 12 2 2 6" xfId="8880"/>
    <cellStyle name="Normal 2 2 2 12 2 2 6 2" xfId="8881"/>
    <cellStyle name="Normal 2 2 2 12 2 2 7" xfId="8882"/>
    <cellStyle name="Normal 2 2 2 12 2 2 7 2" xfId="8883"/>
    <cellStyle name="Normal 2 2 2 12 2 2 8" xfId="8884"/>
    <cellStyle name="Normal 2 2 2 12 2 2 8 2" xfId="8885"/>
    <cellStyle name="Normal 2 2 2 12 2 2 9" xfId="8886"/>
    <cellStyle name="Normal 2 2 2 12 2 2 9 2" xfId="8887"/>
    <cellStyle name="Normal 2 2 2 12 2 3" xfId="8888"/>
    <cellStyle name="Normal 2 2 2 12 2 3 2" xfId="8889"/>
    <cellStyle name="Normal 2 2 2 12 2 4" xfId="8890"/>
    <cellStyle name="Normal 2 2 2 12 2 4 2" xfId="8891"/>
    <cellStyle name="Normal 2 2 2 12 2 5" xfId="8892"/>
    <cellStyle name="Normal 2 2 2 12 2 5 2" xfId="8893"/>
    <cellStyle name="Normal 2 2 2 12 2 6" xfId="8894"/>
    <cellStyle name="Normal 2 2 2 12 2 6 2" xfId="8895"/>
    <cellStyle name="Normal 2 2 2 12 2 7" xfId="8896"/>
    <cellStyle name="Normal 2 2 2 12 2 7 2" xfId="8897"/>
    <cellStyle name="Normal 2 2 2 12 2 8" xfId="8898"/>
    <cellStyle name="Normal 2 2 2 12 2 8 2" xfId="8899"/>
    <cellStyle name="Normal 2 2 2 12 2 9" xfId="8900"/>
    <cellStyle name="Normal 2 2 2 12 2 9 2" xfId="8901"/>
    <cellStyle name="Normal 2 2 2 12 3" xfId="8902"/>
    <cellStyle name="Normal 2 2 2 12 3 10" xfId="8903"/>
    <cellStyle name="Normal 2 2 2 12 3 10 2" xfId="8904"/>
    <cellStyle name="Normal 2 2 2 12 3 11" xfId="8905"/>
    <cellStyle name="Normal 2 2 2 12 3 2" xfId="8906"/>
    <cellStyle name="Normal 2 2 2 12 3 2 2" xfId="8907"/>
    <cellStyle name="Normal 2 2 2 12 3 3" xfId="8908"/>
    <cellStyle name="Normal 2 2 2 12 3 3 2" xfId="8909"/>
    <cellStyle name="Normal 2 2 2 12 3 4" xfId="8910"/>
    <cellStyle name="Normal 2 2 2 12 3 4 2" xfId="8911"/>
    <cellStyle name="Normal 2 2 2 12 3 5" xfId="8912"/>
    <cellStyle name="Normal 2 2 2 12 3 5 2" xfId="8913"/>
    <cellStyle name="Normal 2 2 2 12 3 6" xfId="8914"/>
    <cellStyle name="Normal 2 2 2 12 3 6 2" xfId="8915"/>
    <cellStyle name="Normal 2 2 2 12 3 7" xfId="8916"/>
    <cellStyle name="Normal 2 2 2 12 3 7 2" xfId="8917"/>
    <cellStyle name="Normal 2 2 2 12 3 8" xfId="8918"/>
    <cellStyle name="Normal 2 2 2 12 3 8 2" xfId="8919"/>
    <cellStyle name="Normal 2 2 2 12 3 9" xfId="8920"/>
    <cellStyle name="Normal 2 2 2 12 3 9 2" xfId="8921"/>
    <cellStyle name="Normal 2 2 2 12 4" xfId="8922"/>
    <cellStyle name="Normal 2 2 2 12 4 2" xfId="8923"/>
    <cellStyle name="Normal 2 2 2 12 5" xfId="8924"/>
    <cellStyle name="Normal 2 2 2 12 5 2" xfId="8925"/>
    <cellStyle name="Normal 2 2 2 12 6" xfId="8926"/>
    <cellStyle name="Normal 2 2 2 12 6 2" xfId="8927"/>
    <cellStyle name="Normal 2 2 2 12 7" xfId="8928"/>
    <cellStyle name="Normal 2 2 2 12 7 2" xfId="8929"/>
    <cellStyle name="Normal 2 2 2 12 8" xfId="8930"/>
    <cellStyle name="Normal 2 2 2 12 8 2" xfId="8931"/>
    <cellStyle name="Normal 2 2 2 12 9" xfId="8932"/>
    <cellStyle name="Normal 2 2 2 12 9 2" xfId="8933"/>
    <cellStyle name="Normal 2 2 2 13" xfId="8934"/>
    <cellStyle name="Normal 2 2 2 13 2" xfId="8935"/>
    <cellStyle name="Normal 2 2 2 13 2 10" xfId="8936"/>
    <cellStyle name="Normal 2 2 2 13 2 10 2" xfId="8937"/>
    <cellStyle name="Normal 2 2 2 13 2 11" xfId="8938"/>
    <cellStyle name="Normal 2 2 2 13 2 11 2" xfId="8939"/>
    <cellStyle name="Normal 2 2 2 13 2 12" xfId="8940"/>
    <cellStyle name="Normal 2 2 2 13 2 12 2" xfId="8941"/>
    <cellStyle name="Normal 2 2 2 13 2 13" xfId="8942"/>
    <cellStyle name="Normal 2 2 2 13 2 2" xfId="8943"/>
    <cellStyle name="Normal 2 2 2 13 2 2 10" xfId="8944"/>
    <cellStyle name="Normal 2 2 2 13 2 2 10 2" xfId="8945"/>
    <cellStyle name="Normal 2 2 2 13 2 2 11" xfId="8946"/>
    <cellStyle name="Normal 2 2 2 13 2 2 11 2" xfId="8947"/>
    <cellStyle name="Normal 2 2 2 13 2 2 12" xfId="8948"/>
    <cellStyle name="Normal 2 2 2 13 2 2 2" xfId="8949"/>
    <cellStyle name="Normal 2 2 2 13 2 2 2 10" xfId="8950"/>
    <cellStyle name="Normal 2 2 2 13 2 2 2 10 2" xfId="8951"/>
    <cellStyle name="Normal 2 2 2 13 2 2 2 11" xfId="8952"/>
    <cellStyle name="Normal 2 2 2 13 2 2 2 2" xfId="8953"/>
    <cellStyle name="Normal 2 2 2 13 2 2 2 2 2" xfId="8954"/>
    <cellStyle name="Normal 2 2 2 13 2 2 2 3" xfId="8955"/>
    <cellStyle name="Normal 2 2 2 13 2 2 2 3 2" xfId="8956"/>
    <cellStyle name="Normal 2 2 2 13 2 2 2 4" xfId="8957"/>
    <cellStyle name="Normal 2 2 2 13 2 2 2 4 2" xfId="8958"/>
    <cellStyle name="Normal 2 2 2 13 2 2 2 5" xfId="8959"/>
    <cellStyle name="Normal 2 2 2 13 2 2 2 5 2" xfId="8960"/>
    <cellStyle name="Normal 2 2 2 13 2 2 2 6" xfId="8961"/>
    <cellStyle name="Normal 2 2 2 13 2 2 2 6 2" xfId="8962"/>
    <cellStyle name="Normal 2 2 2 13 2 2 2 7" xfId="8963"/>
    <cellStyle name="Normal 2 2 2 13 2 2 2 7 2" xfId="8964"/>
    <cellStyle name="Normal 2 2 2 13 2 2 2 8" xfId="8965"/>
    <cellStyle name="Normal 2 2 2 13 2 2 2 8 2" xfId="8966"/>
    <cellStyle name="Normal 2 2 2 13 2 2 2 9" xfId="8967"/>
    <cellStyle name="Normal 2 2 2 13 2 2 2 9 2" xfId="8968"/>
    <cellStyle name="Normal 2 2 2 13 2 2 3" xfId="8969"/>
    <cellStyle name="Normal 2 2 2 13 2 2 3 2" xfId="8970"/>
    <cellStyle name="Normal 2 2 2 13 2 2 4" xfId="8971"/>
    <cellStyle name="Normal 2 2 2 13 2 2 4 2" xfId="8972"/>
    <cellStyle name="Normal 2 2 2 13 2 2 5" xfId="8973"/>
    <cellStyle name="Normal 2 2 2 13 2 2 5 2" xfId="8974"/>
    <cellStyle name="Normal 2 2 2 13 2 2 6" xfId="8975"/>
    <cellStyle name="Normal 2 2 2 13 2 2 6 2" xfId="8976"/>
    <cellStyle name="Normal 2 2 2 13 2 2 7" xfId="8977"/>
    <cellStyle name="Normal 2 2 2 13 2 2 7 2" xfId="8978"/>
    <cellStyle name="Normal 2 2 2 13 2 2 8" xfId="8979"/>
    <cellStyle name="Normal 2 2 2 13 2 2 8 2" xfId="8980"/>
    <cellStyle name="Normal 2 2 2 13 2 2 9" xfId="8981"/>
    <cellStyle name="Normal 2 2 2 13 2 2 9 2" xfId="8982"/>
    <cellStyle name="Normal 2 2 2 13 2 3" xfId="8983"/>
    <cellStyle name="Normal 2 2 2 13 2 3 10" xfId="8984"/>
    <cellStyle name="Normal 2 2 2 13 2 3 10 2" xfId="8985"/>
    <cellStyle name="Normal 2 2 2 13 2 3 11" xfId="8986"/>
    <cellStyle name="Normal 2 2 2 13 2 3 2" xfId="8987"/>
    <cellStyle name="Normal 2 2 2 13 2 3 2 2" xfId="8988"/>
    <cellStyle name="Normal 2 2 2 13 2 3 3" xfId="8989"/>
    <cellStyle name="Normal 2 2 2 13 2 3 3 2" xfId="8990"/>
    <cellStyle name="Normal 2 2 2 13 2 3 4" xfId="8991"/>
    <cellStyle name="Normal 2 2 2 13 2 3 4 2" xfId="8992"/>
    <cellStyle name="Normal 2 2 2 13 2 3 5" xfId="8993"/>
    <cellStyle name="Normal 2 2 2 13 2 3 5 2" xfId="8994"/>
    <cellStyle name="Normal 2 2 2 13 2 3 6" xfId="8995"/>
    <cellStyle name="Normal 2 2 2 13 2 3 6 2" xfId="8996"/>
    <cellStyle name="Normal 2 2 2 13 2 3 7" xfId="8997"/>
    <cellStyle name="Normal 2 2 2 13 2 3 7 2" xfId="8998"/>
    <cellStyle name="Normal 2 2 2 13 2 3 8" xfId="8999"/>
    <cellStyle name="Normal 2 2 2 13 2 3 8 2" xfId="9000"/>
    <cellStyle name="Normal 2 2 2 13 2 3 9" xfId="9001"/>
    <cellStyle name="Normal 2 2 2 13 2 3 9 2" xfId="9002"/>
    <cellStyle name="Normal 2 2 2 13 2 4" xfId="9003"/>
    <cellStyle name="Normal 2 2 2 13 2 4 2" xfId="9004"/>
    <cellStyle name="Normal 2 2 2 13 2 5" xfId="9005"/>
    <cellStyle name="Normal 2 2 2 13 2 5 2" xfId="9006"/>
    <cellStyle name="Normal 2 2 2 13 2 6" xfId="9007"/>
    <cellStyle name="Normal 2 2 2 13 2 6 2" xfId="9008"/>
    <cellStyle name="Normal 2 2 2 13 2 7" xfId="9009"/>
    <cellStyle name="Normal 2 2 2 13 2 7 2" xfId="9010"/>
    <cellStyle name="Normal 2 2 2 13 2 8" xfId="9011"/>
    <cellStyle name="Normal 2 2 2 13 2 8 2" xfId="9012"/>
    <cellStyle name="Normal 2 2 2 13 2 9" xfId="9013"/>
    <cellStyle name="Normal 2 2 2 13 2 9 2" xfId="9014"/>
    <cellStyle name="Normal 2 2 2 13 3" xfId="9015"/>
    <cellStyle name="Normal 2 2 2 13 3 10" xfId="9016"/>
    <cellStyle name="Normal 2 2 2 13 3 10 2" xfId="9017"/>
    <cellStyle name="Normal 2 2 2 13 3 11" xfId="9018"/>
    <cellStyle name="Normal 2 2 2 13 3 11 2" xfId="9019"/>
    <cellStyle name="Normal 2 2 2 13 3 12" xfId="9020"/>
    <cellStyle name="Normal 2 2 2 13 3 12 2" xfId="9021"/>
    <cellStyle name="Normal 2 2 2 13 3 13" xfId="9022"/>
    <cellStyle name="Normal 2 2 2 13 3 2" xfId="9023"/>
    <cellStyle name="Normal 2 2 2 13 3 2 10" xfId="9024"/>
    <cellStyle name="Normal 2 2 2 13 3 2 10 2" xfId="9025"/>
    <cellStyle name="Normal 2 2 2 13 3 2 11" xfId="9026"/>
    <cellStyle name="Normal 2 2 2 13 3 2 11 2" xfId="9027"/>
    <cellStyle name="Normal 2 2 2 13 3 2 12" xfId="9028"/>
    <cellStyle name="Normal 2 2 2 13 3 2 2" xfId="9029"/>
    <cellStyle name="Normal 2 2 2 13 3 2 2 10" xfId="9030"/>
    <cellStyle name="Normal 2 2 2 13 3 2 2 10 2" xfId="9031"/>
    <cellStyle name="Normal 2 2 2 13 3 2 2 11" xfId="9032"/>
    <cellStyle name="Normal 2 2 2 13 3 2 2 2" xfId="9033"/>
    <cellStyle name="Normal 2 2 2 13 3 2 2 2 2" xfId="9034"/>
    <cellStyle name="Normal 2 2 2 13 3 2 2 3" xfId="9035"/>
    <cellStyle name="Normal 2 2 2 13 3 2 2 3 2" xfId="9036"/>
    <cellStyle name="Normal 2 2 2 13 3 2 2 4" xfId="9037"/>
    <cellStyle name="Normal 2 2 2 13 3 2 2 4 2" xfId="9038"/>
    <cellStyle name="Normal 2 2 2 13 3 2 2 5" xfId="9039"/>
    <cellStyle name="Normal 2 2 2 13 3 2 2 5 2" xfId="9040"/>
    <cellStyle name="Normal 2 2 2 13 3 2 2 6" xfId="9041"/>
    <cellStyle name="Normal 2 2 2 13 3 2 2 6 2" xfId="9042"/>
    <cellStyle name="Normal 2 2 2 13 3 2 2 7" xfId="9043"/>
    <cellStyle name="Normal 2 2 2 13 3 2 2 7 2" xfId="9044"/>
    <cellStyle name="Normal 2 2 2 13 3 2 2 8" xfId="9045"/>
    <cellStyle name="Normal 2 2 2 13 3 2 2 8 2" xfId="9046"/>
    <cellStyle name="Normal 2 2 2 13 3 2 2 9" xfId="9047"/>
    <cellStyle name="Normal 2 2 2 13 3 2 2 9 2" xfId="9048"/>
    <cellStyle name="Normal 2 2 2 13 3 2 3" xfId="9049"/>
    <cellStyle name="Normal 2 2 2 13 3 2 3 2" xfId="9050"/>
    <cellStyle name="Normal 2 2 2 13 3 2 4" xfId="9051"/>
    <cellStyle name="Normal 2 2 2 13 3 2 4 2" xfId="9052"/>
    <cellStyle name="Normal 2 2 2 13 3 2 5" xfId="9053"/>
    <cellStyle name="Normal 2 2 2 13 3 2 5 2" xfId="9054"/>
    <cellStyle name="Normal 2 2 2 13 3 2 6" xfId="9055"/>
    <cellStyle name="Normal 2 2 2 13 3 2 6 2" xfId="9056"/>
    <cellStyle name="Normal 2 2 2 13 3 2 7" xfId="9057"/>
    <cellStyle name="Normal 2 2 2 13 3 2 7 2" xfId="9058"/>
    <cellStyle name="Normal 2 2 2 13 3 2 8" xfId="9059"/>
    <cellStyle name="Normal 2 2 2 13 3 2 8 2" xfId="9060"/>
    <cellStyle name="Normal 2 2 2 13 3 2 9" xfId="9061"/>
    <cellStyle name="Normal 2 2 2 13 3 2 9 2" xfId="9062"/>
    <cellStyle name="Normal 2 2 2 13 3 3" xfId="9063"/>
    <cellStyle name="Normal 2 2 2 13 3 3 10" xfId="9064"/>
    <cellStyle name="Normal 2 2 2 13 3 3 10 2" xfId="9065"/>
    <cellStyle name="Normal 2 2 2 13 3 3 11" xfId="9066"/>
    <cellStyle name="Normal 2 2 2 13 3 3 2" xfId="9067"/>
    <cellStyle name="Normal 2 2 2 13 3 3 2 2" xfId="9068"/>
    <cellStyle name="Normal 2 2 2 13 3 3 3" xfId="9069"/>
    <cellStyle name="Normal 2 2 2 13 3 3 3 2" xfId="9070"/>
    <cellStyle name="Normal 2 2 2 13 3 3 4" xfId="9071"/>
    <cellStyle name="Normal 2 2 2 13 3 3 4 2" xfId="9072"/>
    <cellStyle name="Normal 2 2 2 13 3 3 5" xfId="9073"/>
    <cellStyle name="Normal 2 2 2 13 3 3 5 2" xfId="9074"/>
    <cellStyle name="Normal 2 2 2 13 3 3 6" xfId="9075"/>
    <cellStyle name="Normal 2 2 2 13 3 3 6 2" xfId="9076"/>
    <cellStyle name="Normal 2 2 2 13 3 3 7" xfId="9077"/>
    <cellStyle name="Normal 2 2 2 13 3 3 7 2" xfId="9078"/>
    <cellStyle name="Normal 2 2 2 13 3 3 8" xfId="9079"/>
    <cellStyle name="Normal 2 2 2 13 3 3 8 2" xfId="9080"/>
    <cellStyle name="Normal 2 2 2 13 3 3 9" xfId="9081"/>
    <cellStyle name="Normal 2 2 2 13 3 3 9 2" xfId="9082"/>
    <cellStyle name="Normal 2 2 2 13 3 4" xfId="9083"/>
    <cellStyle name="Normal 2 2 2 13 3 4 2" xfId="9084"/>
    <cellStyle name="Normal 2 2 2 13 3 5" xfId="9085"/>
    <cellStyle name="Normal 2 2 2 13 3 5 2" xfId="9086"/>
    <cellStyle name="Normal 2 2 2 13 3 6" xfId="9087"/>
    <cellStyle name="Normal 2 2 2 13 3 6 2" xfId="9088"/>
    <cellStyle name="Normal 2 2 2 13 3 7" xfId="9089"/>
    <cellStyle name="Normal 2 2 2 13 3 7 2" xfId="9090"/>
    <cellStyle name="Normal 2 2 2 13 3 8" xfId="9091"/>
    <cellStyle name="Normal 2 2 2 13 3 8 2" xfId="9092"/>
    <cellStyle name="Normal 2 2 2 13 3 9" xfId="9093"/>
    <cellStyle name="Normal 2 2 2 13 3 9 2" xfId="9094"/>
    <cellStyle name="Normal 2 2 2 13 4" xfId="9095"/>
    <cellStyle name="Normal 2 2 2 13 4 10" xfId="9096"/>
    <cellStyle name="Normal 2 2 2 13 4 10 2" xfId="9097"/>
    <cellStyle name="Normal 2 2 2 13 4 11" xfId="9098"/>
    <cellStyle name="Normal 2 2 2 13 4 11 2" xfId="9099"/>
    <cellStyle name="Normal 2 2 2 13 4 12" xfId="9100"/>
    <cellStyle name="Normal 2 2 2 13 4 12 2" xfId="9101"/>
    <cellStyle name="Normal 2 2 2 13 4 13" xfId="9102"/>
    <cellStyle name="Normal 2 2 2 13 4 2" xfId="9103"/>
    <cellStyle name="Normal 2 2 2 13 4 2 10" xfId="9104"/>
    <cellStyle name="Normal 2 2 2 13 4 2 10 2" xfId="9105"/>
    <cellStyle name="Normal 2 2 2 13 4 2 11" xfId="9106"/>
    <cellStyle name="Normal 2 2 2 13 4 2 11 2" xfId="9107"/>
    <cellStyle name="Normal 2 2 2 13 4 2 12" xfId="9108"/>
    <cellStyle name="Normal 2 2 2 13 4 2 2" xfId="9109"/>
    <cellStyle name="Normal 2 2 2 13 4 2 2 10" xfId="9110"/>
    <cellStyle name="Normal 2 2 2 13 4 2 2 10 2" xfId="9111"/>
    <cellStyle name="Normal 2 2 2 13 4 2 2 11" xfId="9112"/>
    <cellStyle name="Normal 2 2 2 13 4 2 2 2" xfId="9113"/>
    <cellStyle name="Normal 2 2 2 13 4 2 2 2 2" xfId="9114"/>
    <cellStyle name="Normal 2 2 2 13 4 2 2 3" xfId="9115"/>
    <cellStyle name="Normal 2 2 2 13 4 2 2 3 2" xfId="9116"/>
    <cellStyle name="Normal 2 2 2 13 4 2 2 4" xfId="9117"/>
    <cellStyle name="Normal 2 2 2 13 4 2 2 4 2" xfId="9118"/>
    <cellStyle name="Normal 2 2 2 13 4 2 2 5" xfId="9119"/>
    <cellStyle name="Normal 2 2 2 13 4 2 2 5 2" xfId="9120"/>
    <cellStyle name="Normal 2 2 2 13 4 2 2 6" xfId="9121"/>
    <cellStyle name="Normal 2 2 2 13 4 2 2 6 2" xfId="9122"/>
    <cellStyle name="Normal 2 2 2 13 4 2 2 7" xfId="9123"/>
    <cellStyle name="Normal 2 2 2 13 4 2 2 7 2" xfId="9124"/>
    <cellStyle name="Normal 2 2 2 13 4 2 2 8" xfId="9125"/>
    <cellStyle name="Normal 2 2 2 13 4 2 2 8 2" xfId="9126"/>
    <cellStyle name="Normal 2 2 2 13 4 2 2 9" xfId="9127"/>
    <cellStyle name="Normal 2 2 2 13 4 2 2 9 2" xfId="9128"/>
    <cellStyle name="Normal 2 2 2 13 4 2 3" xfId="9129"/>
    <cellStyle name="Normal 2 2 2 13 4 2 3 2" xfId="9130"/>
    <cellStyle name="Normal 2 2 2 13 4 2 4" xfId="9131"/>
    <cellStyle name="Normal 2 2 2 13 4 2 4 2" xfId="9132"/>
    <cellStyle name="Normal 2 2 2 13 4 2 5" xfId="9133"/>
    <cellStyle name="Normal 2 2 2 13 4 2 5 2" xfId="9134"/>
    <cellStyle name="Normal 2 2 2 13 4 2 6" xfId="9135"/>
    <cellStyle name="Normal 2 2 2 13 4 2 6 2" xfId="9136"/>
    <cellStyle name="Normal 2 2 2 13 4 2 7" xfId="9137"/>
    <cellStyle name="Normal 2 2 2 13 4 2 7 2" xfId="9138"/>
    <cellStyle name="Normal 2 2 2 13 4 2 8" xfId="9139"/>
    <cellStyle name="Normal 2 2 2 13 4 2 8 2" xfId="9140"/>
    <cellStyle name="Normal 2 2 2 13 4 2 9" xfId="9141"/>
    <cellStyle name="Normal 2 2 2 13 4 2 9 2" xfId="9142"/>
    <cellStyle name="Normal 2 2 2 13 4 3" xfId="9143"/>
    <cellStyle name="Normal 2 2 2 13 4 3 10" xfId="9144"/>
    <cellStyle name="Normal 2 2 2 13 4 3 10 2" xfId="9145"/>
    <cellStyle name="Normal 2 2 2 13 4 3 11" xfId="9146"/>
    <cellStyle name="Normal 2 2 2 13 4 3 2" xfId="9147"/>
    <cellStyle name="Normal 2 2 2 13 4 3 2 2" xfId="9148"/>
    <cellStyle name="Normal 2 2 2 13 4 3 3" xfId="9149"/>
    <cellStyle name="Normal 2 2 2 13 4 3 3 2" xfId="9150"/>
    <cellStyle name="Normal 2 2 2 13 4 3 4" xfId="9151"/>
    <cellStyle name="Normal 2 2 2 13 4 3 4 2" xfId="9152"/>
    <cellStyle name="Normal 2 2 2 13 4 3 5" xfId="9153"/>
    <cellStyle name="Normal 2 2 2 13 4 3 5 2" xfId="9154"/>
    <cellStyle name="Normal 2 2 2 13 4 3 6" xfId="9155"/>
    <cellStyle name="Normal 2 2 2 13 4 3 6 2" xfId="9156"/>
    <cellStyle name="Normal 2 2 2 13 4 3 7" xfId="9157"/>
    <cellStyle name="Normal 2 2 2 13 4 3 7 2" xfId="9158"/>
    <cellStyle name="Normal 2 2 2 13 4 3 8" xfId="9159"/>
    <cellStyle name="Normal 2 2 2 13 4 3 8 2" xfId="9160"/>
    <cellStyle name="Normal 2 2 2 13 4 3 9" xfId="9161"/>
    <cellStyle name="Normal 2 2 2 13 4 3 9 2" xfId="9162"/>
    <cellStyle name="Normal 2 2 2 13 4 4" xfId="9163"/>
    <cellStyle name="Normal 2 2 2 13 4 4 2" xfId="9164"/>
    <cellStyle name="Normal 2 2 2 13 4 5" xfId="9165"/>
    <cellStyle name="Normal 2 2 2 13 4 5 2" xfId="9166"/>
    <cellStyle name="Normal 2 2 2 13 4 6" xfId="9167"/>
    <cellStyle name="Normal 2 2 2 13 4 6 2" xfId="9168"/>
    <cellStyle name="Normal 2 2 2 13 4 7" xfId="9169"/>
    <cellStyle name="Normal 2 2 2 13 4 7 2" xfId="9170"/>
    <cellStyle name="Normal 2 2 2 13 4 8" xfId="9171"/>
    <cellStyle name="Normal 2 2 2 13 4 8 2" xfId="9172"/>
    <cellStyle name="Normal 2 2 2 13 4 9" xfId="9173"/>
    <cellStyle name="Normal 2 2 2 13 4 9 2" xfId="9174"/>
    <cellStyle name="Normal 2 2 2 13 5" xfId="9175"/>
    <cellStyle name="Normal 2 2 2 13 5 10" xfId="9176"/>
    <cellStyle name="Normal 2 2 2 13 5 10 2" xfId="9177"/>
    <cellStyle name="Normal 2 2 2 13 5 11" xfId="9178"/>
    <cellStyle name="Normal 2 2 2 13 5 11 2" xfId="9179"/>
    <cellStyle name="Normal 2 2 2 13 5 12" xfId="9180"/>
    <cellStyle name="Normal 2 2 2 13 5 12 2" xfId="9181"/>
    <cellStyle name="Normal 2 2 2 13 5 13" xfId="9182"/>
    <cellStyle name="Normal 2 2 2 13 5 2" xfId="9183"/>
    <cellStyle name="Normal 2 2 2 13 5 2 10" xfId="9184"/>
    <cellStyle name="Normal 2 2 2 13 5 2 10 2" xfId="9185"/>
    <cellStyle name="Normal 2 2 2 13 5 2 11" xfId="9186"/>
    <cellStyle name="Normal 2 2 2 13 5 2 11 2" xfId="9187"/>
    <cellStyle name="Normal 2 2 2 13 5 2 12" xfId="9188"/>
    <cellStyle name="Normal 2 2 2 13 5 2 2" xfId="9189"/>
    <cellStyle name="Normal 2 2 2 13 5 2 2 10" xfId="9190"/>
    <cellStyle name="Normal 2 2 2 13 5 2 2 10 2" xfId="9191"/>
    <cellStyle name="Normal 2 2 2 13 5 2 2 11" xfId="9192"/>
    <cellStyle name="Normal 2 2 2 13 5 2 2 2" xfId="9193"/>
    <cellStyle name="Normal 2 2 2 13 5 2 2 2 2" xfId="9194"/>
    <cellStyle name="Normal 2 2 2 13 5 2 2 3" xfId="9195"/>
    <cellStyle name="Normal 2 2 2 13 5 2 2 3 2" xfId="9196"/>
    <cellStyle name="Normal 2 2 2 13 5 2 2 4" xfId="9197"/>
    <cellStyle name="Normal 2 2 2 13 5 2 2 4 2" xfId="9198"/>
    <cellStyle name="Normal 2 2 2 13 5 2 2 5" xfId="9199"/>
    <cellStyle name="Normal 2 2 2 13 5 2 2 5 2" xfId="9200"/>
    <cellStyle name="Normal 2 2 2 13 5 2 2 6" xfId="9201"/>
    <cellStyle name="Normal 2 2 2 13 5 2 2 6 2" xfId="9202"/>
    <cellStyle name="Normal 2 2 2 13 5 2 2 7" xfId="9203"/>
    <cellStyle name="Normal 2 2 2 13 5 2 2 7 2" xfId="9204"/>
    <cellStyle name="Normal 2 2 2 13 5 2 2 8" xfId="9205"/>
    <cellStyle name="Normal 2 2 2 13 5 2 2 8 2" xfId="9206"/>
    <cellStyle name="Normal 2 2 2 13 5 2 2 9" xfId="9207"/>
    <cellStyle name="Normal 2 2 2 13 5 2 2 9 2" xfId="9208"/>
    <cellStyle name="Normal 2 2 2 13 5 2 3" xfId="9209"/>
    <cellStyle name="Normal 2 2 2 13 5 2 3 2" xfId="9210"/>
    <cellStyle name="Normal 2 2 2 13 5 2 4" xfId="9211"/>
    <cellStyle name="Normal 2 2 2 13 5 2 4 2" xfId="9212"/>
    <cellStyle name="Normal 2 2 2 13 5 2 5" xfId="9213"/>
    <cellStyle name="Normal 2 2 2 13 5 2 5 2" xfId="9214"/>
    <cellStyle name="Normal 2 2 2 13 5 2 6" xfId="9215"/>
    <cellStyle name="Normal 2 2 2 13 5 2 6 2" xfId="9216"/>
    <cellStyle name="Normal 2 2 2 13 5 2 7" xfId="9217"/>
    <cellStyle name="Normal 2 2 2 13 5 2 7 2" xfId="9218"/>
    <cellStyle name="Normal 2 2 2 13 5 2 8" xfId="9219"/>
    <cellStyle name="Normal 2 2 2 13 5 2 8 2" xfId="9220"/>
    <cellStyle name="Normal 2 2 2 13 5 2 9" xfId="9221"/>
    <cellStyle name="Normal 2 2 2 13 5 2 9 2" xfId="9222"/>
    <cellStyle name="Normal 2 2 2 13 5 3" xfId="9223"/>
    <cellStyle name="Normal 2 2 2 13 5 3 10" xfId="9224"/>
    <cellStyle name="Normal 2 2 2 13 5 3 10 2" xfId="9225"/>
    <cellStyle name="Normal 2 2 2 13 5 3 11" xfId="9226"/>
    <cellStyle name="Normal 2 2 2 13 5 3 2" xfId="9227"/>
    <cellStyle name="Normal 2 2 2 13 5 3 2 2" xfId="9228"/>
    <cellStyle name="Normal 2 2 2 13 5 3 3" xfId="9229"/>
    <cellStyle name="Normal 2 2 2 13 5 3 3 2" xfId="9230"/>
    <cellStyle name="Normal 2 2 2 13 5 3 4" xfId="9231"/>
    <cellStyle name="Normal 2 2 2 13 5 3 4 2" xfId="9232"/>
    <cellStyle name="Normal 2 2 2 13 5 3 5" xfId="9233"/>
    <cellStyle name="Normal 2 2 2 13 5 3 5 2" xfId="9234"/>
    <cellStyle name="Normal 2 2 2 13 5 3 6" xfId="9235"/>
    <cellStyle name="Normal 2 2 2 13 5 3 6 2" xfId="9236"/>
    <cellStyle name="Normal 2 2 2 13 5 3 7" xfId="9237"/>
    <cellStyle name="Normal 2 2 2 13 5 3 7 2" xfId="9238"/>
    <cellStyle name="Normal 2 2 2 13 5 3 8" xfId="9239"/>
    <cellStyle name="Normal 2 2 2 13 5 3 8 2" xfId="9240"/>
    <cellStyle name="Normal 2 2 2 13 5 3 9" xfId="9241"/>
    <cellStyle name="Normal 2 2 2 13 5 3 9 2" xfId="9242"/>
    <cellStyle name="Normal 2 2 2 13 5 4" xfId="9243"/>
    <cellStyle name="Normal 2 2 2 13 5 4 2" xfId="9244"/>
    <cellStyle name="Normal 2 2 2 13 5 5" xfId="9245"/>
    <cellStyle name="Normal 2 2 2 13 5 5 2" xfId="9246"/>
    <cellStyle name="Normal 2 2 2 13 5 6" xfId="9247"/>
    <cellStyle name="Normal 2 2 2 13 5 6 2" xfId="9248"/>
    <cellStyle name="Normal 2 2 2 13 5 7" xfId="9249"/>
    <cellStyle name="Normal 2 2 2 13 5 7 2" xfId="9250"/>
    <cellStyle name="Normal 2 2 2 13 5 8" xfId="9251"/>
    <cellStyle name="Normal 2 2 2 13 5 8 2" xfId="9252"/>
    <cellStyle name="Normal 2 2 2 13 5 9" xfId="9253"/>
    <cellStyle name="Normal 2 2 2 13 5 9 2" xfId="9254"/>
    <cellStyle name="Normal 2 2 2 13 6" xfId="9255"/>
    <cellStyle name="Normal 2 2 2 14" xfId="9256"/>
    <cellStyle name="Normal 2 2 2 14 2" xfId="9257"/>
    <cellStyle name="Normal 2 2 2 15" xfId="9258"/>
    <cellStyle name="Normal 2 2 2 15 2" xfId="9259"/>
    <cellStyle name="Normal 2 2 2 16" xfId="9260"/>
    <cellStyle name="Normal 2 2 2 16 2" xfId="9261"/>
    <cellStyle name="Normal 2 2 2 17" xfId="9262"/>
    <cellStyle name="Normal 2 2 2 17 10" xfId="9263"/>
    <cellStyle name="Normal 2 2 2 17 10 2" xfId="9264"/>
    <cellStyle name="Normal 2 2 2 17 11" xfId="9265"/>
    <cellStyle name="Normal 2 2 2 17 11 2" xfId="9266"/>
    <cellStyle name="Normal 2 2 2 17 12" xfId="9267"/>
    <cellStyle name="Normal 2 2 2 17 12 2" xfId="9268"/>
    <cellStyle name="Normal 2 2 2 17 13" xfId="9269"/>
    <cellStyle name="Normal 2 2 2 17 2" xfId="9270"/>
    <cellStyle name="Normal 2 2 2 17 2 10" xfId="9271"/>
    <cellStyle name="Normal 2 2 2 17 2 10 2" xfId="9272"/>
    <cellStyle name="Normal 2 2 2 17 2 11" xfId="9273"/>
    <cellStyle name="Normal 2 2 2 17 2 11 2" xfId="9274"/>
    <cellStyle name="Normal 2 2 2 17 2 12" xfId="9275"/>
    <cellStyle name="Normal 2 2 2 17 2 2" xfId="9276"/>
    <cellStyle name="Normal 2 2 2 17 2 2 10" xfId="9277"/>
    <cellStyle name="Normal 2 2 2 17 2 2 10 2" xfId="9278"/>
    <cellStyle name="Normal 2 2 2 17 2 2 11" xfId="9279"/>
    <cellStyle name="Normal 2 2 2 17 2 2 2" xfId="9280"/>
    <cellStyle name="Normal 2 2 2 17 2 2 2 2" xfId="9281"/>
    <cellStyle name="Normal 2 2 2 17 2 2 3" xfId="9282"/>
    <cellStyle name="Normal 2 2 2 17 2 2 3 2" xfId="9283"/>
    <cellStyle name="Normal 2 2 2 17 2 2 4" xfId="9284"/>
    <cellStyle name="Normal 2 2 2 17 2 2 4 2" xfId="9285"/>
    <cellStyle name="Normal 2 2 2 17 2 2 5" xfId="9286"/>
    <cellStyle name="Normal 2 2 2 17 2 2 5 2" xfId="9287"/>
    <cellStyle name="Normal 2 2 2 17 2 2 6" xfId="9288"/>
    <cellStyle name="Normal 2 2 2 17 2 2 6 2" xfId="9289"/>
    <cellStyle name="Normal 2 2 2 17 2 2 7" xfId="9290"/>
    <cellStyle name="Normal 2 2 2 17 2 2 7 2" xfId="9291"/>
    <cellStyle name="Normal 2 2 2 17 2 2 8" xfId="9292"/>
    <cellStyle name="Normal 2 2 2 17 2 2 8 2" xfId="9293"/>
    <cellStyle name="Normal 2 2 2 17 2 2 9" xfId="9294"/>
    <cellStyle name="Normal 2 2 2 17 2 2 9 2" xfId="9295"/>
    <cellStyle name="Normal 2 2 2 17 2 3" xfId="9296"/>
    <cellStyle name="Normal 2 2 2 17 2 3 2" xfId="9297"/>
    <cellStyle name="Normal 2 2 2 17 2 4" xfId="9298"/>
    <cellStyle name="Normal 2 2 2 17 2 4 2" xfId="9299"/>
    <cellStyle name="Normal 2 2 2 17 2 5" xfId="9300"/>
    <cellStyle name="Normal 2 2 2 17 2 5 2" xfId="9301"/>
    <cellStyle name="Normal 2 2 2 17 2 6" xfId="9302"/>
    <cellStyle name="Normal 2 2 2 17 2 6 2" xfId="9303"/>
    <cellStyle name="Normal 2 2 2 17 2 7" xfId="9304"/>
    <cellStyle name="Normal 2 2 2 17 2 7 2" xfId="9305"/>
    <cellStyle name="Normal 2 2 2 17 2 8" xfId="9306"/>
    <cellStyle name="Normal 2 2 2 17 2 8 2" xfId="9307"/>
    <cellStyle name="Normal 2 2 2 17 2 9" xfId="9308"/>
    <cellStyle name="Normal 2 2 2 17 2 9 2" xfId="9309"/>
    <cellStyle name="Normal 2 2 2 17 3" xfId="9310"/>
    <cellStyle name="Normal 2 2 2 17 3 10" xfId="9311"/>
    <cellStyle name="Normal 2 2 2 17 3 10 2" xfId="9312"/>
    <cellStyle name="Normal 2 2 2 17 3 11" xfId="9313"/>
    <cellStyle name="Normal 2 2 2 17 3 2" xfId="9314"/>
    <cellStyle name="Normal 2 2 2 17 3 2 2" xfId="9315"/>
    <cellStyle name="Normal 2 2 2 17 3 3" xfId="9316"/>
    <cellStyle name="Normal 2 2 2 17 3 3 2" xfId="9317"/>
    <cellStyle name="Normal 2 2 2 17 3 4" xfId="9318"/>
    <cellStyle name="Normal 2 2 2 17 3 4 2" xfId="9319"/>
    <cellStyle name="Normal 2 2 2 17 3 5" xfId="9320"/>
    <cellStyle name="Normal 2 2 2 17 3 5 2" xfId="9321"/>
    <cellStyle name="Normal 2 2 2 17 3 6" xfId="9322"/>
    <cellStyle name="Normal 2 2 2 17 3 6 2" xfId="9323"/>
    <cellStyle name="Normal 2 2 2 17 3 7" xfId="9324"/>
    <cellStyle name="Normal 2 2 2 17 3 7 2" xfId="9325"/>
    <cellStyle name="Normal 2 2 2 17 3 8" xfId="9326"/>
    <cellStyle name="Normal 2 2 2 17 3 8 2" xfId="9327"/>
    <cellStyle name="Normal 2 2 2 17 3 9" xfId="9328"/>
    <cellStyle name="Normal 2 2 2 17 3 9 2" xfId="9329"/>
    <cellStyle name="Normal 2 2 2 17 4" xfId="9330"/>
    <cellStyle name="Normal 2 2 2 17 4 2" xfId="9331"/>
    <cellStyle name="Normal 2 2 2 17 5" xfId="9332"/>
    <cellStyle name="Normal 2 2 2 17 5 2" xfId="9333"/>
    <cellStyle name="Normal 2 2 2 17 6" xfId="9334"/>
    <cellStyle name="Normal 2 2 2 17 6 2" xfId="9335"/>
    <cellStyle name="Normal 2 2 2 17 7" xfId="9336"/>
    <cellStyle name="Normal 2 2 2 17 7 2" xfId="9337"/>
    <cellStyle name="Normal 2 2 2 17 8" xfId="9338"/>
    <cellStyle name="Normal 2 2 2 17 8 2" xfId="9339"/>
    <cellStyle name="Normal 2 2 2 17 9" xfId="9340"/>
    <cellStyle name="Normal 2 2 2 17 9 2" xfId="9341"/>
    <cellStyle name="Normal 2 2 2 2" xfId="9342"/>
    <cellStyle name="Normal 2 2 2 2 10" xfId="9343"/>
    <cellStyle name="Normal 2 2 2 2 10 2" xfId="9344"/>
    <cellStyle name="Normal 2 2 2 2 11" xfId="9345"/>
    <cellStyle name="Normal 2 2 2 2 11 2" xfId="9346"/>
    <cellStyle name="Normal 2 2 2 2 12" xfId="9347"/>
    <cellStyle name="Normal 2 2 2 2 12 2" xfId="9348"/>
    <cellStyle name="Normal 2 2 2 2 13" xfId="9349"/>
    <cellStyle name="Normal 2 2 2 2 13 10" xfId="9350"/>
    <cellStyle name="Normal 2 2 2 2 13 10 2" xfId="9351"/>
    <cellStyle name="Normal 2 2 2 2 13 11" xfId="9352"/>
    <cellStyle name="Normal 2 2 2 2 13 11 2" xfId="9353"/>
    <cellStyle name="Normal 2 2 2 2 13 12" xfId="9354"/>
    <cellStyle name="Normal 2 2 2 2 13 12 2" xfId="9355"/>
    <cellStyle name="Normal 2 2 2 2 13 13" xfId="9356"/>
    <cellStyle name="Normal 2 2 2 2 13 13 2" xfId="9357"/>
    <cellStyle name="Normal 2 2 2 2 13 14" xfId="9358"/>
    <cellStyle name="Normal 2 2 2 2 13 14 2" xfId="9359"/>
    <cellStyle name="Normal 2 2 2 2 13 15" xfId="9360"/>
    <cellStyle name="Normal 2 2 2 2 13 15 2" xfId="9361"/>
    <cellStyle name="Normal 2 2 2 2 13 16" xfId="9362"/>
    <cellStyle name="Normal 2 2 2 2 13 16 2" xfId="9363"/>
    <cellStyle name="Normal 2 2 2 2 13 17" xfId="9364"/>
    <cellStyle name="Normal 2 2 2 2 13 2" xfId="9365"/>
    <cellStyle name="Normal 2 2 2 2 13 2 2" xfId="9366"/>
    <cellStyle name="Normal 2 2 2 2 13 3" xfId="9367"/>
    <cellStyle name="Normal 2 2 2 2 13 3 2" xfId="9368"/>
    <cellStyle name="Normal 2 2 2 2 13 4" xfId="9369"/>
    <cellStyle name="Normal 2 2 2 2 13 4 2" xfId="9370"/>
    <cellStyle name="Normal 2 2 2 2 13 5" xfId="9371"/>
    <cellStyle name="Normal 2 2 2 2 13 5 2" xfId="9372"/>
    <cellStyle name="Normal 2 2 2 2 13 6" xfId="9373"/>
    <cellStyle name="Normal 2 2 2 2 13 6 10" xfId="9374"/>
    <cellStyle name="Normal 2 2 2 2 13 6 10 2" xfId="9375"/>
    <cellStyle name="Normal 2 2 2 2 13 6 11" xfId="9376"/>
    <cellStyle name="Normal 2 2 2 2 13 6 11 2" xfId="9377"/>
    <cellStyle name="Normal 2 2 2 2 13 6 12" xfId="9378"/>
    <cellStyle name="Normal 2 2 2 2 13 6 2" xfId="9379"/>
    <cellStyle name="Normal 2 2 2 2 13 6 2 10" xfId="9380"/>
    <cellStyle name="Normal 2 2 2 2 13 6 2 10 2" xfId="9381"/>
    <cellStyle name="Normal 2 2 2 2 13 6 2 11" xfId="9382"/>
    <cellStyle name="Normal 2 2 2 2 13 6 2 2" xfId="9383"/>
    <cellStyle name="Normal 2 2 2 2 13 6 2 2 2" xfId="9384"/>
    <cellStyle name="Normal 2 2 2 2 13 6 2 3" xfId="9385"/>
    <cellStyle name="Normal 2 2 2 2 13 6 2 3 2" xfId="9386"/>
    <cellStyle name="Normal 2 2 2 2 13 6 2 4" xfId="9387"/>
    <cellStyle name="Normal 2 2 2 2 13 6 2 4 2" xfId="9388"/>
    <cellStyle name="Normal 2 2 2 2 13 6 2 5" xfId="9389"/>
    <cellStyle name="Normal 2 2 2 2 13 6 2 5 2" xfId="9390"/>
    <cellStyle name="Normal 2 2 2 2 13 6 2 6" xfId="9391"/>
    <cellStyle name="Normal 2 2 2 2 13 6 2 6 2" xfId="9392"/>
    <cellStyle name="Normal 2 2 2 2 13 6 2 7" xfId="9393"/>
    <cellStyle name="Normal 2 2 2 2 13 6 2 7 2" xfId="9394"/>
    <cellStyle name="Normal 2 2 2 2 13 6 2 8" xfId="9395"/>
    <cellStyle name="Normal 2 2 2 2 13 6 2 8 2" xfId="9396"/>
    <cellStyle name="Normal 2 2 2 2 13 6 2 9" xfId="9397"/>
    <cellStyle name="Normal 2 2 2 2 13 6 2 9 2" xfId="9398"/>
    <cellStyle name="Normal 2 2 2 2 13 6 3" xfId="9399"/>
    <cellStyle name="Normal 2 2 2 2 13 6 3 2" xfId="9400"/>
    <cellStyle name="Normal 2 2 2 2 13 6 4" xfId="9401"/>
    <cellStyle name="Normal 2 2 2 2 13 6 4 2" xfId="9402"/>
    <cellStyle name="Normal 2 2 2 2 13 6 5" xfId="9403"/>
    <cellStyle name="Normal 2 2 2 2 13 6 5 2" xfId="9404"/>
    <cellStyle name="Normal 2 2 2 2 13 6 6" xfId="9405"/>
    <cellStyle name="Normal 2 2 2 2 13 6 6 2" xfId="9406"/>
    <cellStyle name="Normal 2 2 2 2 13 6 7" xfId="9407"/>
    <cellStyle name="Normal 2 2 2 2 13 6 7 2" xfId="9408"/>
    <cellStyle name="Normal 2 2 2 2 13 6 8" xfId="9409"/>
    <cellStyle name="Normal 2 2 2 2 13 6 8 2" xfId="9410"/>
    <cellStyle name="Normal 2 2 2 2 13 6 9" xfId="9411"/>
    <cellStyle name="Normal 2 2 2 2 13 6 9 2" xfId="9412"/>
    <cellStyle name="Normal 2 2 2 2 13 7" xfId="9413"/>
    <cellStyle name="Normal 2 2 2 2 13 7 10" xfId="9414"/>
    <cellStyle name="Normal 2 2 2 2 13 7 10 2" xfId="9415"/>
    <cellStyle name="Normal 2 2 2 2 13 7 11" xfId="9416"/>
    <cellStyle name="Normal 2 2 2 2 13 7 2" xfId="9417"/>
    <cellStyle name="Normal 2 2 2 2 13 7 2 2" xfId="9418"/>
    <cellStyle name="Normal 2 2 2 2 13 7 3" xfId="9419"/>
    <cellStyle name="Normal 2 2 2 2 13 7 3 2" xfId="9420"/>
    <cellStyle name="Normal 2 2 2 2 13 7 4" xfId="9421"/>
    <cellStyle name="Normal 2 2 2 2 13 7 4 2" xfId="9422"/>
    <cellStyle name="Normal 2 2 2 2 13 7 5" xfId="9423"/>
    <cellStyle name="Normal 2 2 2 2 13 7 5 2" xfId="9424"/>
    <cellStyle name="Normal 2 2 2 2 13 7 6" xfId="9425"/>
    <cellStyle name="Normal 2 2 2 2 13 7 6 2" xfId="9426"/>
    <cellStyle name="Normal 2 2 2 2 13 7 7" xfId="9427"/>
    <cellStyle name="Normal 2 2 2 2 13 7 7 2" xfId="9428"/>
    <cellStyle name="Normal 2 2 2 2 13 7 8" xfId="9429"/>
    <cellStyle name="Normal 2 2 2 2 13 7 8 2" xfId="9430"/>
    <cellStyle name="Normal 2 2 2 2 13 7 9" xfId="9431"/>
    <cellStyle name="Normal 2 2 2 2 13 7 9 2" xfId="9432"/>
    <cellStyle name="Normal 2 2 2 2 13 8" xfId="9433"/>
    <cellStyle name="Normal 2 2 2 2 13 8 2" xfId="9434"/>
    <cellStyle name="Normal 2 2 2 2 13 9" xfId="9435"/>
    <cellStyle name="Normal 2 2 2 2 13 9 2" xfId="9436"/>
    <cellStyle name="Normal 2 2 2 2 14" xfId="9437"/>
    <cellStyle name="Normal 2 2 2 2 14 10" xfId="9438"/>
    <cellStyle name="Normal 2 2 2 2 14 10 2" xfId="9439"/>
    <cellStyle name="Normal 2 2 2 2 14 11" xfId="9440"/>
    <cellStyle name="Normal 2 2 2 2 14 11 2" xfId="9441"/>
    <cellStyle name="Normal 2 2 2 2 14 12" xfId="9442"/>
    <cellStyle name="Normal 2 2 2 2 14 12 2" xfId="9443"/>
    <cellStyle name="Normal 2 2 2 2 14 13" xfId="9444"/>
    <cellStyle name="Normal 2 2 2 2 14 2" xfId="9445"/>
    <cellStyle name="Normal 2 2 2 2 14 2 10" xfId="9446"/>
    <cellStyle name="Normal 2 2 2 2 14 2 10 2" xfId="9447"/>
    <cellStyle name="Normal 2 2 2 2 14 2 11" xfId="9448"/>
    <cellStyle name="Normal 2 2 2 2 14 2 11 2" xfId="9449"/>
    <cellStyle name="Normal 2 2 2 2 14 2 12" xfId="9450"/>
    <cellStyle name="Normal 2 2 2 2 14 2 2" xfId="9451"/>
    <cellStyle name="Normal 2 2 2 2 14 2 2 10" xfId="9452"/>
    <cellStyle name="Normal 2 2 2 2 14 2 2 10 2" xfId="9453"/>
    <cellStyle name="Normal 2 2 2 2 14 2 2 11" xfId="9454"/>
    <cellStyle name="Normal 2 2 2 2 14 2 2 2" xfId="9455"/>
    <cellStyle name="Normal 2 2 2 2 14 2 2 2 2" xfId="9456"/>
    <cellStyle name="Normal 2 2 2 2 14 2 2 3" xfId="9457"/>
    <cellStyle name="Normal 2 2 2 2 14 2 2 3 2" xfId="9458"/>
    <cellStyle name="Normal 2 2 2 2 14 2 2 4" xfId="9459"/>
    <cellStyle name="Normal 2 2 2 2 14 2 2 4 2" xfId="9460"/>
    <cellStyle name="Normal 2 2 2 2 14 2 2 5" xfId="9461"/>
    <cellStyle name="Normal 2 2 2 2 14 2 2 5 2" xfId="9462"/>
    <cellStyle name="Normal 2 2 2 2 14 2 2 6" xfId="9463"/>
    <cellStyle name="Normal 2 2 2 2 14 2 2 6 2" xfId="9464"/>
    <cellStyle name="Normal 2 2 2 2 14 2 2 7" xfId="9465"/>
    <cellStyle name="Normal 2 2 2 2 14 2 2 7 2" xfId="9466"/>
    <cellStyle name="Normal 2 2 2 2 14 2 2 8" xfId="9467"/>
    <cellStyle name="Normal 2 2 2 2 14 2 2 8 2" xfId="9468"/>
    <cellStyle name="Normal 2 2 2 2 14 2 2 9" xfId="9469"/>
    <cellStyle name="Normal 2 2 2 2 14 2 2 9 2" xfId="9470"/>
    <cellStyle name="Normal 2 2 2 2 14 2 3" xfId="9471"/>
    <cellStyle name="Normal 2 2 2 2 14 2 3 2" xfId="9472"/>
    <cellStyle name="Normal 2 2 2 2 14 2 4" xfId="9473"/>
    <cellStyle name="Normal 2 2 2 2 14 2 4 2" xfId="9474"/>
    <cellStyle name="Normal 2 2 2 2 14 2 5" xfId="9475"/>
    <cellStyle name="Normal 2 2 2 2 14 2 5 2" xfId="9476"/>
    <cellStyle name="Normal 2 2 2 2 14 2 6" xfId="9477"/>
    <cellStyle name="Normal 2 2 2 2 14 2 6 2" xfId="9478"/>
    <cellStyle name="Normal 2 2 2 2 14 2 7" xfId="9479"/>
    <cellStyle name="Normal 2 2 2 2 14 2 7 2" xfId="9480"/>
    <cellStyle name="Normal 2 2 2 2 14 2 8" xfId="9481"/>
    <cellStyle name="Normal 2 2 2 2 14 2 8 2" xfId="9482"/>
    <cellStyle name="Normal 2 2 2 2 14 2 9" xfId="9483"/>
    <cellStyle name="Normal 2 2 2 2 14 2 9 2" xfId="9484"/>
    <cellStyle name="Normal 2 2 2 2 14 3" xfId="9485"/>
    <cellStyle name="Normal 2 2 2 2 14 3 10" xfId="9486"/>
    <cellStyle name="Normal 2 2 2 2 14 3 10 2" xfId="9487"/>
    <cellStyle name="Normal 2 2 2 2 14 3 11" xfId="9488"/>
    <cellStyle name="Normal 2 2 2 2 14 3 2" xfId="9489"/>
    <cellStyle name="Normal 2 2 2 2 14 3 2 2" xfId="9490"/>
    <cellStyle name="Normal 2 2 2 2 14 3 3" xfId="9491"/>
    <cellStyle name="Normal 2 2 2 2 14 3 3 2" xfId="9492"/>
    <cellStyle name="Normal 2 2 2 2 14 3 4" xfId="9493"/>
    <cellStyle name="Normal 2 2 2 2 14 3 4 2" xfId="9494"/>
    <cellStyle name="Normal 2 2 2 2 14 3 5" xfId="9495"/>
    <cellStyle name="Normal 2 2 2 2 14 3 5 2" xfId="9496"/>
    <cellStyle name="Normal 2 2 2 2 14 3 6" xfId="9497"/>
    <cellStyle name="Normal 2 2 2 2 14 3 6 2" xfId="9498"/>
    <cellStyle name="Normal 2 2 2 2 14 3 7" xfId="9499"/>
    <cellStyle name="Normal 2 2 2 2 14 3 7 2" xfId="9500"/>
    <cellStyle name="Normal 2 2 2 2 14 3 8" xfId="9501"/>
    <cellStyle name="Normal 2 2 2 2 14 3 8 2" xfId="9502"/>
    <cellStyle name="Normal 2 2 2 2 14 3 9" xfId="9503"/>
    <cellStyle name="Normal 2 2 2 2 14 3 9 2" xfId="9504"/>
    <cellStyle name="Normal 2 2 2 2 14 4" xfId="9505"/>
    <cellStyle name="Normal 2 2 2 2 14 4 2" xfId="9506"/>
    <cellStyle name="Normal 2 2 2 2 14 5" xfId="9507"/>
    <cellStyle name="Normal 2 2 2 2 14 5 2" xfId="9508"/>
    <cellStyle name="Normal 2 2 2 2 14 6" xfId="9509"/>
    <cellStyle name="Normal 2 2 2 2 14 6 2" xfId="9510"/>
    <cellStyle name="Normal 2 2 2 2 14 7" xfId="9511"/>
    <cellStyle name="Normal 2 2 2 2 14 7 2" xfId="9512"/>
    <cellStyle name="Normal 2 2 2 2 14 8" xfId="9513"/>
    <cellStyle name="Normal 2 2 2 2 14 8 2" xfId="9514"/>
    <cellStyle name="Normal 2 2 2 2 14 9" xfId="9515"/>
    <cellStyle name="Normal 2 2 2 2 14 9 2" xfId="9516"/>
    <cellStyle name="Normal 2 2 2 2 15" xfId="9517"/>
    <cellStyle name="Normal 2 2 2 2 15 10" xfId="9518"/>
    <cellStyle name="Normal 2 2 2 2 15 10 2" xfId="9519"/>
    <cellStyle name="Normal 2 2 2 2 15 11" xfId="9520"/>
    <cellStyle name="Normal 2 2 2 2 15 11 2" xfId="9521"/>
    <cellStyle name="Normal 2 2 2 2 15 12" xfId="9522"/>
    <cellStyle name="Normal 2 2 2 2 15 12 2" xfId="9523"/>
    <cellStyle name="Normal 2 2 2 2 15 13" xfId="9524"/>
    <cellStyle name="Normal 2 2 2 2 15 2" xfId="9525"/>
    <cellStyle name="Normal 2 2 2 2 15 2 10" xfId="9526"/>
    <cellStyle name="Normal 2 2 2 2 15 2 10 2" xfId="9527"/>
    <cellStyle name="Normal 2 2 2 2 15 2 11" xfId="9528"/>
    <cellStyle name="Normal 2 2 2 2 15 2 11 2" xfId="9529"/>
    <cellStyle name="Normal 2 2 2 2 15 2 12" xfId="9530"/>
    <cellStyle name="Normal 2 2 2 2 15 2 2" xfId="9531"/>
    <cellStyle name="Normal 2 2 2 2 15 2 2 10" xfId="9532"/>
    <cellStyle name="Normal 2 2 2 2 15 2 2 10 2" xfId="9533"/>
    <cellStyle name="Normal 2 2 2 2 15 2 2 11" xfId="9534"/>
    <cellStyle name="Normal 2 2 2 2 15 2 2 2" xfId="9535"/>
    <cellStyle name="Normal 2 2 2 2 15 2 2 2 2" xfId="9536"/>
    <cellStyle name="Normal 2 2 2 2 15 2 2 3" xfId="9537"/>
    <cellStyle name="Normal 2 2 2 2 15 2 2 3 2" xfId="9538"/>
    <cellStyle name="Normal 2 2 2 2 15 2 2 4" xfId="9539"/>
    <cellStyle name="Normal 2 2 2 2 15 2 2 4 2" xfId="9540"/>
    <cellStyle name="Normal 2 2 2 2 15 2 2 5" xfId="9541"/>
    <cellStyle name="Normal 2 2 2 2 15 2 2 5 2" xfId="9542"/>
    <cellStyle name="Normal 2 2 2 2 15 2 2 6" xfId="9543"/>
    <cellStyle name="Normal 2 2 2 2 15 2 2 6 2" xfId="9544"/>
    <cellStyle name="Normal 2 2 2 2 15 2 2 7" xfId="9545"/>
    <cellStyle name="Normal 2 2 2 2 15 2 2 7 2" xfId="9546"/>
    <cellStyle name="Normal 2 2 2 2 15 2 2 8" xfId="9547"/>
    <cellStyle name="Normal 2 2 2 2 15 2 2 8 2" xfId="9548"/>
    <cellStyle name="Normal 2 2 2 2 15 2 2 9" xfId="9549"/>
    <cellStyle name="Normal 2 2 2 2 15 2 2 9 2" xfId="9550"/>
    <cellStyle name="Normal 2 2 2 2 15 2 3" xfId="9551"/>
    <cellStyle name="Normal 2 2 2 2 15 2 3 2" xfId="9552"/>
    <cellStyle name="Normal 2 2 2 2 15 2 4" xfId="9553"/>
    <cellStyle name="Normal 2 2 2 2 15 2 4 2" xfId="9554"/>
    <cellStyle name="Normal 2 2 2 2 15 2 5" xfId="9555"/>
    <cellStyle name="Normal 2 2 2 2 15 2 5 2" xfId="9556"/>
    <cellStyle name="Normal 2 2 2 2 15 2 6" xfId="9557"/>
    <cellStyle name="Normal 2 2 2 2 15 2 6 2" xfId="9558"/>
    <cellStyle name="Normal 2 2 2 2 15 2 7" xfId="9559"/>
    <cellStyle name="Normal 2 2 2 2 15 2 7 2" xfId="9560"/>
    <cellStyle name="Normal 2 2 2 2 15 2 8" xfId="9561"/>
    <cellStyle name="Normal 2 2 2 2 15 2 8 2" xfId="9562"/>
    <cellStyle name="Normal 2 2 2 2 15 2 9" xfId="9563"/>
    <cellStyle name="Normal 2 2 2 2 15 2 9 2" xfId="9564"/>
    <cellStyle name="Normal 2 2 2 2 15 3" xfId="9565"/>
    <cellStyle name="Normal 2 2 2 2 15 3 10" xfId="9566"/>
    <cellStyle name="Normal 2 2 2 2 15 3 10 2" xfId="9567"/>
    <cellStyle name="Normal 2 2 2 2 15 3 11" xfId="9568"/>
    <cellStyle name="Normal 2 2 2 2 15 3 2" xfId="9569"/>
    <cellStyle name="Normal 2 2 2 2 15 3 2 2" xfId="9570"/>
    <cellStyle name="Normal 2 2 2 2 15 3 3" xfId="9571"/>
    <cellStyle name="Normal 2 2 2 2 15 3 3 2" xfId="9572"/>
    <cellStyle name="Normal 2 2 2 2 15 3 4" xfId="9573"/>
    <cellStyle name="Normal 2 2 2 2 15 3 4 2" xfId="9574"/>
    <cellStyle name="Normal 2 2 2 2 15 3 5" xfId="9575"/>
    <cellStyle name="Normal 2 2 2 2 15 3 5 2" xfId="9576"/>
    <cellStyle name="Normal 2 2 2 2 15 3 6" xfId="9577"/>
    <cellStyle name="Normal 2 2 2 2 15 3 6 2" xfId="9578"/>
    <cellStyle name="Normal 2 2 2 2 15 3 7" xfId="9579"/>
    <cellStyle name="Normal 2 2 2 2 15 3 7 2" xfId="9580"/>
    <cellStyle name="Normal 2 2 2 2 15 3 8" xfId="9581"/>
    <cellStyle name="Normal 2 2 2 2 15 3 8 2" xfId="9582"/>
    <cellStyle name="Normal 2 2 2 2 15 3 9" xfId="9583"/>
    <cellStyle name="Normal 2 2 2 2 15 3 9 2" xfId="9584"/>
    <cellStyle name="Normal 2 2 2 2 15 4" xfId="9585"/>
    <cellStyle name="Normal 2 2 2 2 15 4 2" xfId="9586"/>
    <cellStyle name="Normal 2 2 2 2 15 5" xfId="9587"/>
    <cellStyle name="Normal 2 2 2 2 15 5 2" xfId="9588"/>
    <cellStyle name="Normal 2 2 2 2 15 6" xfId="9589"/>
    <cellStyle name="Normal 2 2 2 2 15 6 2" xfId="9590"/>
    <cellStyle name="Normal 2 2 2 2 15 7" xfId="9591"/>
    <cellStyle name="Normal 2 2 2 2 15 7 2" xfId="9592"/>
    <cellStyle name="Normal 2 2 2 2 15 8" xfId="9593"/>
    <cellStyle name="Normal 2 2 2 2 15 8 2" xfId="9594"/>
    <cellStyle name="Normal 2 2 2 2 15 9" xfId="9595"/>
    <cellStyle name="Normal 2 2 2 2 15 9 2" xfId="9596"/>
    <cellStyle name="Normal 2 2 2 2 16" xfId="9597"/>
    <cellStyle name="Normal 2 2 2 2 16 10" xfId="9598"/>
    <cellStyle name="Normal 2 2 2 2 16 10 2" xfId="9599"/>
    <cellStyle name="Normal 2 2 2 2 16 11" xfId="9600"/>
    <cellStyle name="Normal 2 2 2 2 16 11 2" xfId="9601"/>
    <cellStyle name="Normal 2 2 2 2 16 12" xfId="9602"/>
    <cellStyle name="Normal 2 2 2 2 16 12 2" xfId="9603"/>
    <cellStyle name="Normal 2 2 2 2 16 13" xfId="9604"/>
    <cellStyle name="Normal 2 2 2 2 16 2" xfId="9605"/>
    <cellStyle name="Normal 2 2 2 2 16 2 10" xfId="9606"/>
    <cellStyle name="Normal 2 2 2 2 16 2 10 2" xfId="9607"/>
    <cellStyle name="Normal 2 2 2 2 16 2 11" xfId="9608"/>
    <cellStyle name="Normal 2 2 2 2 16 2 11 2" xfId="9609"/>
    <cellStyle name="Normal 2 2 2 2 16 2 12" xfId="9610"/>
    <cellStyle name="Normal 2 2 2 2 16 2 2" xfId="9611"/>
    <cellStyle name="Normal 2 2 2 2 16 2 2 10" xfId="9612"/>
    <cellStyle name="Normal 2 2 2 2 16 2 2 10 2" xfId="9613"/>
    <cellStyle name="Normal 2 2 2 2 16 2 2 11" xfId="9614"/>
    <cellStyle name="Normal 2 2 2 2 16 2 2 2" xfId="9615"/>
    <cellStyle name="Normal 2 2 2 2 16 2 2 2 2" xfId="9616"/>
    <cellStyle name="Normal 2 2 2 2 16 2 2 3" xfId="9617"/>
    <cellStyle name="Normal 2 2 2 2 16 2 2 3 2" xfId="9618"/>
    <cellStyle name="Normal 2 2 2 2 16 2 2 4" xfId="9619"/>
    <cellStyle name="Normal 2 2 2 2 16 2 2 4 2" xfId="9620"/>
    <cellStyle name="Normal 2 2 2 2 16 2 2 5" xfId="9621"/>
    <cellStyle name="Normal 2 2 2 2 16 2 2 5 2" xfId="9622"/>
    <cellStyle name="Normal 2 2 2 2 16 2 2 6" xfId="9623"/>
    <cellStyle name="Normal 2 2 2 2 16 2 2 6 2" xfId="9624"/>
    <cellStyle name="Normal 2 2 2 2 16 2 2 7" xfId="9625"/>
    <cellStyle name="Normal 2 2 2 2 16 2 2 7 2" xfId="9626"/>
    <cellStyle name="Normal 2 2 2 2 16 2 2 8" xfId="9627"/>
    <cellStyle name="Normal 2 2 2 2 16 2 2 8 2" xfId="9628"/>
    <cellStyle name="Normal 2 2 2 2 16 2 2 9" xfId="9629"/>
    <cellStyle name="Normal 2 2 2 2 16 2 2 9 2" xfId="9630"/>
    <cellStyle name="Normal 2 2 2 2 16 2 3" xfId="9631"/>
    <cellStyle name="Normal 2 2 2 2 16 2 3 2" xfId="9632"/>
    <cellStyle name="Normal 2 2 2 2 16 2 4" xfId="9633"/>
    <cellStyle name="Normal 2 2 2 2 16 2 4 2" xfId="9634"/>
    <cellStyle name="Normal 2 2 2 2 16 2 5" xfId="9635"/>
    <cellStyle name="Normal 2 2 2 2 16 2 5 2" xfId="9636"/>
    <cellStyle name="Normal 2 2 2 2 16 2 6" xfId="9637"/>
    <cellStyle name="Normal 2 2 2 2 16 2 6 2" xfId="9638"/>
    <cellStyle name="Normal 2 2 2 2 16 2 7" xfId="9639"/>
    <cellStyle name="Normal 2 2 2 2 16 2 7 2" xfId="9640"/>
    <cellStyle name="Normal 2 2 2 2 16 2 8" xfId="9641"/>
    <cellStyle name="Normal 2 2 2 2 16 2 8 2" xfId="9642"/>
    <cellStyle name="Normal 2 2 2 2 16 2 9" xfId="9643"/>
    <cellStyle name="Normal 2 2 2 2 16 2 9 2" xfId="9644"/>
    <cellStyle name="Normal 2 2 2 2 16 3" xfId="9645"/>
    <cellStyle name="Normal 2 2 2 2 16 3 10" xfId="9646"/>
    <cellStyle name="Normal 2 2 2 2 16 3 10 2" xfId="9647"/>
    <cellStyle name="Normal 2 2 2 2 16 3 11" xfId="9648"/>
    <cellStyle name="Normal 2 2 2 2 16 3 2" xfId="9649"/>
    <cellStyle name="Normal 2 2 2 2 16 3 2 2" xfId="9650"/>
    <cellStyle name="Normal 2 2 2 2 16 3 3" xfId="9651"/>
    <cellStyle name="Normal 2 2 2 2 16 3 3 2" xfId="9652"/>
    <cellStyle name="Normal 2 2 2 2 16 3 4" xfId="9653"/>
    <cellStyle name="Normal 2 2 2 2 16 3 4 2" xfId="9654"/>
    <cellStyle name="Normal 2 2 2 2 16 3 5" xfId="9655"/>
    <cellStyle name="Normal 2 2 2 2 16 3 5 2" xfId="9656"/>
    <cellStyle name="Normal 2 2 2 2 16 3 6" xfId="9657"/>
    <cellStyle name="Normal 2 2 2 2 16 3 6 2" xfId="9658"/>
    <cellStyle name="Normal 2 2 2 2 16 3 7" xfId="9659"/>
    <cellStyle name="Normal 2 2 2 2 16 3 7 2" xfId="9660"/>
    <cellStyle name="Normal 2 2 2 2 16 3 8" xfId="9661"/>
    <cellStyle name="Normal 2 2 2 2 16 3 8 2" xfId="9662"/>
    <cellStyle name="Normal 2 2 2 2 16 3 9" xfId="9663"/>
    <cellStyle name="Normal 2 2 2 2 16 3 9 2" xfId="9664"/>
    <cellStyle name="Normal 2 2 2 2 16 4" xfId="9665"/>
    <cellStyle name="Normal 2 2 2 2 16 4 2" xfId="9666"/>
    <cellStyle name="Normal 2 2 2 2 16 5" xfId="9667"/>
    <cellStyle name="Normal 2 2 2 2 16 5 2" xfId="9668"/>
    <cellStyle name="Normal 2 2 2 2 16 6" xfId="9669"/>
    <cellStyle name="Normal 2 2 2 2 16 6 2" xfId="9670"/>
    <cellStyle name="Normal 2 2 2 2 16 7" xfId="9671"/>
    <cellStyle name="Normal 2 2 2 2 16 7 2" xfId="9672"/>
    <cellStyle name="Normal 2 2 2 2 16 8" xfId="9673"/>
    <cellStyle name="Normal 2 2 2 2 16 8 2" xfId="9674"/>
    <cellStyle name="Normal 2 2 2 2 16 9" xfId="9675"/>
    <cellStyle name="Normal 2 2 2 2 16 9 2" xfId="9676"/>
    <cellStyle name="Normal 2 2 2 2 17" xfId="9677"/>
    <cellStyle name="Normal 2 2 2 2 2" xfId="9678"/>
    <cellStyle name="Normal 2 2 2 2 2 10" xfId="9679"/>
    <cellStyle name="Normal 2 2 2 2 2 10 10" xfId="9680"/>
    <cellStyle name="Normal 2 2 2 2 2 10 10 2" xfId="9681"/>
    <cellStyle name="Normal 2 2 2 2 2 10 11" xfId="9682"/>
    <cellStyle name="Normal 2 2 2 2 2 10 11 2" xfId="9683"/>
    <cellStyle name="Normal 2 2 2 2 2 10 12" xfId="9684"/>
    <cellStyle name="Normal 2 2 2 2 2 10 2" xfId="9685"/>
    <cellStyle name="Normal 2 2 2 2 2 10 2 10" xfId="9686"/>
    <cellStyle name="Normal 2 2 2 2 2 10 2 10 2" xfId="9687"/>
    <cellStyle name="Normal 2 2 2 2 2 10 2 11" xfId="9688"/>
    <cellStyle name="Normal 2 2 2 2 2 10 2 2" xfId="9689"/>
    <cellStyle name="Normal 2 2 2 2 2 10 2 2 2" xfId="9690"/>
    <cellStyle name="Normal 2 2 2 2 2 10 2 3" xfId="9691"/>
    <cellStyle name="Normal 2 2 2 2 2 10 2 3 2" xfId="9692"/>
    <cellStyle name="Normal 2 2 2 2 2 10 2 4" xfId="9693"/>
    <cellStyle name="Normal 2 2 2 2 2 10 2 4 2" xfId="9694"/>
    <cellStyle name="Normal 2 2 2 2 2 10 2 5" xfId="9695"/>
    <cellStyle name="Normal 2 2 2 2 2 10 2 5 2" xfId="9696"/>
    <cellStyle name="Normal 2 2 2 2 2 10 2 6" xfId="9697"/>
    <cellStyle name="Normal 2 2 2 2 2 10 2 6 2" xfId="9698"/>
    <cellStyle name="Normal 2 2 2 2 2 10 2 7" xfId="9699"/>
    <cellStyle name="Normal 2 2 2 2 2 10 2 7 2" xfId="9700"/>
    <cellStyle name="Normal 2 2 2 2 2 10 2 8" xfId="9701"/>
    <cellStyle name="Normal 2 2 2 2 2 10 2 8 2" xfId="9702"/>
    <cellStyle name="Normal 2 2 2 2 2 10 2 9" xfId="9703"/>
    <cellStyle name="Normal 2 2 2 2 2 10 2 9 2" xfId="9704"/>
    <cellStyle name="Normal 2 2 2 2 2 10 3" xfId="9705"/>
    <cellStyle name="Normal 2 2 2 2 2 10 3 2" xfId="9706"/>
    <cellStyle name="Normal 2 2 2 2 2 10 4" xfId="9707"/>
    <cellStyle name="Normal 2 2 2 2 2 10 4 2" xfId="9708"/>
    <cellStyle name="Normal 2 2 2 2 2 10 5" xfId="9709"/>
    <cellStyle name="Normal 2 2 2 2 2 10 5 2" xfId="9710"/>
    <cellStyle name="Normal 2 2 2 2 2 10 6" xfId="9711"/>
    <cellStyle name="Normal 2 2 2 2 2 10 6 2" xfId="9712"/>
    <cellStyle name="Normal 2 2 2 2 2 10 7" xfId="9713"/>
    <cellStyle name="Normal 2 2 2 2 2 10 7 2" xfId="9714"/>
    <cellStyle name="Normal 2 2 2 2 2 10 8" xfId="9715"/>
    <cellStyle name="Normal 2 2 2 2 2 10 8 2" xfId="9716"/>
    <cellStyle name="Normal 2 2 2 2 2 10 9" xfId="9717"/>
    <cellStyle name="Normal 2 2 2 2 2 10 9 2" xfId="9718"/>
    <cellStyle name="Normal 2 2 2 2 2 11" xfId="9719"/>
    <cellStyle name="Normal 2 2 2 2 2 11 10" xfId="9720"/>
    <cellStyle name="Normal 2 2 2 2 2 11 10 2" xfId="9721"/>
    <cellStyle name="Normal 2 2 2 2 2 11 11" xfId="9722"/>
    <cellStyle name="Normal 2 2 2 2 2 11 2" xfId="9723"/>
    <cellStyle name="Normal 2 2 2 2 2 11 2 2" xfId="9724"/>
    <cellStyle name="Normal 2 2 2 2 2 11 3" xfId="9725"/>
    <cellStyle name="Normal 2 2 2 2 2 11 3 2" xfId="9726"/>
    <cellStyle name="Normal 2 2 2 2 2 11 4" xfId="9727"/>
    <cellStyle name="Normal 2 2 2 2 2 11 4 2" xfId="9728"/>
    <cellStyle name="Normal 2 2 2 2 2 11 5" xfId="9729"/>
    <cellStyle name="Normal 2 2 2 2 2 11 5 2" xfId="9730"/>
    <cellStyle name="Normal 2 2 2 2 2 11 6" xfId="9731"/>
    <cellStyle name="Normal 2 2 2 2 2 11 6 2" xfId="9732"/>
    <cellStyle name="Normal 2 2 2 2 2 11 7" xfId="9733"/>
    <cellStyle name="Normal 2 2 2 2 2 11 7 2" xfId="9734"/>
    <cellStyle name="Normal 2 2 2 2 2 11 8" xfId="9735"/>
    <cellStyle name="Normal 2 2 2 2 2 11 8 2" xfId="9736"/>
    <cellStyle name="Normal 2 2 2 2 2 11 9" xfId="9737"/>
    <cellStyle name="Normal 2 2 2 2 2 11 9 2" xfId="9738"/>
    <cellStyle name="Normal 2 2 2 2 2 12" xfId="9739"/>
    <cellStyle name="Normal 2 2 2 2 2 12 2" xfId="9740"/>
    <cellStyle name="Normal 2 2 2 2 2 13" xfId="9741"/>
    <cellStyle name="Normal 2 2 2 2 2 13 2" xfId="9742"/>
    <cellStyle name="Normal 2 2 2 2 2 14" xfId="9743"/>
    <cellStyle name="Normal 2 2 2 2 2 14 2" xfId="9744"/>
    <cellStyle name="Normal 2 2 2 2 2 15" xfId="9745"/>
    <cellStyle name="Normal 2 2 2 2 2 15 2" xfId="9746"/>
    <cellStyle name="Normal 2 2 2 2 2 16" xfId="9747"/>
    <cellStyle name="Normal 2 2 2 2 2 16 2" xfId="9748"/>
    <cellStyle name="Normal 2 2 2 2 2 17" xfId="9749"/>
    <cellStyle name="Normal 2 2 2 2 2 17 2" xfId="9750"/>
    <cellStyle name="Normal 2 2 2 2 2 18" xfId="9751"/>
    <cellStyle name="Normal 2 2 2 2 2 18 2" xfId="9752"/>
    <cellStyle name="Normal 2 2 2 2 2 19" xfId="9753"/>
    <cellStyle name="Normal 2 2 2 2 2 19 2" xfId="9754"/>
    <cellStyle name="Normal 2 2 2 2 2 2" xfId="9755"/>
    <cellStyle name="Normal 2 2 2 2 2 2 10" xfId="9756"/>
    <cellStyle name="Normal 2 2 2 2 2 2 2" xfId="9757"/>
    <cellStyle name="Normal 2 2 2 2 2 2 2 10" xfId="9758"/>
    <cellStyle name="Normal 2 2 2 2 2 2 2 10 2" xfId="9759"/>
    <cellStyle name="Normal 2 2 2 2 2 2 2 11" xfId="9760"/>
    <cellStyle name="Normal 2 2 2 2 2 2 2 11 2" xfId="9761"/>
    <cellStyle name="Normal 2 2 2 2 2 2 2 12" xfId="9762"/>
    <cellStyle name="Normal 2 2 2 2 2 2 2 12 2" xfId="9763"/>
    <cellStyle name="Normal 2 2 2 2 2 2 2 13" xfId="9764"/>
    <cellStyle name="Normal 2 2 2 2 2 2 2 13 2" xfId="9765"/>
    <cellStyle name="Normal 2 2 2 2 2 2 2 14" xfId="9766"/>
    <cellStyle name="Normal 2 2 2 2 2 2 2 14 2" xfId="9767"/>
    <cellStyle name="Normal 2 2 2 2 2 2 2 15" xfId="9768"/>
    <cellStyle name="Normal 2 2 2 2 2 2 2 15 2" xfId="9769"/>
    <cellStyle name="Normal 2 2 2 2 2 2 2 16" xfId="9770"/>
    <cellStyle name="Normal 2 2 2 2 2 2 2 16 2" xfId="9771"/>
    <cellStyle name="Normal 2 2 2 2 2 2 2 17" xfId="9772"/>
    <cellStyle name="Normal 2 2 2 2 2 2 2 17 2" xfId="9773"/>
    <cellStyle name="Normal 2 2 2 2 2 2 2 18" xfId="9774"/>
    <cellStyle name="Normal 2 2 2 2 2 2 2 2" xfId="9775"/>
    <cellStyle name="Normal 2 2 2 2 2 2 2 2 2" xfId="9776"/>
    <cellStyle name="Normal 2 2 2 2 2 2 2 2 2 10" xfId="9777"/>
    <cellStyle name="Normal 2 2 2 2 2 2 2 2 2 10 2" xfId="9778"/>
    <cellStyle name="Normal 2 2 2 2 2 2 2 2 2 11" xfId="9779"/>
    <cellStyle name="Normal 2 2 2 2 2 2 2 2 2 11 2" xfId="9780"/>
    <cellStyle name="Normal 2 2 2 2 2 2 2 2 2 12" xfId="9781"/>
    <cellStyle name="Normal 2 2 2 2 2 2 2 2 2 12 2" xfId="9782"/>
    <cellStyle name="Normal 2 2 2 2 2 2 2 2 2 13" xfId="9783"/>
    <cellStyle name="Normal 2 2 2 2 2 2 2 2 2 13 2" xfId="9784"/>
    <cellStyle name="Normal 2 2 2 2 2 2 2 2 2 14" xfId="9785"/>
    <cellStyle name="Normal 2 2 2 2 2 2 2 2 2 14 2" xfId="9786"/>
    <cellStyle name="Normal 2 2 2 2 2 2 2 2 2 15" xfId="9787"/>
    <cellStyle name="Normal 2 2 2 2 2 2 2 2 2 15 2" xfId="9788"/>
    <cellStyle name="Normal 2 2 2 2 2 2 2 2 2 16" xfId="9789"/>
    <cellStyle name="Normal 2 2 2 2 2 2 2 2 2 16 2" xfId="9790"/>
    <cellStyle name="Normal 2 2 2 2 2 2 2 2 2 17" xfId="9791"/>
    <cellStyle name="Normal 2 2 2 2 2 2 2 2 2 2" xfId="9792"/>
    <cellStyle name="Normal 2 2 2 2 2 2 2 2 2 2 2" xfId="9793"/>
    <cellStyle name="Normal 2 2 2 2 2 2 2 2 2 3" xfId="9794"/>
    <cellStyle name="Normal 2 2 2 2 2 2 2 2 2 3 2" xfId="9795"/>
    <cellStyle name="Normal 2 2 2 2 2 2 2 2 2 4" xfId="9796"/>
    <cellStyle name="Normal 2 2 2 2 2 2 2 2 2 4 2" xfId="9797"/>
    <cellStyle name="Normal 2 2 2 2 2 2 2 2 2 5" xfId="9798"/>
    <cellStyle name="Normal 2 2 2 2 2 2 2 2 2 5 2" xfId="9799"/>
    <cellStyle name="Normal 2 2 2 2 2 2 2 2 2 6" xfId="9800"/>
    <cellStyle name="Normal 2 2 2 2 2 2 2 2 2 6 10" xfId="9801"/>
    <cellStyle name="Normal 2 2 2 2 2 2 2 2 2 6 10 2" xfId="9802"/>
    <cellStyle name="Normal 2 2 2 2 2 2 2 2 2 6 11" xfId="9803"/>
    <cellStyle name="Normal 2 2 2 2 2 2 2 2 2 6 11 2" xfId="9804"/>
    <cellStyle name="Normal 2 2 2 2 2 2 2 2 2 6 12" xfId="9805"/>
    <cellStyle name="Normal 2 2 2 2 2 2 2 2 2 6 2" xfId="9806"/>
    <cellStyle name="Normal 2 2 2 2 2 2 2 2 2 6 2 10" xfId="9807"/>
    <cellStyle name="Normal 2 2 2 2 2 2 2 2 2 6 2 10 2" xfId="9808"/>
    <cellStyle name="Normal 2 2 2 2 2 2 2 2 2 6 2 11" xfId="9809"/>
    <cellStyle name="Normal 2 2 2 2 2 2 2 2 2 6 2 2" xfId="9810"/>
    <cellStyle name="Normal 2 2 2 2 2 2 2 2 2 6 2 2 2" xfId="9811"/>
    <cellStyle name="Normal 2 2 2 2 2 2 2 2 2 6 2 3" xfId="9812"/>
    <cellStyle name="Normal 2 2 2 2 2 2 2 2 2 6 2 3 2" xfId="9813"/>
    <cellStyle name="Normal 2 2 2 2 2 2 2 2 2 6 2 4" xfId="9814"/>
    <cellStyle name="Normal 2 2 2 2 2 2 2 2 2 6 2 4 2" xfId="9815"/>
    <cellStyle name="Normal 2 2 2 2 2 2 2 2 2 6 2 5" xfId="9816"/>
    <cellStyle name="Normal 2 2 2 2 2 2 2 2 2 6 2 5 2" xfId="9817"/>
    <cellStyle name="Normal 2 2 2 2 2 2 2 2 2 6 2 6" xfId="9818"/>
    <cellStyle name="Normal 2 2 2 2 2 2 2 2 2 6 2 6 2" xfId="9819"/>
    <cellStyle name="Normal 2 2 2 2 2 2 2 2 2 6 2 7" xfId="9820"/>
    <cellStyle name="Normal 2 2 2 2 2 2 2 2 2 6 2 7 2" xfId="9821"/>
    <cellStyle name="Normal 2 2 2 2 2 2 2 2 2 6 2 8" xfId="9822"/>
    <cellStyle name="Normal 2 2 2 2 2 2 2 2 2 6 2 8 2" xfId="9823"/>
    <cellStyle name="Normal 2 2 2 2 2 2 2 2 2 6 2 9" xfId="9824"/>
    <cellStyle name="Normal 2 2 2 2 2 2 2 2 2 6 2 9 2" xfId="9825"/>
    <cellStyle name="Normal 2 2 2 2 2 2 2 2 2 6 3" xfId="9826"/>
    <cellStyle name="Normal 2 2 2 2 2 2 2 2 2 6 3 2" xfId="9827"/>
    <cellStyle name="Normal 2 2 2 2 2 2 2 2 2 6 4" xfId="9828"/>
    <cellStyle name="Normal 2 2 2 2 2 2 2 2 2 6 4 2" xfId="9829"/>
    <cellStyle name="Normal 2 2 2 2 2 2 2 2 2 6 5" xfId="9830"/>
    <cellStyle name="Normal 2 2 2 2 2 2 2 2 2 6 5 2" xfId="9831"/>
    <cellStyle name="Normal 2 2 2 2 2 2 2 2 2 6 6" xfId="9832"/>
    <cellStyle name="Normal 2 2 2 2 2 2 2 2 2 6 6 2" xfId="9833"/>
    <cellStyle name="Normal 2 2 2 2 2 2 2 2 2 6 7" xfId="9834"/>
    <cellStyle name="Normal 2 2 2 2 2 2 2 2 2 6 7 2" xfId="9835"/>
    <cellStyle name="Normal 2 2 2 2 2 2 2 2 2 6 8" xfId="9836"/>
    <cellStyle name="Normal 2 2 2 2 2 2 2 2 2 6 8 2" xfId="9837"/>
    <cellStyle name="Normal 2 2 2 2 2 2 2 2 2 6 9" xfId="9838"/>
    <cellStyle name="Normal 2 2 2 2 2 2 2 2 2 6 9 2" xfId="9839"/>
    <cellStyle name="Normal 2 2 2 2 2 2 2 2 2 7" xfId="9840"/>
    <cellStyle name="Normal 2 2 2 2 2 2 2 2 2 7 10" xfId="9841"/>
    <cellStyle name="Normal 2 2 2 2 2 2 2 2 2 7 10 2" xfId="9842"/>
    <cellStyle name="Normal 2 2 2 2 2 2 2 2 2 7 11" xfId="9843"/>
    <cellStyle name="Normal 2 2 2 2 2 2 2 2 2 7 2" xfId="9844"/>
    <cellStyle name="Normal 2 2 2 2 2 2 2 2 2 7 2 2" xfId="9845"/>
    <cellStyle name="Normal 2 2 2 2 2 2 2 2 2 7 3" xfId="9846"/>
    <cellStyle name="Normal 2 2 2 2 2 2 2 2 2 7 3 2" xfId="9847"/>
    <cellStyle name="Normal 2 2 2 2 2 2 2 2 2 7 4" xfId="9848"/>
    <cellStyle name="Normal 2 2 2 2 2 2 2 2 2 7 4 2" xfId="9849"/>
    <cellStyle name="Normal 2 2 2 2 2 2 2 2 2 7 5" xfId="9850"/>
    <cellStyle name="Normal 2 2 2 2 2 2 2 2 2 7 5 2" xfId="9851"/>
    <cellStyle name="Normal 2 2 2 2 2 2 2 2 2 7 6" xfId="9852"/>
    <cellStyle name="Normal 2 2 2 2 2 2 2 2 2 7 6 2" xfId="9853"/>
    <cellStyle name="Normal 2 2 2 2 2 2 2 2 2 7 7" xfId="9854"/>
    <cellStyle name="Normal 2 2 2 2 2 2 2 2 2 7 7 2" xfId="9855"/>
    <cellStyle name="Normal 2 2 2 2 2 2 2 2 2 7 8" xfId="9856"/>
    <cellStyle name="Normal 2 2 2 2 2 2 2 2 2 7 8 2" xfId="9857"/>
    <cellStyle name="Normal 2 2 2 2 2 2 2 2 2 7 9" xfId="9858"/>
    <cellStyle name="Normal 2 2 2 2 2 2 2 2 2 7 9 2" xfId="9859"/>
    <cellStyle name="Normal 2 2 2 2 2 2 2 2 2 8" xfId="9860"/>
    <cellStyle name="Normal 2 2 2 2 2 2 2 2 2 8 2" xfId="9861"/>
    <cellStyle name="Normal 2 2 2 2 2 2 2 2 2 9" xfId="9862"/>
    <cellStyle name="Normal 2 2 2 2 2 2 2 2 2 9 2" xfId="9863"/>
    <cellStyle name="Normal 2 2 2 2 2 2 2 2 3" xfId="9864"/>
    <cellStyle name="Normal 2 2 2 2 2 2 2 2 3 10" xfId="9865"/>
    <cellStyle name="Normal 2 2 2 2 2 2 2 2 3 10 2" xfId="9866"/>
    <cellStyle name="Normal 2 2 2 2 2 2 2 2 3 11" xfId="9867"/>
    <cellStyle name="Normal 2 2 2 2 2 2 2 2 3 11 2" xfId="9868"/>
    <cellStyle name="Normal 2 2 2 2 2 2 2 2 3 12" xfId="9869"/>
    <cellStyle name="Normal 2 2 2 2 2 2 2 2 3 12 2" xfId="9870"/>
    <cellStyle name="Normal 2 2 2 2 2 2 2 2 3 13" xfId="9871"/>
    <cellStyle name="Normal 2 2 2 2 2 2 2 2 3 2" xfId="9872"/>
    <cellStyle name="Normal 2 2 2 2 2 2 2 2 3 2 10" xfId="9873"/>
    <cellStyle name="Normal 2 2 2 2 2 2 2 2 3 2 10 2" xfId="9874"/>
    <cellStyle name="Normal 2 2 2 2 2 2 2 2 3 2 11" xfId="9875"/>
    <cellStyle name="Normal 2 2 2 2 2 2 2 2 3 2 11 2" xfId="9876"/>
    <cellStyle name="Normal 2 2 2 2 2 2 2 2 3 2 12" xfId="9877"/>
    <cellStyle name="Normal 2 2 2 2 2 2 2 2 3 2 2" xfId="9878"/>
    <cellStyle name="Normal 2 2 2 2 2 2 2 2 3 2 2 10" xfId="9879"/>
    <cellStyle name="Normal 2 2 2 2 2 2 2 2 3 2 2 10 2" xfId="9880"/>
    <cellStyle name="Normal 2 2 2 2 2 2 2 2 3 2 2 11" xfId="9881"/>
    <cellStyle name="Normal 2 2 2 2 2 2 2 2 3 2 2 2" xfId="9882"/>
    <cellStyle name="Normal 2 2 2 2 2 2 2 2 3 2 2 2 2" xfId="9883"/>
    <cellStyle name="Normal 2 2 2 2 2 2 2 2 3 2 2 3" xfId="9884"/>
    <cellStyle name="Normal 2 2 2 2 2 2 2 2 3 2 2 3 2" xfId="9885"/>
    <cellStyle name="Normal 2 2 2 2 2 2 2 2 3 2 2 4" xfId="9886"/>
    <cellStyle name="Normal 2 2 2 2 2 2 2 2 3 2 2 4 2" xfId="9887"/>
    <cellStyle name="Normal 2 2 2 2 2 2 2 2 3 2 2 5" xfId="9888"/>
    <cellStyle name="Normal 2 2 2 2 2 2 2 2 3 2 2 5 2" xfId="9889"/>
    <cellStyle name="Normal 2 2 2 2 2 2 2 2 3 2 2 6" xfId="9890"/>
    <cellStyle name="Normal 2 2 2 2 2 2 2 2 3 2 2 6 2" xfId="9891"/>
    <cellStyle name="Normal 2 2 2 2 2 2 2 2 3 2 2 7" xfId="9892"/>
    <cellStyle name="Normal 2 2 2 2 2 2 2 2 3 2 2 7 2" xfId="9893"/>
    <cellStyle name="Normal 2 2 2 2 2 2 2 2 3 2 2 8" xfId="9894"/>
    <cellStyle name="Normal 2 2 2 2 2 2 2 2 3 2 2 8 2" xfId="9895"/>
    <cellStyle name="Normal 2 2 2 2 2 2 2 2 3 2 2 9" xfId="9896"/>
    <cellStyle name="Normal 2 2 2 2 2 2 2 2 3 2 2 9 2" xfId="9897"/>
    <cellStyle name="Normal 2 2 2 2 2 2 2 2 3 2 3" xfId="9898"/>
    <cellStyle name="Normal 2 2 2 2 2 2 2 2 3 2 3 2" xfId="9899"/>
    <cellStyle name="Normal 2 2 2 2 2 2 2 2 3 2 4" xfId="9900"/>
    <cellStyle name="Normal 2 2 2 2 2 2 2 2 3 2 4 2" xfId="9901"/>
    <cellStyle name="Normal 2 2 2 2 2 2 2 2 3 2 5" xfId="9902"/>
    <cellStyle name="Normal 2 2 2 2 2 2 2 2 3 2 5 2" xfId="9903"/>
    <cellStyle name="Normal 2 2 2 2 2 2 2 2 3 2 6" xfId="9904"/>
    <cellStyle name="Normal 2 2 2 2 2 2 2 2 3 2 6 2" xfId="9905"/>
    <cellStyle name="Normal 2 2 2 2 2 2 2 2 3 2 7" xfId="9906"/>
    <cellStyle name="Normal 2 2 2 2 2 2 2 2 3 2 7 2" xfId="9907"/>
    <cellStyle name="Normal 2 2 2 2 2 2 2 2 3 2 8" xfId="9908"/>
    <cellStyle name="Normal 2 2 2 2 2 2 2 2 3 2 8 2" xfId="9909"/>
    <cellStyle name="Normal 2 2 2 2 2 2 2 2 3 2 9" xfId="9910"/>
    <cellStyle name="Normal 2 2 2 2 2 2 2 2 3 2 9 2" xfId="9911"/>
    <cellStyle name="Normal 2 2 2 2 2 2 2 2 3 3" xfId="9912"/>
    <cellStyle name="Normal 2 2 2 2 2 2 2 2 3 3 10" xfId="9913"/>
    <cellStyle name="Normal 2 2 2 2 2 2 2 2 3 3 10 2" xfId="9914"/>
    <cellStyle name="Normal 2 2 2 2 2 2 2 2 3 3 11" xfId="9915"/>
    <cellStyle name="Normal 2 2 2 2 2 2 2 2 3 3 2" xfId="9916"/>
    <cellStyle name="Normal 2 2 2 2 2 2 2 2 3 3 2 2" xfId="9917"/>
    <cellStyle name="Normal 2 2 2 2 2 2 2 2 3 3 3" xfId="9918"/>
    <cellStyle name="Normal 2 2 2 2 2 2 2 2 3 3 3 2" xfId="9919"/>
    <cellStyle name="Normal 2 2 2 2 2 2 2 2 3 3 4" xfId="9920"/>
    <cellStyle name="Normal 2 2 2 2 2 2 2 2 3 3 4 2" xfId="9921"/>
    <cellStyle name="Normal 2 2 2 2 2 2 2 2 3 3 5" xfId="9922"/>
    <cellStyle name="Normal 2 2 2 2 2 2 2 2 3 3 5 2" xfId="9923"/>
    <cellStyle name="Normal 2 2 2 2 2 2 2 2 3 3 6" xfId="9924"/>
    <cellStyle name="Normal 2 2 2 2 2 2 2 2 3 3 6 2" xfId="9925"/>
    <cellStyle name="Normal 2 2 2 2 2 2 2 2 3 3 7" xfId="9926"/>
    <cellStyle name="Normal 2 2 2 2 2 2 2 2 3 3 7 2" xfId="9927"/>
    <cellStyle name="Normal 2 2 2 2 2 2 2 2 3 3 8" xfId="9928"/>
    <cellStyle name="Normal 2 2 2 2 2 2 2 2 3 3 8 2" xfId="9929"/>
    <cellStyle name="Normal 2 2 2 2 2 2 2 2 3 3 9" xfId="9930"/>
    <cellStyle name="Normal 2 2 2 2 2 2 2 2 3 3 9 2" xfId="9931"/>
    <cellStyle name="Normal 2 2 2 2 2 2 2 2 3 4" xfId="9932"/>
    <cellStyle name="Normal 2 2 2 2 2 2 2 2 3 4 2" xfId="9933"/>
    <cellStyle name="Normal 2 2 2 2 2 2 2 2 3 5" xfId="9934"/>
    <cellStyle name="Normal 2 2 2 2 2 2 2 2 3 5 2" xfId="9935"/>
    <cellStyle name="Normal 2 2 2 2 2 2 2 2 3 6" xfId="9936"/>
    <cellStyle name="Normal 2 2 2 2 2 2 2 2 3 6 2" xfId="9937"/>
    <cellStyle name="Normal 2 2 2 2 2 2 2 2 3 7" xfId="9938"/>
    <cellStyle name="Normal 2 2 2 2 2 2 2 2 3 7 2" xfId="9939"/>
    <cellStyle name="Normal 2 2 2 2 2 2 2 2 3 8" xfId="9940"/>
    <cellStyle name="Normal 2 2 2 2 2 2 2 2 3 8 2" xfId="9941"/>
    <cellStyle name="Normal 2 2 2 2 2 2 2 2 3 9" xfId="9942"/>
    <cellStyle name="Normal 2 2 2 2 2 2 2 2 3 9 2" xfId="9943"/>
    <cellStyle name="Normal 2 2 2 2 2 2 2 2 4" xfId="9944"/>
    <cellStyle name="Normal 2 2 2 2 2 2 2 2 4 10" xfId="9945"/>
    <cellStyle name="Normal 2 2 2 2 2 2 2 2 4 10 2" xfId="9946"/>
    <cellStyle name="Normal 2 2 2 2 2 2 2 2 4 11" xfId="9947"/>
    <cellStyle name="Normal 2 2 2 2 2 2 2 2 4 11 2" xfId="9948"/>
    <cellStyle name="Normal 2 2 2 2 2 2 2 2 4 12" xfId="9949"/>
    <cellStyle name="Normal 2 2 2 2 2 2 2 2 4 12 2" xfId="9950"/>
    <cellStyle name="Normal 2 2 2 2 2 2 2 2 4 13" xfId="9951"/>
    <cellStyle name="Normal 2 2 2 2 2 2 2 2 4 2" xfId="9952"/>
    <cellStyle name="Normal 2 2 2 2 2 2 2 2 4 2 10" xfId="9953"/>
    <cellStyle name="Normal 2 2 2 2 2 2 2 2 4 2 10 2" xfId="9954"/>
    <cellStyle name="Normal 2 2 2 2 2 2 2 2 4 2 11" xfId="9955"/>
    <cellStyle name="Normal 2 2 2 2 2 2 2 2 4 2 11 2" xfId="9956"/>
    <cellStyle name="Normal 2 2 2 2 2 2 2 2 4 2 12" xfId="9957"/>
    <cellStyle name="Normal 2 2 2 2 2 2 2 2 4 2 2" xfId="9958"/>
    <cellStyle name="Normal 2 2 2 2 2 2 2 2 4 2 2 10" xfId="9959"/>
    <cellStyle name="Normal 2 2 2 2 2 2 2 2 4 2 2 10 2" xfId="9960"/>
    <cellStyle name="Normal 2 2 2 2 2 2 2 2 4 2 2 11" xfId="9961"/>
    <cellStyle name="Normal 2 2 2 2 2 2 2 2 4 2 2 2" xfId="9962"/>
    <cellStyle name="Normal 2 2 2 2 2 2 2 2 4 2 2 2 2" xfId="9963"/>
    <cellStyle name="Normal 2 2 2 2 2 2 2 2 4 2 2 3" xfId="9964"/>
    <cellStyle name="Normal 2 2 2 2 2 2 2 2 4 2 2 3 2" xfId="9965"/>
    <cellStyle name="Normal 2 2 2 2 2 2 2 2 4 2 2 4" xfId="9966"/>
    <cellStyle name="Normal 2 2 2 2 2 2 2 2 4 2 2 4 2" xfId="9967"/>
    <cellStyle name="Normal 2 2 2 2 2 2 2 2 4 2 2 5" xfId="9968"/>
    <cellStyle name="Normal 2 2 2 2 2 2 2 2 4 2 2 5 2" xfId="9969"/>
    <cellStyle name="Normal 2 2 2 2 2 2 2 2 4 2 2 6" xfId="9970"/>
    <cellStyle name="Normal 2 2 2 2 2 2 2 2 4 2 2 6 2" xfId="9971"/>
    <cellStyle name="Normal 2 2 2 2 2 2 2 2 4 2 2 7" xfId="9972"/>
    <cellStyle name="Normal 2 2 2 2 2 2 2 2 4 2 2 7 2" xfId="9973"/>
    <cellStyle name="Normal 2 2 2 2 2 2 2 2 4 2 2 8" xfId="9974"/>
    <cellStyle name="Normal 2 2 2 2 2 2 2 2 4 2 2 8 2" xfId="9975"/>
    <cellStyle name="Normal 2 2 2 2 2 2 2 2 4 2 2 9" xfId="9976"/>
    <cellStyle name="Normal 2 2 2 2 2 2 2 2 4 2 2 9 2" xfId="9977"/>
    <cellStyle name="Normal 2 2 2 2 2 2 2 2 4 2 3" xfId="9978"/>
    <cellStyle name="Normal 2 2 2 2 2 2 2 2 4 2 3 2" xfId="9979"/>
    <cellStyle name="Normal 2 2 2 2 2 2 2 2 4 2 4" xfId="9980"/>
    <cellStyle name="Normal 2 2 2 2 2 2 2 2 4 2 4 2" xfId="9981"/>
    <cellStyle name="Normal 2 2 2 2 2 2 2 2 4 2 5" xfId="9982"/>
    <cellStyle name="Normal 2 2 2 2 2 2 2 2 4 2 5 2" xfId="9983"/>
    <cellStyle name="Normal 2 2 2 2 2 2 2 2 4 2 6" xfId="9984"/>
    <cellStyle name="Normal 2 2 2 2 2 2 2 2 4 2 6 2" xfId="9985"/>
    <cellStyle name="Normal 2 2 2 2 2 2 2 2 4 2 7" xfId="9986"/>
    <cellStyle name="Normal 2 2 2 2 2 2 2 2 4 2 7 2" xfId="9987"/>
    <cellStyle name="Normal 2 2 2 2 2 2 2 2 4 2 8" xfId="9988"/>
    <cellStyle name="Normal 2 2 2 2 2 2 2 2 4 2 8 2" xfId="9989"/>
    <cellStyle name="Normal 2 2 2 2 2 2 2 2 4 2 9" xfId="9990"/>
    <cellStyle name="Normal 2 2 2 2 2 2 2 2 4 2 9 2" xfId="9991"/>
    <cellStyle name="Normal 2 2 2 2 2 2 2 2 4 3" xfId="9992"/>
    <cellStyle name="Normal 2 2 2 2 2 2 2 2 4 3 10" xfId="9993"/>
    <cellStyle name="Normal 2 2 2 2 2 2 2 2 4 3 10 2" xfId="9994"/>
    <cellStyle name="Normal 2 2 2 2 2 2 2 2 4 3 11" xfId="9995"/>
    <cellStyle name="Normal 2 2 2 2 2 2 2 2 4 3 2" xfId="9996"/>
    <cellStyle name="Normal 2 2 2 2 2 2 2 2 4 3 2 2" xfId="9997"/>
    <cellStyle name="Normal 2 2 2 2 2 2 2 2 4 3 3" xfId="9998"/>
    <cellStyle name="Normal 2 2 2 2 2 2 2 2 4 3 3 2" xfId="9999"/>
    <cellStyle name="Normal 2 2 2 2 2 2 2 2 4 3 4" xfId="10000"/>
    <cellStyle name="Normal 2 2 2 2 2 2 2 2 4 3 4 2" xfId="10001"/>
    <cellStyle name="Normal 2 2 2 2 2 2 2 2 4 3 5" xfId="10002"/>
    <cellStyle name="Normal 2 2 2 2 2 2 2 2 4 3 5 2" xfId="10003"/>
    <cellStyle name="Normal 2 2 2 2 2 2 2 2 4 3 6" xfId="10004"/>
    <cellStyle name="Normal 2 2 2 2 2 2 2 2 4 3 6 2" xfId="10005"/>
    <cellStyle name="Normal 2 2 2 2 2 2 2 2 4 3 7" xfId="10006"/>
    <cellStyle name="Normal 2 2 2 2 2 2 2 2 4 3 7 2" xfId="10007"/>
    <cellStyle name="Normal 2 2 2 2 2 2 2 2 4 3 8" xfId="10008"/>
    <cellStyle name="Normal 2 2 2 2 2 2 2 2 4 3 8 2" xfId="10009"/>
    <cellStyle name="Normal 2 2 2 2 2 2 2 2 4 3 9" xfId="10010"/>
    <cellStyle name="Normal 2 2 2 2 2 2 2 2 4 3 9 2" xfId="10011"/>
    <cellStyle name="Normal 2 2 2 2 2 2 2 2 4 4" xfId="10012"/>
    <cellStyle name="Normal 2 2 2 2 2 2 2 2 4 4 2" xfId="10013"/>
    <cellStyle name="Normal 2 2 2 2 2 2 2 2 4 5" xfId="10014"/>
    <cellStyle name="Normal 2 2 2 2 2 2 2 2 4 5 2" xfId="10015"/>
    <cellStyle name="Normal 2 2 2 2 2 2 2 2 4 6" xfId="10016"/>
    <cellStyle name="Normal 2 2 2 2 2 2 2 2 4 6 2" xfId="10017"/>
    <cellStyle name="Normal 2 2 2 2 2 2 2 2 4 7" xfId="10018"/>
    <cellStyle name="Normal 2 2 2 2 2 2 2 2 4 7 2" xfId="10019"/>
    <cellStyle name="Normal 2 2 2 2 2 2 2 2 4 8" xfId="10020"/>
    <cellStyle name="Normal 2 2 2 2 2 2 2 2 4 8 2" xfId="10021"/>
    <cellStyle name="Normal 2 2 2 2 2 2 2 2 4 9" xfId="10022"/>
    <cellStyle name="Normal 2 2 2 2 2 2 2 2 4 9 2" xfId="10023"/>
    <cellStyle name="Normal 2 2 2 2 2 2 2 2 5" xfId="10024"/>
    <cellStyle name="Normal 2 2 2 2 2 2 2 2 5 10" xfId="10025"/>
    <cellStyle name="Normal 2 2 2 2 2 2 2 2 5 10 2" xfId="10026"/>
    <cellStyle name="Normal 2 2 2 2 2 2 2 2 5 11" xfId="10027"/>
    <cellStyle name="Normal 2 2 2 2 2 2 2 2 5 11 2" xfId="10028"/>
    <cellStyle name="Normal 2 2 2 2 2 2 2 2 5 12" xfId="10029"/>
    <cellStyle name="Normal 2 2 2 2 2 2 2 2 5 12 2" xfId="10030"/>
    <cellStyle name="Normal 2 2 2 2 2 2 2 2 5 13" xfId="10031"/>
    <cellStyle name="Normal 2 2 2 2 2 2 2 2 5 2" xfId="10032"/>
    <cellStyle name="Normal 2 2 2 2 2 2 2 2 5 2 10" xfId="10033"/>
    <cellStyle name="Normal 2 2 2 2 2 2 2 2 5 2 10 2" xfId="10034"/>
    <cellStyle name="Normal 2 2 2 2 2 2 2 2 5 2 11" xfId="10035"/>
    <cellStyle name="Normal 2 2 2 2 2 2 2 2 5 2 11 2" xfId="10036"/>
    <cellStyle name="Normal 2 2 2 2 2 2 2 2 5 2 12" xfId="10037"/>
    <cellStyle name="Normal 2 2 2 2 2 2 2 2 5 2 2" xfId="10038"/>
    <cellStyle name="Normal 2 2 2 2 2 2 2 2 5 2 2 10" xfId="10039"/>
    <cellStyle name="Normal 2 2 2 2 2 2 2 2 5 2 2 10 2" xfId="10040"/>
    <cellStyle name="Normal 2 2 2 2 2 2 2 2 5 2 2 11" xfId="10041"/>
    <cellStyle name="Normal 2 2 2 2 2 2 2 2 5 2 2 2" xfId="10042"/>
    <cellStyle name="Normal 2 2 2 2 2 2 2 2 5 2 2 2 2" xfId="10043"/>
    <cellStyle name="Normal 2 2 2 2 2 2 2 2 5 2 2 3" xfId="10044"/>
    <cellStyle name="Normal 2 2 2 2 2 2 2 2 5 2 2 3 2" xfId="10045"/>
    <cellStyle name="Normal 2 2 2 2 2 2 2 2 5 2 2 4" xfId="10046"/>
    <cellStyle name="Normal 2 2 2 2 2 2 2 2 5 2 2 4 2" xfId="10047"/>
    <cellStyle name="Normal 2 2 2 2 2 2 2 2 5 2 2 5" xfId="10048"/>
    <cellStyle name="Normal 2 2 2 2 2 2 2 2 5 2 2 5 2" xfId="10049"/>
    <cellStyle name="Normal 2 2 2 2 2 2 2 2 5 2 2 6" xfId="10050"/>
    <cellStyle name="Normal 2 2 2 2 2 2 2 2 5 2 2 6 2" xfId="10051"/>
    <cellStyle name="Normal 2 2 2 2 2 2 2 2 5 2 2 7" xfId="10052"/>
    <cellStyle name="Normal 2 2 2 2 2 2 2 2 5 2 2 7 2" xfId="10053"/>
    <cellStyle name="Normal 2 2 2 2 2 2 2 2 5 2 2 8" xfId="10054"/>
    <cellStyle name="Normal 2 2 2 2 2 2 2 2 5 2 2 8 2" xfId="10055"/>
    <cellStyle name="Normal 2 2 2 2 2 2 2 2 5 2 2 9" xfId="10056"/>
    <cellStyle name="Normal 2 2 2 2 2 2 2 2 5 2 2 9 2" xfId="10057"/>
    <cellStyle name="Normal 2 2 2 2 2 2 2 2 5 2 3" xfId="10058"/>
    <cellStyle name="Normal 2 2 2 2 2 2 2 2 5 2 3 2" xfId="10059"/>
    <cellStyle name="Normal 2 2 2 2 2 2 2 2 5 2 4" xfId="10060"/>
    <cellStyle name="Normal 2 2 2 2 2 2 2 2 5 2 4 2" xfId="10061"/>
    <cellStyle name="Normal 2 2 2 2 2 2 2 2 5 2 5" xfId="10062"/>
    <cellStyle name="Normal 2 2 2 2 2 2 2 2 5 2 5 2" xfId="10063"/>
    <cellStyle name="Normal 2 2 2 2 2 2 2 2 5 2 6" xfId="10064"/>
    <cellStyle name="Normal 2 2 2 2 2 2 2 2 5 2 6 2" xfId="10065"/>
    <cellStyle name="Normal 2 2 2 2 2 2 2 2 5 2 7" xfId="10066"/>
    <cellStyle name="Normal 2 2 2 2 2 2 2 2 5 2 7 2" xfId="10067"/>
    <cellStyle name="Normal 2 2 2 2 2 2 2 2 5 2 8" xfId="10068"/>
    <cellStyle name="Normal 2 2 2 2 2 2 2 2 5 2 8 2" xfId="10069"/>
    <cellStyle name="Normal 2 2 2 2 2 2 2 2 5 2 9" xfId="10070"/>
    <cellStyle name="Normal 2 2 2 2 2 2 2 2 5 2 9 2" xfId="10071"/>
    <cellStyle name="Normal 2 2 2 2 2 2 2 2 5 3" xfId="10072"/>
    <cellStyle name="Normal 2 2 2 2 2 2 2 2 5 3 10" xfId="10073"/>
    <cellStyle name="Normal 2 2 2 2 2 2 2 2 5 3 10 2" xfId="10074"/>
    <cellStyle name="Normal 2 2 2 2 2 2 2 2 5 3 11" xfId="10075"/>
    <cellStyle name="Normal 2 2 2 2 2 2 2 2 5 3 2" xfId="10076"/>
    <cellStyle name="Normal 2 2 2 2 2 2 2 2 5 3 2 2" xfId="10077"/>
    <cellStyle name="Normal 2 2 2 2 2 2 2 2 5 3 3" xfId="10078"/>
    <cellStyle name="Normal 2 2 2 2 2 2 2 2 5 3 3 2" xfId="10079"/>
    <cellStyle name="Normal 2 2 2 2 2 2 2 2 5 3 4" xfId="10080"/>
    <cellStyle name="Normal 2 2 2 2 2 2 2 2 5 3 4 2" xfId="10081"/>
    <cellStyle name="Normal 2 2 2 2 2 2 2 2 5 3 5" xfId="10082"/>
    <cellStyle name="Normal 2 2 2 2 2 2 2 2 5 3 5 2" xfId="10083"/>
    <cellStyle name="Normal 2 2 2 2 2 2 2 2 5 3 6" xfId="10084"/>
    <cellStyle name="Normal 2 2 2 2 2 2 2 2 5 3 6 2" xfId="10085"/>
    <cellStyle name="Normal 2 2 2 2 2 2 2 2 5 3 7" xfId="10086"/>
    <cellStyle name="Normal 2 2 2 2 2 2 2 2 5 3 7 2" xfId="10087"/>
    <cellStyle name="Normal 2 2 2 2 2 2 2 2 5 3 8" xfId="10088"/>
    <cellStyle name="Normal 2 2 2 2 2 2 2 2 5 3 8 2" xfId="10089"/>
    <cellStyle name="Normal 2 2 2 2 2 2 2 2 5 3 9" xfId="10090"/>
    <cellStyle name="Normal 2 2 2 2 2 2 2 2 5 3 9 2" xfId="10091"/>
    <cellStyle name="Normal 2 2 2 2 2 2 2 2 5 4" xfId="10092"/>
    <cellStyle name="Normal 2 2 2 2 2 2 2 2 5 4 2" xfId="10093"/>
    <cellStyle name="Normal 2 2 2 2 2 2 2 2 5 5" xfId="10094"/>
    <cellStyle name="Normal 2 2 2 2 2 2 2 2 5 5 2" xfId="10095"/>
    <cellStyle name="Normal 2 2 2 2 2 2 2 2 5 6" xfId="10096"/>
    <cellStyle name="Normal 2 2 2 2 2 2 2 2 5 6 2" xfId="10097"/>
    <cellStyle name="Normal 2 2 2 2 2 2 2 2 5 7" xfId="10098"/>
    <cellStyle name="Normal 2 2 2 2 2 2 2 2 5 7 2" xfId="10099"/>
    <cellStyle name="Normal 2 2 2 2 2 2 2 2 5 8" xfId="10100"/>
    <cellStyle name="Normal 2 2 2 2 2 2 2 2 5 8 2" xfId="10101"/>
    <cellStyle name="Normal 2 2 2 2 2 2 2 2 5 9" xfId="10102"/>
    <cellStyle name="Normal 2 2 2 2 2 2 2 2 5 9 2" xfId="10103"/>
    <cellStyle name="Normal 2 2 2 2 2 2 2 2 6" xfId="10104"/>
    <cellStyle name="Normal 2 2 2 2 2 2 2 3" xfId="10105"/>
    <cellStyle name="Normal 2 2 2 2 2 2 2 3 2" xfId="10106"/>
    <cellStyle name="Normal 2 2 2 2 2 2 2 4" xfId="10107"/>
    <cellStyle name="Normal 2 2 2 2 2 2 2 4 2" xfId="10108"/>
    <cellStyle name="Normal 2 2 2 2 2 2 2 5" xfId="10109"/>
    <cellStyle name="Normal 2 2 2 2 2 2 2 5 2" xfId="10110"/>
    <cellStyle name="Normal 2 2 2 2 2 2 2 6" xfId="10111"/>
    <cellStyle name="Normal 2 2 2 2 2 2 2 6 2" xfId="10112"/>
    <cellStyle name="Normal 2 2 2 2 2 2 2 7" xfId="10113"/>
    <cellStyle name="Normal 2 2 2 2 2 2 2 7 10" xfId="10114"/>
    <cellStyle name="Normal 2 2 2 2 2 2 2 7 10 2" xfId="10115"/>
    <cellStyle name="Normal 2 2 2 2 2 2 2 7 11" xfId="10116"/>
    <cellStyle name="Normal 2 2 2 2 2 2 2 7 11 2" xfId="10117"/>
    <cellStyle name="Normal 2 2 2 2 2 2 2 7 12" xfId="10118"/>
    <cellStyle name="Normal 2 2 2 2 2 2 2 7 2" xfId="10119"/>
    <cellStyle name="Normal 2 2 2 2 2 2 2 7 2 10" xfId="10120"/>
    <cellStyle name="Normal 2 2 2 2 2 2 2 7 2 10 2" xfId="10121"/>
    <cellStyle name="Normal 2 2 2 2 2 2 2 7 2 11" xfId="10122"/>
    <cellStyle name="Normal 2 2 2 2 2 2 2 7 2 2" xfId="10123"/>
    <cellStyle name="Normal 2 2 2 2 2 2 2 7 2 2 2" xfId="10124"/>
    <cellStyle name="Normal 2 2 2 2 2 2 2 7 2 3" xfId="10125"/>
    <cellStyle name="Normal 2 2 2 2 2 2 2 7 2 3 2" xfId="10126"/>
    <cellStyle name="Normal 2 2 2 2 2 2 2 7 2 4" xfId="10127"/>
    <cellStyle name="Normal 2 2 2 2 2 2 2 7 2 4 2" xfId="10128"/>
    <cellStyle name="Normal 2 2 2 2 2 2 2 7 2 5" xfId="10129"/>
    <cellStyle name="Normal 2 2 2 2 2 2 2 7 2 5 2" xfId="10130"/>
    <cellStyle name="Normal 2 2 2 2 2 2 2 7 2 6" xfId="10131"/>
    <cellStyle name="Normal 2 2 2 2 2 2 2 7 2 6 2" xfId="10132"/>
    <cellStyle name="Normal 2 2 2 2 2 2 2 7 2 7" xfId="10133"/>
    <cellStyle name="Normal 2 2 2 2 2 2 2 7 2 7 2" xfId="10134"/>
    <cellStyle name="Normal 2 2 2 2 2 2 2 7 2 8" xfId="10135"/>
    <cellStyle name="Normal 2 2 2 2 2 2 2 7 2 8 2" xfId="10136"/>
    <cellStyle name="Normal 2 2 2 2 2 2 2 7 2 9" xfId="10137"/>
    <cellStyle name="Normal 2 2 2 2 2 2 2 7 2 9 2" xfId="10138"/>
    <cellStyle name="Normal 2 2 2 2 2 2 2 7 3" xfId="10139"/>
    <cellStyle name="Normal 2 2 2 2 2 2 2 7 3 2" xfId="10140"/>
    <cellStyle name="Normal 2 2 2 2 2 2 2 7 4" xfId="10141"/>
    <cellStyle name="Normal 2 2 2 2 2 2 2 7 4 2" xfId="10142"/>
    <cellStyle name="Normal 2 2 2 2 2 2 2 7 5" xfId="10143"/>
    <cellStyle name="Normal 2 2 2 2 2 2 2 7 5 2" xfId="10144"/>
    <cellStyle name="Normal 2 2 2 2 2 2 2 7 6" xfId="10145"/>
    <cellStyle name="Normal 2 2 2 2 2 2 2 7 6 2" xfId="10146"/>
    <cellStyle name="Normal 2 2 2 2 2 2 2 7 7" xfId="10147"/>
    <cellStyle name="Normal 2 2 2 2 2 2 2 7 7 2" xfId="10148"/>
    <cellStyle name="Normal 2 2 2 2 2 2 2 7 8" xfId="10149"/>
    <cellStyle name="Normal 2 2 2 2 2 2 2 7 8 2" xfId="10150"/>
    <cellStyle name="Normal 2 2 2 2 2 2 2 7 9" xfId="10151"/>
    <cellStyle name="Normal 2 2 2 2 2 2 2 7 9 2" xfId="10152"/>
    <cellStyle name="Normal 2 2 2 2 2 2 2 8" xfId="10153"/>
    <cellStyle name="Normal 2 2 2 2 2 2 2 8 10" xfId="10154"/>
    <cellStyle name="Normal 2 2 2 2 2 2 2 8 10 2" xfId="10155"/>
    <cellStyle name="Normal 2 2 2 2 2 2 2 8 11" xfId="10156"/>
    <cellStyle name="Normal 2 2 2 2 2 2 2 8 2" xfId="10157"/>
    <cellStyle name="Normal 2 2 2 2 2 2 2 8 2 2" xfId="10158"/>
    <cellStyle name="Normal 2 2 2 2 2 2 2 8 3" xfId="10159"/>
    <cellStyle name="Normal 2 2 2 2 2 2 2 8 3 2" xfId="10160"/>
    <cellStyle name="Normal 2 2 2 2 2 2 2 8 4" xfId="10161"/>
    <cellStyle name="Normal 2 2 2 2 2 2 2 8 4 2" xfId="10162"/>
    <cellStyle name="Normal 2 2 2 2 2 2 2 8 5" xfId="10163"/>
    <cellStyle name="Normal 2 2 2 2 2 2 2 8 5 2" xfId="10164"/>
    <cellStyle name="Normal 2 2 2 2 2 2 2 8 6" xfId="10165"/>
    <cellStyle name="Normal 2 2 2 2 2 2 2 8 6 2" xfId="10166"/>
    <cellStyle name="Normal 2 2 2 2 2 2 2 8 7" xfId="10167"/>
    <cellStyle name="Normal 2 2 2 2 2 2 2 8 7 2" xfId="10168"/>
    <cellStyle name="Normal 2 2 2 2 2 2 2 8 8" xfId="10169"/>
    <cellStyle name="Normal 2 2 2 2 2 2 2 8 8 2" xfId="10170"/>
    <cellStyle name="Normal 2 2 2 2 2 2 2 8 9" xfId="10171"/>
    <cellStyle name="Normal 2 2 2 2 2 2 2 8 9 2" xfId="10172"/>
    <cellStyle name="Normal 2 2 2 2 2 2 2 9" xfId="10173"/>
    <cellStyle name="Normal 2 2 2 2 2 2 2 9 2" xfId="10174"/>
    <cellStyle name="Normal 2 2 2 2 2 2 3" xfId="10175"/>
    <cellStyle name="Normal 2 2 2 2 2 2 3 2" xfId="10176"/>
    <cellStyle name="Normal 2 2 2 2 2 2 4" xfId="10177"/>
    <cellStyle name="Normal 2 2 2 2 2 2 4 2" xfId="10178"/>
    <cellStyle name="Normal 2 2 2 2 2 2 5" xfId="10179"/>
    <cellStyle name="Normal 2 2 2 2 2 2 5 2" xfId="10180"/>
    <cellStyle name="Normal 2 2 2 2 2 2 6" xfId="10181"/>
    <cellStyle name="Normal 2 2 2 2 2 2 6 10" xfId="10182"/>
    <cellStyle name="Normal 2 2 2 2 2 2 6 10 2" xfId="10183"/>
    <cellStyle name="Normal 2 2 2 2 2 2 6 11" xfId="10184"/>
    <cellStyle name="Normal 2 2 2 2 2 2 6 11 2" xfId="10185"/>
    <cellStyle name="Normal 2 2 2 2 2 2 6 12" xfId="10186"/>
    <cellStyle name="Normal 2 2 2 2 2 2 6 12 2" xfId="10187"/>
    <cellStyle name="Normal 2 2 2 2 2 2 6 13" xfId="10188"/>
    <cellStyle name="Normal 2 2 2 2 2 2 6 13 2" xfId="10189"/>
    <cellStyle name="Normal 2 2 2 2 2 2 6 14" xfId="10190"/>
    <cellStyle name="Normal 2 2 2 2 2 2 6 14 2" xfId="10191"/>
    <cellStyle name="Normal 2 2 2 2 2 2 6 15" xfId="10192"/>
    <cellStyle name="Normal 2 2 2 2 2 2 6 15 2" xfId="10193"/>
    <cellStyle name="Normal 2 2 2 2 2 2 6 16" xfId="10194"/>
    <cellStyle name="Normal 2 2 2 2 2 2 6 16 2" xfId="10195"/>
    <cellStyle name="Normal 2 2 2 2 2 2 6 17" xfId="10196"/>
    <cellStyle name="Normal 2 2 2 2 2 2 6 2" xfId="10197"/>
    <cellStyle name="Normal 2 2 2 2 2 2 6 2 2" xfId="10198"/>
    <cellStyle name="Normal 2 2 2 2 2 2 6 3" xfId="10199"/>
    <cellStyle name="Normal 2 2 2 2 2 2 6 3 2" xfId="10200"/>
    <cellStyle name="Normal 2 2 2 2 2 2 6 4" xfId="10201"/>
    <cellStyle name="Normal 2 2 2 2 2 2 6 4 2" xfId="10202"/>
    <cellStyle name="Normal 2 2 2 2 2 2 6 5" xfId="10203"/>
    <cellStyle name="Normal 2 2 2 2 2 2 6 5 2" xfId="10204"/>
    <cellStyle name="Normal 2 2 2 2 2 2 6 6" xfId="10205"/>
    <cellStyle name="Normal 2 2 2 2 2 2 6 6 10" xfId="10206"/>
    <cellStyle name="Normal 2 2 2 2 2 2 6 6 10 2" xfId="10207"/>
    <cellStyle name="Normal 2 2 2 2 2 2 6 6 11" xfId="10208"/>
    <cellStyle name="Normal 2 2 2 2 2 2 6 6 11 2" xfId="10209"/>
    <cellStyle name="Normal 2 2 2 2 2 2 6 6 12" xfId="10210"/>
    <cellStyle name="Normal 2 2 2 2 2 2 6 6 2" xfId="10211"/>
    <cellStyle name="Normal 2 2 2 2 2 2 6 6 2 10" xfId="10212"/>
    <cellStyle name="Normal 2 2 2 2 2 2 6 6 2 10 2" xfId="10213"/>
    <cellStyle name="Normal 2 2 2 2 2 2 6 6 2 11" xfId="10214"/>
    <cellStyle name="Normal 2 2 2 2 2 2 6 6 2 2" xfId="10215"/>
    <cellStyle name="Normal 2 2 2 2 2 2 6 6 2 2 2" xfId="10216"/>
    <cellStyle name="Normal 2 2 2 2 2 2 6 6 2 3" xfId="10217"/>
    <cellStyle name="Normal 2 2 2 2 2 2 6 6 2 3 2" xfId="10218"/>
    <cellStyle name="Normal 2 2 2 2 2 2 6 6 2 4" xfId="10219"/>
    <cellStyle name="Normal 2 2 2 2 2 2 6 6 2 4 2" xfId="10220"/>
    <cellStyle name="Normal 2 2 2 2 2 2 6 6 2 5" xfId="10221"/>
    <cellStyle name="Normal 2 2 2 2 2 2 6 6 2 5 2" xfId="10222"/>
    <cellStyle name="Normal 2 2 2 2 2 2 6 6 2 6" xfId="10223"/>
    <cellStyle name="Normal 2 2 2 2 2 2 6 6 2 6 2" xfId="10224"/>
    <cellStyle name="Normal 2 2 2 2 2 2 6 6 2 7" xfId="10225"/>
    <cellStyle name="Normal 2 2 2 2 2 2 6 6 2 7 2" xfId="10226"/>
    <cellStyle name="Normal 2 2 2 2 2 2 6 6 2 8" xfId="10227"/>
    <cellStyle name="Normal 2 2 2 2 2 2 6 6 2 8 2" xfId="10228"/>
    <cellStyle name="Normal 2 2 2 2 2 2 6 6 2 9" xfId="10229"/>
    <cellStyle name="Normal 2 2 2 2 2 2 6 6 2 9 2" xfId="10230"/>
    <cellStyle name="Normal 2 2 2 2 2 2 6 6 3" xfId="10231"/>
    <cellStyle name="Normal 2 2 2 2 2 2 6 6 3 2" xfId="10232"/>
    <cellStyle name="Normal 2 2 2 2 2 2 6 6 4" xfId="10233"/>
    <cellStyle name="Normal 2 2 2 2 2 2 6 6 4 2" xfId="10234"/>
    <cellStyle name="Normal 2 2 2 2 2 2 6 6 5" xfId="10235"/>
    <cellStyle name="Normal 2 2 2 2 2 2 6 6 5 2" xfId="10236"/>
    <cellStyle name="Normal 2 2 2 2 2 2 6 6 6" xfId="10237"/>
    <cellStyle name="Normal 2 2 2 2 2 2 6 6 6 2" xfId="10238"/>
    <cellStyle name="Normal 2 2 2 2 2 2 6 6 7" xfId="10239"/>
    <cellStyle name="Normal 2 2 2 2 2 2 6 6 7 2" xfId="10240"/>
    <cellStyle name="Normal 2 2 2 2 2 2 6 6 8" xfId="10241"/>
    <cellStyle name="Normal 2 2 2 2 2 2 6 6 8 2" xfId="10242"/>
    <cellStyle name="Normal 2 2 2 2 2 2 6 6 9" xfId="10243"/>
    <cellStyle name="Normal 2 2 2 2 2 2 6 6 9 2" xfId="10244"/>
    <cellStyle name="Normal 2 2 2 2 2 2 6 7" xfId="10245"/>
    <cellStyle name="Normal 2 2 2 2 2 2 6 7 10" xfId="10246"/>
    <cellStyle name="Normal 2 2 2 2 2 2 6 7 10 2" xfId="10247"/>
    <cellStyle name="Normal 2 2 2 2 2 2 6 7 11" xfId="10248"/>
    <cellStyle name="Normal 2 2 2 2 2 2 6 7 2" xfId="10249"/>
    <cellStyle name="Normal 2 2 2 2 2 2 6 7 2 2" xfId="10250"/>
    <cellStyle name="Normal 2 2 2 2 2 2 6 7 3" xfId="10251"/>
    <cellStyle name="Normal 2 2 2 2 2 2 6 7 3 2" xfId="10252"/>
    <cellStyle name="Normal 2 2 2 2 2 2 6 7 4" xfId="10253"/>
    <cellStyle name="Normal 2 2 2 2 2 2 6 7 4 2" xfId="10254"/>
    <cellStyle name="Normal 2 2 2 2 2 2 6 7 5" xfId="10255"/>
    <cellStyle name="Normal 2 2 2 2 2 2 6 7 5 2" xfId="10256"/>
    <cellStyle name="Normal 2 2 2 2 2 2 6 7 6" xfId="10257"/>
    <cellStyle name="Normal 2 2 2 2 2 2 6 7 6 2" xfId="10258"/>
    <cellStyle name="Normal 2 2 2 2 2 2 6 7 7" xfId="10259"/>
    <cellStyle name="Normal 2 2 2 2 2 2 6 7 7 2" xfId="10260"/>
    <cellStyle name="Normal 2 2 2 2 2 2 6 7 8" xfId="10261"/>
    <cellStyle name="Normal 2 2 2 2 2 2 6 7 8 2" xfId="10262"/>
    <cellStyle name="Normal 2 2 2 2 2 2 6 7 9" xfId="10263"/>
    <cellStyle name="Normal 2 2 2 2 2 2 6 7 9 2" xfId="10264"/>
    <cellStyle name="Normal 2 2 2 2 2 2 6 8" xfId="10265"/>
    <cellStyle name="Normal 2 2 2 2 2 2 6 8 2" xfId="10266"/>
    <cellStyle name="Normal 2 2 2 2 2 2 6 9" xfId="10267"/>
    <cellStyle name="Normal 2 2 2 2 2 2 6 9 2" xfId="10268"/>
    <cellStyle name="Normal 2 2 2 2 2 2 7" xfId="10269"/>
    <cellStyle name="Normal 2 2 2 2 2 2 7 10" xfId="10270"/>
    <cellStyle name="Normal 2 2 2 2 2 2 7 10 2" xfId="10271"/>
    <cellStyle name="Normal 2 2 2 2 2 2 7 11" xfId="10272"/>
    <cellStyle name="Normal 2 2 2 2 2 2 7 11 2" xfId="10273"/>
    <cellStyle name="Normal 2 2 2 2 2 2 7 12" xfId="10274"/>
    <cellStyle name="Normal 2 2 2 2 2 2 7 12 2" xfId="10275"/>
    <cellStyle name="Normal 2 2 2 2 2 2 7 13" xfId="10276"/>
    <cellStyle name="Normal 2 2 2 2 2 2 7 2" xfId="10277"/>
    <cellStyle name="Normal 2 2 2 2 2 2 7 2 10" xfId="10278"/>
    <cellStyle name="Normal 2 2 2 2 2 2 7 2 10 2" xfId="10279"/>
    <cellStyle name="Normal 2 2 2 2 2 2 7 2 11" xfId="10280"/>
    <cellStyle name="Normal 2 2 2 2 2 2 7 2 11 2" xfId="10281"/>
    <cellStyle name="Normal 2 2 2 2 2 2 7 2 12" xfId="10282"/>
    <cellStyle name="Normal 2 2 2 2 2 2 7 2 2" xfId="10283"/>
    <cellStyle name="Normal 2 2 2 2 2 2 7 2 2 10" xfId="10284"/>
    <cellStyle name="Normal 2 2 2 2 2 2 7 2 2 10 2" xfId="10285"/>
    <cellStyle name="Normal 2 2 2 2 2 2 7 2 2 11" xfId="10286"/>
    <cellStyle name="Normal 2 2 2 2 2 2 7 2 2 2" xfId="10287"/>
    <cellStyle name="Normal 2 2 2 2 2 2 7 2 2 2 2" xfId="10288"/>
    <cellStyle name="Normal 2 2 2 2 2 2 7 2 2 3" xfId="10289"/>
    <cellStyle name="Normal 2 2 2 2 2 2 7 2 2 3 2" xfId="10290"/>
    <cellStyle name="Normal 2 2 2 2 2 2 7 2 2 4" xfId="10291"/>
    <cellStyle name="Normal 2 2 2 2 2 2 7 2 2 4 2" xfId="10292"/>
    <cellStyle name="Normal 2 2 2 2 2 2 7 2 2 5" xfId="10293"/>
    <cellStyle name="Normal 2 2 2 2 2 2 7 2 2 5 2" xfId="10294"/>
    <cellStyle name="Normal 2 2 2 2 2 2 7 2 2 6" xfId="10295"/>
    <cellStyle name="Normal 2 2 2 2 2 2 7 2 2 6 2" xfId="10296"/>
    <cellStyle name="Normal 2 2 2 2 2 2 7 2 2 7" xfId="10297"/>
    <cellStyle name="Normal 2 2 2 2 2 2 7 2 2 7 2" xfId="10298"/>
    <cellStyle name="Normal 2 2 2 2 2 2 7 2 2 8" xfId="10299"/>
    <cellStyle name="Normal 2 2 2 2 2 2 7 2 2 8 2" xfId="10300"/>
    <cellStyle name="Normal 2 2 2 2 2 2 7 2 2 9" xfId="10301"/>
    <cellStyle name="Normal 2 2 2 2 2 2 7 2 2 9 2" xfId="10302"/>
    <cellStyle name="Normal 2 2 2 2 2 2 7 2 3" xfId="10303"/>
    <cellStyle name="Normal 2 2 2 2 2 2 7 2 3 2" xfId="10304"/>
    <cellStyle name="Normal 2 2 2 2 2 2 7 2 4" xfId="10305"/>
    <cellStyle name="Normal 2 2 2 2 2 2 7 2 4 2" xfId="10306"/>
    <cellStyle name="Normal 2 2 2 2 2 2 7 2 5" xfId="10307"/>
    <cellStyle name="Normal 2 2 2 2 2 2 7 2 5 2" xfId="10308"/>
    <cellStyle name="Normal 2 2 2 2 2 2 7 2 6" xfId="10309"/>
    <cellStyle name="Normal 2 2 2 2 2 2 7 2 6 2" xfId="10310"/>
    <cellStyle name="Normal 2 2 2 2 2 2 7 2 7" xfId="10311"/>
    <cellStyle name="Normal 2 2 2 2 2 2 7 2 7 2" xfId="10312"/>
    <cellStyle name="Normal 2 2 2 2 2 2 7 2 8" xfId="10313"/>
    <cellStyle name="Normal 2 2 2 2 2 2 7 2 8 2" xfId="10314"/>
    <cellStyle name="Normal 2 2 2 2 2 2 7 2 9" xfId="10315"/>
    <cellStyle name="Normal 2 2 2 2 2 2 7 2 9 2" xfId="10316"/>
    <cellStyle name="Normal 2 2 2 2 2 2 7 3" xfId="10317"/>
    <cellStyle name="Normal 2 2 2 2 2 2 7 3 10" xfId="10318"/>
    <cellStyle name="Normal 2 2 2 2 2 2 7 3 10 2" xfId="10319"/>
    <cellStyle name="Normal 2 2 2 2 2 2 7 3 11" xfId="10320"/>
    <cellStyle name="Normal 2 2 2 2 2 2 7 3 2" xfId="10321"/>
    <cellStyle name="Normal 2 2 2 2 2 2 7 3 2 2" xfId="10322"/>
    <cellStyle name="Normal 2 2 2 2 2 2 7 3 3" xfId="10323"/>
    <cellStyle name="Normal 2 2 2 2 2 2 7 3 3 2" xfId="10324"/>
    <cellStyle name="Normal 2 2 2 2 2 2 7 3 4" xfId="10325"/>
    <cellStyle name="Normal 2 2 2 2 2 2 7 3 4 2" xfId="10326"/>
    <cellStyle name="Normal 2 2 2 2 2 2 7 3 5" xfId="10327"/>
    <cellStyle name="Normal 2 2 2 2 2 2 7 3 5 2" xfId="10328"/>
    <cellStyle name="Normal 2 2 2 2 2 2 7 3 6" xfId="10329"/>
    <cellStyle name="Normal 2 2 2 2 2 2 7 3 6 2" xfId="10330"/>
    <cellStyle name="Normal 2 2 2 2 2 2 7 3 7" xfId="10331"/>
    <cellStyle name="Normal 2 2 2 2 2 2 7 3 7 2" xfId="10332"/>
    <cellStyle name="Normal 2 2 2 2 2 2 7 3 8" xfId="10333"/>
    <cellStyle name="Normal 2 2 2 2 2 2 7 3 8 2" xfId="10334"/>
    <cellStyle name="Normal 2 2 2 2 2 2 7 3 9" xfId="10335"/>
    <cellStyle name="Normal 2 2 2 2 2 2 7 3 9 2" xfId="10336"/>
    <cellStyle name="Normal 2 2 2 2 2 2 7 4" xfId="10337"/>
    <cellStyle name="Normal 2 2 2 2 2 2 7 4 2" xfId="10338"/>
    <cellStyle name="Normal 2 2 2 2 2 2 7 5" xfId="10339"/>
    <cellStyle name="Normal 2 2 2 2 2 2 7 5 2" xfId="10340"/>
    <cellStyle name="Normal 2 2 2 2 2 2 7 6" xfId="10341"/>
    <cellStyle name="Normal 2 2 2 2 2 2 7 6 2" xfId="10342"/>
    <cellStyle name="Normal 2 2 2 2 2 2 7 7" xfId="10343"/>
    <cellStyle name="Normal 2 2 2 2 2 2 7 7 2" xfId="10344"/>
    <cellStyle name="Normal 2 2 2 2 2 2 7 8" xfId="10345"/>
    <cellStyle name="Normal 2 2 2 2 2 2 7 8 2" xfId="10346"/>
    <cellStyle name="Normal 2 2 2 2 2 2 7 9" xfId="10347"/>
    <cellStyle name="Normal 2 2 2 2 2 2 7 9 2" xfId="10348"/>
    <cellStyle name="Normal 2 2 2 2 2 2 8" xfId="10349"/>
    <cellStyle name="Normal 2 2 2 2 2 2 8 10" xfId="10350"/>
    <cellStyle name="Normal 2 2 2 2 2 2 8 10 2" xfId="10351"/>
    <cellStyle name="Normal 2 2 2 2 2 2 8 11" xfId="10352"/>
    <cellStyle name="Normal 2 2 2 2 2 2 8 11 2" xfId="10353"/>
    <cellStyle name="Normal 2 2 2 2 2 2 8 12" xfId="10354"/>
    <cellStyle name="Normal 2 2 2 2 2 2 8 12 2" xfId="10355"/>
    <cellStyle name="Normal 2 2 2 2 2 2 8 13" xfId="10356"/>
    <cellStyle name="Normal 2 2 2 2 2 2 8 2" xfId="10357"/>
    <cellStyle name="Normal 2 2 2 2 2 2 8 2 10" xfId="10358"/>
    <cellStyle name="Normal 2 2 2 2 2 2 8 2 10 2" xfId="10359"/>
    <cellStyle name="Normal 2 2 2 2 2 2 8 2 11" xfId="10360"/>
    <cellStyle name="Normal 2 2 2 2 2 2 8 2 11 2" xfId="10361"/>
    <cellStyle name="Normal 2 2 2 2 2 2 8 2 12" xfId="10362"/>
    <cellStyle name="Normal 2 2 2 2 2 2 8 2 2" xfId="10363"/>
    <cellStyle name="Normal 2 2 2 2 2 2 8 2 2 10" xfId="10364"/>
    <cellStyle name="Normal 2 2 2 2 2 2 8 2 2 10 2" xfId="10365"/>
    <cellStyle name="Normal 2 2 2 2 2 2 8 2 2 11" xfId="10366"/>
    <cellStyle name="Normal 2 2 2 2 2 2 8 2 2 2" xfId="10367"/>
    <cellStyle name="Normal 2 2 2 2 2 2 8 2 2 2 2" xfId="10368"/>
    <cellStyle name="Normal 2 2 2 2 2 2 8 2 2 3" xfId="10369"/>
    <cellStyle name="Normal 2 2 2 2 2 2 8 2 2 3 2" xfId="10370"/>
    <cellStyle name="Normal 2 2 2 2 2 2 8 2 2 4" xfId="10371"/>
    <cellStyle name="Normal 2 2 2 2 2 2 8 2 2 4 2" xfId="10372"/>
    <cellStyle name="Normal 2 2 2 2 2 2 8 2 2 5" xfId="10373"/>
    <cellStyle name="Normal 2 2 2 2 2 2 8 2 2 5 2" xfId="10374"/>
    <cellStyle name="Normal 2 2 2 2 2 2 8 2 2 6" xfId="10375"/>
    <cellStyle name="Normal 2 2 2 2 2 2 8 2 2 6 2" xfId="10376"/>
    <cellStyle name="Normal 2 2 2 2 2 2 8 2 2 7" xfId="10377"/>
    <cellStyle name="Normal 2 2 2 2 2 2 8 2 2 7 2" xfId="10378"/>
    <cellStyle name="Normal 2 2 2 2 2 2 8 2 2 8" xfId="10379"/>
    <cellStyle name="Normal 2 2 2 2 2 2 8 2 2 8 2" xfId="10380"/>
    <cellStyle name="Normal 2 2 2 2 2 2 8 2 2 9" xfId="10381"/>
    <cellStyle name="Normal 2 2 2 2 2 2 8 2 2 9 2" xfId="10382"/>
    <cellStyle name="Normal 2 2 2 2 2 2 8 2 3" xfId="10383"/>
    <cellStyle name="Normal 2 2 2 2 2 2 8 2 3 2" xfId="10384"/>
    <cellStyle name="Normal 2 2 2 2 2 2 8 2 4" xfId="10385"/>
    <cellStyle name="Normal 2 2 2 2 2 2 8 2 4 2" xfId="10386"/>
    <cellStyle name="Normal 2 2 2 2 2 2 8 2 5" xfId="10387"/>
    <cellStyle name="Normal 2 2 2 2 2 2 8 2 5 2" xfId="10388"/>
    <cellStyle name="Normal 2 2 2 2 2 2 8 2 6" xfId="10389"/>
    <cellStyle name="Normal 2 2 2 2 2 2 8 2 6 2" xfId="10390"/>
    <cellStyle name="Normal 2 2 2 2 2 2 8 2 7" xfId="10391"/>
    <cellStyle name="Normal 2 2 2 2 2 2 8 2 7 2" xfId="10392"/>
    <cellStyle name="Normal 2 2 2 2 2 2 8 2 8" xfId="10393"/>
    <cellStyle name="Normal 2 2 2 2 2 2 8 2 8 2" xfId="10394"/>
    <cellStyle name="Normal 2 2 2 2 2 2 8 2 9" xfId="10395"/>
    <cellStyle name="Normal 2 2 2 2 2 2 8 2 9 2" xfId="10396"/>
    <cellStyle name="Normal 2 2 2 2 2 2 8 3" xfId="10397"/>
    <cellStyle name="Normal 2 2 2 2 2 2 8 3 10" xfId="10398"/>
    <cellStyle name="Normal 2 2 2 2 2 2 8 3 10 2" xfId="10399"/>
    <cellStyle name="Normal 2 2 2 2 2 2 8 3 11" xfId="10400"/>
    <cellStyle name="Normal 2 2 2 2 2 2 8 3 2" xfId="10401"/>
    <cellStyle name="Normal 2 2 2 2 2 2 8 3 2 2" xfId="10402"/>
    <cellStyle name="Normal 2 2 2 2 2 2 8 3 3" xfId="10403"/>
    <cellStyle name="Normal 2 2 2 2 2 2 8 3 3 2" xfId="10404"/>
    <cellStyle name="Normal 2 2 2 2 2 2 8 3 4" xfId="10405"/>
    <cellStyle name="Normal 2 2 2 2 2 2 8 3 4 2" xfId="10406"/>
    <cellStyle name="Normal 2 2 2 2 2 2 8 3 5" xfId="10407"/>
    <cellStyle name="Normal 2 2 2 2 2 2 8 3 5 2" xfId="10408"/>
    <cellStyle name="Normal 2 2 2 2 2 2 8 3 6" xfId="10409"/>
    <cellStyle name="Normal 2 2 2 2 2 2 8 3 6 2" xfId="10410"/>
    <cellStyle name="Normal 2 2 2 2 2 2 8 3 7" xfId="10411"/>
    <cellStyle name="Normal 2 2 2 2 2 2 8 3 7 2" xfId="10412"/>
    <cellStyle name="Normal 2 2 2 2 2 2 8 3 8" xfId="10413"/>
    <cellStyle name="Normal 2 2 2 2 2 2 8 3 8 2" xfId="10414"/>
    <cellStyle name="Normal 2 2 2 2 2 2 8 3 9" xfId="10415"/>
    <cellStyle name="Normal 2 2 2 2 2 2 8 3 9 2" xfId="10416"/>
    <cellStyle name="Normal 2 2 2 2 2 2 8 4" xfId="10417"/>
    <cellStyle name="Normal 2 2 2 2 2 2 8 4 2" xfId="10418"/>
    <cellStyle name="Normal 2 2 2 2 2 2 8 5" xfId="10419"/>
    <cellStyle name="Normal 2 2 2 2 2 2 8 5 2" xfId="10420"/>
    <cellStyle name="Normal 2 2 2 2 2 2 8 6" xfId="10421"/>
    <cellStyle name="Normal 2 2 2 2 2 2 8 6 2" xfId="10422"/>
    <cellStyle name="Normal 2 2 2 2 2 2 8 7" xfId="10423"/>
    <cellStyle name="Normal 2 2 2 2 2 2 8 7 2" xfId="10424"/>
    <cellStyle name="Normal 2 2 2 2 2 2 8 8" xfId="10425"/>
    <cellStyle name="Normal 2 2 2 2 2 2 8 8 2" xfId="10426"/>
    <cellStyle name="Normal 2 2 2 2 2 2 8 9" xfId="10427"/>
    <cellStyle name="Normal 2 2 2 2 2 2 8 9 2" xfId="10428"/>
    <cellStyle name="Normal 2 2 2 2 2 2 9" xfId="10429"/>
    <cellStyle name="Normal 2 2 2 2 2 2 9 10" xfId="10430"/>
    <cellStyle name="Normal 2 2 2 2 2 2 9 10 2" xfId="10431"/>
    <cellStyle name="Normal 2 2 2 2 2 2 9 11" xfId="10432"/>
    <cellStyle name="Normal 2 2 2 2 2 2 9 11 2" xfId="10433"/>
    <cellStyle name="Normal 2 2 2 2 2 2 9 12" xfId="10434"/>
    <cellStyle name="Normal 2 2 2 2 2 2 9 12 2" xfId="10435"/>
    <cellStyle name="Normal 2 2 2 2 2 2 9 13" xfId="10436"/>
    <cellStyle name="Normal 2 2 2 2 2 2 9 2" xfId="10437"/>
    <cellStyle name="Normal 2 2 2 2 2 2 9 2 10" xfId="10438"/>
    <cellStyle name="Normal 2 2 2 2 2 2 9 2 10 2" xfId="10439"/>
    <cellStyle name="Normal 2 2 2 2 2 2 9 2 11" xfId="10440"/>
    <cellStyle name="Normal 2 2 2 2 2 2 9 2 11 2" xfId="10441"/>
    <cellStyle name="Normal 2 2 2 2 2 2 9 2 12" xfId="10442"/>
    <cellStyle name="Normal 2 2 2 2 2 2 9 2 2" xfId="10443"/>
    <cellStyle name="Normal 2 2 2 2 2 2 9 2 2 10" xfId="10444"/>
    <cellStyle name="Normal 2 2 2 2 2 2 9 2 2 10 2" xfId="10445"/>
    <cellStyle name="Normal 2 2 2 2 2 2 9 2 2 11" xfId="10446"/>
    <cellStyle name="Normal 2 2 2 2 2 2 9 2 2 2" xfId="10447"/>
    <cellStyle name="Normal 2 2 2 2 2 2 9 2 2 2 2" xfId="10448"/>
    <cellStyle name="Normal 2 2 2 2 2 2 9 2 2 3" xfId="10449"/>
    <cellStyle name="Normal 2 2 2 2 2 2 9 2 2 3 2" xfId="10450"/>
    <cellStyle name="Normal 2 2 2 2 2 2 9 2 2 4" xfId="10451"/>
    <cellStyle name="Normal 2 2 2 2 2 2 9 2 2 4 2" xfId="10452"/>
    <cellStyle name="Normal 2 2 2 2 2 2 9 2 2 5" xfId="10453"/>
    <cellStyle name="Normal 2 2 2 2 2 2 9 2 2 5 2" xfId="10454"/>
    <cellStyle name="Normal 2 2 2 2 2 2 9 2 2 6" xfId="10455"/>
    <cellStyle name="Normal 2 2 2 2 2 2 9 2 2 6 2" xfId="10456"/>
    <cellStyle name="Normal 2 2 2 2 2 2 9 2 2 7" xfId="10457"/>
    <cellStyle name="Normal 2 2 2 2 2 2 9 2 2 7 2" xfId="10458"/>
    <cellStyle name="Normal 2 2 2 2 2 2 9 2 2 8" xfId="10459"/>
    <cellStyle name="Normal 2 2 2 2 2 2 9 2 2 8 2" xfId="10460"/>
    <cellStyle name="Normal 2 2 2 2 2 2 9 2 2 9" xfId="10461"/>
    <cellStyle name="Normal 2 2 2 2 2 2 9 2 2 9 2" xfId="10462"/>
    <cellStyle name="Normal 2 2 2 2 2 2 9 2 3" xfId="10463"/>
    <cellStyle name="Normal 2 2 2 2 2 2 9 2 3 2" xfId="10464"/>
    <cellStyle name="Normal 2 2 2 2 2 2 9 2 4" xfId="10465"/>
    <cellStyle name="Normal 2 2 2 2 2 2 9 2 4 2" xfId="10466"/>
    <cellStyle name="Normal 2 2 2 2 2 2 9 2 5" xfId="10467"/>
    <cellStyle name="Normal 2 2 2 2 2 2 9 2 5 2" xfId="10468"/>
    <cellStyle name="Normal 2 2 2 2 2 2 9 2 6" xfId="10469"/>
    <cellStyle name="Normal 2 2 2 2 2 2 9 2 6 2" xfId="10470"/>
    <cellStyle name="Normal 2 2 2 2 2 2 9 2 7" xfId="10471"/>
    <cellStyle name="Normal 2 2 2 2 2 2 9 2 7 2" xfId="10472"/>
    <cellStyle name="Normal 2 2 2 2 2 2 9 2 8" xfId="10473"/>
    <cellStyle name="Normal 2 2 2 2 2 2 9 2 8 2" xfId="10474"/>
    <cellStyle name="Normal 2 2 2 2 2 2 9 2 9" xfId="10475"/>
    <cellStyle name="Normal 2 2 2 2 2 2 9 2 9 2" xfId="10476"/>
    <cellStyle name="Normal 2 2 2 2 2 2 9 3" xfId="10477"/>
    <cellStyle name="Normal 2 2 2 2 2 2 9 3 10" xfId="10478"/>
    <cellStyle name="Normal 2 2 2 2 2 2 9 3 10 2" xfId="10479"/>
    <cellStyle name="Normal 2 2 2 2 2 2 9 3 11" xfId="10480"/>
    <cellStyle name="Normal 2 2 2 2 2 2 9 3 2" xfId="10481"/>
    <cellStyle name="Normal 2 2 2 2 2 2 9 3 2 2" xfId="10482"/>
    <cellStyle name="Normal 2 2 2 2 2 2 9 3 3" xfId="10483"/>
    <cellStyle name="Normal 2 2 2 2 2 2 9 3 3 2" xfId="10484"/>
    <cellStyle name="Normal 2 2 2 2 2 2 9 3 4" xfId="10485"/>
    <cellStyle name="Normal 2 2 2 2 2 2 9 3 4 2" xfId="10486"/>
    <cellStyle name="Normal 2 2 2 2 2 2 9 3 5" xfId="10487"/>
    <cellStyle name="Normal 2 2 2 2 2 2 9 3 5 2" xfId="10488"/>
    <cellStyle name="Normal 2 2 2 2 2 2 9 3 6" xfId="10489"/>
    <cellStyle name="Normal 2 2 2 2 2 2 9 3 6 2" xfId="10490"/>
    <cellStyle name="Normal 2 2 2 2 2 2 9 3 7" xfId="10491"/>
    <cellStyle name="Normal 2 2 2 2 2 2 9 3 7 2" xfId="10492"/>
    <cellStyle name="Normal 2 2 2 2 2 2 9 3 8" xfId="10493"/>
    <cellStyle name="Normal 2 2 2 2 2 2 9 3 8 2" xfId="10494"/>
    <cellStyle name="Normal 2 2 2 2 2 2 9 3 9" xfId="10495"/>
    <cellStyle name="Normal 2 2 2 2 2 2 9 3 9 2" xfId="10496"/>
    <cellStyle name="Normal 2 2 2 2 2 2 9 4" xfId="10497"/>
    <cellStyle name="Normal 2 2 2 2 2 2 9 4 2" xfId="10498"/>
    <cellStyle name="Normal 2 2 2 2 2 2 9 5" xfId="10499"/>
    <cellStyle name="Normal 2 2 2 2 2 2 9 5 2" xfId="10500"/>
    <cellStyle name="Normal 2 2 2 2 2 2 9 6" xfId="10501"/>
    <cellStyle name="Normal 2 2 2 2 2 2 9 6 2" xfId="10502"/>
    <cellStyle name="Normal 2 2 2 2 2 2 9 7" xfId="10503"/>
    <cellStyle name="Normal 2 2 2 2 2 2 9 7 2" xfId="10504"/>
    <cellStyle name="Normal 2 2 2 2 2 2 9 8" xfId="10505"/>
    <cellStyle name="Normal 2 2 2 2 2 2 9 8 2" xfId="10506"/>
    <cellStyle name="Normal 2 2 2 2 2 2 9 9" xfId="10507"/>
    <cellStyle name="Normal 2 2 2 2 2 2 9 9 2" xfId="10508"/>
    <cellStyle name="Normal 2 2 2 2 2 20" xfId="10509"/>
    <cellStyle name="Normal 2 2 2 2 2 20 2" xfId="10510"/>
    <cellStyle name="Normal 2 2 2 2 2 21" xfId="10511"/>
    <cellStyle name="Normal 2 2 2 2 2 3" xfId="10512"/>
    <cellStyle name="Normal 2 2 2 2 2 3 2" xfId="10513"/>
    <cellStyle name="Normal 2 2 2 2 2 3 2 10" xfId="10514"/>
    <cellStyle name="Normal 2 2 2 2 2 3 2 10 2" xfId="10515"/>
    <cellStyle name="Normal 2 2 2 2 2 3 2 11" xfId="10516"/>
    <cellStyle name="Normal 2 2 2 2 2 3 2 11 2" xfId="10517"/>
    <cellStyle name="Normal 2 2 2 2 2 3 2 12" xfId="10518"/>
    <cellStyle name="Normal 2 2 2 2 2 3 2 12 2" xfId="10519"/>
    <cellStyle name="Normal 2 2 2 2 2 3 2 13" xfId="10520"/>
    <cellStyle name="Normal 2 2 2 2 2 3 2 13 2" xfId="10521"/>
    <cellStyle name="Normal 2 2 2 2 2 3 2 14" xfId="10522"/>
    <cellStyle name="Normal 2 2 2 2 2 3 2 14 2" xfId="10523"/>
    <cellStyle name="Normal 2 2 2 2 2 3 2 15" xfId="10524"/>
    <cellStyle name="Normal 2 2 2 2 2 3 2 15 2" xfId="10525"/>
    <cellStyle name="Normal 2 2 2 2 2 3 2 16" xfId="10526"/>
    <cellStyle name="Normal 2 2 2 2 2 3 2 16 2" xfId="10527"/>
    <cellStyle name="Normal 2 2 2 2 2 3 2 17" xfId="10528"/>
    <cellStyle name="Normal 2 2 2 2 2 3 2 2" xfId="10529"/>
    <cellStyle name="Normal 2 2 2 2 2 3 2 2 2" xfId="10530"/>
    <cellStyle name="Normal 2 2 2 2 2 3 2 2 2 10" xfId="10531"/>
    <cellStyle name="Normal 2 2 2 2 2 3 2 2 2 10 2" xfId="10532"/>
    <cellStyle name="Normal 2 2 2 2 2 3 2 2 2 11" xfId="10533"/>
    <cellStyle name="Normal 2 2 2 2 2 3 2 2 2 11 2" xfId="10534"/>
    <cellStyle name="Normal 2 2 2 2 2 3 2 2 2 12" xfId="10535"/>
    <cellStyle name="Normal 2 2 2 2 2 3 2 2 2 12 2" xfId="10536"/>
    <cellStyle name="Normal 2 2 2 2 2 3 2 2 2 13" xfId="10537"/>
    <cellStyle name="Normal 2 2 2 2 2 3 2 2 2 2" xfId="10538"/>
    <cellStyle name="Normal 2 2 2 2 2 3 2 2 2 2 10" xfId="10539"/>
    <cellStyle name="Normal 2 2 2 2 2 3 2 2 2 2 10 2" xfId="10540"/>
    <cellStyle name="Normal 2 2 2 2 2 3 2 2 2 2 11" xfId="10541"/>
    <cellStyle name="Normal 2 2 2 2 2 3 2 2 2 2 11 2" xfId="10542"/>
    <cellStyle name="Normal 2 2 2 2 2 3 2 2 2 2 12" xfId="10543"/>
    <cellStyle name="Normal 2 2 2 2 2 3 2 2 2 2 2" xfId="10544"/>
    <cellStyle name="Normal 2 2 2 2 2 3 2 2 2 2 2 10" xfId="10545"/>
    <cellStyle name="Normal 2 2 2 2 2 3 2 2 2 2 2 10 2" xfId="10546"/>
    <cellStyle name="Normal 2 2 2 2 2 3 2 2 2 2 2 11" xfId="10547"/>
    <cellStyle name="Normal 2 2 2 2 2 3 2 2 2 2 2 2" xfId="10548"/>
    <cellStyle name="Normal 2 2 2 2 2 3 2 2 2 2 2 2 2" xfId="10549"/>
    <cellStyle name="Normal 2 2 2 2 2 3 2 2 2 2 2 3" xfId="10550"/>
    <cellStyle name="Normal 2 2 2 2 2 3 2 2 2 2 2 3 2" xfId="10551"/>
    <cellStyle name="Normal 2 2 2 2 2 3 2 2 2 2 2 4" xfId="10552"/>
    <cellStyle name="Normal 2 2 2 2 2 3 2 2 2 2 2 4 2" xfId="10553"/>
    <cellStyle name="Normal 2 2 2 2 2 3 2 2 2 2 2 5" xfId="10554"/>
    <cellStyle name="Normal 2 2 2 2 2 3 2 2 2 2 2 5 2" xfId="10555"/>
    <cellStyle name="Normal 2 2 2 2 2 3 2 2 2 2 2 6" xfId="10556"/>
    <cellStyle name="Normal 2 2 2 2 2 3 2 2 2 2 2 6 2" xfId="10557"/>
    <cellStyle name="Normal 2 2 2 2 2 3 2 2 2 2 2 7" xfId="10558"/>
    <cellStyle name="Normal 2 2 2 2 2 3 2 2 2 2 2 7 2" xfId="10559"/>
    <cellStyle name="Normal 2 2 2 2 2 3 2 2 2 2 2 8" xfId="10560"/>
    <cellStyle name="Normal 2 2 2 2 2 3 2 2 2 2 2 8 2" xfId="10561"/>
    <cellStyle name="Normal 2 2 2 2 2 3 2 2 2 2 2 9" xfId="10562"/>
    <cellStyle name="Normal 2 2 2 2 2 3 2 2 2 2 2 9 2" xfId="10563"/>
    <cellStyle name="Normal 2 2 2 2 2 3 2 2 2 2 3" xfId="10564"/>
    <cellStyle name="Normal 2 2 2 2 2 3 2 2 2 2 3 2" xfId="10565"/>
    <cellStyle name="Normal 2 2 2 2 2 3 2 2 2 2 4" xfId="10566"/>
    <cellStyle name="Normal 2 2 2 2 2 3 2 2 2 2 4 2" xfId="10567"/>
    <cellStyle name="Normal 2 2 2 2 2 3 2 2 2 2 5" xfId="10568"/>
    <cellStyle name="Normal 2 2 2 2 2 3 2 2 2 2 5 2" xfId="10569"/>
    <cellStyle name="Normal 2 2 2 2 2 3 2 2 2 2 6" xfId="10570"/>
    <cellStyle name="Normal 2 2 2 2 2 3 2 2 2 2 6 2" xfId="10571"/>
    <cellStyle name="Normal 2 2 2 2 2 3 2 2 2 2 7" xfId="10572"/>
    <cellStyle name="Normal 2 2 2 2 2 3 2 2 2 2 7 2" xfId="10573"/>
    <cellStyle name="Normal 2 2 2 2 2 3 2 2 2 2 8" xfId="10574"/>
    <cellStyle name="Normal 2 2 2 2 2 3 2 2 2 2 8 2" xfId="10575"/>
    <cellStyle name="Normal 2 2 2 2 2 3 2 2 2 2 9" xfId="10576"/>
    <cellStyle name="Normal 2 2 2 2 2 3 2 2 2 2 9 2" xfId="10577"/>
    <cellStyle name="Normal 2 2 2 2 2 3 2 2 2 3" xfId="10578"/>
    <cellStyle name="Normal 2 2 2 2 2 3 2 2 2 3 10" xfId="10579"/>
    <cellStyle name="Normal 2 2 2 2 2 3 2 2 2 3 10 2" xfId="10580"/>
    <cellStyle name="Normal 2 2 2 2 2 3 2 2 2 3 11" xfId="10581"/>
    <cellStyle name="Normal 2 2 2 2 2 3 2 2 2 3 2" xfId="10582"/>
    <cellStyle name="Normal 2 2 2 2 2 3 2 2 2 3 2 2" xfId="10583"/>
    <cellStyle name="Normal 2 2 2 2 2 3 2 2 2 3 3" xfId="10584"/>
    <cellStyle name="Normal 2 2 2 2 2 3 2 2 2 3 3 2" xfId="10585"/>
    <cellStyle name="Normal 2 2 2 2 2 3 2 2 2 3 4" xfId="10586"/>
    <cellStyle name="Normal 2 2 2 2 2 3 2 2 2 3 4 2" xfId="10587"/>
    <cellStyle name="Normal 2 2 2 2 2 3 2 2 2 3 5" xfId="10588"/>
    <cellStyle name="Normal 2 2 2 2 2 3 2 2 2 3 5 2" xfId="10589"/>
    <cellStyle name="Normal 2 2 2 2 2 3 2 2 2 3 6" xfId="10590"/>
    <cellStyle name="Normal 2 2 2 2 2 3 2 2 2 3 6 2" xfId="10591"/>
    <cellStyle name="Normal 2 2 2 2 2 3 2 2 2 3 7" xfId="10592"/>
    <cellStyle name="Normal 2 2 2 2 2 3 2 2 2 3 7 2" xfId="10593"/>
    <cellStyle name="Normal 2 2 2 2 2 3 2 2 2 3 8" xfId="10594"/>
    <cellStyle name="Normal 2 2 2 2 2 3 2 2 2 3 8 2" xfId="10595"/>
    <cellStyle name="Normal 2 2 2 2 2 3 2 2 2 3 9" xfId="10596"/>
    <cellStyle name="Normal 2 2 2 2 2 3 2 2 2 3 9 2" xfId="10597"/>
    <cellStyle name="Normal 2 2 2 2 2 3 2 2 2 4" xfId="10598"/>
    <cellStyle name="Normal 2 2 2 2 2 3 2 2 2 4 2" xfId="10599"/>
    <cellStyle name="Normal 2 2 2 2 2 3 2 2 2 5" xfId="10600"/>
    <cellStyle name="Normal 2 2 2 2 2 3 2 2 2 5 2" xfId="10601"/>
    <cellStyle name="Normal 2 2 2 2 2 3 2 2 2 6" xfId="10602"/>
    <cellStyle name="Normal 2 2 2 2 2 3 2 2 2 6 2" xfId="10603"/>
    <cellStyle name="Normal 2 2 2 2 2 3 2 2 2 7" xfId="10604"/>
    <cellStyle name="Normal 2 2 2 2 2 3 2 2 2 7 2" xfId="10605"/>
    <cellStyle name="Normal 2 2 2 2 2 3 2 2 2 8" xfId="10606"/>
    <cellStyle name="Normal 2 2 2 2 2 3 2 2 2 8 2" xfId="10607"/>
    <cellStyle name="Normal 2 2 2 2 2 3 2 2 2 9" xfId="10608"/>
    <cellStyle name="Normal 2 2 2 2 2 3 2 2 2 9 2" xfId="10609"/>
    <cellStyle name="Normal 2 2 2 2 2 3 2 2 3" xfId="10610"/>
    <cellStyle name="Normal 2 2 2 2 2 3 2 2 3 10" xfId="10611"/>
    <cellStyle name="Normal 2 2 2 2 2 3 2 2 3 10 2" xfId="10612"/>
    <cellStyle name="Normal 2 2 2 2 2 3 2 2 3 11" xfId="10613"/>
    <cellStyle name="Normal 2 2 2 2 2 3 2 2 3 11 2" xfId="10614"/>
    <cellStyle name="Normal 2 2 2 2 2 3 2 2 3 12" xfId="10615"/>
    <cellStyle name="Normal 2 2 2 2 2 3 2 2 3 12 2" xfId="10616"/>
    <cellStyle name="Normal 2 2 2 2 2 3 2 2 3 13" xfId="10617"/>
    <cellStyle name="Normal 2 2 2 2 2 3 2 2 3 2" xfId="10618"/>
    <cellStyle name="Normal 2 2 2 2 2 3 2 2 3 2 10" xfId="10619"/>
    <cellStyle name="Normal 2 2 2 2 2 3 2 2 3 2 10 2" xfId="10620"/>
    <cellStyle name="Normal 2 2 2 2 2 3 2 2 3 2 11" xfId="10621"/>
    <cellStyle name="Normal 2 2 2 2 2 3 2 2 3 2 11 2" xfId="10622"/>
    <cellStyle name="Normal 2 2 2 2 2 3 2 2 3 2 12" xfId="10623"/>
    <cellStyle name="Normal 2 2 2 2 2 3 2 2 3 2 2" xfId="10624"/>
    <cellStyle name="Normal 2 2 2 2 2 3 2 2 3 2 2 10" xfId="10625"/>
    <cellStyle name="Normal 2 2 2 2 2 3 2 2 3 2 2 10 2" xfId="10626"/>
    <cellStyle name="Normal 2 2 2 2 2 3 2 2 3 2 2 11" xfId="10627"/>
    <cellStyle name="Normal 2 2 2 2 2 3 2 2 3 2 2 2" xfId="10628"/>
    <cellStyle name="Normal 2 2 2 2 2 3 2 2 3 2 2 2 2" xfId="10629"/>
    <cellStyle name="Normal 2 2 2 2 2 3 2 2 3 2 2 3" xfId="10630"/>
    <cellStyle name="Normal 2 2 2 2 2 3 2 2 3 2 2 3 2" xfId="10631"/>
    <cellStyle name="Normal 2 2 2 2 2 3 2 2 3 2 2 4" xfId="10632"/>
    <cellStyle name="Normal 2 2 2 2 2 3 2 2 3 2 2 4 2" xfId="10633"/>
    <cellStyle name="Normal 2 2 2 2 2 3 2 2 3 2 2 5" xfId="10634"/>
    <cellStyle name="Normal 2 2 2 2 2 3 2 2 3 2 2 5 2" xfId="10635"/>
    <cellStyle name="Normal 2 2 2 2 2 3 2 2 3 2 2 6" xfId="10636"/>
    <cellStyle name="Normal 2 2 2 2 2 3 2 2 3 2 2 6 2" xfId="10637"/>
    <cellStyle name="Normal 2 2 2 2 2 3 2 2 3 2 2 7" xfId="10638"/>
    <cellStyle name="Normal 2 2 2 2 2 3 2 2 3 2 2 7 2" xfId="10639"/>
    <cellStyle name="Normal 2 2 2 2 2 3 2 2 3 2 2 8" xfId="10640"/>
    <cellStyle name="Normal 2 2 2 2 2 3 2 2 3 2 2 8 2" xfId="10641"/>
    <cellStyle name="Normal 2 2 2 2 2 3 2 2 3 2 2 9" xfId="10642"/>
    <cellStyle name="Normal 2 2 2 2 2 3 2 2 3 2 2 9 2" xfId="10643"/>
    <cellStyle name="Normal 2 2 2 2 2 3 2 2 3 2 3" xfId="10644"/>
    <cellStyle name="Normal 2 2 2 2 2 3 2 2 3 2 3 2" xfId="10645"/>
    <cellStyle name="Normal 2 2 2 2 2 3 2 2 3 2 4" xfId="10646"/>
    <cellStyle name="Normal 2 2 2 2 2 3 2 2 3 2 4 2" xfId="10647"/>
    <cellStyle name="Normal 2 2 2 2 2 3 2 2 3 2 5" xfId="10648"/>
    <cellStyle name="Normal 2 2 2 2 2 3 2 2 3 2 5 2" xfId="10649"/>
    <cellStyle name="Normal 2 2 2 2 2 3 2 2 3 2 6" xfId="10650"/>
    <cellStyle name="Normal 2 2 2 2 2 3 2 2 3 2 6 2" xfId="10651"/>
    <cellStyle name="Normal 2 2 2 2 2 3 2 2 3 2 7" xfId="10652"/>
    <cellStyle name="Normal 2 2 2 2 2 3 2 2 3 2 7 2" xfId="10653"/>
    <cellStyle name="Normal 2 2 2 2 2 3 2 2 3 2 8" xfId="10654"/>
    <cellStyle name="Normal 2 2 2 2 2 3 2 2 3 2 8 2" xfId="10655"/>
    <cellStyle name="Normal 2 2 2 2 2 3 2 2 3 2 9" xfId="10656"/>
    <cellStyle name="Normal 2 2 2 2 2 3 2 2 3 2 9 2" xfId="10657"/>
    <cellStyle name="Normal 2 2 2 2 2 3 2 2 3 3" xfId="10658"/>
    <cellStyle name="Normal 2 2 2 2 2 3 2 2 3 3 10" xfId="10659"/>
    <cellStyle name="Normal 2 2 2 2 2 3 2 2 3 3 10 2" xfId="10660"/>
    <cellStyle name="Normal 2 2 2 2 2 3 2 2 3 3 11" xfId="10661"/>
    <cellStyle name="Normal 2 2 2 2 2 3 2 2 3 3 2" xfId="10662"/>
    <cellStyle name="Normal 2 2 2 2 2 3 2 2 3 3 2 2" xfId="10663"/>
    <cellStyle name="Normal 2 2 2 2 2 3 2 2 3 3 3" xfId="10664"/>
    <cellStyle name="Normal 2 2 2 2 2 3 2 2 3 3 3 2" xfId="10665"/>
    <cellStyle name="Normal 2 2 2 2 2 3 2 2 3 3 4" xfId="10666"/>
    <cellStyle name="Normal 2 2 2 2 2 3 2 2 3 3 4 2" xfId="10667"/>
    <cellStyle name="Normal 2 2 2 2 2 3 2 2 3 3 5" xfId="10668"/>
    <cellStyle name="Normal 2 2 2 2 2 3 2 2 3 3 5 2" xfId="10669"/>
    <cellStyle name="Normal 2 2 2 2 2 3 2 2 3 3 6" xfId="10670"/>
    <cellStyle name="Normal 2 2 2 2 2 3 2 2 3 3 6 2" xfId="10671"/>
    <cellStyle name="Normal 2 2 2 2 2 3 2 2 3 3 7" xfId="10672"/>
    <cellStyle name="Normal 2 2 2 2 2 3 2 2 3 3 7 2" xfId="10673"/>
    <cellStyle name="Normal 2 2 2 2 2 3 2 2 3 3 8" xfId="10674"/>
    <cellStyle name="Normal 2 2 2 2 2 3 2 2 3 3 8 2" xfId="10675"/>
    <cellStyle name="Normal 2 2 2 2 2 3 2 2 3 3 9" xfId="10676"/>
    <cellStyle name="Normal 2 2 2 2 2 3 2 2 3 3 9 2" xfId="10677"/>
    <cellStyle name="Normal 2 2 2 2 2 3 2 2 3 4" xfId="10678"/>
    <cellStyle name="Normal 2 2 2 2 2 3 2 2 3 4 2" xfId="10679"/>
    <cellStyle name="Normal 2 2 2 2 2 3 2 2 3 5" xfId="10680"/>
    <cellStyle name="Normal 2 2 2 2 2 3 2 2 3 5 2" xfId="10681"/>
    <cellStyle name="Normal 2 2 2 2 2 3 2 2 3 6" xfId="10682"/>
    <cellStyle name="Normal 2 2 2 2 2 3 2 2 3 6 2" xfId="10683"/>
    <cellStyle name="Normal 2 2 2 2 2 3 2 2 3 7" xfId="10684"/>
    <cellStyle name="Normal 2 2 2 2 2 3 2 2 3 7 2" xfId="10685"/>
    <cellStyle name="Normal 2 2 2 2 2 3 2 2 3 8" xfId="10686"/>
    <cellStyle name="Normal 2 2 2 2 2 3 2 2 3 8 2" xfId="10687"/>
    <cellStyle name="Normal 2 2 2 2 2 3 2 2 3 9" xfId="10688"/>
    <cellStyle name="Normal 2 2 2 2 2 3 2 2 3 9 2" xfId="10689"/>
    <cellStyle name="Normal 2 2 2 2 2 3 2 2 4" xfId="10690"/>
    <cellStyle name="Normal 2 2 2 2 2 3 2 2 4 10" xfId="10691"/>
    <cellStyle name="Normal 2 2 2 2 2 3 2 2 4 10 2" xfId="10692"/>
    <cellStyle name="Normal 2 2 2 2 2 3 2 2 4 11" xfId="10693"/>
    <cellStyle name="Normal 2 2 2 2 2 3 2 2 4 11 2" xfId="10694"/>
    <cellStyle name="Normal 2 2 2 2 2 3 2 2 4 12" xfId="10695"/>
    <cellStyle name="Normal 2 2 2 2 2 3 2 2 4 12 2" xfId="10696"/>
    <cellStyle name="Normal 2 2 2 2 2 3 2 2 4 13" xfId="10697"/>
    <cellStyle name="Normal 2 2 2 2 2 3 2 2 4 2" xfId="10698"/>
    <cellStyle name="Normal 2 2 2 2 2 3 2 2 4 2 10" xfId="10699"/>
    <cellStyle name="Normal 2 2 2 2 2 3 2 2 4 2 10 2" xfId="10700"/>
    <cellStyle name="Normal 2 2 2 2 2 3 2 2 4 2 11" xfId="10701"/>
    <cellStyle name="Normal 2 2 2 2 2 3 2 2 4 2 11 2" xfId="10702"/>
    <cellStyle name="Normal 2 2 2 2 2 3 2 2 4 2 12" xfId="10703"/>
    <cellStyle name="Normal 2 2 2 2 2 3 2 2 4 2 2" xfId="10704"/>
    <cellStyle name="Normal 2 2 2 2 2 3 2 2 4 2 2 10" xfId="10705"/>
    <cellStyle name="Normal 2 2 2 2 2 3 2 2 4 2 2 10 2" xfId="10706"/>
    <cellStyle name="Normal 2 2 2 2 2 3 2 2 4 2 2 11" xfId="10707"/>
    <cellStyle name="Normal 2 2 2 2 2 3 2 2 4 2 2 2" xfId="10708"/>
    <cellStyle name="Normal 2 2 2 2 2 3 2 2 4 2 2 2 2" xfId="10709"/>
    <cellStyle name="Normal 2 2 2 2 2 3 2 2 4 2 2 3" xfId="10710"/>
    <cellStyle name="Normal 2 2 2 2 2 3 2 2 4 2 2 3 2" xfId="10711"/>
    <cellStyle name="Normal 2 2 2 2 2 3 2 2 4 2 2 4" xfId="10712"/>
    <cellStyle name="Normal 2 2 2 2 2 3 2 2 4 2 2 4 2" xfId="10713"/>
    <cellStyle name="Normal 2 2 2 2 2 3 2 2 4 2 2 5" xfId="10714"/>
    <cellStyle name="Normal 2 2 2 2 2 3 2 2 4 2 2 5 2" xfId="10715"/>
    <cellStyle name="Normal 2 2 2 2 2 3 2 2 4 2 2 6" xfId="10716"/>
    <cellStyle name="Normal 2 2 2 2 2 3 2 2 4 2 2 6 2" xfId="10717"/>
    <cellStyle name="Normal 2 2 2 2 2 3 2 2 4 2 2 7" xfId="10718"/>
    <cellStyle name="Normal 2 2 2 2 2 3 2 2 4 2 2 7 2" xfId="10719"/>
    <cellStyle name="Normal 2 2 2 2 2 3 2 2 4 2 2 8" xfId="10720"/>
    <cellStyle name="Normal 2 2 2 2 2 3 2 2 4 2 2 8 2" xfId="10721"/>
    <cellStyle name="Normal 2 2 2 2 2 3 2 2 4 2 2 9" xfId="10722"/>
    <cellStyle name="Normal 2 2 2 2 2 3 2 2 4 2 2 9 2" xfId="10723"/>
    <cellStyle name="Normal 2 2 2 2 2 3 2 2 4 2 3" xfId="10724"/>
    <cellStyle name="Normal 2 2 2 2 2 3 2 2 4 2 3 2" xfId="10725"/>
    <cellStyle name="Normal 2 2 2 2 2 3 2 2 4 2 4" xfId="10726"/>
    <cellStyle name="Normal 2 2 2 2 2 3 2 2 4 2 4 2" xfId="10727"/>
    <cellStyle name="Normal 2 2 2 2 2 3 2 2 4 2 5" xfId="10728"/>
    <cellStyle name="Normal 2 2 2 2 2 3 2 2 4 2 5 2" xfId="10729"/>
    <cellStyle name="Normal 2 2 2 2 2 3 2 2 4 2 6" xfId="10730"/>
    <cellStyle name="Normal 2 2 2 2 2 3 2 2 4 2 6 2" xfId="10731"/>
    <cellStyle name="Normal 2 2 2 2 2 3 2 2 4 2 7" xfId="10732"/>
    <cellStyle name="Normal 2 2 2 2 2 3 2 2 4 2 7 2" xfId="10733"/>
    <cellStyle name="Normal 2 2 2 2 2 3 2 2 4 2 8" xfId="10734"/>
    <cellStyle name="Normal 2 2 2 2 2 3 2 2 4 2 8 2" xfId="10735"/>
    <cellStyle name="Normal 2 2 2 2 2 3 2 2 4 2 9" xfId="10736"/>
    <cellStyle name="Normal 2 2 2 2 2 3 2 2 4 2 9 2" xfId="10737"/>
    <cellStyle name="Normal 2 2 2 2 2 3 2 2 4 3" xfId="10738"/>
    <cellStyle name="Normal 2 2 2 2 2 3 2 2 4 3 10" xfId="10739"/>
    <cellStyle name="Normal 2 2 2 2 2 3 2 2 4 3 10 2" xfId="10740"/>
    <cellStyle name="Normal 2 2 2 2 2 3 2 2 4 3 11" xfId="10741"/>
    <cellStyle name="Normal 2 2 2 2 2 3 2 2 4 3 2" xfId="10742"/>
    <cellStyle name="Normal 2 2 2 2 2 3 2 2 4 3 2 2" xfId="10743"/>
    <cellStyle name="Normal 2 2 2 2 2 3 2 2 4 3 3" xfId="10744"/>
    <cellStyle name="Normal 2 2 2 2 2 3 2 2 4 3 3 2" xfId="10745"/>
    <cellStyle name="Normal 2 2 2 2 2 3 2 2 4 3 4" xfId="10746"/>
    <cellStyle name="Normal 2 2 2 2 2 3 2 2 4 3 4 2" xfId="10747"/>
    <cellStyle name="Normal 2 2 2 2 2 3 2 2 4 3 5" xfId="10748"/>
    <cellStyle name="Normal 2 2 2 2 2 3 2 2 4 3 5 2" xfId="10749"/>
    <cellStyle name="Normal 2 2 2 2 2 3 2 2 4 3 6" xfId="10750"/>
    <cellStyle name="Normal 2 2 2 2 2 3 2 2 4 3 6 2" xfId="10751"/>
    <cellStyle name="Normal 2 2 2 2 2 3 2 2 4 3 7" xfId="10752"/>
    <cellStyle name="Normal 2 2 2 2 2 3 2 2 4 3 7 2" xfId="10753"/>
    <cellStyle name="Normal 2 2 2 2 2 3 2 2 4 3 8" xfId="10754"/>
    <cellStyle name="Normal 2 2 2 2 2 3 2 2 4 3 8 2" xfId="10755"/>
    <cellStyle name="Normal 2 2 2 2 2 3 2 2 4 3 9" xfId="10756"/>
    <cellStyle name="Normal 2 2 2 2 2 3 2 2 4 3 9 2" xfId="10757"/>
    <cellStyle name="Normal 2 2 2 2 2 3 2 2 4 4" xfId="10758"/>
    <cellStyle name="Normal 2 2 2 2 2 3 2 2 4 4 2" xfId="10759"/>
    <cellStyle name="Normal 2 2 2 2 2 3 2 2 4 5" xfId="10760"/>
    <cellStyle name="Normal 2 2 2 2 2 3 2 2 4 5 2" xfId="10761"/>
    <cellStyle name="Normal 2 2 2 2 2 3 2 2 4 6" xfId="10762"/>
    <cellStyle name="Normal 2 2 2 2 2 3 2 2 4 6 2" xfId="10763"/>
    <cellStyle name="Normal 2 2 2 2 2 3 2 2 4 7" xfId="10764"/>
    <cellStyle name="Normal 2 2 2 2 2 3 2 2 4 7 2" xfId="10765"/>
    <cellStyle name="Normal 2 2 2 2 2 3 2 2 4 8" xfId="10766"/>
    <cellStyle name="Normal 2 2 2 2 2 3 2 2 4 8 2" xfId="10767"/>
    <cellStyle name="Normal 2 2 2 2 2 3 2 2 4 9" xfId="10768"/>
    <cellStyle name="Normal 2 2 2 2 2 3 2 2 4 9 2" xfId="10769"/>
    <cellStyle name="Normal 2 2 2 2 2 3 2 2 5" xfId="10770"/>
    <cellStyle name="Normal 2 2 2 2 2 3 2 2 5 10" xfId="10771"/>
    <cellStyle name="Normal 2 2 2 2 2 3 2 2 5 10 2" xfId="10772"/>
    <cellStyle name="Normal 2 2 2 2 2 3 2 2 5 11" xfId="10773"/>
    <cellStyle name="Normal 2 2 2 2 2 3 2 2 5 11 2" xfId="10774"/>
    <cellStyle name="Normal 2 2 2 2 2 3 2 2 5 12" xfId="10775"/>
    <cellStyle name="Normal 2 2 2 2 2 3 2 2 5 12 2" xfId="10776"/>
    <cellStyle name="Normal 2 2 2 2 2 3 2 2 5 13" xfId="10777"/>
    <cellStyle name="Normal 2 2 2 2 2 3 2 2 5 2" xfId="10778"/>
    <cellStyle name="Normal 2 2 2 2 2 3 2 2 5 2 10" xfId="10779"/>
    <cellStyle name="Normal 2 2 2 2 2 3 2 2 5 2 10 2" xfId="10780"/>
    <cellStyle name="Normal 2 2 2 2 2 3 2 2 5 2 11" xfId="10781"/>
    <cellStyle name="Normal 2 2 2 2 2 3 2 2 5 2 11 2" xfId="10782"/>
    <cellStyle name="Normal 2 2 2 2 2 3 2 2 5 2 12" xfId="10783"/>
    <cellStyle name="Normal 2 2 2 2 2 3 2 2 5 2 2" xfId="10784"/>
    <cellStyle name="Normal 2 2 2 2 2 3 2 2 5 2 2 10" xfId="10785"/>
    <cellStyle name="Normal 2 2 2 2 2 3 2 2 5 2 2 10 2" xfId="10786"/>
    <cellStyle name="Normal 2 2 2 2 2 3 2 2 5 2 2 11" xfId="10787"/>
    <cellStyle name="Normal 2 2 2 2 2 3 2 2 5 2 2 2" xfId="10788"/>
    <cellStyle name="Normal 2 2 2 2 2 3 2 2 5 2 2 2 2" xfId="10789"/>
    <cellStyle name="Normal 2 2 2 2 2 3 2 2 5 2 2 3" xfId="10790"/>
    <cellStyle name="Normal 2 2 2 2 2 3 2 2 5 2 2 3 2" xfId="10791"/>
    <cellStyle name="Normal 2 2 2 2 2 3 2 2 5 2 2 4" xfId="10792"/>
    <cellStyle name="Normal 2 2 2 2 2 3 2 2 5 2 2 4 2" xfId="10793"/>
    <cellStyle name="Normal 2 2 2 2 2 3 2 2 5 2 2 5" xfId="10794"/>
    <cellStyle name="Normal 2 2 2 2 2 3 2 2 5 2 2 5 2" xfId="10795"/>
    <cellStyle name="Normal 2 2 2 2 2 3 2 2 5 2 2 6" xfId="10796"/>
    <cellStyle name="Normal 2 2 2 2 2 3 2 2 5 2 2 6 2" xfId="10797"/>
    <cellStyle name="Normal 2 2 2 2 2 3 2 2 5 2 2 7" xfId="10798"/>
    <cellStyle name="Normal 2 2 2 2 2 3 2 2 5 2 2 7 2" xfId="10799"/>
    <cellStyle name="Normal 2 2 2 2 2 3 2 2 5 2 2 8" xfId="10800"/>
    <cellStyle name="Normal 2 2 2 2 2 3 2 2 5 2 2 8 2" xfId="10801"/>
    <cellStyle name="Normal 2 2 2 2 2 3 2 2 5 2 2 9" xfId="10802"/>
    <cellStyle name="Normal 2 2 2 2 2 3 2 2 5 2 2 9 2" xfId="10803"/>
    <cellStyle name="Normal 2 2 2 2 2 3 2 2 5 2 3" xfId="10804"/>
    <cellStyle name="Normal 2 2 2 2 2 3 2 2 5 2 3 2" xfId="10805"/>
    <cellStyle name="Normal 2 2 2 2 2 3 2 2 5 2 4" xfId="10806"/>
    <cellStyle name="Normal 2 2 2 2 2 3 2 2 5 2 4 2" xfId="10807"/>
    <cellStyle name="Normal 2 2 2 2 2 3 2 2 5 2 5" xfId="10808"/>
    <cellStyle name="Normal 2 2 2 2 2 3 2 2 5 2 5 2" xfId="10809"/>
    <cellStyle name="Normal 2 2 2 2 2 3 2 2 5 2 6" xfId="10810"/>
    <cellStyle name="Normal 2 2 2 2 2 3 2 2 5 2 6 2" xfId="10811"/>
    <cellStyle name="Normal 2 2 2 2 2 3 2 2 5 2 7" xfId="10812"/>
    <cellStyle name="Normal 2 2 2 2 2 3 2 2 5 2 7 2" xfId="10813"/>
    <cellStyle name="Normal 2 2 2 2 2 3 2 2 5 2 8" xfId="10814"/>
    <cellStyle name="Normal 2 2 2 2 2 3 2 2 5 2 8 2" xfId="10815"/>
    <cellStyle name="Normal 2 2 2 2 2 3 2 2 5 2 9" xfId="10816"/>
    <cellStyle name="Normal 2 2 2 2 2 3 2 2 5 2 9 2" xfId="10817"/>
    <cellStyle name="Normal 2 2 2 2 2 3 2 2 5 3" xfId="10818"/>
    <cellStyle name="Normal 2 2 2 2 2 3 2 2 5 3 10" xfId="10819"/>
    <cellStyle name="Normal 2 2 2 2 2 3 2 2 5 3 10 2" xfId="10820"/>
    <cellStyle name="Normal 2 2 2 2 2 3 2 2 5 3 11" xfId="10821"/>
    <cellStyle name="Normal 2 2 2 2 2 3 2 2 5 3 2" xfId="10822"/>
    <cellStyle name="Normal 2 2 2 2 2 3 2 2 5 3 2 2" xfId="10823"/>
    <cellStyle name="Normal 2 2 2 2 2 3 2 2 5 3 3" xfId="10824"/>
    <cellStyle name="Normal 2 2 2 2 2 3 2 2 5 3 3 2" xfId="10825"/>
    <cellStyle name="Normal 2 2 2 2 2 3 2 2 5 3 4" xfId="10826"/>
    <cellStyle name="Normal 2 2 2 2 2 3 2 2 5 3 4 2" xfId="10827"/>
    <cellStyle name="Normal 2 2 2 2 2 3 2 2 5 3 5" xfId="10828"/>
    <cellStyle name="Normal 2 2 2 2 2 3 2 2 5 3 5 2" xfId="10829"/>
    <cellStyle name="Normal 2 2 2 2 2 3 2 2 5 3 6" xfId="10830"/>
    <cellStyle name="Normal 2 2 2 2 2 3 2 2 5 3 6 2" xfId="10831"/>
    <cellStyle name="Normal 2 2 2 2 2 3 2 2 5 3 7" xfId="10832"/>
    <cellStyle name="Normal 2 2 2 2 2 3 2 2 5 3 7 2" xfId="10833"/>
    <cellStyle name="Normal 2 2 2 2 2 3 2 2 5 3 8" xfId="10834"/>
    <cellStyle name="Normal 2 2 2 2 2 3 2 2 5 3 8 2" xfId="10835"/>
    <cellStyle name="Normal 2 2 2 2 2 3 2 2 5 3 9" xfId="10836"/>
    <cellStyle name="Normal 2 2 2 2 2 3 2 2 5 3 9 2" xfId="10837"/>
    <cellStyle name="Normal 2 2 2 2 2 3 2 2 5 4" xfId="10838"/>
    <cellStyle name="Normal 2 2 2 2 2 3 2 2 5 4 2" xfId="10839"/>
    <cellStyle name="Normal 2 2 2 2 2 3 2 2 5 5" xfId="10840"/>
    <cellStyle name="Normal 2 2 2 2 2 3 2 2 5 5 2" xfId="10841"/>
    <cellStyle name="Normal 2 2 2 2 2 3 2 2 5 6" xfId="10842"/>
    <cellStyle name="Normal 2 2 2 2 2 3 2 2 5 6 2" xfId="10843"/>
    <cellStyle name="Normal 2 2 2 2 2 3 2 2 5 7" xfId="10844"/>
    <cellStyle name="Normal 2 2 2 2 2 3 2 2 5 7 2" xfId="10845"/>
    <cellStyle name="Normal 2 2 2 2 2 3 2 2 5 8" xfId="10846"/>
    <cellStyle name="Normal 2 2 2 2 2 3 2 2 5 8 2" xfId="10847"/>
    <cellStyle name="Normal 2 2 2 2 2 3 2 2 5 9" xfId="10848"/>
    <cellStyle name="Normal 2 2 2 2 2 3 2 2 5 9 2" xfId="10849"/>
    <cellStyle name="Normal 2 2 2 2 2 3 2 2 6" xfId="10850"/>
    <cellStyle name="Normal 2 2 2 2 2 3 2 3" xfId="10851"/>
    <cellStyle name="Normal 2 2 2 2 2 3 2 3 2" xfId="10852"/>
    <cellStyle name="Normal 2 2 2 2 2 3 2 4" xfId="10853"/>
    <cellStyle name="Normal 2 2 2 2 2 3 2 4 2" xfId="10854"/>
    <cellStyle name="Normal 2 2 2 2 2 3 2 5" xfId="10855"/>
    <cellStyle name="Normal 2 2 2 2 2 3 2 5 2" xfId="10856"/>
    <cellStyle name="Normal 2 2 2 2 2 3 2 6" xfId="10857"/>
    <cellStyle name="Normal 2 2 2 2 2 3 2 6 10" xfId="10858"/>
    <cellStyle name="Normal 2 2 2 2 2 3 2 6 10 2" xfId="10859"/>
    <cellStyle name="Normal 2 2 2 2 2 3 2 6 11" xfId="10860"/>
    <cellStyle name="Normal 2 2 2 2 2 3 2 6 11 2" xfId="10861"/>
    <cellStyle name="Normal 2 2 2 2 2 3 2 6 12" xfId="10862"/>
    <cellStyle name="Normal 2 2 2 2 2 3 2 6 2" xfId="10863"/>
    <cellStyle name="Normal 2 2 2 2 2 3 2 6 2 10" xfId="10864"/>
    <cellStyle name="Normal 2 2 2 2 2 3 2 6 2 10 2" xfId="10865"/>
    <cellStyle name="Normal 2 2 2 2 2 3 2 6 2 11" xfId="10866"/>
    <cellStyle name="Normal 2 2 2 2 2 3 2 6 2 2" xfId="10867"/>
    <cellStyle name="Normal 2 2 2 2 2 3 2 6 2 2 2" xfId="10868"/>
    <cellStyle name="Normal 2 2 2 2 2 3 2 6 2 3" xfId="10869"/>
    <cellStyle name="Normal 2 2 2 2 2 3 2 6 2 3 2" xfId="10870"/>
    <cellStyle name="Normal 2 2 2 2 2 3 2 6 2 4" xfId="10871"/>
    <cellStyle name="Normal 2 2 2 2 2 3 2 6 2 4 2" xfId="10872"/>
    <cellStyle name="Normal 2 2 2 2 2 3 2 6 2 5" xfId="10873"/>
    <cellStyle name="Normal 2 2 2 2 2 3 2 6 2 5 2" xfId="10874"/>
    <cellStyle name="Normal 2 2 2 2 2 3 2 6 2 6" xfId="10875"/>
    <cellStyle name="Normal 2 2 2 2 2 3 2 6 2 6 2" xfId="10876"/>
    <cellStyle name="Normal 2 2 2 2 2 3 2 6 2 7" xfId="10877"/>
    <cellStyle name="Normal 2 2 2 2 2 3 2 6 2 7 2" xfId="10878"/>
    <cellStyle name="Normal 2 2 2 2 2 3 2 6 2 8" xfId="10879"/>
    <cellStyle name="Normal 2 2 2 2 2 3 2 6 2 8 2" xfId="10880"/>
    <cellStyle name="Normal 2 2 2 2 2 3 2 6 2 9" xfId="10881"/>
    <cellStyle name="Normal 2 2 2 2 2 3 2 6 2 9 2" xfId="10882"/>
    <cellStyle name="Normal 2 2 2 2 2 3 2 6 3" xfId="10883"/>
    <cellStyle name="Normal 2 2 2 2 2 3 2 6 3 2" xfId="10884"/>
    <cellStyle name="Normal 2 2 2 2 2 3 2 6 4" xfId="10885"/>
    <cellStyle name="Normal 2 2 2 2 2 3 2 6 4 2" xfId="10886"/>
    <cellStyle name="Normal 2 2 2 2 2 3 2 6 5" xfId="10887"/>
    <cellStyle name="Normal 2 2 2 2 2 3 2 6 5 2" xfId="10888"/>
    <cellStyle name="Normal 2 2 2 2 2 3 2 6 6" xfId="10889"/>
    <cellStyle name="Normal 2 2 2 2 2 3 2 6 6 2" xfId="10890"/>
    <cellStyle name="Normal 2 2 2 2 2 3 2 6 7" xfId="10891"/>
    <cellStyle name="Normal 2 2 2 2 2 3 2 6 7 2" xfId="10892"/>
    <cellStyle name="Normal 2 2 2 2 2 3 2 6 8" xfId="10893"/>
    <cellStyle name="Normal 2 2 2 2 2 3 2 6 8 2" xfId="10894"/>
    <cellStyle name="Normal 2 2 2 2 2 3 2 6 9" xfId="10895"/>
    <cellStyle name="Normal 2 2 2 2 2 3 2 6 9 2" xfId="10896"/>
    <cellStyle name="Normal 2 2 2 2 2 3 2 7" xfId="10897"/>
    <cellStyle name="Normal 2 2 2 2 2 3 2 7 10" xfId="10898"/>
    <cellStyle name="Normal 2 2 2 2 2 3 2 7 10 2" xfId="10899"/>
    <cellStyle name="Normal 2 2 2 2 2 3 2 7 11" xfId="10900"/>
    <cellStyle name="Normal 2 2 2 2 2 3 2 7 2" xfId="10901"/>
    <cellStyle name="Normal 2 2 2 2 2 3 2 7 2 2" xfId="10902"/>
    <cellStyle name="Normal 2 2 2 2 2 3 2 7 3" xfId="10903"/>
    <cellStyle name="Normal 2 2 2 2 2 3 2 7 3 2" xfId="10904"/>
    <cellStyle name="Normal 2 2 2 2 2 3 2 7 4" xfId="10905"/>
    <cellStyle name="Normal 2 2 2 2 2 3 2 7 4 2" xfId="10906"/>
    <cellStyle name="Normal 2 2 2 2 2 3 2 7 5" xfId="10907"/>
    <cellStyle name="Normal 2 2 2 2 2 3 2 7 5 2" xfId="10908"/>
    <cellStyle name="Normal 2 2 2 2 2 3 2 7 6" xfId="10909"/>
    <cellStyle name="Normal 2 2 2 2 2 3 2 7 6 2" xfId="10910"/>
    <cellStyle name="Normal 2 2 2 2 2 3 2 7 7" xfId="10911"/>
    <cellStyle name="Normal 2 2 2 2 2 3 2 7 7 2" xfId="10912"/>
    <cellStyle name="Normal 2 2 2 2 2 3 2 7 8" xfId="10913"/>
    <cellStyle name="Normal 2 2 2 2 2 3 2 7 8 2" xfId="10914"/>
    <cellStyle name="Normal 2 2 2 2 2 3 2 7 9" xfId="10915"/>
    <cellStyle name="Normal 2 2 2 2 2 3 2 7 9 2" xfId="10916"/>
    <cellStyle name="Normal 2 2 2 2 2 3 2 8" xfId="10917"/>
    <cellStyle name="Normal 2 2 2 2 2 3 2 8 2" xfId="10918"/>
    <cellStyle name="Normal 2 2 2 2 2 3 2 9" xfId="10919"/>
    <cellStyle name="Normal 2 2 2 2 2 3 2 9 2" xfId="10920"/>
    <cellStyle name="Normal 2 2 2 2 2 3 3" xfId="10921"/>
    <cellStyle name="Normal 2 2 2 2 2 3 3 10" xfId="10922"/>
    <cellStyle name="Normal 2 2 2 2 2 3 3 10 2" xfId="10923"/>
    <cellStyle name="Normal 2 2 2 2 2 3 3 11" xfId="10924"/>
    <cellStyle name="Normal 2 2 2 2 2 3 3 11 2" xfId="10925"/>
    <cellStyle name="Normal 2 2 2 2 2 3 3 12" xfId="10926"/>
    <cellStyle name="Normal 2 2 2 2 2 3 3 12 2" xfId="10927"/>
    <cellStyle name="Normal 2 2 2 2 2 3 3 13" xfId="10928"/>
    <cellStyle name="Normal 2 2 2 2 2 3 3 2" xfId="10929"/>
    <cellStyle name="Normal 2 2 2 2 2 3 3 2 10" xfId="10930"/>
    <cellStyle name="Normal 2 2 2 2 2 3 3 2 10 2" xfId="10931"/>
    <cellStyle name="Normal 2 2 2 2 2 3 3 2 11" xfId="10932"/>
    <cellStyle name="Normal 2 2 2 2 2 3 3 2 11 2" xfId="10933"/>
    <cellStyle name="Normal 2 2 2 2 2 3 3 2 12" xfId="10934"/>
    <cellStyle name="Normal 2 2 2 2 2 3 3 2 2" xfId="10935"/>
    <cellStyle name="Normal 2 2 2 2 2 3 3 2 2 10" xfId="10936"/>
    <cellStyle name="Normal 2 2 2 2 2 3 3 2 2 10 2" xfId="10937"/>
    <cellStyle name="Normal 2 2 2 2 2 3 3 2 2 11" xfId="10938"/>
    <cellStyle name="Normal 2 2 2 2 2 3 3 2 2 2" xfId="10939"/>
    <cellStyle name="Normal 2 2 2 2 2 3 3 2 2 2 2" xfId="10940"/>
    <cellStyle name="Normal 2 2 2 2 2 3 3 2 2 3" xfId="10941"/>
    <cellStyle name="Normal 2 2 2 2 2 3 3 2 2 3 2" xfId="10942"/>
    <cellStyle name="Normal 2 2 2 2 2 3 3 2 2 4" xfId="10943"/>
    <cellStyle name="Normal 2 2 2 2 2 3 3 2 2 4 2" xfId="10944"/>
    <cellStyle name="Normal 2 2 2 2 2 3 3 2 2 5" xfId="10945"/>
    <cellStyle name="Normal 2 2 2 2 2 3 3 2 2 5 2" xfId="10946"/>
    <cellStyle name="Normal 2 2 2 2 2 3 3 2 2 6" xfId="10947"/>
    <cellStyle name="Normal 2 2 2 2 2 3 3 2 2 6 2" xfId="10948"/>
    <cellStyle name="Normal 2 2 2 2 2 3 3 2 2 7" xfId="10949"/>
    <cellStyle name="Normal 2 2 2 2 2 3 3 2 2 7 2" xfId="10950"/>
    <cellStyle name="Normal 2 2 2 2 2 3 3 2 2 8" xfId="10951"/>
    <cellStyle name="Normal 2 2 2 2 2 3 3 2 2 8 2" xfId="10952"/>
    <cellStyle name="Normal 2 2 2 2 2 3 3 2 2 9" xfId="10953"/>
    <cellStyle name="Normal 2 2 2 2 2 3 3 2 2 9 2" xfId="10954"/>
    <cellStyle name="Normal 2 2 2 2 2 3 3 2 3" xfId="10955"/>
    <cellStyle name="Normal 2 2 2 2 2 3 3 2 3 2" xfId="10956"/>
    <cellStyle name="Normal 2 2 2 2 2 3 3 2 4" xfId="10957"/>
    <cellStyle name="Normal 2 2 2 2 2 3 3 2 4 2" xfId="10958"/>
    <cellStyle name="Normal 2 2 2 2 2 3 3 2 5" xfId="10959"/>
    <cellStyle name="Normal 2 2 2 2 2 3 3 2 5 2" xfId="10960"/>
    <cellStyle name="Normal 2 2 2 2 2 3 3 2 6" xfId="10961"/>
    <cellStyle name="Normal 2 2 2 2 2 3 3 2 6 2" xfId="10962"/>
    <cellStyle name="Normal 2 2 2 2 2 3 3 2 7" xfId="10963"/>
    <cellStyle name="Normal 2 2 2 2 2 3 3 2 7 2" xfId="10964"/>
    <cellStyle name="Normal 2 2 2 2 2 3 3 2 8" xfId="10965"/>
    <cellStyle name="Normal 2 2 2 2 2 3 3 2 8 2" xfId="10966"/>
    <cellStyle name="Normal 2 2 2 2 2 3 3 2 9" xfId="10967"/>
    <cellStyle name="Normal 2 2 2 2 2 3 3 2 9 2" xfId="10968"/>
    <cellStyle name="Normal 2 2 2 2 2 3 3 3" xfId="10969"/>
    <cellStyle name="Normal 2 2 2 2 2 3 3 3 10" xfId="10970"/>
    <cellStyle name="Normal 2 2 2 2 2 3 3 3 10 2" xfId="10971"/>
    <cellStyle name="Normal 2 2 2 2 2 3 3 3 11" xfId="10972"/>
    <cellStyle name="Normal 2 2 2 2 2 3 3 3 2" xfId="10973"/>
    <cellStyle name="Normal 2 2 2 2 2 3 3 3 2 2" xfId="10974"/>
    <cellStyle name="Normal 2 2 2 2 2 3 3 3 3" xfId="10975"/>
    <cellStyle name="Normal 2 2 2 2 2 3 3 3 3 2" xfId="10976"/>
    <cellStyle name="Normal 2 2 2 2 2 3 3 3 4" xfId="10977"/>
    <cellStyle name="Normal 2 2 2 2 2 3 3 3 4 2" xfId="10978"/>
    <cellStyle name="Normal 2 2 2 2 2 3 3 3 5" xfId="10979"/>
    <cellStyle name="Normal 2 2 2 2 2 3 3 3 5 2" xfId="10980"/>
    <cellStyle name="Normal 2 2 2 2 2 3 3 3 6" xfId="10981"/>
    <cellStyle name="Normal 2 2 2 2 2 3 3 3 6 2" xfId="10982"/>
    <cellStyle name="Normal 2 2 2 2 2 3 3 3 7" xfId="10983"/>
    <cellStyle name="Normal 2 2 2 2 2 3 3 3 7 2" xfId="10984"/>
    <cellStyle name="Normal 2 2 2 2 2 3 3 3 8" xfId="10985"/>
    <cellStyle name="Normal 2 2 2 2 2 3 3 3 8 2" xfId="10986"/>
    <cellStyle name="Normal 2 2 2 2 2 3 3 3 9" xfId="10987"/>
    <cellStyle name="Normal 2 2 2 2 2 3 3 3 9 2" xfId="10988"/>
    <cellStyle name="Normal 2 2 2 2 2 3 3 4" xfId="10989"/>
    <cellStyle name="Normal 2 2 2 2 2 3 3 4 2" xfId="10990"/>
    <cellStyle name="Normal 2 2 2 2 2 3 3 5" xfId="10991"/>
    <cellStyle name="Normal 2 2 2 2 2 3 3 5 2" xfId="10992"/>
    <cellStyle name="Normal 2 2 2 2 2 3 3 6" xfId="10993"/>
    <cellStyle name="Normal 2 2 2 2 2 3 3 6 2" xfId="10994"/>
    <cellStyle name="Normal 2 2 2 2 2 3 3 7" xfId="10995"/>
    <cellStyle name="Normal 2 2 2 2 2 3 3 7 2" xfId="10996"/>
    <cellStyle name="Normal 2 2 2 2 2 3 3 8" xfId="10997"/>
    <cellStyle name="Normal 2 2 2 2 2 3 3 8 2" xfId="10998"/>
    <cellStyle name="Normal 2 2 2 2 2 3 3 9" xfId="10999"/>
    <cellStyle name="Normal 2 2 2 2 2 3 3 9 2" xfId="11000"/>
    <cellStyle name="Normal 2 2 2 2 2 3 4" xfId="11001"/>
    <cellStyle name="Normal 2 2 2 2 2 3 4 10" xfId="11002"/>
    <cellStyle name="Normal 2 2 2 2 2 3 4 10 2" xfId="11003"/>
    <cellStyle name="Normal 2 2 2 2 2 3 4 11" xfId="11004"/>
    <cellStyle name="Normal 2 2 2 2 2 3 4 11 2" xfId="11005"/>
    <cellStyle name="Normal 2 2 2 2 2 3 4 12" xfId="11006"/>
    <cellStyle name="Normal 2 2 2 2 2 3 4 12 2" xfId="11007"/>
    <cellStyle name="Normal 2 2 2 2 2 3 4 13" xfId="11008"/>
    <cellStyle name="Normal 2 2 2 2 2 3 4 2" xfId="11009"/>
    <cellStyle name="Normal 2 2 2 2 2 3 4 2 10" xfId="11010"/>
    <cellStyle name="Normal 2 2 2 2 2 3 4 2 10 2" xfId="11011"/>
    <cellStyle name="Normal 2 2 2 2 2 3 4 2 11" xfId="11012"/>
    <cellStyle name="Normal 2 2 2 2 2 3 4 2 11 2" xfId="11013"/>
    <cellStyle name="Normal 2 2 2 2 2 3 4 2 12" xfId="11014"/>
    <cellStyle name="Normal 2 2 2 2 2 3 4 2 2" xfId="11015"/>
    <cellStyle name="Normal 2 2 2 2 2 3 4 2 2 10" xfId="11016"/>
    <cellStyle name="Normal 2 2 2 2 2 3 4 2 2 10 2" xfId="11017"/>
    <cellStyle name="Normal 2 2 2 2 2 3 4 2 2 11" xfId="11018"/>
    <cellStyle name="Normal 2 2 2 2 2 3 4 2 2 2" xfId="11019"/>
    <cellStyle name="Normal 2 2 2 2 2 3 4 2 2 2 2" xfId="11020"/>
    <cellStyle name="Normal 2 2 2 2 2 3 4 2 2 3" xfId="11021"/>
    <cellStyle name="Normal 2 2 2 2 2 3 4 2 2 3 2" xfId="11022"/>
    <cellStyle name="Normal 2 2 2 2 2 3 4 2 2 4" xfId="11023"/>
    <cellStyle name="Normal 2 2 2 2 2 3 4 2 2 4 2" xfId="11024"/>
    <cellStyle name="Normal 2 2 2 2 2 3 4 2 2 5" xfId="11025"/>
    <cellStyle name="Normal 2 2 2 2 2 3 4 2 2 5 2" xfId="11026"/>
    <cellStyle name="Normal 2 2 2 2 2 3 4 2 2 6" xfId="11027"/>
    <cellStyle name="Normal 2 2 2 2 2 3 4 2 2 6 2" xfId="11028"/>
    <cellStyle name="Normal 2 2 2 2 2 3 4 2 2 7" xfId="11029"/>
    <cellStyle name="Normal 2 2 2 2 2 3 4 2 2 7 2" xfId="11030"/>
    <cellStyle name="Normal 2 2 2 2 2 3 4 2 2 8" xfId="11031"/>
    <cellStyle name="Normal 2 2 2 2 2 3 4 2 2 8 2" xfId="11032"/>
    <cellStyle name="Normal 2 2 2 2 2 3 4 2 2 9" xfId="11033"/>
    <cellStyle name="Normal 2 2 2 2 2 3 4 2 2 9 2" xfId="11034"/>
    <cellStyle name="Normal 2 2 2 2 2 3 4 2 3" xfId="11035"/>
    <cellStyle name="Normal 2 2 2 2 2 3 4 2 3 2" xfId="11036"/>
    <cellStyle name="Normal 2 2 2 2 2 3 4 2 4" xfId="11037"/>
    <cellStyle name="Normal 2 2 2 2 2 3 4 2 4 2" xfId="11038"/>
    <cellStyle name="Normal 2 2 2 2 2 3 4 2 5" xfId="11039"/>
    <cellStyle name="Normal 2 2 2 2 2 3 4 2 5 2" xfId="11040"/>
    <cellStyle name="Normal 2 2 2 2 2 3 4 2 6" xfId="11041"/>
    <cellStyle name="Normal 2 2 2 2 2 3 4 2 6 2" xfId="11042"/>
    <cellStyle name="Normal 2 2 2 2 2 3 4 2 7" xfId="11043"/>
    <cellStyle name="Normal 2 2 2 2 2 3 4 2 7 2" xfId="11044"/>
    <cellStyle name="Normal 2 2 2 2 2 3 4 2 8" xfId="11045"/>
    <cellStyle name="Normal 2 2 2 2 2 3 4 2 8 2" xfId="11046"/>
    <cellStyle name="Normal 2 2 2 2 2 3 4 2 9" xfId="11047"/>
    <cellStyle name="Normal 2 2 2 2 2 3 4 2 9 2" xfId="11048"/>
    <cellStyle name="Normal 2 2 2 2 2 3 4 3" xfId="11049"/>
    <cellStyle name="Normal 2 2 2 2 2 3 4 3 10" xfId="11050"/>
    <cellStyle name="Normal 2 2 2 2 2 3 4 3 10 2" xfId="11051"/>
    <cellStyle name="Normal 2 2 2 2 2 3 4 3 11" xfId="11052"/>
    <cellStyle name="Normal 2 2 2 2 2 3 4 3 2" xfId="11053"/>
    <cellStyle name="Normal 2 2 2 2 2 3 4 3 2 2" xfId="11054"/>
    <cellStyle name="Normal 2 2 2 2 2 3 4 3 3" xfId="11055"/>
    <cellStyle name="Normal 2 2 2 2 2 3 4 3 3 2" xfId="11056"/>
    <cellStyle name="Normal 2 2 2 2 2 3 4 3 4" xfId="11057"/>
    <cellStyle name="Normal 2 2 2 2 2 3 4 3 4 2" xfId="11058"/>
    <cellStyle name="Normal 2 2 2 2 2 3 4 3 5" xfId="11059"/>
    <cellStyle name="Normal 2 2 2 2 2 3 4 3 5 2" xfId="11060"/>
    <cellStyle name="Normal 2 2 2 2 2 3 4 3 6" xfId="11061"/>
    <cellStyle name="Normal 2 2 2 2 2 3 4 3 6 2" xfId="11062"/>
    <cellStyle name="Normal 2 2 2 2 2 3 4 3 7" xfId="11063"/>
    <cellStyle name="Normal 2 2 2 2 2 3 4 3 7 2" xfId="11064"/>
    <cellStyle name="Normal 2 2 2 2 2 3 4 3 8" xfId="11065"/>
    <cellStyle name="Normal 2 2 2 2 2 3 4 3 8 2" xfId="11066"/>
    <cellStyle name="Normal 2 2 2 2 2 3 4 3 9" xfId="11067"/>
    <cellStyle name="Normal 2 2 2 2 2 3 4 3 9 2" xfId="11068"/>
    <cellStyle name="Normal 2 2 2 2 2 3 4 4" xfId="11069"/>
    <cellStyle name="Normal 2 2 2 2 2 3 4 4 2" xfId="11070"/>
    <cellStyle name="Normal 2 2 2 2 2 3 4 5" xfId="11071"/>
    <cellStyle name="Normal 2 2 2 2 2 3 4 5 2" xfId="11072"/>
    <cellStyle name="Normal 2 2 2 2 2 3 4 6" xfId="11073"/>
    <cellStyle name="Normal 2 2 2 2 2 3 4 6 2" xfId="11074"/>
    <cellStyle name="Normal 2 2 2 2 2 3 4 7" xfId="11075"/>
    <cellStyle name="Normal 2 2 2 2 2 3 4 7 2" xfId="11076"/>
    <cellStyle name="Normal 2 2 2 2 2 3 4 8" xfId="11077"/>
    <cellStyle name="Normal 2 2 2 2 2 3 4 8 2" xfId="11078"/>
    <cellStyle name="Normal 2 2 2 2 2 3 4 9" xfId="11079"/>
    <cellStyle name="Normal 2 2 2 2 2 3 4 9 2" xfId="11080"/>
    <cellStyle name="Normal 2 2 2 2 2 3 5" xfId="11081"/>
    <cellStyle name="Normal 2 2 2 2 2 3 5 10" xfId="11082"/>
    <cellStyle name="Normal 2 2 2 2 2 3 5 10 2" xfId="11083"/>
    <cellStyle name="Normal 2 2 2 2 2 3 5 11" xfId="11084"/>
    <cellStyle name="Normal 2 2 2 2 2 3 5 11 2" xfId="11085"/>
    <cellStyle name="Normal 2 2 2 2 2 3 5 12" xfId="11086"/>
    <cellStyle name="Normal 2 2 2 2 2 3 5 12 2" xfId="11087"/>
    <cellStyle name="Normal 2 2 2 2 2 3 5 13" xfId="11088"/>
    <cellStyle name="Normal 2 2 2 2 2 3 5 2" xfId="11089"/>
    <cellStyle name="Normal 2 2 2 2 2 3 5 2 10" xfId="11090"/>
    <cellStyle name="Normal 2 2 2 2 2 3 5 2 10 2" xfId="11091"/>
    <cellStyle name="Normal 2 2 2 2 2 3 5 2 11" xfId="11092"/>
    <cellStyle name="Normal 2 2 2 2 2 3 5 2 11 2" xfId="11093"/>
    <cellStyle name="Normal 2 2 2 2 2 3 5 2 12" xfId="11094"/>
    <cellStyle name="Normal 2 2 2 2 2 3 5 2 2" xfId="11095"/>
    <cellStyle name="Normal 2 2 2 2 2 3 5 2 2 10" xfId="11096"/>
    <cellStyle name="Normal 2 2 2 2 2 3 5 2 2 10 2" xfId="11097"/>
    <cellStyle name="Normal 2 2 2 2 2 3 5 2 2 11" xfId="11098"/>
    <cellStyle name="Normal 2 2 2 2 2 3 5 2 2 2" xfId="11099"/>
    <cellStyle name="Normal 2 2 2 2 2 3 5 2 2 2 2" xfId="11100"/>
    <cellStyle name="Normal 2 2 2 2 2 3 5 2 2 3" xfId="11101"/>
    <cellStyle name="Normal 2 2 2 2 2 3 5 2 2 3 2" xfId="11102"/>
    <cellStyle name="Normal 2 2 2 2 2 3 5 2 2 4" xfId="11103"/>
    <cellStyle name="Normal 2 2 2 2 2 3 5 2 2 4 2" xfId="11104"/>
    <cellStyle name="Normal 2 2 2 2 2 3 5 2 2 5" xfId="11105"/>
    <cellStyle name="Normal 2 2 2 2 2 3 5 2 2 5 2" xfId="11106"/>
    <cellStyle name="Normal 2 2 2 2 2 3 5 2 2 6" xfId="11107"/>
    <cellStyle name="Normal 2 2 2 2 2 3 5 2 2 6 2" xfId="11108"/>
    <cellStyle name="Normal 2 2 2 2 2 3 5 2 2 7" xfId="11109"/>
    <cellStyle name="Normal 2 2 2 2 2 3 5 2 2 7 2" xfId="11110"/>
    <cellStyle name="Normal 2 2 2 2 2 3 5 2 2 8" xfId="11111"/>
    <cellStyle name="Normal 2 2 2 2 2 3 5 2 2 8 2" xfId="11112"/>
    <cellStyle name="Normal 2 2 2 2 2 3 5 2 2 9" xfId="11113"/>
    <cellStyle name="Normal 2 2 2 2 2 3 5 2 2 9 2" xfId="11114"/>
    <cellStyle name="Normal 2 2 2 2 2 3 5 2 3" xfId="11115"/>
    <cellStyle name="Normal 2 2 2 2 2 3 5 2 3 2" xfId="11116"/>
    <cellStyle name="Normal 2 2 2 2 2 3 5 2 4" xfId="11117"/>
    <cellStyle name="Normal 2 2 2 2 2 3 5 2 4 2" xfId="11118"/>
    <cellStyle name="Normal 2 2 2 2 2 3 5 2 5" xfId="11119"/>
    <cellStyle name="Normal 2 2 2 2 2 3 5 2 5 2" xfId="11120"/>
    <cellStyle name="Normal 2 2 2 2 2 3 5 2 6" xfId="11121"/>
    <cellStyle name="Normal 2 2 2 2 2 3 5 2 6 2" xfId="11122"/>
    <cellStyle name="Normal 2 2 2 2 2 3 5 2 7" xfId="11123"/>
    <cellStyle name="Normal 2 2 2 2 2 3 5 2 7 2" xfId="11124"/>
    <cellStyle name="Normal 2 2 2 2 2 3 5 2 8" xfId="11125"/>
    <cellStyle name="Normal 2 2 2 2 2 3 5 2 8 2" xfId="11126"/>
    <cellStyle name="Normal 2 2 2 2 2 3 5 2 9" xfId="11127"/>
    <cellStyle name="Normal 2 2 2 2 2 3 5 2 9 2" xfId="11128"/>
    <cellStyle name="Normal 2 2 2 2 2 3 5 3" xfId="11129"/>
    <cellStyle name="Normal 2 2 2 2 2 3 5 3 10" xfId="11130"/>
    <cellStyle name="Normal 2 2 2 2 2 3 5 3 10 2" xfId="11131"/>
    <cellStyle name="Normal 2 2 2 2 2 3 5 3 11" xfId="11132"/>
    <cellStyle name="Normal 2 2 2 2 2 3 5 3 2" xfId="11133"/>
    <cellStyle name="Normal 2 2 2 2 2 3 5 3 2 2" xfId="11134"/>
    <cellStyle name="Normal 2 2 2 2 2 3 5 3 3" xfId="11135"/>
    <cellStyle name="Normal 2 2 2 2 2 3 5 3 3 2" xfId="11136"/>
    <cellStyle name="Normal 2 2 2 2 2 3 5 3 4" xfId="11137"/>
    <cellStyle name="Normal 2 2 2 2 2 3 5 3 4 2" xfId="11138"/>
    <cellStyle name="Normal 2 2 2 2 2 3 5 3 5" xfId="11139"/>
    <cellStyle name="Normal 2 2 2 2 2 3 5 3 5 2" xfId="11140"/>
    <cellStyle name="Normal 2 2 2 2 2 3 5 3 6" xfId="11141"/>
    <cellStyle name="Normal 2 2 2 2 2 3 5 3 6 2" xfId="11142"/>
    <cellStyle name="Normal 2 2 2 2 2 3 5 3 7" xfId="11143"/>
    <cellStyle name="Normal 2 2 2 2 2 3 5 3 7 2" xfId="11144"/>
    <cellStyle name="Normal 2 2 2 2 2 3 5 3 8" xfId="11145"/>
    <cellStyle name="Normal 2 2 2 2 2 3 5 3 8 2" xfId="11146"/>
    <cellStyle name="Normal 2 2 2 2 2 3 5 3 9" xfId="11147"/>
    <cellStyle name="Normal 2 2 2 2 2 3 5 3 9 2" xfId="11148"/>
    <cellStyle name="Normal 2 2 2 2 2 3 5 4" xfId="11149"/>
    <cellStyle name="Normal 2 2 2 2 2 3 5 4 2" xfId="11150"/>
    <cellStyle name="Normal 2 2 2 2 2 3 5 5" xfId="11151"/>
    <cellStyle name="Normal 2 2 2 2 2 3 5 5 2" xfId="11152"/>
    <cellStyle name="Normal 2 2 2 2 2 3 5 6" xfId="11153"/>
    <cellStyle name="Normal 2 2 2 2 2 3 5 6 2" xfId="11154"/>
    <cellStyle name="Normal 2 2 2 2 2 3 5 7" xfId="11155"/>
    <cellStyle name="Normal 2 2 2 2 2 3 5 7 2" xfId="11156"/>
    <cellStyle name="Normal 2 2 2 2 2 3 5 8" xfId="11157"/>
    <cellStyle name="Normal 2 2 2 2 2 3 5 8 2" xfId="11158"/>
    <cellStyle name="Normal 2 2 2 2 2 3 5 9" xfId="11159"/>
    <cellStyle name="Normal 2 2 2 2 2 3 5 9 2" xfId="11160"/>
    <cellStyle name="Normal 2 2 2 2 2 3 6" xfId="11161"/>
    <cellStyle name="Normal 2 2 2 2 2 3 6 10" xfId="11162"/>
    <cellStyle name="Normal 2 2 2 2 2 3 6 10 2" xfId="11163"/>
    <cellStyle name="Normal 2 2 2 2 2 3 6 11" xfId="11164"/>
    <cellStyle name="Normal 2 2 2 2 2 3 6 11 2" xfId="11165"/>
    <cellStyle name="Normal 2 2 2 2 2 3 6 12" xfId="11166"/>
    <cellStyle name="Normal 2 2 2 2 2 3 6 12 2" xfId="11167"/>
    <cellStyle name="Normal 2 2 2 2 2 3 6 13" xfId="11168"/>
    <cellStyle name="Normal 2 2 2 2 2 3 6 2" xfId="11169"/>
    <cellStyle name="Normal 2 2 2 2 2 3 6 2 10" xfId="11170"/>
    <cellStyle name="Normal 2 2 2 2 2 3 6 2 10 2" xfId="11171"/>
    <cellStyle name="Normal 2 2 2 2 2 3 6 2 11" xfId="11172"/>
    <cellStyle name="Normal 2 2 2 2 2 3 6 2 11 2" xfId="11173"/>
    <cellStyle name="Normal 2 2 2 2 2 3 6 2 12" xfId="11174"/>
    <cellStyle name="Normal 2 2 2 2 2 3 6 2 2" xfId="11175"/>
    <cellStyle name="Normal 2 2 2 2 2 3 6 2 2 10" xfId="11176"/>
    <cellStyle name="Normal 2 2 2 2 2 3 6 2 2 10 2" xfId="11177"/>
    <cellStyle name="Normal 2 2 2 2 2 3 6 2 2 11" xfId="11178"/>
    <cellStyle name="Normal 2 2 2 2 2 3 6 2 2 2" xfId="11179"/>
    <cellStyle name="Normal 2 2 2 2 2 3 6 2 2 2 2" xfId="11180"/>
    <cellStyle name="Normal 2 2 2 2 2 3 6 2 2 3" xfId="11181"/>
    <cellStyle name="Normal 2 2 2 2 2 3 6 2 2 3 2" xfId="11182"/>
    <cellStyle name="Normal 2 2 2 2 2 3 6 2 2 4" xfId="11183"/>
    <cellStyle name="Normal 2 2 2 2 2 3 6 2 2 4 2" xfId="11184"/>
    <cellStyle name="Normal 2 2 2 2 2 3 6 2 2 5" xfId="11185"/>
    <cellStyle name="Normal 2 2 2 2 2 3 6 2 2 5 2" xfId="11186"/>
    <cellStyle name="Normal 2 2 2 2 2 3 6 2 2 6" xfId="11187"/>
    <cellStyle name="Normal 2 2 2 2 2 3 6 2 2 6 2" xfId="11188"/>
    <cellStyle name="Normal 2 2 2 2 2 3 6 2 2 7" xfId="11189"/>
    <cellStyle name="Normal 2 2 2 2 2 3 6 2 2 7 2" xfId="11190"/>
    <cellStyle name="Normal 2 2 2 2 2 3 6 2 2 8" xfId="11191"/>
    <cellStyle name="Normal 2 2 2 2 2 3 6 2 2 8 2" xfId="11192"/>
    <cellStyle name="Normal 2 2 2 2 2 3 6 2 2 9" xfId="11193"/>
    <cellStyle name="Normal 2 2 2 2 2 3 6 2 2 9 2" xfId="11194"/>
    <cellStyle name="Normal 2 2 2 2 2 3 6 2 3" xfId="11195"/>
    <cellStyle name="Normal 2 2 2 2 2 3 6 2 3 2" xfId="11196"/>
    <cellStyle name="Normal 2 2 2 2 2 3 6 2 4" xfId="11197"/>
    <cellStyle name="Normal 2 2 2 2 2 3 6 2 4 2" xfId="11198"/>
    <cellStyle name="Normal 2 2 2 2 2 3 6 2 5" xfId="11199"/>
    <cellStyle name="Normal 2 2 2 2 2 3 6 2 5 2" xfId="11200"/>
    <cellStyle name="Normal 2 2 2 2 2 3 6 2 6" xfId="11201"/>
    <cellStyle name="Normal 2 2 2 2 2 3 6 2 6 2" xfId="11202"/>
    <cellStyle name="Normal 2 2 2 2 2 3 6 2 7" xfId="11203"/>
    <cellStyle name="Normal 2 2 2 2 2 3 6 2 7 2" xfId="11204"/>
    <cellStyle name="Normal 2 2 2 2 2 3 6 2 8" xfId="11205"/>
    <cellStyle name="Normal 2 2 2 2 2 3 6 2 8 2" xfId="11206"/>
    <cellStyle name="Normal 2 2 2 2 2 3 6 2 9" xfId="11207"/>
    <cellStyle name="Normal 2 2 2 2 2 3 6 2 9 2" xfId="11208"/>
    <cellStyle name="Normal 2 2 2 2 2 3 6 3" xfId="11209"/>
    <cellStyle name="Normal 2 2 2 2 2 3 6 3 10" xfId="11210"/>
    <cellStyle name="Normal 2 2 2 2 2 3 6 3 10 2" xfId="11211"/>
    <cellStyle name="Normal 2 2 2 2 2 3 6 3 11" xfId="11212"/>
    <cellStyle name="Normal 2 2 2 2 2 3 6 3 2" xfId="11213"/>
    <cellStyle name="Normal 2 2 2 2 2 3 6 3 2 2" xfId="11214"/>
    <cellStyle name="Normal 2 2 2 2 2 3 6 3 3" xfId="11215"/>
    <cellStyle name="Normal 2 2 2 2 2 3 6 3 3 2" xfId="11216"/>
    <cellStyle name="Normal 2 2 2 2 2 3 6 3 4" xfId="11217"/>
    <cellStyle name="Normal 2 2 2 2 2 3 6 3 4 2" xfId="11218"/>
    <cellStyle name="Normal 2 2 2 2 2 3 6 3 5" xfId="11219"/>
    <cellStyle name="Normal 2 2 2 2 2 3 6 3 5 2" xfId="11220"/>
    <cellStyle name="Normal 2 2 2 2 2 3 6 3 6" xfId="11221"/>
    <cellStyle name="Normal 2 2 2 2 2 3 6 3 6 2" xfId="11222"/>
    <cellStyle name="Normal 2 2 2 2 2 3 6 3 7" xfId="11223"/>
    <cellStyle name="Normal 2 2 2 2 2 3 6 3 7 2" xfId="11224"/>
    <cellStyle name="Normal 2 2 2 2 2 3 6 3 8" xfId="11225"/>
    <cellStyle name="Normal 2 2 2 2 2 3 6 3 8 2" xfId="11226"/>
    <cellStyle name="Normal 2 2 2 2 2 3 6 3 9" xfId="11227"/>
    <cellStyle name="Normal 2 2 2 2 2 3 6 3 9 2" xfId="11228"/>
    <cellStyle name="Normal 2 2 2 2 2 3 6 4" xfId="11229"/>
    <cellStyle name="Normal 2 2 2 2 2 3 6 4 2" xfId="11230"/>
    <cellStyle name="Normal 2 2 2 2 2 3 6 5" xfId="11231"/>
    <cellStyle name="Normal 2 2 2 2 2 3 6 5 2" xfId="11232"/>
    <cellStyle name="Normal 2 2 2 2 2 3 6 6" xfId="11233"/>
    <cellStyle name="Normal 2 2 2 2 2 3 6 6 2" xfId="11234"/>
    <cellStyle name="Normal 2 2 2 2 2 3 6 7" xfId="11235"/>
    <cellStyle name="Normal 2 2 2 2 2 3 6 7 2" xfId="11236"/>
    <cellStyle name="Normal 2 2 2 2 2 3 6 8" xfId="11237"/>
    <cellStyle name="Normal 2 2 2 2 2 3 6 8 2" xfId="11238"/>
    <cellStyle name="Normal 2 2 2 2 2 3 6 9" xfId="11239"/>
    <cellStyle name="Normal 2 2 2 2 2 3 6 9 2" xfId="11240"/>
    <cellStyle name="Normal 2 2 2 2 2 3 7" xfId="11241"/>
    <cellStyle name="Normal 2 2 2 2 2 4" xfId="11242"/>
    <cellStyle name="Normal 2 2 2 2 2 4 10" xfId="11243"/>
    <cellStyle name="Normal 2 2 2 2 2 4 10 2" xfId="11244"/>
    <cellStyle name="Normal 2 2 2 2 2 4 11" xfId="11245"/>
    <cellStyle name="Normal 2 2 2 2 2 4 11 2" xfId="11246"/>
    <cellStyle name="Normal 2 2 2 2 2 4 12" xfId="11247"/>
    <cellStyle name="Normal 2 2 2 2 2 4 12 2" xfId="11248"/>
    <cellStyle name="Normal 2 2 2 2 2 4 13" xfId="11249"/>
    <cellStyle name="Normal 2 2 2 2 2 4 2" xfId="11250"/>
    <cellStyle name="Normal 2 2 2 2 2 4 2 10" xfId="11251"/>
    <cellStyle name="Normal 2 2 2 2 2 4 2 10 2" xfId="11252"/>
    <cellStyle name="Normal 2 2 2 2 2 4 2 11" xfId="11253"/>
    <cellStyle name="Normal 2 2 2 2 2 4 2 11 2" xfId="11254"/>
    <cellStyle name="Normal 2 2 2 2 2 4 2 12" xfId="11255"/>
    <cellStyle name="Normal 2 2 2 2 2 4 2 2" xfId="11256"/>
    <cellStyle name="Normal 2 2 2 2 2 4 2 2 10" xfId="11257"/>
    <cellStyle name="Normal 2 2 2 2 2 4 2 2 10 2" xfId="11258"/>
    <cellStyle name="Normal 2 2 2 2 2 4 2 2 11" xfId="11259"/>
    <cellStyle name="Normal 2 2 2 2 2 4 2 2 2" xfId="11260"/>
    <cellStyle name="Normal 2 2 2 2 2 4 2 2 2 2" xfId="11261"/>
    <cellStyle name="Normal 2 2 2 2 2 4 2 2 3" xfId="11262"/>
    <cellStyle name="Normal 2 2 2 2 2 4 2 2 3 2" xfId="11263"/>
    <cellStyle name="Normal 2 2 2 2 2 4 2 2 4" xfId="11264"/>
    <cellStyle name="Normal 2 2 2 2 2 4 2 2 4 2" xfId="11265"/>
    <cellStyle name="Normal 2 2 2 2 2 4 2 2 5" xfId="11266"/>
    <cellStyle name="Normal 2 2 2 2 2 4 2 2 5 2" xfId="11267"/>
    <cellStyle name="Normal 2 2 2 2 2 4 2 2 6" xfId="11268"/>
    <cellStyle name="Normal 2 2 2 2 2 4 2 2 6 2" xfId="11269"/>
    <cellStyle name="Normal 2 2 2 2 2 4 2 2 7" xfId="11270"/>
    <cellStyle name="Normal 2 2 2 2 2 4 2 2 7 2" xfId="11271"/>
    <cellStyle name="Normal 2 2 2 2 2 4 2 2 8" xfId="11272"/>
    <cellStyle name="Normal 2 2 2 2 2 4 2 2 8 2" xfId="11273"/>
    <cellStyle name="Normal 2 2 2 2 2 4 2 2 9" xfId="11274"/>
    <cellStyle name="Normal 2 2 2 2 2 4 2 2 9 2" xfId="11275"/>
    <cellStyle name="Normal 2 2 2 2 2 4 2 3" xfId="11276"/>
    <cellStyle name="Normal 2 2 2 2 2 4 2 3 2" xfId="11277"/>
    <cellStyle name="Normal 2 2 2 2 2 4 2 4" xfId="11278"/>
    <cellStyle name="Normal 2 2 2 2 2 4 2 4 2" xfId="11279"/>
    <cellStyle name="Normal 2 2 2 2 2 4 2 5" xfId="11280"/>
    <cellStyle name="Normal 2 2 2 2 2 4 2 5 2" xfId="11281"/>
    <cellStyle name="Normal 2 2 2 2 2 4 2 6" xfId="11282"/>
    <cellStyle name="Normal 2 2 2 2 2 4 2 6 2" xfId="11283"/>
    <cellStyle name="Normal 2 2 2 2 2 4 2 7" xfId="11284"/>
    <cellStyle name="Normal 2 2 2 2 2 4 2 7 2" xfId="11285"/>
    <cellStyle name="Normal 2 2 2 2 2 4 2 8" xfId="11286"/>
    <cellStyle name="Normal 2 2 2 2 2 4 2 8 2" xfId="11287"/>
    <cellStyle name="Normal 2 2 2 2 2 4 2 9" xfId="11288"/>
    <cellStyle name="Normal 2 2 2 2 2 4 2 9 2" xfId="11289"/>
    <cellStyle name="Normal 2 2 2 2 2 4 3" xfId="11290"/>
    <cellStyle name="Normal 2 2 2 2 2 4 3 10" xfId="11291"/>
    <cellStyle name="Normal 2 2 2 2 2 4 3 10 2" xfId="11292"/>
    <cellStyle name="Normal 2 2 2 2 2 4 3 11" xfId="11293"/>
    <cellStyle name="Normal 2 2 2 2 2 4 3 2" xfId="11294"/>
    <cellStyle name="Normal 2 2 2 2 2 4 3 2 2" xfId="11295"/>
    <cellStyle name="Normal 2 2 2 2 2 4 3 3" xfId="11296"/>
    <cellStyle name="Normal 2 2 2 2 2 4 3 3 2" xfId="11297"/>
    <cellStyle name="Normal 2 2 2 2 2 4 3 4" xfId="11298"/>
    <cellStyle name="Normal 2 2 2 2 2 4 3 4 2" xfId="11299"/>
    <cellStyle name="Normal 2 2 2 2 2 4 3 5" xfId="11300"/>
    <cellStyle name="Normal 2 2 2 2 2 4 3 5 2" xfId="11301"/>
    <cellStyle name="Normal 2 2 2 2 2 4 3 6" xfId="11302"/>
    <cellStyle name="Normal 2 2 2 2 2 4 3 6 2" xfId="11303"/>
    <cellStyle name="Normal 2 2 2 2 2 4 3 7" xfId="11304"/>
    <cellStyle name="Normal 2 2 2 2 2 4 3 7 2" xfId="11305"/>
    <cellStyle name="Normal 2 2 2 2 2 4 3 8" xfId="11306"/>
    <cellStyle name="Normal 2 2 2 2 2 4 3 8 2" xfId="11307"/>
    <cellStyle name="Normal 2 2 2 2 2 4 3 9" xfId="11308"/>
    <cellStyle name="Normal 2 2 2 2 2 4 3 9 2" xfId="11309"/>
    <cellStyle name="Normal 2 2 2 2 2 4 4" xfId="11310"/>
    <cellStyle name="Normal 2 2 2 2 2 4 4 2" xfId="11311"/>
    <cellStyle name="Normal 2 2 2 2 2 4 5" xfId="11312"/>
    <cellStyle name="Normal 2 2 2 2 2 4 5 2" xfId="11313"/>
    <cellStyle name="Normal 2 2 2 2 2 4 6" xfId="11314"/>
    <cellStyle name="Normal 2 2 2 2 2 4 6 2" xfId="11315"/>
    <cellStyle name="Normal 2 2 2 2 2 4 7" xfId="11316"/>
    <cellStyle name="Normal 2 2 2 2 2 4 7 2" xfId="11317"/>
    <cellStyle name="Normal 2 2 2 2 2 4 8" xfId="11318"/>
    <cellStyle name="Normal 2 2 2 2 2 4 8 2" xfId="11319"/>
    <cellStyle name="Normal 2 2 2 2 2 4 9" xfId="11320"/>
    <cellStyle name="Normal 2 2 2 2 2 4 9 2" xfId="11321"/>
    <cellStyle name="Normal 2 2 2 2 2 5" xfId="11322"/>
    <cellStyle name="Normal 2 2 2 2 2 5 10" xfId="11323"/>
    <cellStyle name="Normal 2 2 2 2 2 5 10 2" xfId="11324"/>
    <cellStyle name="Normal 2 2 2 2 2 5 11" xfId="11325"/>
    <cellStyle name="Normal 2 2 2 2 2 5 11 2" xfId="11326"/>
    <cellStyle name="Normal 2 2 2 2 2 5 12" xfId="11327"/>
    <cellStyle name="Normal 2 2 2 2 2 5 12 2" xfId="11328"/>
    <cellStyle name="Normal 2 2 2 2 2 5 13" xfId="11329"/>
    <cellStyle name="Normal 2 2 2 2 2 5 2" xfId="11330"/>
    <cellStyle name="Normal 2 2 2 2 2 5 2 10" xfId="11331"/>
    <cellStyle name="Normal 2 2 2 2 2 5 2 10 2" xfId="11332"/>
    <cellStyle name="Normal 2 2 2 2 2 5 2 11" xfId="11333"/>
    <cellStyle name="Normal 2 2 2 2 2 5 2 11 2" xfId="11334"/>
    <cellStyle name="Normal 2 2 2 2 2 5 2 12" xfId="11335"/>
    <cellStyle name="Normal 2 2 2 2 2 5 2 2" xfId="11336"/>
    <cellStyle name="Normal 2 2 2 2 2 5 2 2 10" xfId="11337"/>
    <cellStyle name="Normal 2 2 2 2 2 5 2 2 10 2" xfId="11338"/>
    <cellStyle name="Normal 2 2 2 2 2 5 2 2 11" xfId="11339"/>
    <cellStyle name="Normal 2 2 2 2 2 5 2 2 2" xfId="11340"/>
    <cellStyle name="Normal 2 2 2 2 2 5 2 2 2 2" xfId="11341"/>
    <cellStyle name="Normal 2 2 2 2 2 5 2 2 3" xfId="11342"/>
    <cellStyle name="Normal 2 2 2 2 2 5 2 2 3 2" xfId="11343"/>
    <cellStyle name="Normal 2 2 2 2 2 5 2 2 4" xfId="11344"/>
    <cellStyle name="Normal 2 2 2 2 2 5 2 2 4 2" xfId="11345"/>
    <cellStyle name="Normal 2 2 2 2 2 5 2 2 5" xfId="11346"/>
    <cellStyle name="Normal 2 2 2 2 2 5 2 2 5 2" xfId="11347"/>
    <cellStyle name="Normal 2 2 2 2 2 5 2 2 6" xfId="11348"/>
    <cellStyle name="Normal 2 2 2 2 2 5 2 2 6 2" xfId="11349"/>
    <cellStyle name="Normal 2 2 2 2 2 5 2 2 7" xfId="11350"/>
    <cellStyle name="Normal 2 2 2 2 2 5 2 2 7 2" xfId="11351"/>
    <cellStyle name="Normal 2 2 2 2 2 5 2 2 8" xfId="11352"/>
    <cellStyle name="Normal 2 2 2 2 2 5 2 2 8 2" xfId="11353"/>
    <cellStyle name="Normal 2 2 2 2 2 5 2 2 9" xfId="11354"/>
    <cellStyle name="Normal 2 2 2 2 2 5 2 2 9 2" xfId="11355"/>
    <cellStyle name="Normal 2 2 2 2 2 5 2 3" xfId="11356"/>
    <cellStyle name="Normal 2 2 2 2 2 5 2 3 2" xfId="11357"/>
    <cellStyle name="Normal 2 2 2 2 2 5 2 4" xfId="11358"/>
    <cellStyle name="Normal 2 2 2 2 2 5 2 4 2" xfId="11359"/>
    <cellStyle name="Normal 2 2 2 2 2 5 2 5" xfId="11360"/>
    <cellStyle name="Normal 2 2 2 2 2 5 2 5 2" xfId="11361"/>
    <cellStyle name="Normal 2 2 2 2 2 5 2 6" xfId="11362"/>
    <cellStyle name="Normal 2 2 2 2 2 5 2 6 2" xfId="11363"/>
    <cellStyle name="Normal 2 2 2 2 2 5 2 7" xfId="11364"/>
    <cellStyle name="Normal 2 2 2 2 2 5 2 7 2" xfId="11365"/>
    <cellStyle name="Normal 2 2 2 2 2 5 2 8" xfId="11366"/>
    <cellStyle name="Normal 2 2 2 2 2 5 2 8 2" xfId="11367"/>
    <cellStyle name="Normal 2 2 2 2 2 5 2 9" xfId="11368"/>
    <cellStyle name="Normal 2 2 2 2 2 5 2 9 2" xfId="11369"/>
    <cellStyle name="Normal 2 2 2 2 2 5 3" xfId="11370"/>
    <cellStyle name="Normal 2 2 2 2 2 5 3 10" xfId="11371"/>
    <cellStyle name="Normal 2 2 2 2 2 5 3 10 2" xfId="11372"/>
    <cellStyle name="Normal 2 2 2 2 2 5 3 11" xfId="11373"/>
    <cellStyle name="Normal 2 2 2 2 2 5 3 2" xfId="11374"/>
    <cellStyle name="Normal 2 2 2 2 2 5 3 2 2" xfId="11375"/>
    <cellStyle name="Normal 2 2 2 2 2 5 3 3" xfId="11376"/>
    <cellStyle name="Normal 2 2 2 2 2 5 3 3 2" xfId="11377"/>
    <cellStyle name="Normal 2 2 2 2 2 5 3 4" xfId="11378"/>
    <cellStyle name="Normal 2 2 2 2 2 5 3 4 2" xfId="11379"/>
    <cellStyle name="Normal 2 2 2 2 2 5 3 5" xfId="11380"/>
    <cellStyle name="Normal 2 2 2 2 2 5 3 5 2" xfId="11381"/>
    <cellStyle name="Normal 2 2 2 2 2 5 3 6" xfId="11382"/>
    <cellStyle name="Normal 2 2 2 2 2 5 3 6 2" xfId="11383"/>
    <cellStyle name="Normal 2 2 2 2 2 5 3 7" xfId="11384"/>
    <cellStyle name="Normal 2 2 2 2 2 5 3 7 2" xfId="11385"/>
    <cellStyle name="Normal 2 2 2 2 2 5 3 8" xfId="11386"/>
    <cellStyle name="Normal 2 2 2 2 2 5 3 8 2" xfId="11387"/>
    <cellStyle name="Normal 2 2 2 2 2 5 3 9" xfId="11388"/>
    <cellStyle name="Normal 2 2 2 2 2 5 3 9 2" xfId="11389"/>
    <cellStyle name="Normal 2 2 2 2 2 5 4" xfId="11390"/>
    <cellStyle name="Normal 2 2 2 2 2 5 4 2" xfId="11391"/>
    <cellStyle name="Normal 2 2 2 2 2 5 5" xfId="11392"/>
    <cellStyle name="Normal 2 2 2 2 2 5 5 2" xfId="11393"/>
    <cellStyle name="Normal 2 2 2 2 2 5 6" xfId="11394"/>
    <cellStyle name="Normal 2 2 2 2 2 5 6 2" xfId="11395"/>
    <cellStyle name="Normal 2 2 2 2 2 5 7" xfId="11396"/>
    <cellStyle name="Normal 2 2 2 2 2 5 7 2" xfId="11397"/>
    <cellStyle name="Normal 2 2 2 2 2 5 8" xfId="11398"/>
    <cellStyle name="Normal 2 2 2 2 2 5 8 2" xfId="11399"/>
    <cellStyle name="Normal 2 2 2 2 2 5 9" xfId="11400"/>
    <cellStyle name="Normal 2 2 2 2 2 5 9 2" xfId="11401"/>
    <cellStyle name="Normal 2 2 2 2 2 6" xfId="11402"/>
    <cellStyle name="Normal 2 2 2 2 2 6 2" xfId="11403"/>
    <cellStyle name="Normal 2 2 2 2 2 6 2 10" xfId="11404"/>
    <cellStyle name="Normal 2 2 2 2 2 6 2 10 2" xfId="11405"/>
    <cellStyle name="Normal 2 2 2 2 2 6 2 11" xfId="11406"/>
    <cellStyle name="Normal 2 2 2 2 2 6 2 11 2" xfId="11407"/>
    <cellStyle name="Normal 2 2 2 2 2 6 2 12" xfId="11408"/>
    <cellStyle name="Normal 2 2 2 2 2 6 2 12 2" xfId="11409"/>
    <cellStyle name="Normal 2 2 2 2 2 6 2 13" xfId="11410"/>
    <cellStyle name="Normal 2 2 2 2 2 6 2 2" xfId="11411"/>
    <cellStyle name="Normal 2 2 2 2 2 6 2 2 10" xfId="11412"/>
    <cellStyle name="Normal 2 2 2 2 2 6 2 2 10 2" xfId="11413"/>
    <cellStyle name="Normal 2 2 2 2 2 6 2 2 11" xfId="11414"/>
    <cellStyle name="Normal 2 2 2 2 2 6 2 2 11 2" xfId="11415"/>
    <cellStyle name="Normal 2 2 2 2 2 6 2 2 12" xfId="11416"/>
    <cellStyle name="Normal 2 2 2 2 2 6 2 2 2" xfId="11417"/>
    <cellStyle name="Normal 2 2 2 2 2 6 2 2 2 10" xfId="11418"/>
    <cellStyle name="Normal 2 2 2 2 2 6 2 2 2 10 2" xfId="11419"/>
    <cellStyle name="Normal 2 2 2 2 2 6 2 2 2 11" xfId="11420"/>
    <cellStyle name="Normal 2 2 2 2 2 6 2 2 2 2" xfId="11421"/>
    <cellStyle name="Normal 2 2 2 2 2 6 2 2 2 2 2" xfId="11422"/>
    <cellStyle name="Normal 2 2 2 2 2 6 2 2 2 3" xfId="11423"/>
    <cellStyle name="Normal 2 2 2 2 2 6 2 2 2 3 2" xfId="11424"/>
    <cellStyle name="Normal 2 2 2 2 2 6 2 2 2 4" xfId="11425"/>
    <cellStyle name="Normal 2 2 2 2 2 6 2 2 2 4 2" xfId="11426"/>
    <cellStyle name="Normal 2 2 2 2 2 6 2 2 2 5" xfId="11427"/>
    <cellStyle name="Normal 2 2 2 2 2 6 2 2 2 5 2" xfId="11428"/>
    <cellStyle name="Normal 2 2 2 2 2 6 2 2 2 6" xfId="11429"/>
    <cellStyle name="Normal 2 2 2 2 2 6 2 2 2 6 2" xfId="11430"/>
    <cellStyle name="Normal 2 2 2 2 2 6 2 2 2 7" xfId="11431"/>
    <cellStyle name="Normal 2 2 2 2 2 6 2 2 2 7 2" xfId="11432"/>
    <cellStyle name="Normal 2 2 2 2 2 6 2 2 2 8" xfId="11433"/>
    <cellStyle name="Normal 2 2 2 2 2 6 2 2 2 8 2" xfId="11434"/>
    <cellStyle name="Normal 2 2 2 2 2 6 2 2 2 9" xfId="11435"/>
    <cellStyle name="Normal 2 2 2 2 2 6 2 2 2 9 2" xfId="11436"/>
    <cellStyle name="Normal 2 2 2 2 2 6 2 2 3" xfId="11437"/>
    <cellStyle name="Normal 2 2 2 2 2 6 2 2 3 2" xfId="11438"/>
    <cellStyle name="Normal 2 2 2 2 2 6 2 2 4" xfId="11439"/>
    <cellStyle name="Normal 2 2 2 2 2 6 2 2 4 2" xfId="11440"/>
    <cellStyle name="Normal 2 2 2 2 2 6 2 2 5" xfId="11441"/>
    <cellStyle name="Normal 2 2 2 2 2 6 2 2 5 2" xfId="11442"/>
    <cellStyle name="Normal 2 2 2 2 2 6 2 2 6" xfId="11443"/>
    <cellStyle name="Normal 2 2 2 2 2 6 2 2 6 2" xfId="11444"/>
    <cellStyle name="Normal 2 2 2 2 2 6 2 2 7" xfId="11445"/>
    <cellStyle name="Normal 2 2 2 2 2 6 2 2 7 2" xfId="11446"/>
    <cellStyle name="Normal 2 2 2 2 2 6 2 2 8" xfId="11447"/>
    <cellStyle name="Normal 2 2 2 2 2 6 2 2 8 2" xfId="11448"/>
    <cellStyle name="Normal 2 2 2 2 2 6 2 2 9" xfId="11449"/>
    <cellStyle name="Normal 2 2 2 2 2 6 2 2 9 2" xfId="11450"/>
    <cellStyle name="Normal 2 2 2 2 2 6 2 3" xfId="11451"/>
    <cellStyle name="Normal 2 2 2 2 2 6 2 3 10" xfId="11452"/>
    <cellStyle name="Normal 2 2 2 2 2 6 2 3 10 2" xfId="11453"/>
    <cellStyle name="Normal 2 2 2 2 2 6 2 3 11" xfId="11454"/>
    <cellStyle name="Normal 2 2 2 2 2 6 2 3 2" xfId="11455"/>
    <cellStyle name="Normal 2 2 2 2 2 6 2 3 2 2" xfId="11456"/>
    <cellStyle name="Normal 2 2 2 2 2 6 2 3 3" xfId="11457"/>
    <cellStyle name="Normal 2 2 2 2 2 6 2 3 3 2" xfId="11458"/>
    <cellStyle name="Normal 2 2 2 2 2 6 2 3 4" xfId="11459"/>
    <cellStyle name="Normal 2 2 2 2 2 6 2 3 4 2" xfId="11460"/>
    <cellStyle name="Normal 2 2 2 2 2 6 2 3 5" xfId="11461"/>
    <cellStyle name="Normal 2 2 2 2 2 6 2 3 5 2" xfId="11462"/>
    <cellStyle name="Normal 2 2 2 2 2 6 2 3 6" xfId="11463"/>
    <cellStyle name="Normal 2 2 2 2 2 6 2 3 6 2" xfId="11464"/>
    <cellStyle name="Normal 2 2 2 2 2 6 2 3 7" xfId="11465"/>
    <cellStyle name="Normal 2 2 2 2 2 6 2 3 7 2" xfId="11466"/>
    <cellStyle name="Normal 2 2 2 2 2 6 2 3 8" xfId="11467"/>
    <cellStyle name="Normal 2 2 2 2 2 6 2 3 8 2" xfId="11468"/>
    <cellStyle name="Normal 2 2 2 2 2 6 2 3 9" xfId="11469"/>
    <cellStyle name="Normal 2 2 2 2 2 6 2 3 9 2" xfId="11470"/>
    <cellStyle name="Normal 2 2 2 2 2 6 2 4" xfId="11471"/>
    <cellStyle name="Normal 2 2 2 2 2 6 2 4 2" xfId="11472"/>
    <cellStyle name="Normal 2 2 2 2 2 6 2 5" xfId="11473"/>
    <cellStyle name="Normal 2 2 2 2 2 6 2 5 2" xfId="11474"/>
    <cellStyle name="Normal 2 2 2 2 2 6 2 6" xfId="11475"/>
    <cellStyle name="Normal 2 2 2 2 2 6 2 6 2" xfId="11476"/>
    <cellStyle name="Normal 2 2 2 2 2 6 2 7" xfId="11477"/>
    <cellStyle name="Normal 2 2 2 2 2 6 2 7 2" xfId="11478"/>
    <cellStyle name="Normal 2 2 2 2 2 6 2 8" xfId="11479"/>
    <cellStyle name="Normal 2 2 2 2 2 6 2 8 2" xfId="11480"/>
    <cellStyle name="Normal 2 2 2 2 2 6 2 9" xfId="11481"/>
    <cellStyle name="Normal 2 2 2 2 2 6 2 9 2" xfId="11482"/>
    <cellStyle name="Normal 2 2 2 2 2 6 3" xfId="11483"/>
    <cellStyle name="Normal 2 2 2 2 2 6 3 10" xfId="11484"/>
    <cellStyle name="Normal 2 2 2 2 2 6 3 10 2" xfId="11485"/>
    <cellStyle name="Normal 2 2 2 2 2 6 3 11" xfId="11486"/>
    <cellStyle name="Normal 2 2 2 2 2 6 3 11 2" xfId="11487"/>
    <cellStyle name="Normal 2 2 2 2 2 6 3 12" xfId="11488"/>
    <cellStyle name="Normal 2 2 2 2 2 6 3 12 2" xfId="11489"/>
    <cellStyle name="Normal 2 2 2 2 2 6 3 13" xfId="11490"/>
    <cellStyle name="Normal 2 2 2 2 2 6 3 2" xfId="11491"/>
    <cellStyle name="Normal 2 2 2 2 2 6 3 2 10" xfId="11492"/>
    <cellStyle name="Normal 2 2 2 2 2 6 3 2 10 2" xfId="11493"/>
    <cellStyle name="Normal 2 2 2 2 2 6 3 2 11" xfId="11494"/>
    <cellStyle name="Normal 2 2 2 2 2 6 3 2 11 2" xfId="11495"/>
    <cellStyle name="Normal 2 2 2 2 2 6 3 2 12" xfId="11496"/>
    <cellStyle name="Normal 2 2 2 2 2 6 3 2 2" xfId="11497"/>
    <cellStyle name="Normal 2 2 2 2 2 6 3 2 2 10" xfId="11498"/>
    <cellStyle name="Normal 2 2 2 2 2 6 3 2 2 10 2" xfId="11499"/>
    <cellStyle name="Normal 2 2 2 2 2 6 3 2 2 11" xfId="11500"/>
    <cellStyle name="Normal 2 2 2 2 2 6 3 2 2 2" xfId="11501"/>
    <cellStyle name="Normal 2 2 2 2 2 6 3 2 2 2 2" xfId="11502"/>
    <cellStyle name="Normal 2 2 2 2 2 6 3 2 2 3" xfId="11503"/>
    <cellStyle name="Normal 2 2 2 2 2 6 3 2 2 3 2" xfId="11504"/>
    <cellStyle name="Normal 2 2 2 2 2 6 3 2 2 4" xfId="11505"/>
    <cellStyle name="Normal 2 2 2 2 2 6 3 2 2 4 2" xfId="11506"/>
    <cellStyle name="Normal 2 2 2 2 2 6 3 2 2 5" xfId="11507"/>
    <cellStyle name="Normal 2 2 2 2 2 6 3 2 2 5 2" xfId="11508"/>
    <cellStyle name="Normal 2 2 2 2 2 6 3 2 2 6" xfId="11509"/>
    <cellStyle name="Normal 2 2 2 2 2 6 3 2 2 6 2" xfId="11510"/>
    <cellStyle name="Normal 2 2 2 2 2 6 3 2 2 7" xfId="11511"/>
    <cellStyle name="Normal 2 2 2 2 2 6 3 2 2 7 2" xfId="11512"/>
    <cellStyle name="Normal 2 2 2 2 2 6 3 2 2 8" xfId="11513"/>
    <cellStyle name="Normal 2 2 2 2 2 6 3 2 2 8 2" xfId="11514"/>
    <cellStyle name="Normal 2 2 2 2 2 6 3 2 2 9" xfId="11515"/>
    <cellStyle name="Normal 2 2 2 2 2 6 3 2 2 9 2" xfId="11516"/>
    <cellStyle name="Normal 2 2 2 2 2 6 3 2 3" xfId="11517"/>
    <cellStyle name="Normal 2 2 2 2 2 6 3 2 3 2" xfId="11518"/>
    <cellStyle name="Normal 2 2 2 2 2 6 3 2 4" xfId="11519"/>
    <cellStyle name="Normal 2 2 2 2 2 6 3 2 4 2" xfId="11520"/>
    <cellStyle name="Normal 2 2 2 2 2 6 3 2 5" xfId="11521"/>
    <cellStyle name="Normal 2 2 2 2 2 6 3 2 5 2" xfId="11522"/>
    <cellStyle name="Normal 2 2 2 2 2 6 3 2 6" xfId="11523"/>
    <cellStyle name="Normal 2 2 2 2 2 6 3 2 6 2" xfId="11524"/>
    <cellStyle name="Normal 2 2 2 2 2 6 3 2 7" xfId="11525"/>
    <cellStyle name="Normal 2 2 2 2 2 6 3 2 7 2" xfId="11526"/>
    <cellStyle name="Normal 2 2 2 2 2 6 3 2 8" xfId="11527"/>
    <cellStyle name="Normal 2 2 2 2 2 6 3 2 8 2" xfId="11528"/>
    <cellStyle name="Normal 2 2 2 2 2 6 3 2 9" xfId="11529"/>
    <cellStyle name="Normal 2 2 2 2 2 6 3 2 9 2" xfId="11530"/>
    <cellStyle name="Normal 2 2 2 2 2 6 3 3" xfId="11531"/>
    <cellStyle name="Normal 2 2 2 2 2 6 3 3 10" xfId="11532"/>
    <cellStyle name="Normal 2 2 2 2 2 6 3 3 10 2" xfId="11533"/>
    <cellStyle name="Normal 2 2 2 2 2 6 3 3 11" xfId="11534"/>
    <cellStyle name="Normal 2 2 2 2 2 6 3 3 2" xfId="11535"/>
    <cellStyle name="Normal 2 2 2 2 2 6 3 3 2 2" xfId="11536"/>
    <cellStyle name="Normal 2 2 2 2 2 6 3 3 3" xfId="11537"/>
    <cellStyle name="Normal 2 2 2 2 2 6 3 3 3 2" xfId="11538"/>
    <cellStyle name="Normal 2 2 2 2 2 6 3 3 4" xfId="11539"/>
    <cellStyle name="Normal 2 2 2 2 2 6 3 3 4 2" xfId="11540"/>
    <cellStyle name="Normal 2 2 2 2 2 6 3 3 5" xfId="11541"/>
    <cellStyle name="Normal 2 2 2 2 2 6 3 3 5 2" xfId="11542"/>
    <cellStyle name="Normal 2 2 2 2 2 6 3 3 6" xfId="11543"/>
    <cellStyle name="Normal 2 2 2 2 2 6 3 3 6 2" xfId="11544"/>
    <cellStyle name="Normal 2 2 2 2 2 6 3 3 7" xfId="11545"/>
    <cellStyle name="Normal 2 2 2 2 2 6 3 3 7 2" xfId="11546"/>
    <cellStyle name="Normal 2 2 2 2 2 6 3 3 8" xfId="11547"/>
    <cellStyle name="Normal 2 2 2 2 2 6 3 3 8 2" xfId="11548"/>
    <cellStyle name="Normal 2 2 2 2 2 6 3 3 9" xfId="11549"/>
    <cellStyle name="Normal 2 2 2 2 2 6 3 3 9 2" xfId="11550"/>
    <cellStyle name="Normal 2 2 2 2 2 6 3 4" xfId="11551"/>
    <cellStyle name="Normal 2 2 2 2 2 6 3 4 2" xfId="11552"/>
    <cellStyle name="Normal 2 2 2 2 2 6 3 5" xfId="11553"/>
    <cellStyle name="Normal 2 2 2 2 2 6 3 5 2" xfId="11554"/>
    <cellStyle name="Normal 2 2 2 2 2 6 3 6" xfId="11555"/>
    <cellStyle name="Normal 2 2 2 2 2 6 3 6 2" xfId="11556"/>
    <cellStyle name="Normal 2 2 2 2 2 6 3 7" xfId="11557"/>
    <cellStyle name="Normal 2 2 2 2 2 6 3 7 2" xfId="11558"/>
    <cellStyle name="Normal 2 2 2 2 2 6 3 8" xfId="11559"/>
    <cellStyle name="Normal 2 2 2 2 2 6 3 8 2" xfId="11560"/>
    <cellStyle name="Normal 2 2 2 2 2 6 3 9" xfId="11561"/>
    <cellStyle name="Normal 2 2 2 2 2 6 3 9 2" xfId="11562"/>
    <cellStyle name="Normal 2 2 2 2 2 6 4" xfId="11563"/>
    <cellStyle name="Normal 2 2 2 2 2 6 4 10" xfId="11564"/>
    <cellStyle name="Normal 2 2 2 2 2 6 4 10 2" xfId="11565"/>
    <cellStyle name="Normal 2 2 2 2 2 6 4 11" xfId="11566"/>
    <cellStyle name="Normal 2 2 2 2 2 6 4 11 2" xfId="11567"/>
    <cellStyle name="Normal 2 2 2 2 2 6 4 12" xfId="11568"/>
    <cellStyle name="Normal 2 2 2 2 2 6 4 12 2" xfId="11569"/>
    <cellStyle name="Normal 2 2 2 2 2 6 4 13" xfId="11570"/>
    <cellStyle name="Normal 2 2 2 2 2 6 4 2" xfId="11571"/>
    <cellStyle name="Normal 2 2 2 2 2 6 4 2 10" xfId="11572"/>
    <cellStyle name="Normal 2 2 2 2 2 6 4 2 10 2" xfId="11573"/>
    <cellStyle name="Normal 2 2 2 2 2 6 4 2 11" xfId="11574"/>
    <cellStyle name="Normal 2 2 2 2 2 6 4 2 11 2" xfId="11575"/>
    <cellStyle name="Normal 2 2 2 2 2 6 4 2 12" xfId="11576"/>
    <cellStyle name="Normal 2 2 2 2 2 6 4 2 2" xfId="11577"/>
    <cellStyle name="Normal 2 2 2 2 2 6 4 2 2 10" xfId="11578"/>
    <cellStyle name="Normal 2 2 2 2 2 6 4 2 2 10 2" xfId="11579"/>
    <cellStyle name="Normal 2 2 2 2 2 6 4 2 2 11" xfId="11580"/>
    <cellStyle name="Normal 2 2 2 2 2 6 4 2 2 2" xfId="11581"/>
    <cellStyle name="Normal 2 2 2 2 2 6 4 2 2 2 2" xfId="11582"/>
    <cellStyle name="Normal 2 2 2 2 2 6 4 2 2 3" xfId="11583"/>
    <cellStyle name="Normal 2 2 2 2 2 6 4 2 2 3 2" xfId="11584"/>
    <cellStyle name="Normal 2 2 2 2 2 6 4 2 2 4" xfId="11585"/>
    <cellStyle name="Normal 2 2 2 2 2 6 4 2 2 4 2" xfId="11586"/>
    <cellStyle name="Normal 2 2 2 2 2 6 4 2 2 5" xfId="11587"/>
    <cellStyle name="Normal 2 2 2 2 2 6 4 2 2 5 2" xfId="11588"/>
    <cellStyle name="Normal 2 2 2 2 2 6 4 2 2 6" xfId="11589"/>
    <cellStyle name="Normal 2 2 2 2 2 6 4 2 2 6 2" xfId="11590"/>
    <cellStyle name="Normal 2 2 2 2 2 6 4 2 2 7" xfId="11591"/>
    <cellStyle name="Normal 2 2 2 2 2 6 4 2 2 7 2" xfId="11592"/>
    <cellStyle name="Normal 2 2 2 2 2 6 4 2 2 8" xfId="11593"/>
    <cellStyle name="Normal 2 2 2 2 2 6 4 2 2 8 2" xfId="11594"/>
    <cellStyle name="Normal 2 2 2 2 2 6 4 2 2 9" xfId="11595"/>
    <cellStyle name="Normal 2 2 2 2 2 6 4 2 2 9 2" xfId="11596"/>
    <cellStyle name="Normal 2 2 2 2 2 6 4 2 3" xfId="11597"/>
    <cellStyle name="Normal 2 2 2 2 2 6 4 2 3 2" xfId="11598"/>
    <cellStyle name="Normal 2 2 2 2 2 6 4 2 4" xfId="11599"/>
    <cellStyle name="Normal 2 2 2 2 2 6 4 2 4 2" xfId="11600"/>
    <cellStyle name="Normal 2 2 2 2 2 6 4 2 5" xfId="11601"/>
    <cellStyle name="Normal 2 2 2 2 2 6 4 2 5 2" xfId="11602"/>
    <cellStyle name="Normal 2 2 2 2 2 6 4 2 6" xfId="11603"/>
    <cellStyle name="Normal 2 2 2 2 2 6 4 2 6 2" xfId="11604"/>
    <cellStyle name="Normal 2 2 2 2 2 6 4 2 7" xfId="11605"/>
    <cellStyle name="Normal 2 2 2 2 2 6 4 2 7 2" xfId="11606"/>
    <cellStyle name="Normal 2 2 2 2 2 6 4 2 8" xfId="11607"/>
    <cellStyle name="Normal 2 2 2 2 2 6 4 2 8 2" xfId="11608"/>
    <cellStyle name="Normal 2 2 2 2 2 6 4 2 9" xfId="11609"/>
    <cellStyle name="Normal 2 2 2 2 2 6 4 2 9 2" xfId="11610"/>
    <cellStyle name="Normal 2 2 2 2 2 6 4 3" xfId="11611"/>
    <cellStyle name="Normal 2 2 2 2 2 6 4 3 10" xfId="11612"/>
    <cellStyle name="Normal 2 2 2 2 2 6 4 3 10 2" xfId="11613"/>
    <cellStyle name="Normal 2 2 2 2 2 6 4 3 11" xfId="11614"/>
    <cellStyle name="Normal 2 2 2 2 2 6 4 3 2" xfId="11615"/>
    <cellStyle name="Normal 2 2 2 2 2 6 4 3 2 2" xfId="11616"/>
    <cellStyle name="Normal 2 2 2 2 2 6 4 3 3" xfId="11617"/>
    <cellStyle name="Normal 2 2 2 2 2 6 4 3 3 2" xfId="11618"/>
    <cellStyle name="Normal 2 2 2 2 2 6 4 3 4" xfId="11619"/>
    <cellStyle name="Normal 2 2 2 2 2 6 4 3 4 2" xfId="11620"/>
    <cellStyle name="Normal 2 2 2 2 2 6 4 3 5" xfId="11621"/>
    <cellStyle name="Normal 2 2 2 2 2 6 4 3 5 2" xfId="11622"/>
    <cellStyle name="Normal 2 2 2 2 2 6 4 3 6" xfId="11623"/>
    <cellStyle name="Normal 2 2 2 2 2 6 4 3 6 2" xfId="11624"/>
    <cellStyle name="Normal 2 2 2 2 2 6 4 3 7" xfId="11625"/>
    <cellStyle name="Normal 2 2 2 2 2 6 4 3 7 2" xfId="11626"/>
    <cellStyle name="Normal 2 2 2 2 2 6 4 3 8" xfId="11627"/>
    <cellStyle name="Normal 2 2 2 2 2 6 4 3 8 2" xfId="11628"/>
    <cellStyle name="Normal 2 2 2 2 2 6 4 3 9" xfId="11629"/>
    <cellStyle name="Normal 2 2 2 2 2 6 4 3 9 2" xfId="11630"/>
    <cellStyle name="Normal 2 2 2 2 2 6 4 4" xfId="11631"/>
    <cellStyle name="Normal 2 2 2 2 2 6 4 4 2" xfId="11632"/>
    <cellStyle name="Normal 2 2 2 2 2 6 4 5" xfId="11633"/>
    <cellStyle name="Normal 2 2 2 2 2 6 4 5 2" xfId="11634"/>
    <cellStyle name="Normal 2 2 2 2 2 6 4 6" xfId="11635"/>
    <cellStyle name="Normal 2 2 2 2 2 6 4 6 2" xfId="11636"/>
    <cellStyle name="Normal 2 2 2 2 2 6 4 7" xfId="11637"/>
    <cellStyle name="Normal 2 2 2 2 2 6 4 7 2" xfId="11638"/>
    <cellStyle name="Normal 2 2 2 2 2 6 4 8" xfId="11639"/>
    <cellStyle name="Normal 2 2 2 2 2 6 4 8 2" xfId="11640"/>
    <cellStyle name="Normal 2 2 2 2 2 6 4 9" xfId="11641"/>
    <cellStyle name="Normal 2 2 2 2 2 6 4 9 2" xfId="11642"/>
    <cellStyle name="Normal 2 2 2 2 2 6 5" xfId="11643"/>
    <cellStyle name="Normal 2 2 2 2 2 6 5 10" xfId="11644"/>
    <cellStyle name="Normal 2 2 2 2 2 6 5 10 2" xfId="11645"/>
    <cellStyle name="Normal 2 2 2 2 2 6 5 11" xfId="11646"/>
    <cellStyle name="Normal 2 2 2 2 2 6 5 11 2" xfId="11647"/>
    <cellStyle name="Normal 2 2 2 2 2 6 5 12" xfId="11648"/>
    <cellStyle name="Normal 2 2 2 2 2 6 5 12 2" xfId="11649"/>
    <cellStyle name="Normal 2 2 2 2 2 6 5 13" xfId="11650"/>
    <cellStyle name="Normal 2 2 2 2 2 6 5 2" xfId="11651"/>
    <cellStyle name="Normal 2 2 2 2 2 6 5 2 10" xfId="11652"/>
    <cellStyle name="Normal 2 2 2 2 2 6 5 2 10 2" xfId="11653"/>
    <cellStyle name="Normal 2 2 2 2 2 6 5 2 11" xfId="11654"/>
    <cellStyle name="Normal 2 2 2 2 2 6 5 2 11 2" xfId="11655"/>
    <cellStyle name="Normal 2 2 2 2 2 6 5 2 12" xfId="11656"/>
    <cellStyle name="Normal 2 2 2 2 2 6 5 2 2" xfId="11657"/>
    <cellStyle name="Normal 2 2 2 2 2 6 5 2 2 10" xfId="11658"/>
    <cellStyle name="Normal 2 2 2 2 2 6 5 2 2 10 2" xfId="11659"/>
    <cellStyle name="Normal 2 2 2 2 2 6 5 2 2 11" xfId="11660"/>
    <cellStyle name="Normal 2 2 2 2 2 6 5 2 2 2" xfId="11661"/>
    <cellStyle name="Normal 2 2 2 2 2 6 5 2 2 2 2" xfId="11662"/>
    <cellStyle name="Normal 2 2 2 2 2 6 5 2 2 3" xfId="11663"/>
    <cellStyle name="Normal 2 2 2 2 2 6 5 2 2 3 2" xfId="11664"/>
    <cellStyle name="Normal 2 2 2 2 2 6 5 2 2 4" xfId="11665"/>
    <cellStyle name="Normal 2 2 2 2 2 6 5 2 2 4 2" xfId="11666"/>
    <cellStyle name="Normal 2 2 2 2 2 6 5 2 2 5" xfId="11667"/>
    <cellStyle name="Normal 2 2 2 2 2 6 5 2 2 5 2" xfId="11668"/>
    <cellStyle name="Normal 2 2 2 2 2 6 5 2 2 6" xfId="11669"/>
    <cellStyle name="Normal 2 2 2 2 2 6 5 2 2 6 2" xfId="11670"/>
    <cellStyle name="Normal 2 2 2 2 2 6 5 2 2 7" xfId="11671"/>
    <cellStyle name="Normal 2 2 2 2 2 6 5 2 2 7 2" xfId="11672"/>
    <cellStyle name="Normal 2 2 2 2 2 6 5 2 2 8" xfId="11673"/>
    <cellStyle name="Normal 2 2 2 2 2 6 5 2 2 8 2" xfId="11674"/>
    <cellStyle name="Normal 2 2 2 2 2 6 5 2 2 9" xfId="11675"/>
    <cellStyle name="Normal 2 2 2 2 2 6 5 2 2 9 2" xfId="11676"/>
    <cellStyle name="Normal 2 2 2 2 2 6 5 2 3" xfId="11677"/>
    <cellStyle name="Normal 2 2 2 2 2 6 5 2 3 2" xfId="11678"/>
    <cellStyle name="Normal 2 2 2 2 2 6 5 2 4" xfId="11679"/>
    <cellStyle name="Normal 2 2 2 2 2 6 5 2 4 2" xfId="11680"/>
    <cellStyle name="Normal 2 2 2 2 2 6 5 2 5" xfId="11681"/>
    <cellStyle name="Normal 2 2 2 2 2 6 5 2 5 2" xfId="11682"/>
    <cellStyle name="Normal 2 2 2 2 2 6 5 2 6" xfId="11683"/>
    <cellStyle name="Normal 2 2 2 2 2 6 5 2 6 2" xfId="11684"/>
    <cellStyle name="Normal 2 2 2 2 2 6 5 2 7" xfId="11685"/>
    <cellStyle name="Normal 2 2 2 2 2 6 5 2 7 2" xfId="11686"/>
    <cellStyle name="Normal 2 2 2 2 2 6 5 2 8" xfId="11687"/>
    <cellStyle name="Normal 2 2 2 2 2 6 5 2 8 2" xfId="11688"/>
    <cellStyle name="Normal 2 2 2 2 2 6 5 2 9" xfId="11689"/>
    <cellStyle name="Normal 2 2 2 2 2 6 5 2 9 2" xfId="11690"/>
    <cellStyle name="Normal 2 2 2 2 2 6 5 3" xfId="11691"/>
    <cellStyle name="Normal 2 2 2 2 2 6 5 3 10" xfId="11692"/>
    <cellStyle name="Normal 2 2 2 2 2 6 5 3 10 2" xfId="11693"/>
    <cellStyle name="Normal 2 2 2 2 2 6 5 3 11" xfId="11694"/>
    <cellStyle name="Normal 2 2 2 2 2 6 5 3 2" xfId="11695"/>
    <cellStyle name="Normal 2 2 2 2 2 6 5 3 2 2" xfId="11696"/>
    <cellStyle name="Normal 2 2 2 2 2 6 5 3 3" xfId="11697"/>
    <cellStyle name="Normal 2 2 2 2 2 6 5 3 3 2" xfId="11698"/>
    <cellStyle name="Normal 2 2 2 2 2 6 5 3 4" xfId="11699"/>
    <cellStyle name="Normal 2 2 2 2 2 6 5 3 4 2" xfId="11700"/>
    <cellStyle name="Normal 2 2 2 2 2 6 5 3 5" xfId="11701"/>
    <cellStyle name="Normal 2 2 2 2 2 6 5 3 5 2" xfId="11702"/>
    <cellStyle name="Normal 2 2 2 2 2 6 5 3 6" xfId="11703"/>
    <cellStyle name="Normal 2 2 2 2 2 6 5 3 6 2" xfId="11704"/>
    <cellStyle name="Normal 2 2 2 2 2 6 5 3 7" xfId="11705"/>
    <cellStyle name="Normal 2 2 2 2 2 6 5 3 7 2" xfId="11706"/>
    <cellStyle name="Normal 2 2 2 2 2 6 5 3 8" xfId="11707"/>
    <cellStyle name="Normal 2 2 2 2 2 6 5 3 8 2" xfId="11708"/>
    <cellStyle name="Normal 2 2 2 2 2 6 5 3 9" xfId="11709"/>
    <cellStyle name="Normal 2 2 2 2 2 6 5 3 9 2" xfId="11710"/>
    <cellStyle name="Normal 2 2 2 2 2 6 5 4" xfId="11711"/>
    <cellStyle name="Normal 2 2 2 2 2 6 5 4 2" xfId="11712"/>
    <cellStyle name="Normal 2 2 2 2 2 6 5 5" xfId="11713"/>
    <cellStyle name="Normal 2 2 2 2 2 6 5 5 2" xfId="11714"/>
    <cellStyle name="Normal 2 2 2 2 2 6 5 6" xfId="11715"/>
    <cellStyle name="Normal 2 2 2 2 2 6 5 6 2" xfId="11716"/>
    <cellStyle name="Normal 2 2 2 2 2 6 5 7" xfId="11717"/>
    <cellStyle name="Normal 2 2 2 2 2 6 5 7 2" xfId="11718"/>
    <cellStyle name="Normal 2 2 2 2 2 6 5 8" xfId="11719"/>
    <cellStyle name="Normal 2 2 2 2 2 6 5 8 2" xfId="11720"/>
    <cellStyle name="Normal 2 2 2 2 2 6 5 9" xfId="11721"/>
    <cellStyle name="Normal 2 2 2 2 2 6 5 9 2" xfId="11722"/>
    <cellStyle name="Normal 2 2 2 2 2 6 6" xfId="11723"/>
    <cellStyle name="Normal 2 2 2 2 2 7" xfId="11724"/>
    <cellStyle name="Normal 2 2 2 2 2 7 2" xfId="11725"/>
    <cellStyle name="Normal 2 2 2 2 2 8" xfId="11726"/>
    <cellStyle name="Normal 2 2 2 2 2 8 2" xfId="11727"/>
    <cellStyle name="Normal 2 2 2 2 2 9" xfId="11728"/>
    <cellStyle name="Normal 2 2 2 2 2 9 2" xfId="11729"/>
    <cellStyle name="Normal 2 2 2 2 3" xfId="11730"/>
    <cellStyle name="Normal 2 2 2 2 3 2" xfId="11731"/>
    <cellStyle name="Normal 2 2 2 2 4" xfId="11732"/>
    <cellStyle name="Normal 2 2 2 2 4 2" xfId="11733"/>
    <cellStyle name="Normal 2 2 2 2 5" xfId="11734"/>
    <cellStyle name="Normal 2 2 2 2 5 2" xfId="11735"/>
    <cellStyle name="Normal 2 2 2 2 6" xfId="11736"/>
    <cellStyle name="Normal 2 2 2 2 6 2" xfId="11737"/>
    <cellStyle name="Normal 2 2 2 2 7" xfId="11738"/>
    <cellStyle name="Normal 2 2 2 2 7 2" xfId="11739"/>
    <cellStyle name="Normal 2 2 2 2 8" xfId="11740"/>
    <cellStyle name="Normal 2 2 2 2 8 2" xfId="11741"/>
    <cellStyle name="Normal 2 2 2 2 9" xfId="11742"/>
    <cellStyle name="Normal 2 2 2 2 9 10" xfId="11743"/>
    <cellStyle name="Normal 2 2 2 2 9 10 2" xfId="11744"/>
    <cellStyle name="Normal 2 2 2 2 9 11" xfId="11745"/>
    <cellStyle name="Normal 2 2 2 2 9 11 2" xfId="11746"/>
    <cellStyle name="Normal 2 2 2 2 9 12" xfId="11747"/>
    <cellStyle name="Normal 2 2 2 2 9 12 2" xfId="11748"/>
    <cellStyle name="Normal 2 2 2 2 9 13" xfId="11749"/>
    <cellStyle name="Normal 2 2 2 2 9 13 2" xfId="11750"/>
    <cellStyle name="Normal 2 2 2 2 9 14" xfId="11751"/>
    <cellStyle name="Normal 2 2 2 2 9 14 2" xfId="11752"/>
    <cellStyle name="Normal 2 2 2 2 9 15" xfId="11753"/>
    <cellStyle name="Normal 2 2 2 2 9 15 2" xfId="11754"/>
    <cellStyle name="Normal 2 2 2 2 9 16" xfId="11755"/>
    <cellStyle name="Normal 2 2 2 2 9 16 2" xfId="11756"/>
    <cellStyle name="Normal 2 2 2 2 9 17" xfId="11757"/>
    <cellStyle name="Normal 2 2 2 2 9 17 2" xfId="11758"/>
    <cellStyle name="Normal 2 2 2 2 9 18" xfId="11759"/>
    <cellStyle name="Normal 2 2 2 2 9 2" xfId="11760"/>
    <cellStyle name="Normal 2 2 2 2 9 2 2" xfId="11761"/>
    <cellStyle name="Normal 2 2 2 2 9 2 2 10" xfId="11762"/>
    <cellStyle name="Normal 2 2 2 2 9 2 2 10 2" xfId="11763"/>
    <cellStyle name="Normal 2 2 2 2 9 2 2 11" xfId="11764"/>
    <cellStyle name="Normal 2 2 2 2 9 2 2 11 2" xfId="11765"/>
    <cellStyle name="Normal 2 2 2 2 9 2 2 12" xfId="11766"/>
    <cellStyle name="Normal 2 2 2 2 9 2 2 12 2" xfId="11767"/>
    <cellStyle name="Normal 2 2 2 2 9 2 2 13" xfId="11768"/>
    <cellStyle name="Normal 2 2 2 2 9 2 2 13 2" xfId="11769"/>
    <cellStyle name="Normal 2 2 2 2 9 2 2 14" xfId="11770"/>
    <cellStyle name="Normal 2 2 2 2 9 2 2 14 2" xfId="11771"/>
    <cellStyle name="Normal 2 2 2 2 9 2 2 15" xfId="11772"/>
    <cellStyle name="Normal 2 2 2 2 9 2 2 15 2" xfId="11773"/>
    <cellStyle name="Normal 2 2 2 2 9 2 2 16" xfId="11774"/>
    <cellStyle name="Normal 2 2 2 2 9 2 2 16 2" xfId="11775"/>
    <cellStyle name="Normal 2 2 2 2 9 2 2 17" xfId="11776"/>
    <cellStyle name="Normal 2 2 2 2 9 2 2 2" xfId="11777"/>
    <cellStyle name="Normal 2 2 2 2 9 2 2 2 2" xfId="11778"/>
    <cellStyle name="Normal 2 2 2 2 9 2 2 3" xfId="11779"/>
    <cellStyle name="Normal 2 2 2 2 9 2 2 3 2" xfId="11780"/>
    <cellStyle name="Normal 2 2 2 2 9 2 2 4" xfId="11781"/>
    <cellStyle name="Normal 2 2 2 2 9 2 2 4 2" xfId="11782"/>
    <cellStyle name="Normal 2 2 2 2 9 2 2 5" xfId="11783"/>
    <cellStyle name="Normal 2 2 2 2 9 2 2 5 2" xfId="11784"/>
    <cellStyle name="Normal 2 2 2 2 9 2 2 6" xfId="11785"/>
    <cellStyle name="Normal 2 2 2 2 9 2 2 6 10" xfId="11786"/>
    <cellStyle name="Normal 2 2 2 2 9 2 2 6 10 2" xfId="11787"/>
    <cellStyle name="Normal 2 2 2 2 9 2 2 6 11" xfId="11788"/>
    <cellStyle name="Normal 2 2 2 2 9 2 2 6 11 2" xfId="11789"/>
    <cellStyle name="Normal 2 2 2 2 9 2 2 6 12" xfId="11790"/>
    <cellStyle name="Normal 2 2 2 2 9 2 2 6 2" xfId="11791"/>
    <cellStyle name="Normal 2 2 2 2 9 2 2 6 2 10" xfId="11792"/>
    <cellStyle name="Normal 2 2 2 2 9 2 2 6 2 10 2" xfId="11793"/>
    <cellStyle name="Normal 2 2 2 2 9 2 2 6 2 11" xfId="11794"/>
    <cellStyle name="Normal 2 2 2 2 9 2 2 6 2 2" xfId="11795"/>
    <cellStyle name="Normal 2 2 2 2 9 2 2 6 2 2 2" xfId="11796"/>
    <cellStyle name="Normal 2 2 2 2 9 2 2 6 2 3" xfId="11797"/>
    <cellStyle name="Normal 2 2 2 2 9 2 2 6 2 3 2" xfId="11798"/>
    <cellStyle name="Normal 2 2 2 2 9 2 2 6 2 4" xfId="11799"/>
    <cellStyle name="Normal 2 2 2 2 9 2 2 6 2 4 2" xfId="11800"/>
    <cellStyle name="Normal 2 2 2 2 9 2 2 6 2 5" xfId="11801"/>
    <cellStyle name="Normal 2 2 2 2 9 2 2 6 2 5 2" xfId="11802"/>
    <cellStyle name="Normal 2 2 2 2 9 2 2 6 2 6" xfId="11803"/>
    <cellStyle name="Normal 2 2 2 2 9 2 2 6 2 6 2" xfId="11804"/>
    <cellStyle name="Normal 2 2 2 2 9 2 2 6 2 7" xfId="11805"/>
    <cellStyle name="Normal 2 2 2 2 9 2 2 6 2 7 2" xfId="11806"/>
    <cellStyle name="Normal 2 2 2 2 9 2 2 6 2 8" xfId="11807"/>
    <cellStyle name="Normal 2 2 2 2 9 2 2 6 2 8 2" xfId="11808"/>
    <cellStyle name="Normal 2 2 2 2 9 2 2 6 2 9" xfId="11809"/>
    <cellStyle name="Normal 2 2 2 2 9 2 2 6 2 9 2" xfId="11810"/>
    <cellStyle name="Normal 2 2 2 2 9 2 2 6 3" xfId="11811"/>
    <cellStyle name="Normal 2 2 2 2 9 2 2 6 3 2" xfId="11812"/>
    <cellStyle name="Normal 2 2 2 2 9 2 2 6 4" xfId="11813"/>
    <cellStyle name="Normal 2 2 2 2 9 2 2 6 4 2" xfId="11814"/>
    <cellStyle name="Normal 2 2 2 2 9 2 2 6 5" xfId="11815"/>
    <cellStyle name="Normal 2 2 2 2 9 2 2 6 5 2" xfId="11816"/>
    <cellStyle name="Normal 2 2 2 2 9 2 2 6 6" xfId="11817"/>
    <cellStyle name="Normal 2 2 2 2 9 2 2 6 6 2" xfId="11818"/>
    <cellStyle name="Normal 2 2 2 2 9 2 2 6 7" xfId="11819"/>
    <cellStyle name="Normal 2 2 2 2 9 2 2 6 7 2" xfId="11820"/>
    <cellStyle name="Normal 2 2 2 2 9 2 2 6 8" xfId="11821"/>
    <cellStyle name="Normal 2 2 2 2 9 2 2 6 8 2" xfId="11822"/>
    <cellStyle name="Normal 2 2 2 2 9 2 2 6 9" xfId="11823"/>
    <cellStyle name="Normal 2 2 2 2 9 2 2 6 9 2" xfId="11824"/>
    <cellStyle name="Normal 2 2 2 2 9 2 2 7" xfId="11825"/>
    <cellStyle name="Normal 2 2 2 2 9 2 2 7 10" xfId="11826"/>
    <cellStyle name="Normal 2 2 2 2 9 2 2 7 10 2" xfId="11827"/>
    <cellStyle name="Normal 2 2 2 2 9 2 2 7 11" xfId="11828"/>
    <cellStyle name="Normal 2 2 2 2 9 2 2 7 2" xfId="11829"/>
    <cellStyle name="Normal 2 2 2 2 9 2 2 7 2 2" xfId="11830"/>
    <cellStyle name="Normal 2 2 2 2 9 2 2 7 3" xfId="11831"/>
    <cellStyle name="Normal 2 2 2 2 9 2 2 7 3 2" xfId="11832"/>
    <cellStyle name="Normal 2 2 2 2 9 2 2 7 4" xfId="11833"/>
    <cellStyle name="Normal 2 2 2 2 9 2 2 7 4 2" xfId="11834"/>
    <cellStyle name="Normal 2 2 2 2 9 2 2 7 5" xfId="11835"/>
    <cellStyle name="Normal 2 2 2 2 9 2 2 7 5 2" xfId="11836"/>
    <cellStyle name="Normal 2 2 2 2 9 2 2 7 6" xfId="11837"/>
    <cellStyle name="Normal 2 2 2 2 9 2 2 7 6 2" xfId="11838"/>
    <cellStyle name="Normal 2 2 2 2 9 2 2 7 7" xfId="11839"/>
    <cellStyle name="Normal 2 2 2 2 9 2 2 7 7 2" xfId="11840"/>
    <cellStyle name="Normal 2 2 2 2 9 2 2 7 8" xfId="11841"/>
    <cellStyle name="Normal 2 2 2 2 9 2 2 7 8 2" xfId="11842"/>
    <cellStyle name="Normal 2 2 2 2 9 2 2 7 9" xfId="11843"/>
    <cellStyle name="Normal 2 2 2 2 9 2 2 7 9 2" xfId="11844"/>
    <cellStyle name="Normal 2 2 2 2 9 2 2 8" xfId="11845"/>
    <cellStyle name="Normal 2 2 2 2 9 2 2 8 2" xfId="11846"/>
    <cellStyle name="Normal 2 2 2 2 9 2 2 9" xfId="11847"/>
    <cellStyle name="Normal 2 2 2 2 9 2 2 9 2" xfId="11848"/>
    <cellStyle name="Normal 2 2 2 2 9 2 3" xfId="11849"/>
    <cellStyle name="Normal 2 2 2 2 9 2 3 10" xfId="11850"/>
    <cellStyle name="Normal 2 2 2 2 9 2 3 10 2" xfId="11851"/>
    <cellStyle name="Normal 2 2 2 2 9 2 3 11" xfId="11852"/>
    <cellStyle name="Normal 2 2 2 2 9 2 3 11 2" xfId="11853"/>
    <cellStyle name="Normal 2 2 2 2 9 2 3 12" xfId="11854"/>
    <cellStyle name="Normal 2 2 2 2 9 2 3 12 2" xfId="11855"/>
    <cellStyle name="Normal 2 2 2 2 9 2 3 13" xfId="11856"/>
    <cellStyle name="Normal 2 2 2 2 9 2 3 2" xfId="11857"/>
    <cellStyle name="Normal 2 2 2 2 9 2 3 2 10" xfId="11858"/>
    <cellStyle name="Normal 2 2 2 2 9 2 3 2 10 2" xfId="11859"/>
    <cellStyle name="Normal 2 2 2 2 9 2 3 2 11" xfId="11860"/>
    <cellStyle name="Normal 2 2 2 2 9 2 3 2 11 2" xfId="11861"/>
    <cellStyle name="Normal 2 2 2 2 9 2 3 2 12" xfId="11862"/>
    <cellStyle name="Normal 2 2 2 2 9 2 3 2 2" xfId="11863"/>
    <cellStyle name="Normal 2 2 2 2 9 2 3 2 2 10" xfId="11864"/>
    <cellStyle name="Normal 2 2 2 2 9 2 3 2 2 10 2" xfId="11865"/>
    <cellStyle name="Normal 2 2 2 2 9 2 3 2 2 11" xfId="11866"/>
    <cellStyle name="Normal 2 2 2 2 9 2 3 2 2 2" xfId="11867"/>
    <cellStyle name="Normal 2 2 2 2 9 2 3 2 2 2 2" xfId="11868"/>
    <cellStyle name="Normal 2 2 2 2 9 2 3 2 2 3" xfId="11869"/>
    <cellStyle name="Normal 2 2 2 2 9 2 3 2 2 3 2" xfId="11870"/>
    <cellStyle name="Normal 2 2 2 2 9 2 3 2 2 4" xfId="11871"/>
    <cellStyle name="Normal 2 2 2 2 9 2 3 2 2 4 2" xfId="11872"/>
    <cellStyle name="Normal 2 2 2 2 9 2 3 2 2 5" xfId="11873"/>
    <cellStyle name="Normal 2 2 2 2 9 2 3 2 2 5 2" xfId="11874"/>
    <cellStyle name="Normal 2 2 2 2 9 2 3 2 2 6" xfId="11875"/>
    <cellStyle name="Normal 2 2 2 2 9 2 3 2 2 6 2" xfId="11876"/>
    <cellStyle name="Normal 2 2 2 2 9 2 3 2 2 7" xfId="11877"/>
    <cellStyle name="Normal 2 2 2 2 9 2 3 2 2 7 2" xfId="11878"/>
    <cellStyle name="Normal 2 2 2 2 9 2 3 2 2 8" xfId="11879"/>
    <cellStyle name="Normal 2 2 2 2 9 2 3 2 2 8 2" xfId="11880"/>
    <cellStyle name="Normal 2 2 2 2 9 2 3 2 2 9" xfId="11881"/>
    <cellStyle name="Normal 2 2 2 2 9 2 3 2 2 9 2" xfId="11882"/>
    <cellStyle name="Normal 2 2 2 2 9 2 3 2 3" xfId="11883"/>
    <cellStyle name="Normal 2 2 2 2 9 2 3 2 3 2" xfId="11884"/>
    <cellStyle name="Normal 2 2 2 2 9 2 3 2 4" xfId="11885"/>
    <cellStyle name="Normal 2 2 2 2 9 2 3 2 4 2" xfId="11886"/>
    <cellStyle name="Normal 2 2 2 2 9 2 3 2 5" xfId="11887"/>
    <cellStyle name="Normal 2 2 2 2 9 2 3 2 5 2" xfId="11888"/>
    <cellStyle name="Normal 2 2 2 2 9 2 3 2 6" xfId="11889"/>
    <cellStyle name="Normal 2 2 2 2 9 2 3 2 6 2" xfId="11890"/>
    <cellStyle name="Normal 2 2 2 2 9 2 3 2 7" xfId="11891"/>
    <cellStyle name="Normal 2 2 2 2 9 2 3 2 7 2" xfId="11892"/>
    <cellStyle name="Normal 2 2 2 2 9 2 3 2 8" xfId="11893"/>
    <cellStyle name="Normal 2 2 2 2 9 2 3 2 8 2" xfId="11894"/>
    <cellStyle name="Normal 2 2 2 2 9 2 3 2 9" xfId="11895"/>
    <cellStyle name="Normal 2 2 2 2 9 2 3 2 9 2" xfId="11896"/>
    <cellStyle name="Normal 2 2 2 2 9 2 3 3" xfId="11897"/>
    <cellStyle name="Normal 2 2 2 2 9 2 3 3 10" xfId="11898"/>
    <cellStyle name="Normal 2 2 2 2 9 2 3 3 10 2" xfId="11899"/>
    <cellStyle name="Normal 2 2 2 2 9 2 3 3 11" xfId="11900"/>
    <cellStyle name="Normal 2 2 2 2 9 2 3 3 2" xfId="11901"/>
    <cellStyle name="Normal 2 2 2 2 9 2 3 3 2 2" xfId="11902"/>
    <cellStyle name="Normal 2 2 2 2 9 2 3 3 3" xfId="11903"/>
    <cellStyle name="Normal 2 2 2 2 9 2 3 3 3 2" xfId="11904"/>
    <cellStyle name="Normal 2 2 2 2 9 2 3 3 4" xfId="11905"/>
    <cellStyle name="Normal 2 2 2 2 9 2 3 3 4 2" xfId="11906"/>
    <cellStyle name="Normal 2 2 2 2 9 2 3 3 5" xfId="11907"/>
    <cellStyle name="Normal 2 2 2 2 9 2 3 3 5 2" xfId="11908"/>
    <cellStyle name="Normal 2 2 2 2 9 2 3 3 6" xfId="11909"/>
    <cellStyle name="Normal 2 2 2 2 9 2 3 3 6 2" xfId="11910"/>
    <cellStyle name="Normal 2 2 2 2 9 2 3 3 7" xfId="11911"/>
    <cellStyle name="Normal 2 2 2 2 9 2 3 3 7 2" xfId="11912"/>
    <cellStyle name="Normal 2 2 2 2 9 2 3 3 8" xfId="11913"/>
    <cellStyle name="Normal 2 2 2 2 9 2 3 3 8 2" xfId="11914"/>
    <cellStyle name="Normal 2 2 2 2 9 2 3 3 9" xfId="11915"/>
    <cellStyle name="Normal 2 2 2 2 9 2 3 3 9 2" xfId="11916"/>
    <cellStyle name="Normal 2 2 2 2 9 2 3 4" xfId="11917"/>
    <cellStyle name="Normal 2 2 2 2 9 2 3 4 2" xfId="11918"/>
    <cellStyle name="Normal 2 2 2 2 9 2 3 5" xfId="11919"/>
    <cellStyle name="Normal 2 2 2 2 9 2 3 5 2" xfId="11920"/>
    <cellStyle name="Normal 2 2 2 2 9 2 3 6" xfId="11921"/>
    <cellStyle name="Normal 2 2 2 2 9 2 3 6 2" xfId="11922"/>
    <cellStyle name="Normal 2 2 2 2 9 2 3 7" xfId="11923"/>
    <cellStyle name="Normal 2 2 2 2 9 2 3 7 2" xfId="11924"/>
    <cellStyle name="Normal 2 2 2 2 9 2 3 8" xfId="11925"/>
    <cellStyle name="Normal 2 2 2 2 9 2 3 8 2" xfId="11926"/>
    <cellStyle name="Normal 2 2 2 2 9 2 3 9" xfId="11927"/>
    <cellStyle name="Normal 2 2 2 2 9 2 3 9 2" xfId="11928"/>
    <cellStyle name="Normal 2 2 2 2 9 2 4" xfId="11929"/>
    <cellStyle name="Normal 2 2 2 2 9 2 4 10" xfId="11930"/>
    <cellStyle name="Normal 2 2 2 2 9 2 4 10 2" xfId="11931"/>
    <cellStyle name="Normal 2 2 2 2 9 2 4 11" xfId="11932"/>
    <cellStyle name="Normal 2 2 2 2 9 2 4 11 2" xfId="11933"/>
    <cellStyle name="Normal 2 2 2 2 9 2 4 12" xfId="11934"/>
    <cellStyle name="Normal 2 2 2 2 9 2 4 12 2" xfId="11935"/>
    <cellStyle name="Normal 2 2 2 2 9 2 4 13" xfId="11936"/>
    <cellStyle name="Normal 2 2 2 2 9 2 4 2" xfId="11937"/>
    <cellStyle name="Normal 2 2 2 2 9 2 4 2 10" xfId="11938"/>
    <cellStyle name="Normal 2 2 2 2 9 2 4 2 10 2" xfId="11939"/>
    <cellStyle name="Normal 2 2 2 2 9 2 4 2 11" xfId="11940"/>
    <cellStyle name="Normal 2 2 2 2 9 2 4 2 11 2" xfId="11941"/>
    <cellStyle name="Normal 2 2 2 2 9 2 4 2 12" xfId="11942"/>
    <cellStyle name="Normal 2 2 2 2 9 2 4 2 2" xfId="11943"/>
    <cellStyle name="Normal 2 2 2 2 9 2 4 2 2 10" xfId="11944"/>
    <cellStyle name="Normal 2 2 2 2 9 2 4 2 2 10 2" xfId="11945"/>
    <cellStyle name="Normal 2 2 2 2 9 2 4 2 2 11" xfId="11946"/>
    <cellStyle name="Normal 2 2 2 2 9 2 4 2 2 2" xfId="11947"/>
    <cellStyle name="Normal 2 2 2 2 9 2 4 2 2 2 2" xfId="11948"/>
    <cellStyle name="Normal 2 2 2 2 9 2 4 2 2 3" xfId="11949"/>
    <cellStyle name="Normal 2 2 2 2 9 2 4 2 2 3 2" xfId="11950"/>
    <cellStyle name="Normal 2 2 2 2 9 2 4 2 2 4" xfId="11951"/>
    <cellStyle name="Normal 2 2 2 2 9 2 4 2 2 4 2" xfId="11952"/>
    <cellStyle name="Normal 2 2 2 2 9 2 4 2 2 5" xfId="11953"/>
    <cellStyle name="Normal 2 2 2 2 9 2 4 2 2 5 2" xfId="11954"/>
    <cellStyle name="Normal 2 2 2 2 9 2 4 2 2 6" xfId="11955"/>
    <cellStyle name="Normal 2 2 2 2 9 2 4 2 2 6 2" xfId="11956"/>
    <cellStyle name="Normal 2 2 2 2 9 2 4 2 2 7" xfId="11957"/>
    <cellStyle name="Normal 2 2 2 2 9 2 4 2 2 7 2" xfId="11958"/>
    <cellStyle name="Normal 2 2 2 2 9 2 4 2 2 8" xfId="11959"/>
    <cellStyle name="Normal 2 2 2 2 9 2 4 2 2 8 2" xfId="11960"/>
    <cellStyle name="Normal 2 2 2 2 9 2 4 2 2 9" xfId="11961"/>
    <cellStyle name="Normal 2 2 2 2 9 2 4 2 2 9 2" xfId="11962"/>
    <cellStyle name="Normal 2 2 2 2 9 2 4 2 3" xfId="11963"/>
    <cellStyle name="Normal 2 2 2 2 9 2 4 2 3 2" xfId="11964"/>
    <cellStyle name="Normal 2 2 2 2 9 2 4 2 4" xfId="11965"/>
    <cellStyle name="Normal 2 2 2 2 9 2 4 2 4 2" xfId="11966"/>
    <cellStyle name="Normal 2 2 2 2 9 2 4 2 5" xfId="11967"/>
    <cellStyle name="Normal 2 2 2 2 9 2 4 2 5 2" xfId="11968"/>
    <cellStyle name="Normal 2 2 2 2 9 2 4 2 6" xfId="11969"/>
    <cellStyle name="Normal 2 2 2 2 9 2 4 2 6 2" xfId="11970"/>
    <cellStyle name="Normal 2 2 2 2 9 2 4 2 7" xfId="11971"/>
    <cellStyle name="Normal 2 2 2 2 9 2 4 2 7 2" xfId="11972"/>
    <cellStyle name="Normal 2 2 2 2 9 2 4 2 8" xfId="11973"/>
    <cellStyle name="Normal 2 2 2 2 9 2 4 2 8 2" xfId="11974"/>
    <cellStyle name="Normal 2 2 2 2 9 2 4 2 9" xfId="11975"/>
    <cellStyle name="Normal 2 2 2 2 9 2 4 2 9 2" xfId="11976"/>
    <cellStyle name="Normal 2 2 2 2 9 2 4 3" xfId="11977"/>
    <cellStyle name="Normal 2 2 2 2 9 2 4 3 10" xfId="11978"/>
    <cellStyle name="Normal 2 2 2 2 9 2 4 3 10 2" xfId="11979"/>
    <cellStyle name="Normal 2 2 2 2 9 2 4 3 11" xfId="11980"/>
    <cellStyle name="Normal 2 2 2 2 9 2 4 3 2" xfId="11981"/>
    <cellStyle name="Normal 2 2 2 2 9 2 4 3 2 2" xfId="11982"/>
    <cellStyle name="Normal 2 2 2 2 9 2 4 3 3" xfId="11983"/>
    <cellStyle name="Normal 2 2 2 2 9 2 4 3 3 2" xfId="11984"/>
    <cellStyle name="Normal 2 2 2 2 9 2 4 3 4" xfId="11985"/>
    <cellStyle name="Normal 2 2 2 2 9 2 4 3 4 2" xfId="11986"/>
    <cellStyle name="Normal 2 2 2 2 9 2 4 3 5" xfId="11987"/>
    <cellStyle name="Normal 2 2 2 2 9 2 4 3 5 2" xfId="11988"/>
    <cellStyle name="Normal 2 2 2 2 9 2 4 3 6" xfId="11989"/>
    <cellStyle name="Normal 2 2 2 2 9 2 4 3 6 2" xfId="11990"/>
    <cellStyle name="Normal 2 2 2 2 9 2 4 3 7" xfId="11991"/>
    <cellStyle name="Normal 2 2 2 2 9 2 4 3 7 2" xfId="11992"/>
    <cellStyle name="Normal 2 2 2 2 9 2 4 3 8" xfId="11993"/>
    <cellStyle name="Normal 2 2 2 2 9 2 4 3 8 2" xfId="11994"/>
    <cellStyle name="Normal 2 2 2 2 9 2 4 3 9" xfId="11995"/>
    <cellStyle name="Normal 2 2 2 2 9 2 4 3 9 2" xfId="11996"/>
    <cellStyle name="Normal 2 2 2 2 9 2 4 4" xfId="11997"/>
    <cellStyle name="Normal 2 2 2 2 9 2 4 4 2" xfId="11998"/>
    <cellStyle name="Normal 2 2 2 2 9 2 4 5" xfId="11999"/>
    <cellStyle name="Normal 2 2 2 2 9 2 4 5 2" xfId="12000"/>
    <cellStyle name="Normal 2 2 2 2 9 2 4 6" xfId="12001"/>
    <cellStyle name="Normal 2 2 2 2 9 2 4 6 2" xfId="12002"/>
    <cellStyle name="Normal 2 2 2 2 9 2 4 7" xfId="12003"/>
    <cellStyle name="Normal 2 2 2 2 9 2 4 7 2" xfId="12004"/>
    <cellStyle name="Normal 2 2 2 2 9 2 4 8" xfId="12005"/>
    <cellStyle name="Normal 2 2 2 2 9 2 4 8 2" xfId="12006"/>
    <cellStyle name="Normal 2 2 2 2 9 2 4 9" xfId="12007"/>
    <cellStyle name="Normal 2 2 2 2 9 2 4 9 2" xfId="12008"/>
    <cellStyle name="Normal 2 2 2 2 9 2 5" xfId="12009"/>
    <cellStyle name="Normal 2 2 2 2 9 2 5 10" xfId="12010"/>
    <cellStyle name="Normal 2 2 2 2 9 2 5 10 2" xfId="12011"/>
    <cellStyle name="Normal 2 2 2 2 9 2 5 11" xfId="12012"/>
    <cellStyle name="Normal 2 2 2 2 9 2 5 11 2" xfId="12013"/>
    <cellStyle name="Normal 2 2 2 2 9 2 5 12" xfId="12014"/>
    <cellStyle name="Normal 2 2 2 2 9 2 5 12 2" xfId="12015"/>
    <cellStyle name="Normal 2 2 2 2 9 2 5 13" xfId="12016"/>
    <cellStyle name="Normal 2 2 2 2 9 2 5 2" xfId="12017"/>
    <cellStyle name="Normal 2 2 2 2 9 2 5 2 10" xfId="12018"/>
    <cellStyle name="Normal 2 2 2 2 9 2 5 2 10 2" xfId="12019"/>
    <cellStyle name="Normal 2 2 2 2 9 2 5 2 11" xfId="12020"/>
    <cellStyle name="Normal 2 2 2 2 9 2 5 2 11 2" xfId="12021"/>
    <cellStyle name="Normal 2 2 2 2 9 2 5 2 12" xfId="12022"/>
    <cellStyle name="Normal 2 2 2 2 9 2 5 2 2" xfId="12023"/>
    <cellStyle name="Normal 2 2 2 2 9 2 5 2 2 10" xfId="12024"/>
    <cellStyle name="Normal 2 2 2 2 9 2 5 2 2 10 2" xfId="12025"/>
    <cellStyle name="Normal 2 2 2 2 9 2 5 2 2 11" xfId="12026"/>
    <cellStyle name="Normal 2 2 2 2 9 2 5 2 2 2" xfId="12027"/>
    <cellStyle name="Normal 2 2 2 2 9 2 5 2 2 2 2" xfId="12028"/>
    <cellStyle name="Normal 2 2 2 2 9 2 5 2 2 3" xfId="12029"/>
    <cellStyle name="Normal 2 2 2 2 9 2 5 2 2 3 2" xfId="12030"/>
    <cellStyle name="Normal 2 2 2 2 9 2 5 2 2 4" xfId="12031"/>
    <cellStyle name="Normal 2 2 2 2 9 2 5 2 2 4 2" xfId="12032"/>
    <cellStyle name="Normal 2 2 2 2 9 2 5 2 2 5" xfId="12033"/>
    <cellStyle name="Normal 2 2 2 2 9 2 5 2 2 5 2" xfId="12034"/>
    <cellStyle name="Normal 2 2 2 2 9 2 5 2 2 6" xfId="12035"/>
    <cellStyle name="Normal 2 2 2 2 9 2 5 2 2 6 2" xfId="12036"/>
    <cellStyle name="Normal 2 2 2 2 9 2 5 2 2 7" xfId="12037"/>
    <cellStyle name="Normal 2 2 2 2 9 2 5 2 2 7 2" xfId="12038"/>
    <cellStyle name="Normal 2 2 2 2 9 2 5 2 2 8" xfId="12039"/>
    <cellStyle name="Normal 2 2 2 2 9 2 5 2 2 8 2" xfId="12040"/>
    <cellStyle name="Normal 2 2 2 2 9 2 5 2 2 9" xfId="12041"/>
    <cellStyle name="Normal 2 2 2 2 9 2 5 2 2 9 2" xfId="12042"/>
    <cellStyle name="Normal 2 2 2 2 9 2 5 2 3" xfId="12043"/>
    <cellStyle name="Normal 2 2 2 2 9 2 5 2 3 2" xfId="12044"/>
    <cellStyle name="Normal 2 2 2 2 9 2 5 2 4" xfId="12045"/>
    <cellStyle name="Normal 2 2 2 2 9 2 5 2 4 2" xfId="12046"/>
    <cellStyle name="Normal 2 2 2 2 9 2 5 2 5" xfId="12047"/>
    <cellStyle name="Normal 2 2 2 2 9 2 5 2 5 2" xfId="12048"/>
    <cellStyle name="Normal 2 2 2 2 9 2 5 2 6" xfId="12049"/>
    <cellStyle name="Normal 2 2 2 2 9 2 5 2 6 2" xfId="12050"/>
    <cellStyle name="Normal 2 2 2 2 9 2 5 2 7" xfId="12051"/>
    <cellStyle name="Normal 2 2 2 2 9 2 5 2 7 2" xfId="12052"/>
    <cellStyle name="Normal 2 2 2 2 9 2 5 2 8" xfId="12053"/>
    <cellStyle name="Normal 2 2 2 2 9 2 5 2 8 2" xfId="12054"/>
    <cellStyle name="Normal 2 2 2 2 9 2 5 2 9" xfId="12055"/>
    <cellStyle name="Normal 2 2 2 2 9 2 5 2 9 2" xfId="12056"/>
    <cellStyle name="Normal 2 2 2 2 9 2 5 3" xfId="12057"/>
    <cellStyle name="Normal 2 2 2 2 9 2 5 3 10" xfId="12058"/>
    <cellStyle name="Normal 2 2 2 2 9 2 5 3 10 2" xfId="12059"/>
    <cellStyle name="Normal 2 2 2 2 9 2 5 3 11" xfId="12060"/>
    <cellStyle name="Normal 2 2 2 2 9 2 5 3 2" xfId="12061"/>
    <cellStyle name="Normal 2 2 2 2 9 2 5 3 2 2" xfId="12062"/>
    <cellStyle name="Normal 2 2 2 2 9 2 5 3 3" xfId="12063"/>
    <cellStyle name="Normal 2 2 2 2 9 2 5 3 3 2" xfId="12064"/>
    <cellStyle name="Normal 2 2 2 2 9 2 5 3 4" xfId="12065"/>
    <cellStyle name="Normal 2 2 2 2 9 2 5 3 4 2" xfId="12066"/>
    <cellStyle name="Normal 2 2 2 2 9 2 5 3 5" xfId="12067"/>
    <cellStyle name="Normal 2 2 2 2 9 2 5 3 5 2" xfId="12068"/>
    <cellStyle name="Normal 2 2 2 2 9 2 5 3 6" xfId="12069"/>
    <cellStyle name="Normal 2 2 2 2 9 2 5 3 6 2" xfId="12070"/>
    <cellStyle name="Normal 2 2 2 2 9 2 5 3 7" xfId="12071"/>
    <cellStyle name="Normal 2 2 2 2 9 2 5 3 7 2" xfId="12072"/>
    <cellStyle name="Normal 2 2 2 2 9 2 5 3 8" xfId="12073"/>
    <cellStyle name="Normal 2 2 2 2 9 2 5 3 8 2" xfId="12074"/>
    <cellStyle name="Normal 2 2 2 2 9 2 5 3 9" xfId="12075"/>
    <cellStyle name="Normal 2 2 2 2 9 2 5 3 9 2" xfId="12076"/>
    <cellStyle name="Normal 2 2 2 2 9 2 5 4" xfId="12077"/>
    <cellStyle name="Normal 2 2 2 2 9 2 5 4 2" xfId="12078"/>
    <cellStyle name="Normal 2 2 2 2 9 2 5 5" xfId="12079"/>
    <cellStyle name="Normal 2 2 2 2 9 2 5 5 2" xfId="12080"/>
    <cellStyle name="Normal 2 2 2 2 9 2 5 6" xfId="12081"/>
    <cellStyle name="Normal 2 2 2 2 9 2 5 6 2" xfId="12082"/>
    <cellStyle name="Normal 2 2 2 2 9 2 5 7" xfId="12083"/>
    <cellStyle name="Normal 2 2 2 2 9 2 5 7 2" xfId="12084"/>
    <cellStyle name="Normal 2 2 2 2 9 2 5 8" xfId="12085"/>
    <cellStyle name="Normal 2 2 2 2 9 2 5 8 2" xfId="12086"/>
    <cellStyle name="Normal 2 2 2 2 9 2 5 9" xfId="12087"/>
    <cellStyle name="Normal 2 2 2 2 9 2 5 9 2" xfId="12088"/>
    <cellStyle name="Normal 2 2 2 2 9 2 6" xfId="12089"/>
    <cellStyle name="Normal 2 2 2 2 9 3" xfId="12090"/>
    <cellStyle name="Normal 2 2 2 2 9 3 2" xfId="12091"/>
    <cellStyle name="Normal 2 2 2 2 9 4" xfId="12092"/>
    <cellStyle name="Normal 2 2 2 2 9 4 2" xfId="12093"/>
    <cellStyle name="Normal 2 2 2 2 9 5" xfId="12094"/>
    <cellStyle name="Normal 2 2 2 2 9 5 2" xfId="12095"/>
    <cellStyle name="Normal 2 2 2 2 9 6" xfId="12096"/>
    <cellStyle name="Normal 2 2 2 2 9 6 2" xfId="12097"/>
    <cellStyle name="Normal 2 2 2 2 9 7" xfId="12098"/>
    <cellStyle name="Normal 2 2 2 2 9 7 10" xfId="12099"/>
    <cellStyle name="Normal 2 2 2 2 9 7 10 2" xfId="12100"/>
    <cellStyle name="Normal 2 2 2 2 9 7 11" xfId="12101"/>
    <cellStyle name="Normal 2 2 2 2 9 7 11 2" xfId="12102"/>
    <cellStyle name="Normal 2 2 2 2 9 7 12" xfId="12103"/>
    <cellStyle name="Normal 2 2 2 2 9 7 2" xfId="12104"/>
    <cellStyle name="Normal 2 2 2 2 9 7 2 10" xfId="12105"/>
    <cellStyle name="Normal 2 2 2 2 9 7 2 10 2" xfId="12106"/>
    <cellStyle name="Normal 2 2 2 2 9 7 2 11" xfId="12107"/>
    <cellStyle name="Normal 2 2 2 2 9 7 2 2" xfId="12108"/>
    <cellStyle name="Normal 2 2 2 2 9 7 2 2 2" xfId="12109"/>
    <cellStyle name="Normal 2 2 2 2 9 7 2 3" xfId="12110"/>
    <cellStyle name="Normal 2 2 2 2 9 7 2 3 2" xfId="12111"/>
    <cellStyle name="Normal 2 2 2 2 9 7 2 4" xfId="12112"/>
    <cellStyle name="Normal 2 2 2 2 9 7 2 4 2" xfId="12113"/>
    <cellStyle name="Normal 2 2 2 2 9 7 2 5" xfId="12114"/>
    <cellStyle name="Normal 2 2 2 2 9 7 2 5 2" xfId="12115"/>
    <cellStyle name="Normal 2 2 2 2 9 7 2 6" xfId="12116"/>
    <cellStyle name="Normal 2 2 2 2 9 7 2 6 2" xfId="12117"/>
    <cellStyle name="Normal 2 2 2 2 9 7 2 7" xfId="12118"/>
    <cellStyle name="Normal 2 2 2 2 9 7 2 7 2" xfId="12119"/>
    <cellStyle name="Normal 2 2 2 2 9 7 2 8" xfId="12120"/>
    <cellStyle name="Normal 2 2 2 2 9 7 2 8 2" xfId="12121"/>
    <cellStyle name="Normal 2 2 2 2 9 7 2 9" xfId="12122"/>
    <cellStyle name="Normal 2 2 2 2 9 7 2 9 2" xfId="12123"/>
    <cellStyle name="Normal 2 2 2 2 9 7 3" xfId="12124"/>
    <cellStyle name="Normal 2 2 2 2 9 7 3 2" xfId="12125"/>
    <cellStyle name="Normal 2 2 2 2 9 7 4" xfId="12126"/>
    <cellStyle name="Normal 2 2 2 2 9 7 4 2" xfId="12127"/>
    <cellStyle name="Normal 2 2 2 2 9 7 5" xfId="12128"/>
    <cellStyle name="Normal 2 2 2 2 9 7 5 2" xfId="12129"/>
    <cellStyle name="Normal 2 2 2 2 9 7 6" xfId="12130"/>
    <cellStyle name="Normal 2 2 2 2 9 7 6 2" xfId="12131"/>
    <cellStyle name="Normal 2 2 2 2 9 7 7" xfId="12132"/>
    <cellStyle name="Normal 2 2 2 2 9 7 7 2" xfId="12133"/>
    <cellStyle name="Normal 2 2 2 2 9 7 8" xfId="12134"/>
    <cellStyle name="Normal 2 2 2 2 9 7 8 2" xfId="12135"/>
    <cellStyle name="Normal 2 2 2 2 9 7 9" xfId="12136"/>
    <cellStyle name="Normal 2 2 2 2 9 7 9 2" xfId="12137"/>
    <cellStyle name="Normal 2 2 2 2 9 8" xfId="12138"/>
    <cellStyle name="Normal 2 2 2 2 9 8 10" xfId="12139"/>
    <cellStyle name="Normal 2 2 2 2 9 8 10 2" xfId="12140"/>
    <cellStyle name="Normal 2 2 2 2 9 8 11" xfId="12141"/>
    <cellStyle name="Normal 2 2 2 2 9 8 2" xfId="12142"/>
    <cellStyle name="Normal 2 2 2 2 9 8 2 2" xfId="12143"/>
    <cellStyle name="Normal 2 2 2 2 9 8 3" xfId="12144"/>
    <cellStyle name="Normal 2 2 2 2 9 8 3 2" xfId="12145"/>
    <cellStyle name="Normal 2 2 2 2 9 8 4" xfId="12146"/>
    <cellStyle name="Normal 2 2 2 2 9 8 4 2" xfId="12147"/>
    <cellStyle name="Normal 2 2 2 2 9 8 5" xfId="12148"/>
    <cellStyle name="Normal 2 2 2 2 9 8 5 2" xfId="12149"/>
    <cellStyle name="Normal 2 2 2 2 9 8 6" xfId="12150"/>
    <cellStyle name="Normal 2 2 2 2 9 8 6 2" xfId="12151"/>
    <cellStyle name="Normal 2 2 2 2 9 8 7" xfId="12152"/>
    <cellStyle name="Normal 2 2 2 2 9 8 7 2" xfId="12153"/>
    <cellStyle name="Normal 2 2 2 2 9 8 8" xfId="12154"/>
    <cellStyle name="Normal 2 2 2 2 9 8 8 2" xfId="12155"/>
    <cellStyle name="Normal 2 2 2 2 9 8 9" xfId="12156"/>
    <cellStyle name="Normal 2 2 2 2 9 8 9 2" xfId="12157"/>
    <cellStyle name="Normal 2 2 2 2 9 9" xfId="12158"/>
    <cellStyle name="Normal 2 2 2 2 9 9 2" xfId="12159"/>
    <cellStyle name="Normal 2 2 2 3" xfId="12160"/>
    <cellStyle name="Normal 2 2 2 3 10" xfId="12161"/>
    <cellStyle name="Normal 2 2 2 3 2" xfId="12162"/>
    <cellStyle name="Normal 2 2 2 3 2 10" xfId="12163"/>
    <cellStyle name="Normal 2 2 2 3 2 10 10" xfId="12164"/>
    <cellStyle name="Normal 2 2 2 3 2 10 10 2" xfId="12165"/>
    <cellStyle name="Normal 2 2 2 3 2 10 11" xfId="12166"/>
    <cellStyle name="Normal 2 2 2 3 2 10 11 2" xfId="12167"/>
    <cellStyle name="Normal 2 2 2 3 2 10 12" xfId="12168"/>
    <cellStyle name="Normal 2 2 2 3 2 10 2" xfId="12169"/>
    <cellStyle name="Normal 2 2 2 3 2 10 2 10" xfId="12170"/>
    <cellStyle name="Normal 2 2 2 3 2 10 2 10 2" xfId="12171"/>
    <cellStyle name="Normal 2 2 2 3 2 10 2 11" xfId="12172"/>
    <cellStyle name="Normal 2 2 2 3 2 10 2 2" xfId="12173"/>
    <cellStyle name="Normal 2 2 2 3 2 10 2 2 2" xfId="12174"/>
    <cellStyle name="Normal 2 2 2 3 2 10 2 3" xfId="12175"/>
    <cellStyle name="Normal 2 2 2 3 2 10 2 3 2" xfId="12176"/>
    <cellStyle name="Normal 2 2 2 3 2 10 2 4" xfId="12177"/>
    <cellStyle name="Normal 2 2 2 3 2 10 2 4 2" xfId="12178"/>
    <cellStyle name="Normal 2 2 2 3 2 10 2 5" xfId="12179"/>
    <cellStyle name="Normal 2 2 2 3 2 10 2 5 2" xfId="12180"/>
    <cellStyle name="Normal 2 2 2 3 2 10 2 6" xfId="12181"/>
    <cellStyle name="Normal 2 2 2 3 2 10 2 6 2" xfId="12182"/>
    <cellStyle name="Normal 2 2 2 3 2 10 2 7" xfId="12183"/>
    <cellStyle name="Normal 2 2 2 3 2 10 2 7 2" xfId="12184"/>
    <cellStyle name="Normal 2 2 2 3 2 10 2 8" xfId="12185"/>
    <cellStyle name="Normal 2 2 2 3 2 10 2 8 2" xfId="12186"/>
    <cellStyle name="Normal 2 2 2 3 2 10 2 9" xfId="12187"/>
    <cellStyle name="Normal 2 2 2 3 2 10 2 9 2" xfId="12188"/>
    <cellStyle name="Normal 2 2 2 3 2 10 3" xfId="12189"/>
    <cellStyle name="Normal 2 2 2 3 2 10 3 2" xfId="12190"/>
    <cellStyle name="Normal 2 2 2 3 2 10 4" xfId="12191"/>
    <cellStyle name="Normal 2 2 2 3 2 10 4 2" xfId="12192"/>
    <cellStyle name="Normal 2 2 2 3 2 10 5" xfId="12193"/>
    <cellStyle name="Normal 2 2 2 3 2 10 5 2" xfId="12194"/>
    <cellStyle name="Normal 2 2 2 3 2 10 6" xfId="12195"/>
    <cellStyle name="Normal 2 2 2 3 2 10 6 2" xfId="12196"/>
    <cellStyle name="Normal 2 2 2 3 2 10 7" xfId="12197"/>
    <cellStyle name="Normal 2 2 2 3 2 10 7 2" xfId="12198"/>
    <cellStyle name="Normal 2 2 2 3 2 10 8" xfId="12199"/>
    <cellStyle name="Normal 2 2 2 3 2 10 8 2" xfId="12200"/>
    <cellStyle name="Normal 2 2 2 3 2 10 9" xfId="12201"/>
    <cellStyle name="Normal 2 2 2 3 2 10 9 2" xfId="12202"/>
    <cellStyle name="Normal 2 2 2 3 2 11" xfId="12203"/>
    <cellStyle name="Normal 2 2 2 3 2 11 10" xfId="12204"/>
    <cellStyle name="Normal 2 2 2 3 2 11 10 2" xfId="12205"/>
    <cellStyle name="Normal 2 2 2 3 2 11 11" xfId="12206"/>
    <cellStyle name="Normal 2 2 2 3 2 11 2" xfId="12207"/>
    <cellStyle name="Normal 2 2 2 3 2 11 2 2" xfId="12208"/>
    <cellStyle name="Normal 2 2 2 3 2 11 3" xfId="12209"/>
    <cellStyle name="Normal 2 2 2 3 2 11 3 2" xfId="12210"/>
    <cellStyle name="Normal 2 2 2 3 2 11 4" xfId="12211"/>
    <cellStyle name="Normal 2 2 2 3 2 11 4 2" xfId="12212"/>
    <cellStyle name="Normal 2 2 2 3 2 11 5" xfId="12213"/>
    <cellStyle name="Normal 2 2 2 3 2 11 5 2" xfId="12214"/>
    <cellStyle name="Normal 2 2 2 3 2 11 6" xfId="12215"/>
    <cellStyle name="Normal 2 2 2 3 2 11 6 2" xfId="12216"/>
    <cellStyle name="Normal 2 2 2 3 2 11 7" xfId="12217"/>
    <cellStyle name="Normal 2 2 2 3 2 11 7 2" xfId="12218"/>
    <cellStyle name="Normal 2 2 2 3 2 11 8" xfId="12219"/>
    <cellStyle name="Normal 2 2 2 3 2 11 8 2" xfId="12220"/>
    <cellStyle name="Normal 2 2 2 3 2 11 9" xfId="12221"/>
    <cellStyle name="Normal 2 2 2 3 2 11 9 2" xfId="12222"/>
    <cellStyle name="Normal 2 2 2 3 2 12" xfId="12223"/>
    <cellStyle name="Normal 2 2 2 3 2 12 2" xfId="12224"/>
    <cellStyle name="Normal 2 2 2 3 2 13" xfId="12225"/>
    <cellStyle name="Normal 2 2 2 3 2 13 2" xfId="12226"/>
    <cellStyle name="Normal 2 2 2 3 2 14" xfId="12227"/>
    <cellStyle name="Normal 2 2 2 3 2 14 2" xfId="12228"/>
    <cellStyle name="Normal 2 2 2 3 2 15" xfId="12229"/>
    <cellStyle name="Normal 2 2 2 3 2 15 2" xfId="12230"/>
    <cellStyle name="Normal 2 2 2 3 2 16" xfId="12231"/>
    <cellStyle name="Normal 2 2 2 3 2 16 2" xfId="12232"/>
    <cellStyle name="Normal 2 2 2 3 2 17" xfId="12233"/>
    <cellStyle name="Normal 2 2 2 3 2 17 2" xfId="12234"/>
    <cellStyle name="Normal 2 2 2 3 2 18" xfId="12235"/>
    <cellStyle name="Normal 2 2 2 3 2 18 2" xfId="12236"/>
    <cellStyle name="Normal 2 2 2 3 2 19" xfId="12237"/>
    <cellStyle name="Normal 2 2 2 3 2 19 2" xfId="12238"/>
    <cellStyle name="Normal 2 2 2 3 2 2" xfId="12239"/>
    <cellStyle name="Normal 2 2 2 3 2 2 2" xfId="12240"/>
    <cellStyle name="Normal 2 2 2 3 2 2 2 10" xfId="12241"/>
    <cellStyle name="Normal 2 2 2 3 2 2 2 10 2" xfId="12242"/>
    <cellStyle name="Normal 2 2 2 3 2 2 2 11" xfId="12243"/>
    <cellStyle name="Normal 2 2 2 3 2 2 2 11 2" xfId="12244"/>
    <cellStyle name="Normal 2 2 2 3 2 2 2 12" xfId="12245"/>
    <cellStyle name="Normal 2 2 2 3 2 2 2 12 2" xfId="12246"/>
    <cellStyle name="Normal 2 2 2 3 2 2 2 13" xfId="12247"/>
    <cellStyle name="Normal 2 2 2 3 2 2 2 13 2" xfId="12248"/>
    <cellStyle name="Normal 2 2 2 3 2 2 2 14" xfId="12249"/>
    <cellStyle name="Normal 2 2 2 3 2 2 2 14 2" xfId="12250"/>
    <cellStyle name="Normal 2 2 2 3 2 2 2 15" xfId="12251"/>
    <cellStyle name="Normal 2 2 2 3 2 2 2 15 2" xfId="12252"/>
    <cellStyle name="Normal 2 2 2 3 2 2 2 16" xfId="12253"/>
    <cellStyle name="Normal 2 2 2 3 2 2 2 16 2" xfId="12254"/>
    <cellStyle name="Normal 2 2 2 3 2 2 2 17" xfId="12255"/>
    <cellStyle name="Normal 2 2 2 3 2 2 2 2" xfId="12256"/>
    <cellStyle name="Normal 2 2 2 3 2 2 2 2 2" xfId="12257"/>
    <cellStyle name="Normal 2 2 2 3 2 2 2 2 2 10" xfId="12258"/>
    <cellStyle name="Normal 2 2 2 3 2 2 2 2 2 10 2" xfId="12259"/>
    <cellStyle name="Normal 2 2 2 3 2 2 2 2 2 11" xfId="12260"/>
    <cellStyle name="Normal 2 2 2 3 2 2 2 2 2 11 2" xfId="12261"/>
    <cellStyle name="Normal 2 2 2 3 2 2 2 2 2 12" xfId="12262"/>
    <cellStyle name="Normal 2 2 2 3 2 2 2 2 2 12 2" xfId="12263"/>
    <cellStyle name="Normal 2 2 2 3 2 2 2 2 2 13" xfId="12264"/>
    <cellStyle name="Normal 2 2 2 3 2 2 2 2 2 2" xfId="12265"/>
    <cellStyle name="Normal 2 2 2 3 2 2 2 2 2 2 10" xfId="12266"/>
    <cellStyle name="Normal 2 2 2 3 2 2 2 2 2 2 10 2" xfId="12267"/>
    <cellStyle name="Normal 2 2 2 3 2 2 2 2 2 2 11" xfId="12268"/>
    <cellStyle name="Normal 2 2 2 3 2 2 2 2 2 2 11 2" xfId="12269"/>
    <cellStyle name="Normal 2 2 2 3 2 2 2 2 2 2 12" xfId="12270"/>
    <cellStyle name="Normal 2 2 2 3 2 2 2 2 2 2 2" xfId="12271"/>
    <cellStyle name="Normal 2 2 2 3 2 2 2 2 2 2 2 10" xfId="12272"/>
    <cellStyle name="Normal 2 2 2 3 2 2 2 2 2 2 2 10 2" xfId="12273"/>
    <cellStyle name="Normal 2 2 2 3 2 2 2 2 2 2 2 11" xfId="12274"/>
    <cellStyle name="Normal 2 2 2 3 2 2 2 2 2 2 2 2" xfId="12275"/>
    <cellStyle name="Normal 2 2 2 3 2 2 2 2 2 2 2 2 2" xfId="12276"/>
    <cellStyle name="Normal 2 2 2 3 2 2 2 2 2 2 2 3" xfId="12277"/>
    <cellStyle name="Normal 2 2 2 3 2 2 2 2 2 2 2 3 2" xfId="12278"/>
    <cellStyle name="Normal 2 2 2 3 2 2 2 2 2 2 2 4" xfId="12279"/>
    <cellStyle name="Normal 2 2 2 3 2 2 2 2 2 2 2 4 2" xfId="12280"/>
    <cellStyle name="Normal 2 2 2 3 2 2 2 2 2 2 2 5" xfId="12281"/>
    <cellStyle name="Normal 2 2 2 3 2 2 2 2 2 2 2 5 2" xfId="12282"/>
    <cellStyle name="Normal 2 2 2 3 2 2 2 2 2 2 2 6" xfId="12283"/>
    <cellStyle name="Normal 2 2 2 3 2 2 2 2 2 2 2 6 2" xfId="12284"/>
    <cellStyle name="Normal 2 2 2 3 2 2 2 2 2 2 2 7" xfId="12285"/>
    <cellStyle name="Normal 2 2 2 3 2 2 2 2 2 2 2 7 2" xfId="12286"/>
    <cellStyle name="Normal 2 2 2 3 2 2 2 2 2 2 2 8" xfId="12287"/>
    <cellStyle name="Normal 2 2 2 3 2 2 2 2 2 2 2 8 2" xfId="12288"/>
    <cellStyle name="Normal 2 2 2 3 2 2 2 2 2 2 2 9" xfId="12289"/>
    <cellStyle name="Normal 2 2 2 3 2 2 2 2 2 2 2 9 2" xfId="12290"/>
    <cellStyle name="Normal 2 2 2 3 2 2 2 2 2 2 3" xfId="12291"/>
    <cellStyle name="Normal 2 2 2 3 2 2 2 2 2 2 3 2" xfId="12292"/>
    <cellStyle name="Normal 2 2 2 3 2 2 2 2 2 2 4" xfId="12293"/>
    <cellStyle name="Normal 2 2 2 3 2 2 2 2 2 2 4 2" xfId="12294"/>
    <cellStyle name="Normal 2 2 2 3 2 2 2 2 2 2 5" xfId="12295"/>
    <cellStyle name="Normal 2 2 2 3 2 2 2 2 2 2 5 2" xfId="12296"/>
    <cellStyle name="Normal 2 2 2 3 2 2 2 2 2 2 6" xfId="12297"/>
    <cellStyle name="Normal 2 2 2 3 2 2 2 2 2 2 6 2" xfId="12298"/>
    <cellStyle name="Normal 2 2 2 3 2 2 2 2 2 2 7" xfId="12299"/>
    <cellStyle name="Normal 2 2 2 3 2 2 2 2 2 2 7 2" xfId="12300"/>
    <cellStyle name="Normal 2 2 2 3 2 2 2 2 2 2 8" xfId="12301"/>
    <cellStyle name="Normal 2 2 2 3 2 2 2 2 2 2 8 2" xfId="12302"/>
    <cellStyle name="Normal 2 2 2 3 2 2 2 2 2 2 9" xfId="12303"/>
    <cellStyle name="Normal 2 2 2 3 2 2 2 2 2 2 9 2" xfId="12304"/>
    <cellStyle name="Normal 2 2 2 3 2 2 2 2 2 3" xfId="12305"/>
    <cellStyle name="Normal 2 2 2 3 2 2 2 2 2 3 10" xfId="12306"/>
    <cellStyle name="Normal 2 2 2 3 2 2 2 2 2 3 10 2" xfId="12307"/>
    <cellStyle name="Normal 2 2 2 3 2 2 2 2 2 3 11" xfId="12308"/>
    <cellStyle name="Normal 2 2 2 3 2 2 2 2 2 3 2" xfId="12309"/>
    <cellStyle name="Normal 2 2 2 3 2 2 2 2 2 3 2 2" xfId="12310"/>
    <cellStyle name="Normal 2 2 2 3 2 2 2 2 2 3 3" xfId="12311"/>
    <cellStyle name="Normal 2 2 2 3 2 2 2 2 2 3 3 2" xfId="12312"/>
    <cellStyle name="Normal 2 2 2 3 2 2 2 2 2 3 4" xfId="12313"/>
    <cellStyle name="Normal 2 2 2 3 2 2 2 2 2 3 4 2" xfId="12314"/>
    <cellStyle name="Normal 2 2 2 3 2 2 2 2 2 3 5" xfId="12315"/>
    <cellStyle name="Normal 2 2 2 3 2 2 2 2 2 3 5 2" xfId="12316"/>
    <cellStyle name="Normal 2 2 2 3 2 2 2 2 2 3 6" xfId="12317"/>
    <cellStyle name="Normal 2 2 2 3 2 2 2 2 2 3 6 2" xfId="12318"/>
    <cellStyle name="Normal 2 2 2 3 2 2 2 2 2 3 7" xfId="12319"/>
    <cellStyle name="Normal 2 2 2 3 2 2 2 2 2 3 7 2" xfId="12320"/>
    <cellStyle name="Normal 2 2 2 3 2 2 2 2 2 3 8" xfId="12321"/>
    <cellStyle name="Normal 2 2 2 3 2 2 2 2 2 3 8 2" xfId="12322"/>
    <cellStyle name="Normal 2 2 2 3 2 2 2 2 2 3 9" xfId="12323"/>
    <cellStyle name="Normal 2 2 2 3 2 2 2 2 2 3 9 2" xfId="12324"/>
    <cellStyle name="Normal 2 2 2 3 2 2 2 2 2 4" xfId="12325"/>
    <cellStyle name="Normal 2 2 2 3 2 2 2 2 2 4 2" xfId="12326"/>
    <cellStyle name="Normal 2 2 2 3 2 2 2 2 2 5" xfId="12327"/>
    <cellStyle name="Normal 2 2 2 3 2 2 2 2 2 5 2" xfId="12328"/>
    <cellStyle name="Normal 2 2 2 3 2 2 2 2 2 6" xfId="12329"/>
    <cellStyle name="Normal 2 2 2 3 2 2 2 2 2 6 2" xfId="12330"/>
    <cellStyle name="Normal 2 2 2 3 2 2 2 2 2 7" xfId="12331"/>
    <cellStyle name="Normal 2 2 2 3 2 2 2 2 2 7 2" xfId="12332"/>
    <cellStyle name="Normal 2 2 2 3 2 2 2 2 2 8" xfId="12333"/>
    <cellStyle name="Normal 2 2 2 3 2 2 2 2 2 8 2" xfId="12334"/>
    <cellStyle name="Normal 2 2 2 3 2 2 2 2 2 9" xfId="12335"/>
    <cellStyle name="Normal 2 2 2 3 2 2 2 2 2 9 2" xfId="12336"/>
    <cellStyle name="Normal 2 2 2 3 2 2 2 2 3" xfId="12337"/>
    <cellStyle name="Normal 2 2 2 3 2 2 2 2 3 10" xfId="12338"/>
    <cellStyle name="Normal 2 2 2 3 2 2 2 2 3 10 2" xfId="12339"/>
    <cellStyle name="Normal 2 2 2 3 2 2 2 2 3 11" xfId="12340"/>
    <cellStyle name="Normal 2 2 2 3 2 2 2 2 3 11 2" xfId="12341"/>
    <cellStyle name="Normal 2 2 2 3 2 2 2 2 3 12" xfId="12342"/>
    <cellStyle name="Normal 2 2 2 3 2 2 2 2 3 12 2" xfId="12343"/>
    <cellStyle name="Normal 2 2 2 3 2 2 2 2 3 13" xfId="12344"/>
    <cellStyle name="Normal 2 2 2 3 2 2 2 2 3 2" xfId="12345"/>
    <cellStyle name="Normal 2 2 2 3 2 2 2 2 3 2 10" xfId="12346"/>
    <cellStyle name="Normal 2 2 2 3 2 2 2 2 3 2 10 2" xfId="12347"/>
    <cellStyle name="Normal 2 2 2 3 2 2 2 2 3 2 11" xfId="12348"/>
    <cellStyle name="Normal 2 2 2 3 2 2 2 2 3 2 11 2" xfId="12349"/>
    <cellStyle name="Normal 2 2 2 3 2 2 2 2 3 2 12" xfId="12350"/>
    <cellStyle name="Normal 2 2 2 3 2 2 2 2 3 2 2" xfId="12351"/>
    <cellStyle name="Normal 2 2 2 3 2 2 2 2 3 2 2 10" xfId="12352"/>
    <cellStyle name="Normal 2 2 2 3 2 2 2 2 3 2 2 10 2" xfId="12353"/>
    <cellStyle name="Normal 2 2 2 3 2 2 2 2 3 2 2 11" xfId="12354"/>
    <cellStyle name="Normal 2 2 2 3 2 2 2 2 3 2 2 2" xfId="12355"/>
    <cellStyle name="Normal 2 2 2 3 2 2 2 2 3 2 2 2 2" xfId="12356"/>
    <cellStyle name="Normal 2 2 2 3 2 2 2 2 3 2 2 3" xfId="12357"/>
    <cellStyle name="Normal 2 2 2 3 2 2 2 2 3 2 2 3 2" xfId="12358"/>
    <cellStyle name="Normal 2 2 2 3 2 2 2 2 3 2 2 4" xfId="12359"/>
    <cellStyle name="Normal 2 2 2 3 2 2 2 2 3 2 2 4 2" xfId="12360"/>
    <cellStyle name="Normal 2 2 2 3 2 2 2 2 3 2 2 5" xfId="12361"/>
    <cellStyle name="Normal 2 2 2 3 2 2 2 2 3 2 2 5 2" xfId="12362"/>
    <cellStyle name="Normal 2 2 2 3 2 2 2 2 3 2 2 6" xfId="12363"/>
    <cellStyle name="Normal 2 2 2 3 2 2 2 2 3 2 2 6 2" xfId="12364"/>
    <cellStyle name="Normal 2 2 2 3 2 2 2 2 3 2 2 7" xfId="12365"/>
    <cellStyle name="Normal 2 2 2 3 2 2 2 2 3 2 2 7 2" xfId="12366"/>
    <cellStyle name="Normal 2 2 2 3 2 2 2 2 3 2 2 8" xfId="12367"/>
    <cellStyle name="Normal 2 2 2 3 2 2 2 2 3 2 2 8 2" xfId="12368"/>
    <cellStyle name="Normal 2 2 2 3 2 2 2 2 3 2 2 9" xfId="12369"/>
    <cellStyle name="Normal 2 2 2 3 2 2 2 2 3 2 2 9 2" xfId="12370"/>
    <cellStyle name="Normal 2 2 2 3 2 2 2 2 3 2 3" xfId="12371"/>
    <cellStyle name="Normal 2 2 2 3 2 2 2 2 3 2 3 2" xfId="12372"/>
    <cellStyle name="Normal 2 2 2 3 2 2 2 2 3 2 4" xfId="12373"/>
    <cellStyle name="Normal 2 2 2 3 2 2 2 2 3 2 4 2" xfId="12374"/>
    <cellStyle name="Normal 2 2 2 3 2 2 2 2 3 2 5" xfId="12375"/>
    <cellStyle name="Normal 2 2 2 3 2 2 2 2 3 2 5 2" xfId="12376"/>
    <cellStyle name="Normal 2 2 2 3 2 2 2 2 3 2 6" xfId="12377"/>
    <cellStyle name="Normal 2 2 2 3 2 2 2 2 3 2 6 2" xfId="12378"/>
    <cellStyle name="Normal 2 2 2 3 2 2 2 2 3 2 7" xfId="12379"/>
    <cellStyle name="Normal 2 2 2 3 2 2 2 2 3 2 7 2" xfId="12380"/>
    <cellStyle name="Normal 2 2 2 3 2 2 2 2 3 2 8" xfId="12381"/>
    <cellStyle name="Normal 2 2 2 3 2 2 2 2 3 2 8 2" xfId="12382"/>
    <cellStyle name="Normal 2 2 2 3 2 2 2 2 3 2 9" xfId="12383"/>
    <cellStyle name="Normal 2 2 2 3 2 2 2 2 3 2 9 2" xfId="12384"/>
    <cellStyle name="Normal 2 2 2 3 2 2 2 2 3 3" xfId="12385"/>
    <cellStyle name="Normal 2 2 2 3 2 2 2 2 3 3 10" xfId="12386"/>
    <cellStyle name="Normal 2 2 2 3 2 2 2 2 3 3 10 2" xfId="12387"/>
    <cellStyle name="Normal 2 2 2 3 2 2 2 2 3 3 11" xfId="12388"/>
    <cellStyle name="Normal 2 2 2 3 2 2 2 2 3 3 2" xfId="12389"/>
    <cellStyle name="Normal 2 2 2 3 2 2 2 2 3 3 2 2" xfId="12390"/>
    <cellStyle name="Normal 2 2 2 3 2 2 2 2 3 3 3" xfId="12391"/>
    <cellStyle name="Normal 2 2 2 3 2 2 2 2 3 3 3 2" xfId="12392"/>
    <cellStyle name="Normal 2 2 2 3 2 2 2 2 3 3 4" xfId="12393"/>
    <cellStyle name="Normal 2 2 2 3 2 2 2 2 3 3 4 2" xfId="12394"/>
    <cellStyle name="Normal 2 2 2 3 2 2 2 2 3 3 5" xfId="12395"/>
    <cellStyle name="Normal 2 2 2 3 2 2 2 2 3 3 5 2" xfId="12396"/>
    <cellStyle name="Normal 2 2 2 3 2 2 2 2 3 3 6" xfId="12397"/>
    <cellStyle name="Normal 2 2 2 3 2 2 2 2 3 3 6 2" xfId="12398"/>
    <cellStyle name="Normal 2 2 2 3 2 2 2 2 3 3 7" xfId="12399"/>
    <cellStyle name="Normal 2 2 2 3 2 2 2 2 3 3 7 2" xfId="12400"/>
    <cellStyle name="Normal 2 2 2 3 2 2 2 2 3 3 8" xfId="12401"/>
    <cellStyle name="Normal 2 2 2 3 2 2 2 2 3 3 8 2" xfId="12402"/>
    <cellStyle name="Normal 2 2 2 3 2 2 2 2 3 3 9" xfId="12403"/>
    <cellStyle name="Normal 2 2 2 3 2 2 2 2 3 3 9 2" xfId="12404"/>
    <cellStyle name="Normal 2 2 2 3 2 2 2 2 3 4" xfId="12405"/>
    <cellStyle name="Normal 2 2 2 3 2 2 2 2 3 4 2" xfId="12406"/>
    <cellStyle name="Normal 2 2 2 3 2 2 2 2 3 5" xfId="12407"/>
    <cellStyle name="Normal 2 2 2 3 2 2 2 2 3 5 2" xfId="12408"/>
    <cellStyle name="Normal 2 2 2 3 2 2 2 2 3 6" xfId="12409"/>
    <cellStyle name="Normal 2 2 2 3 2 2 2 2 3 6 2" xfId="12410"/>
    <cellStyle name="Normal 2 2 2 3 2 2 2 2 3 7" xfId="12411"/>
    <cellStyle name="Normal 2 2 2 3 2 2 2 2 3 7 2" xfId="12412"/>
    <cellStyle name="Normal 2 2 2 3 2 2 2 2 3 8" xfId="12413"/>
    <cellStyle name="Normal 2 2 2 3 2 2 2 2 3 8 2" xfId="12414"/>
    <cellStyle name="Normal 2 2 2 3 2 2 2 2 3 9" xfId="12415"/>
    <cellStyle name="Normal 2 2 2 3 2 2 2 2 3 9 2" xfId="12416"/>
    <cellStyle name="Normal 2 2 2 3 2 2 2 2 4" xfId="12417"/>
    <cellStyle name="Normal 2 2 2 3 2 2 2 2 4 10" xfId="12418"/>
    <cellStyle name="Normal 2 2 2 3 2 2 2 2 4 10 2" xfId="12419"/>
    <cellStyle name="Normal 2 2 2 3 2 2 2 2 4 11" xfId="12420"/>
    <cellStyle name="Normal 2 2 2 3 2 2 2 2 4 11 2" xfId="12421"/>
    <cellStyle name="Normal 2 2 2 3 2 2 2 2 4 12" xfId="12422"/>
    <cellStyle name="Normal 2 2 2 3 2 2 2 2 4 12 2" xfId="12423"/>
    <cellStyle name="Normal 2 2 2 3 2 2 2 2 4 13" xfId="12424"/>
    <cellStyle name="Normal 2 2 2 3 2 2 2 2 4 2" xfId="12425"/>
    <cellStyle name="Normal 2 2 2 3 2 2 2 2 4 2 10" xfId="12426"/>
    <cellStyle name="Normal 2 2 2 3 2 2 2 2 4 2 10 2" xfId="12427"/>
    <cellStyle name="Normal 2 2 2 3 2 2 2 2 4 2 11" xfId="12428"/>
    <cellStyle name="Normal 2 2 2 3 2 2 2 2 4 2 11 2" xfId="12429"/>
    <cellStyle name="Normal 2 2 2 3 2 2 2 2 4 2 12" xfId="12430"/>
    <cellStyle name="Normal 2 2 2 3 2 2 2 2 4 2 2" xfId="12431"/>
    <cellStyle name="Normal 2 2 2 3 2 2 2 2 4 2 2 10" xfId="12432"/>
    <cellStyle name="Normal 2 2 2 3 2 2 2 2 4 2 2 10 2" xfId="12433"/>
    <cellStyle name="Normal 2 2 2 3 2 2 2 2 4 2 2 11" xfId="12434"/>
    <cellStyle name="Normal 2 2 2 3 2 2 2 2 4 2 2 2" xfId="12435"/>
    <cellStyle name="Normal 2 2 2 3 2 2 2 2 4 2 2 2 2" xfId="12436"/>
    <cellStyle name="Normal 2 2 2 3 2 2 2 2 4 2 2 3" xfId="12437"/>
    <cellStyle name="Normal 2 2 2 3 2 2 2 2 4 2 2 3 2" xfId="12438"/>
    <cellStyle name="Normal 2 2 2 3 2 2 2 2 4 2 2 4" xfId="12439"/>
    <cellStyle name="Normal 2 2 2 3 2 2 2 2 4 2 2 4 2" xfId="12440"/>
    <cellStyle name="Normal 2 2 2 3 2 2 2 2 4 2 2 5" xfId="12441"/>
    <cellStyle name="Normal 2 2 2 3 2 2 2 2 4 2 2 5 2" xfId="12442"/>
    <cellStyle name="Normal 2 2 2 3 2 2 2 2 4 2 2 6" xfId="12443"/>
    <cellStyle name="Normal 2 2 2 3 2 2 2 2 4 2 2 6 2" xfId="12444"/>
    <cellStyle name="Normal 2 2 2 3 2 2 2 2 4 2 2 7" xfId="12445"/>
    <cellStyle name="Normal 2 2 2 3 2 2 2 2 4 2 2 7 2" xfId="12446"/>
    <cellStyle name="Normal 2 2 2 3 2 2 2 2 4 2 2 8" xfId="12447"/>
    <cellStyle name="Normal 2 2 2 3 2 2 2 2 4 2 2 8 2" xfId="12448"/>
    <cellStyle name="Normal 2 2 2 3 2 2 2 2 4 2 2 9" xfId="12449"/>
    <cellStyle name="Normal 2 2 2 3 2 2 2 2 4 2 2 9 2" xfId="12450"/>
    <cellStyle name="Normal 2 2 2 3 2 2 2 2 4 2 3" xfId="12451"/>
    <cellStyle name="Normal 2 2 2 3 2 2 2 2 4 2 3 2" xfId="12452"/>
    <cellStyle name="Normal 2 2 2 3 2 2 2 2 4 2 4" xfId="12453"/>
    <cellStyle name="Normal 2 2 2 3 2 2 2 2 4 2 4 2" xfId="12454"/>
    <cellStyle name="Normal 2 2 2 3 2 2 2 2 4 2 5" xfId="12455"/>
    <cellStyle name="Normal 2 2 2 3 2 2 2 2 4 2 5 2" xfId="12456"/>
    <cellStyle name="Normal 2 2 2 3 2 2 2 2 4 2 6" xfId="12457"/>
    <cellStyle name="Normal 2 2 2 3 2 2 2 2 4 2 6 2" xfId="12458"/>
    <cellStyle name="Normal 2 2 2 3 2 2 2 2 4 2 7" xfId="12459"/>
    <cellStyle name="Normal 2 2 2 3 2 2 2 2 4 2 7 2" xfId="12460"/>
    <cellStyle name="Normal 2 2 2 3 2 2 2 2 4 2 8" xfId="12461"/>
    <cellStyle name="Normal 2 2 2 3 2 2 2 2 4 2 8 2" xfId="12462"/>
    <cellStyle name="Normal 2 2 2 3 2 2 2 2 4 2 9" xfId="12463"/>
    <cellStyle name="Normal 2 2 2 3 2 2 2 2 4 2 9 2" xfId="12464"/>
    <cellStyle name="Normal 2 2 2 3 2 2 2 2 4 3" xfId="12465"/>
    <cellStyle name="Normal 2 2 2 3 2 2 2 2 4 3 10" xfId="12466"/>
    <cellStyle name="Normal 2 2 2 3 2 2 2 2 4 3 10 2" xfId="12467"/>
    <cellStyle name="Normal 2 2 2 3 2 2 2 2 4 3 11" xfId="12468"/>
    <cellStyle name="Normal 2 2 2 3 2 2 2 2 4 3 2" xfId="12469"/>
    <cellStyle name="Normal 2 2 2 3 2 2 2 2 4 3 2 2" xfId="12470"/>
    <cellStyle name="Normal 2 2 2 3 2 2 2 2 4 3 3" xfId="12471"/>
    <cellStyle name="Normal 2 2 2 3 2 2 2 2 4 3 3 2" xfId="12472"/>
    <cellStyle name="Normal 2 2 2 3 2 2 2 2 4 3 4" xfId="12473"/>
    <cellStyle name="Normal 2 2 2 3 2 2 2 2 4 3 4 2" xfId="12474"/>
    <cellStyle name="Normal 2 2 2 3 2 2 2 2 4 3 5" xfId="12475"/>
    <cellStyle name="Normal 2 2 2 3 2 2 2 2 4 3 5 2" xfId="12476"/>
    <cellStyle name="Normal 2 2 2 3 2 2 2 2 4 3 6" xfId="12477"/>
    <cellStyle name="Normal 2 2 2 3 2 2 2 2 4 3 6 2" xfId="12478"/>
    <cellStyle name="Normal 2 2 2 3 2 2 2 2 4 3 7" xfId="12479"/>
    <cellStyle name="Normal 2 2 2 3 2 2 2 2 4 3 7 2" xfId="12480"/>
    <cellStyle name="Normal 2 2 2 3 2 2 2 2 4 3 8" xfId="12481"/>
    <cellStyle name="Normal 2 2 2 3 2 2 2 2 4 3 8 2" xfId="12482"/>
    <cellStyle name="Normal 2 2 2 3 2 2 2 2 4 3 9" xfId="12483"/>
    <cellStyle name="Normal 2 2 2 3 2 2 2 2 4 3 9 2" xfId="12484"/>
    <cellStyle name="Normal 2 2 2 3 2 2 2 2 4 4" xfId="12485"/>
    <cellStyle name="Normal 2 2 2 3 2 2 2 2 4 4 2" xfId="12486"/>
    <cellStyle name="Normal 2 2 2 3 2 2 2 2 4 5" xfId="12487"/>
    <cellStyle name="Normal 2 2 2 3 2 2 2 2 4 5 2" xfId="12488"/>
    <cellStyle name="Normal 2 2 2 3 2 2 2 2 4 6" xfId="12489"/>
    <cellStyle name="Normal 2 2 2 3 2 2 2 2 4 6 2" xfId="12490"/>
    <cellStyle name="Normal 2 2 2 3 2 2 2 2 4 7" xfId="12491"/>
    <cellStyle name="Normal 2 2 2 3 2 2 2 2 4 7 2" xfId="12492"/>
    <cellStyle name="Normal 2 2 2 3 2 2 2 2 4 8" xfId="12493"/>
    <cellStyle name="Normal 2 2 2 3 2 2 2 2 4 8 2" xfId="12494"/>
    <cellStyle name="Normal 2 2 2 3 2 2 2 2 4 9" xfId="12495"/>
    <cellStyle name="Normal 2 2 2 3 2 2 2 2 4 9 2" xfId="12496"/>
    <cellStyle name="Normal 2 2 2 3 2 2 2 2 5" xfId="12497"/>
    <cellStyle name="Normal 2 2 2 3 2 2 2 2 5 10" xfId="12498"/>
    <cellStyle name="Normal 2 2 2 3 2 2 2 2 5 10 2" xfId="12499"/>
    <cellStyle name="Normal 2 2 2 3 2 2 2 2 5 11" xfId="12500"/>
    <cellStyle name="Normal 2 2 2 3 2 2 2 2 5 11 2" xfId="12501"/>
    <cellStyle name="Normal 2 2 2 3 2 2 2 2 5 12" xfId="12502"/>
    <cellStyle name="Normal 2 2 2 3 2 2 2 2 5 12 2" xfId="12503"/>
    <cellStyle name="Normal 2 2 2 3 2 2 2 2 5 13" xfId="12504"/>
    <cellStyle name="Normal 2 2 2 3 2 2 2 2 5 2" xfId="12505"/>
    <cellStyle name="Normal 2 2 2 3 2 2 2 2 5 2 10" xfId="12506"/>
    <cellStyle name="Normal 2 2 2 3 2 2 2 2 5 2 10 2" xfId="12507"/>
    <cellStyle name="Normal 2 2 2 3 2 2 2 2 5 2 11" xfId="12508"/>
    <cellStyle name="Normal 2 2 2 3 2 2 2 2 5 2 11 2" xfId="12509"/>
    <cellStyle name="Normal 2 2 2 3 2 2 2 2 5 2 12" xfId="12510"/>
    <cellStyle name="Normal 2 2 2 3 2 2 2 2 5 2 2" xfId="12511"/>
    <cellStyle name="Normal 2 2 2 3 2 2 2 2 5 2 2 10" xfId="12512"/>
    <cellStyle name="Normal 2 2 2 3 2 2 2 2 5 2 2 10 2" xfId="12513"/>
    <cellStyle name="Normal 2 2 2 3 2 2 2 2 5 2 2 11" xfId="12514"/>
    <cellStyle name="Normal 2 2 2 3 2 2 2 2 5 2 2 2" xfId="12515"/>
    <cellStyle name="Normal 2 2 2 3 2 2 2 2 5 2 2 2 2" xfId="12516"/>
    <cellStyle name="Normal 2 2 2 3 2 2 2 2 5 2 2 3" xfId="12517"/>
    <cellStyle name="Normal 2 2 2 3 2 2 2 2 5 2 2 3 2" xfId="12518"/>
    <cellStyle name="Normal 2 2 2 3 2 2 2 2 5 2 2 4" xfId="12519"/>
    <cellStyle name="Normal 2 2 2 3 2 2 2 2 5 2 2 4 2" xfId="12520"/>
    <cellStyle name="Normal 2 2 2 3 2 2 2 2 5 2 2 5" xfId="12521"/>
    <cellStyle name="Normal 2 2 2 3 2 2 2 2 5 2 2 5 2" xfId="12522"/>
    <cellStyle name="Normal 2 2 2 3 2 2 2 2 5 2 2 6" xfId="12523"/>
    <cellStyle name="Normal 2 2 2 3 2 2 2 2 5 2 2 6 2" xfId="12524"/>
    <cellStyle name="Normal 2 2 2 3 2 2 2 2 5 2 2 7" xfId="12525"/>
    <cellStyle name="Normal 2 2 2 3 2 2 2 2 5 2 2 7 2" xfId="12526"/>
    <cellStyle name="Normal 2 2 2 3 2 2 2 2 5 2 2 8" xfId="12527"/>
    <cellStyle name="Normal 2 2 2 3 2 2 2 2 5 2 2 8 2" xfId="12528"/>
    <cellStyle name="Normal 2 2 2 3 2 2 2 2 5 2 2 9" xfId="12529"/>
    <cellStyle name="Normal 2 2 2 3 2 2 2 2 5 2 2 9 2" xfId="12530"/>
    <cellStyle name="Normal 2 2 2 3 2 2 2 2 5 2 3" xfId="12531"/>
    <cellStyle name="Normal 2 2 2 3 2 2 2 2 5 2 3 2" xfId="12532"/>
    <cellStyle name="Normal 2 2 2 3 2 2 2 2 5 2 4" xfId="12533"/>
    <cellStyle name="Normal 2 2 2 3 2 2 2 2 5 2 4 2" xfId="12534"/>
    <cellStyle name="Normal 2 2 2 3 2 2 2 2 5 2 5" xfId="12535"/>
    <cellStyle name="Normal 2 2 2 3 2 2 2 2 5 2 5 2" xfId="12536"/>
    <cellStyle name="Normal 2 2 2 3 2 2 2 2 5 2 6" xfId="12537"/>
    <cellStyle name="Normal 2 2 2 3 2 2 2 2 5 2 6 2" xfId="12538"/>
    <cellStyle name="Normal 2 2 2 3 2 2 2 2 5 2 7" xfId="12539"/>
    <cellStyle name="Normal 2 2 2 3 2 2 2 2 5 2 7 2" xfId="12540"/>
    <cellStyle name="Normal 2 2 2 3 2 2 2 2 5 2 8" xfId="12541"/>
    <cellStyle name="Normal 2 2 2 3 2 2 2 2 5 2 8 2" xfId="12542"/>
    <cellStyle name="Normal 2 2 2 3 2 2 2 2 5 2 9" xfId="12543"/>
    <cellStyle name="Normal 2 2 2 3 2 2 2 2 5 2 9 2" xfId="12544"/>
    <cellStyle name="Normal 2 2 2 3 2 2 2 2 5 3" xfId="12545"/>
    <cellStyle name="Normal 2 2 2 3 2 2 2 2 5 3 10" xfId="12546"/>
    <cellStyle name="Normal 2 2 2 3 2 2 2 2 5 3 10 2" xfId="12547"/>
    <cellStyle name="Normal 2 2 2 3 2 2 2 2 5 3 11" xfId="12548"/>
    <cellStyle name="Normal 2 2 2 3 2 2 2 2 5 3 2" xfId="12549"/>
    <cellStyle name="Normal 2 2 2 3 2 2 2 2 5 3 2 2" xfId="12550"/>
    <cellStyle name="Normal 2 2 2 3 2 2 2 2 5 3 3" xfId="12551"/>
    <cellStyle name="Normal 2 2 2 3 2 2 2 2 5 3 3 2" xfId="12552"/>
    <cellStyle name="Normal 2 2 2 3 2 2 2 2 5 3 4" xfId="12553"/>
    <cellStyle name="Normal 2 2 2 3 2 2 2 2 5 3 4 2" xfId="12554"/>
    <cellStyle name="Normal 2 2 2 3 2 2 2 2 5 3 5" xfId="12555"/>
    <cellStyle name="Normal 2 2 2 3 2 2 2 2 5 3 5 2" xfId="12556"/>
    <cellStyle name="Normal 2 2 2 3 2 2 2 2 5 3 6" xfId="12557"/>
    <cellStyle name="Normal 2 2 2 3 2 2 2 2 5 3 6 2" xfId="12558"/>
    <cellStyle name="Normal 2 2 2 3 2 2 2 2 5 3 7" xfId="12559"/>
    <cellStyle name="Normal 2 2 2 3 2 2 2 2 5 3 7 2" xfId="12560"/>
    <cellStyle name="Normal 2 2 2 3 2 2 2 2 5 3 8" xfId="12561"/>
    <cellStyle name="Normal 2 2 2 3 2 2 2 2 5 3 8 2" xfId="12562"/>
    <cellStyle name="Normal 2 2 2 3 2 2 2 2 5 3 9" xfId="12563"/>
    <cellStyle name="Normal 2 2 2 3 2 2 2 2 5 3 9 2" xfId="12564"/>
    <cellStyle name="Normal 2 2 2 3 2 2 2 2 5 4" xfId="12565"/>
    <cellStyle name="Normal 2 2 2 3 2 2 2 2 5 4 2" xfId="12566"/>
    <cellStyle name="Normal 2 2 2 3 2 2 2 2 5 5" xfId="12567"/>
    <cellStyle name="Normal 2 2 2 3 2 2 2 2 5 5 2" xfId="12568"/>
    <cellStyle name="Normal 2 2 2 3 2 2 2 2 5 6" xfId="12569"/>
    <cellStyle name="Normal 2 2 2 3 2 2 2 2 5 6 2" xfId="12570"/>
    <cellStyle name="Normal 2 2 2 3 2 2 2 2 5 7" xfId="12571"/>
    <cellStyle name="Normal 2 2 2 3 2 2 2 2 5 7 2" xfId="12572"/>
    <cellStyle name="Normal 2 2 2 3 2 2 2 2 5 8" xfId="12573"/>
    <cellStyle name="Normal 2 2 2 3 2 2 2 2 5 8 2" xfId="12574"/>
    <cellStyle name="Normal 2 2 2 3 2 2 2 2 5 9" xfId="12575"/>
    <cellStyle name="Normal 2 2 2 3 2 2 2 2 5 9 2" xfId="12576"/>
    <cellStyle name="Normal 2 2 2 3 2 2 2 2 6" xfId="12577"/>
    <cellStyle name="Normal 2 2 2 3 2 2 2 3" xfId="12578"/>
    <cellStyle name="Normal 2 2 2 3 2 2 2 3 2" xfId="12579"/>
    <cellStyle name="Normal 2 2 2 3 2 2 2 4" xfId="12580"/>
    <cellStyle name="Normal 2 2 2 3 2 2 2 4 2" xfId="12581"/>
    <cellStyle name="Normal 2 2 2 3 2 2 2 5" xfId="12582"/>
    <cellStyle name="Normal 2 2 2 3 2 2 2 5 2" xfId="12583"/>
    <cellStyle name="Normal 2 2 2 3 2 2 2 6" xfId="12584"/>
    <cellStyle name="Normal 2 2 2 3 2 2 2 6 10" xfId="12585"/>
    <cellStyle name="Normal 2 2 2 3 2 2 2 6 10 2" xfId="12586"/>
    <cellStyle name="Normal 2 2 2 3 2 2 2 6 11" xfId="12587"/>
    <cellStyle name="Normal 2 2 2 3 2 2 2 6 11 2" xfId="12588"/>
    <cellStyle name="Normal 2 2 2 3 2 2 2 6 12" xfId="12589"/>
    <cellStyle name="Normal 2 2 2 3 2 2 2 6 2" xfId="12590"/>
    <cellStyle name="Normal 2 2 2 3 2 2 2 6 2 10" xfId="12591"/>
    <cellStyle name="Normal 2 2 2 3 2 2 2 6 2 10 2" xfId="12592"/>
    <cellStyle name="Normal 2 2 2 3 2 2 2 6 2 11" xfId="12593"/>
    <cellStyle name="Normal 2 2 2 3 2 2 2 6 2 2" xfId="12594"/>
    <cellStyle name="Normal 2 2 2 3 2 2 2 6 2 2 2" xfId="12595"/>
    <cellStyle name="Normal 2 2 2 3 2 2 2 6 2 3" xfId="12596"/>
    <cellStyle name="Normal 2 2 2 3 2 2 2 6 2 3 2" xfId="12597"/>
    <cellStyle name="Normal 2 2 2 3 2 2 2 6 2 4" xfId="12598"/>
    <cellStyle name="Normal 2 2 2 3 2 2 2 6 2 4 2" xfId="12599"/>
    <cellStyle name="Normal 2 2 2 3 2 2 2 6 2 5" xfId="12600"/>
    <cellStyle name="Normal 2 2 2 3 2 2 2 6 2 5 2" xfId="12601"/>
    <cellStyle name="Normal 2 2 2 3 2 2 2 6 2 6" xfId="12602"/>
    <cellStyle name="Normal 2 2 2 3 2 2 2 6 2 6 2" xfId="12603"/>
    <cellStyle name="Normal 2 2 2 3 2 2 2 6 2 7" xfId="12604"/>
    <cellStyle name="Normal 2 2 2 3 2 2 2 6 2 7 2" xfId="12605"/>
    <cellStyle name="Normal 2 2 2 3 2 2 2 6 2 8" xfId="12606"/>
    <cellStyle name="Normal 2 2 2 3 2 2 2 6 2 8 2" xfId="12607"/>
    <cellStyle name="Normal 2 2 2 3 2 2 2 6 2 9" xfId="12608"/>
    <cellStyle name="Normal 2 2 2 3 2 2 2 6 2 9 2" xfId="12609"/>
    <cellStyle name="Normal 2 2 2 3 2 2 2 6 3" xfId="12610"/>
    <cellStyle name="Normal 2 2 2 3 2 2 2 6 3 2" xfId="12611"/>
    <cellStyle name="Normal 2 2 2 3 2 2 2 6 4" xfId="12612"/>
    <cellStyle name="Normal 2 2 2 3 2 2 2 6 4 2" xfId="12613"/>
    <cellStyle name="Normal 2 2 2 3 2 2 2 6 5" xfId="12614"/>
    <cellStyle name="Normal 2 2 2 3 2 2 2 6 5 2" xfId="12615"/>
    <cellStyle name="Normal 2 2 2 3 2 2 2 6 6" xfId="12616"/>
    <cellStyle name="Normal 2 2 2 3 2 2 2 6 6 2" xfId="12617"/>
    <cellStyle name="Normal 2 2 2 3 2 2 2 6 7" xfId="12618"/>
    <cellStyle name="Normal 2 2 2 3 2 2 2 6 7 2" xfId="12619"/>
    <cellStyle name="Normal 2 2 2 3 2 2 2 6 8" xfId="12620"/>
    <cellStyle name="Normal 2 2 2 3 2 2 2 6 8 2" xfId="12621"/>
    <cellStyle name="Normal 2 2 2 3 2 2 2 6 9" xfId="12622"/>
    <cellStyle name="Normal 2 2 2 3 2 2 2 6 9 2" xfId="12623"/>
    <cellStyle name="Normal 2 2 2 3 2 2 2 7" xfId="12624"/>
    <cellStyle name="Normal 2 2 2 3 2 2 2 7 10" xfId="12625"/>
    <cellStyle name="Normal 2 2 2 3 2 2 2 7 10 2" xfId="12626"/>
    <cellStyle name="Normal 2 2 2 3 2 2 2 7 11" xfId="12627"/>
    <cellStyle name="Normal 2 2 2 3 2 2 2 7 2" xfId="12628"/>
    <cellStyle name="Normal 2 2 2 3 2 2 2 7 2 2" xfId="12629"/>
    <cellStyle name="Normal 2 2 2 3 2 2 2 7 3" xfId="12630"/>
    <cellStyle name="Normal 2 2 2 3 2 2 2 7 3 2" xfId="12631"/>
    <cellStyle name="Normal 2 2 2 3 2 2 2 7 4" xfId="12632"/>
    <cellStyle name="Normal 2 2 2 3 2 2 2 7 4 2" xfId="12633"/>
    <cellStyle name="Normal 2 2 2 3 2 2 2 7 5" xfId="12634"/>
    <cellStyle name="Normal 2 2 2 3 2 2 2 7 5 2" xfId="12635"/>
    <cellStyle name="Normal 2 2 2 3 2 2 2 7 6" xfId="12636"/>
    <cellStyle name="Normal 2 2 2 3 2 2 2 7 6 2" xfId="12637"/>
    <cellStyle name="Normal 2 2 2 3 2 2 2 7 7" xfId="12638"/>
    <cellStyle name="Normal 2 2 2 3 2 2 2 7 7 2" xfId="12639"/>
    <cellStyle name="Normal 2 2 2 3 2 2 2 7 8" xfId="12640"/>
    <cellStyle name="Normal 2 2 2 3 2 2 2 7 8 2" xfId="12641"/>
    <cellStyle name="Normal 2 2 2 3 2 2 2 7 9" xfId="12642"/>
    <cellStyle name="Normal 2 2 2 3 2 2 2 7 9 2" xfId="12643"/>
    <cellStyle name="Normal 2 2 2 3 2 2 2 8" xfId="12644"/>
    <cellStyle name="Normal 2 2 2 3 2 2 2 8 2" xfId="12645"/>
    <cellStyle name="Normal 2 2 2 3 2 2 2 9" xfId="12646"/>
    <cellStyle name="Normal 2 2 2 3 2 2 2 9 2" xfId="12647"/>
    <cellStyle name="Normal 2 2 2 3 2 2 3" xfId="12648"/>
    <cellStyle name="Normal 2 2 2 3 2 2 3 10" xfId="12649"/>
    <cellStyle name="Normal 2 2 2 3 2 2 3 10 2" xfId="12650"/>
    <cellStyle name="Normal 2 2 2 3 2 2 3 11" xfId="12651"/>
    <cellStyle name="Normal 2 2 2 3 2 2 3 11 2" xfId="12652"/>
    <cellStyle name="Normal 2 2 2 3 2 2 3 12" xfId="12653"/>
    <cellStyle name="Normal 2 2 2 3 2 2 3 12 2" xfId="12654"/>
    <cellStyle name="Normal 2 2 2 3 2 2 3 13" xfId="12655"/>
    <cellStyle name="Normal 2 2 2 3 2 2 3 2" xfId="12656"/>
    <cellStyle name="Normal 2 2 2 3 2 2 3 2 10" xfId="12657"/>
    <cellStyle name="Normal 2 2 2 3 2 2 3 2 10 2" xfId="12658"/>
    <cellStyle name="Normal 2 2 2 3 2 2 3 2 11" xfId="12659"/>
    <cellStyle name="Normal 2 2 2 3 2 2 3 2 11 2" xfId="12660"/>
    <cellStyle name="Normal 2 2 2 3 2 2 3 2 12" xfId="12661"/>
    <cellStyle name="Normal 2 2 2 3 2 2 3 2 2" xfId="12662"/>
    <cellStyle name="Normal 2 2 2 3 2 2 3 2 2 10" xfId="12663"/>
    <cellStyle name="Normal 2 2 2 3 2 2 3 2 2 10 2" xfId="12664"/>
    <cellStyle name="Normal 2 2 2 3 2 2 3 2 2 11" xfId="12665"/>
    <cellStyle name="Normal 2 2 2 3 2 2 3 2 2 2" xfId="12666"/>
    <cellStyle name="Normal 2 2 2 3 2 2 3 2 2 2 2" xfId="12667"/>
    <cellStyle name="Normal 2 2 2 3 2 2 3 2 2 3" xfId="12668"/>
    <cellStyle name="Normal 2 2 2 3 2 2 3 2 2 3 2" xfId="12669"/>
    <cellStyle name="Normal 2 2 2 3 2 2 3 2 2 4" xfId="12670"/>
    <cellStyle name="Normal 2 2 2 3 2 2 3 2 2 4 2" xfId="12671"/>
    <cellStyle name="Normal 2 2 2 3 2 2 3 2 2 5" xfId="12672"/>
    <cellStyle name="Normal 2 2 2 3 2 2 3 2 2 5 2" xfId="12673"/>
    <cellStyle name="Normal 2 2 2 3 2 2 3 2 2 6" xfId="12674"/>
    <cellStyle name="Normal 2 2 2 3 2 2 3 2 2 6 2" xfId="12675"/>
    <cellStyle name="Normal 2 2 2 3 2 2 3 2 2 7" xfId="12676"/>
    <cellStyle name="Normal 2 2 2 3 2 2 3 2 2 7 2" xfId="12677"/>
    <cellStyle name="Normal 2 2 2 3 2 2 3 2 2 8" xfId="12678"/>
    <cellStyle name="Normal 2 2 2 3 2 2 3 2 2 8 2" xfId="12679"/>
    <cellStyle name="Normal 2 2 2 3 2 2 3 2 2 9" xfId="12680"/>
    <cellStyle name="Normal 2 2 2 3 2 2 3 2 2 9 2" xfId="12681"/>
    <cellStyle name="Normal 2 2 2 3 2 2 3 2 3" xfId="12682"/>
    <cellStyle name="Normal 2 2 2 3 2 2 3 2 3 2" xfId="12683"/>
    <cellStyle name="Normal 2 2 2 3 2 2 3 2 4" xfId="12684"/>
    <cellStyle name="Normal 2 2 2 3 2 2 3 2 4 2" xfId="12685"/>
    <cellStyle name="Normal 2 2 2 3 2 2 3 2 5" xfId="12686"/>
    <cellStyle name="Normal 2 2 2 3 2 2 3 2 5 2" xfId="12687"/>
    <cellStyle name="Normal 2 2 2 3 2 2 3 2 6" xfId="12688"/>
    <cellStyle name="Normal 2 2 2 3 2 2 3 2 6 2" xfId="12689"/>
    <cellStyle name="Normal 2 2 2 3 2 2 3 2 7" xfId="12690"/>
    <cellStyle name="Normal 2 2 2 3 2 2 3 2 7 2" xfId="12691"/>
    <cellStyle name="Normal 2 2 2 3 2 2 3 2 8" xfId="12692"/>
    <cellStyle name="Normal 2 2 2 3 2 2 3 2 8 2" xfId="12693"/>
    <cellStyle name="Normal 2 2 2 3 2 2 3 2 9" xfId="12694"/>
    <cellStyle name="Normal 2 2 2 3 2 2 3 2 9 2" xfId="12695"/>
    <cellStyle name="Normal 2 2 2 3 2 2 3 3" xfId="12696"/>
    <cellStyle name="Normal 2 2 2 3 2 2 3 3 10" xfId="12697"/>
    <cellStyle name="Normal 2 2 2 3 2 2 3 3 10 2" xfId="12698"/>
    <cellStyle name="Normal 2 2 2 3 2 2 3 3 11" xfId="12699"/>
    <cellStyle name="Normal 2 2 2 3 2 2 3 3 2" xfId="12700"/>
    <cellStyle name="Normal 2 2 2 3 2 2 3 3 2 2" xfId="12701"/>
    <cellStyle name="Normal 2 2 2 3 2 2 3 3 3" xfId="12702"/>
    <cellStyle name="Normal 2 2 2 3 2 2 3 3 3 2" xfId="12703"/>
    <cellStyle name="Normal 2 2 2 3 2 2 3 3 4" xfId="12704"/>
    <cellStyle name="Normal 2 2 2 3 2 2 3 3 4 2" xfId="12705"/>
    <cellStyle name="Normal 2 2 2 3 2 2 3 3 5" xfId="12706"/>
    <cellStyle name="Normal 2 2 2 3 2 2 3 3 5 2" xfId="12707"/>
    <cellStyle name="Normal 2 2 2 3 2 2 3 3 6" xfId="12708"/>
    <cellStyle name="Normal 2 2 2 3 2 2 3 3 6 2" xfId="12709"/>
    <cellStyle name="Normal 2 2 2 3 2 2 3 3 7" xfId="12710"/>
    <cellStyle name="Normal 2 2 2 3 2 2 3 3 7 2" xfId="12711"/>
    <cellStyle name="Normal 2 2 2 3 2 2 3 3 8" xfId="12712"/>
    <cellStyle name="Normal 2 2 2 3 2 2 3 3 8 2" xfId="12713"/>
    <cellStyle name="Normal 2 2 2 3 2 2 3 3 9" xfId="12714"/>
    <cellStyle name="Normal 2 2 2 3 2 2 3 3 9 2" xfId="12715"/>
    <cellStyle name="Normal 2 2 2 3 2 2 3 4" xfId="12716"/>
    <cellStyle name="Normal 2 2 2 3 2 2 3 4 2" xfId="12717"/>
    <cellStyle name="Normal 2 2 2 3 2 2 3 5" xfId="12718"/>
    <cellStyle name="Normal 2 2 2 3 2 2 3 5 2" xfId="12719"/>
    <cellStyle name="Normal 2 2 2 3 2 2 3 6" xfId="12720"/>
    <cellStyle name="Normal 2 2 2 3 2 2 3 6 2" xfId="12721"/>
    <cellStyle name="Normal 2 2 2 3 2 2 3 7" xfId="12722"/>
    <cellStyle name="Normal 2 2 2 3 2 2 3 7 2" xfId="12723"/>
    <cellStyle name="Normal 2 2 2 3 2 2 3 8" xfId="12724"/>
    <cellStyle name="Normal 2 2 2 3 2 2 3 8 2" xfId="12725"/>
    <cellStyle name="Normal 2 2 2 3 2 2 3 9" xfId="12726"/>
    <cellStyle name="Normal 2 2 2 3 2 2 3 9 2" xfId="12727"/>
    <cellStyle name="Normal 2 2 2 3 2 2 4" xfId="12728"/>
    <cellStyle name="Normal 2 2 2 3 2 2 4 10" xfId="12729"/>
    <cellStyle name="Normal 2 2 2 3 2 2 4 10 2" xfId="12730"/>
    <cellStyle name="Normal 2 2 2 3 2 2 4 11" xfId="12731"/>
    <cellStyle name="Normal 2 2 2 3 2 2 4 11 2" xfId="12732"/>
    <cellStyle name="Normal 2 2 2 3 2 2 4 12" xfId="12733"/>
    <cellStyle name="Normal 2 2 2 3 2 2 4 12 2" xfId="12734"/>
    <cellStyle name="Normal 2 2 2 3 2 2 4 13" xfId="12735"/>
    <cellStyle name="Normal 2 2 2 3 2 2 4 2" xfId="12736"/>
    <cellStyle name="Normal 2 2 2 3 2 2 4 2 10" xfId="12737"/>
    <cellStyle name="Normal 2 2 2 3 2 2 4 2 10 2" xfId="12738"/>
    <cellStyle name="Normal 2 2 2 3 2 2 4 2 11" xfId="12739"/>
    <cellStyle name="Normal 2 2 2 3 2 2 4 2 11 2" xfId="12740"/>
    <cellStyle name="Normal 2 2 2 3 2 2 4 2 12" xfId="12741"/>
    <cellStyle name="Normal 2 2 2 3 2 2 4 2 2" xfId="12742"/>
    <cellStyle name="Normal 2 2 2 3 2 2 4 2 2 10" xfId="12743"/>
    <cellStyle name="Normal 2 2 2 3 2 2 4 2 2 10 2" xfId="12744"/>
    <cellStyle name="Normal 2 2 2 3 2 2 4 2 2 11" xfId="12745"/>
    <cellStyle name="Normal 2 2 2 3 2 2 4 2 2 2" xfId="12746"/>
    <cellStyle name="Normal 2 2 2 3 2 2 4 2 2 2 2" xfId="12747"/>
    <cellStyle name="Normal 2 2 2 3 2 2 4 2 2 3" xfId="12748"/>
    <cellStyle name="Normal 2 2 2 3 2 2 4 2 2 3 2" xfId="12749"/>
    <cellStyle name="Normal 2 2 2 3 2 2 4 2 2 4" xfId="12750"/>
    <cellStyle name="Normal 2 2 2 3 2 2 4 2 2 4 2" xfId="12751"/>
    <cellStyle name="Normal 2 2 2 3 2 2 4 2 2 5" xfId="12752"/>
    <cellStyle name="Normal 2 2 2 3 2 2 4 2 2 5 2" xfId="12753"/>
    <cellStyle name="Normal 2 2 2 3 2 2 4 2 2 6" xfId="12754"/>
    <cellStyle name="Normal 2 2 2 3 2 2 4 2 2 6 2" xfId="12755"/>
    <cellStyle name="Normal 2 2 2 3 2 2 4 2 2 7" xfId="12756"/>
    <cellStyle name="Normal 2 2 2 3 2 2 4 2 2 7 2" xfId="12757"/>
    <cellStyle name="Normal 2 2 2 3 2 2 4 2 2 8" xfId="12758"/>
    <cellStyle name="Normal 2 2 2 3 2 2 4 2 2 8 2" xfId="12759"/>
    <cellStyle name="Normal 2 2 2 3 2 2 4 2 2 9" xfId="12760"/>
    <cellStyle name="Normal 2 2 2 3 2 2 4 2 2 9 2" xfId="12761"/>
    <cellStyle name="Normal 2 2 2 3 2 2 4 2 3" xfId="12762"/>
    <cellStyle name="Normal 2 2 2 3 2 2 4 2 3 2" xfId="12763"/>
    <cellStyle name="Normal 2 2 2 3 2 2 4 2 4" xfId="12764"/>
    <cellStyle name="Normal 2 2 2 3 2 2 4 2 4 2" xfId="12765"/>
    <cellStyle name="Normal 2 2 2 3 2 2 4 2 5" xfId="12766"/>
    <cellStyle name="Normal 2 2 2 3 2 2 4 2 5 2" xfId="12767"/>
    <cellStyle name="Normal 2 2 2 3 2 2 4 2 6" xfId="12768"/>
    <cellStyle name="Normal 2 2 2 3 2 2 4 2 6 2" xfId="12769"/>
    <cellStyle name="Normal 2 2 2 3 2 2 4 2 7" xfId="12770"/>
    <cellStyle name="Normal 2 2 2 3 2 2 4 2 7 2" xfId="12771"/>
    <cellStyle name="Normal 2 2 2 3 2 2 4 2 8" xfId="12772"/>
    <cellStyle name="Normal 2 2 2 3 2 2 4 2 8 2" xfId="12773"/>
    <cellStyle name="Normal 2 2 2 3 2 2 4 2 9" xfId="12774"/>
    <cellStyle name="Normal 2 2 2 3 2 2 4 2 9 2" xfId="12775"/>
    <cellStyle name="Normal 2 2 2 3 2 2 4 3" xfId="12776"/>
    <cellStyle name="Normal 2 2 2 3 2 2 4 3 10" xfId="12777"/>
    <cellStyle name="Normal 2 2 2 3 2 2 4 3 10 2" xfId="12778"/>
    <cellStyle name="Normal 2 2 2 3 2 2 4 3 11" xfId="12779"/>
    <cellStyle name="Normal 2 2 2 3 2 2 4 3 2" xfId="12780"/>
    <cellStyle name="Normal 2 2 2 3 2 2 4 3 2 2" xfId="12781"/>
    <cellStyle name="Normal 2 2 2 3 2 2 4 3 3" xfId="12782"/>
    <cellStyle name="Normal 2 2 2 3 2 2 4 3 3 2" xfId="12783"/>
    <cellStyle name="Normal 2 2 2 3 2 2 4 3 4" xfId="12784"/>
    <cellStyle name="Normal 2 2 2 3 2 2 4 3 4 2" xfId="12785"/>
    <cellStyle name="Normal 2 2 2 3 2 2 4 3 5" xfId="12786"/>
    <cellStyle name="Normal 2 2 2 3 2 2 4 3 5 2" xfId="12787"/>
    <cellStyle name="Normal 2 2 2 3 2 2 4 3 6" xfId="12788"/>
    <cellStyle name="Normal 2 2 2 3 2 2 4 3 6 2" xfId="12789"/>
    <cellStyle name="Normal 2 2 2 3 2 2 4 3 7" xfId="12790"/>
    <cellStyle name="Normal 2 2 2 3 2 2 4 3 7 2" xfId="12791"/>
    <cellStyle name="Normal 2 2 2 3 2 2 4 3 8" xfId="12792"/>
    <cellStyle name="Normal 2 2 2 3 2 2 4 3 8 2" xfId="12793"/>
    <cellStyle name="Normal 2 2 2 3 2 2 4 3 9" xfId="12794"/>
    <cellStyle name="Normal 2 2 2 3 2 2 4 3 9 2" xfId="12795"/>
    <cellStyle name="Normal 2 2 2 3 2 2 4 4" xfId="12796"/>
    <cellStyle name="Normal 2 2 2 3 2 2 4 4 2" xfId="12797"/>
    <cellStyle name="Normal 2 2 2 3 2 2 4 5" xfId="12798"/>
    <cellStyle name="Normal 2 2 2 3 2 2 4 5 2" xfId="12799"/>
    <cellStyle name="Normal 2 2 2 3 2 2 4 6" xfId="12800"/>
    <cellStyle name="Normal 2 2 2 3 2 2 4 6 2" xfId="12801"/>
    <cellStyle name="Normal 2 2 2 3 2 2 4 7" xfId="12802"/>
    <cellStyle name="Normal 2 2 2 3 2 2 4 7 2" xfId="12803"/>
    <cellStyle name="Normal 2 2 2 3 2 2 4 8" xfId="12804"/>
    <cellStyle name="Normal 2 2 2 3 2 2 4 8 2" xfId="12805"/>
    <cellStyle name="Normal 2 2 2 3 2 2 4 9" xfId="12806"/>
    <cellStyle name="Normal 2 2 2 3 2 2 4 9 2" xfId="12807"/>
    <cellStyle name="Normal 2 2 2 3 2 2 5" xfId="12808"/>
    <cellStyle name="Normal 2 2 2 3 2 2 5 10" xfId="12809"/>
    <cellStyle name="Normal 2 2 2 3 2 2 5 10 2" xfId="12810"/>
    <cellStyle name="Normal 2 2 2 3 2 2 5 11" xfId="12811"/>
    <cellStyle name="Normal 2 2 2 3 2 2 5 11 2" xfId="12812"/>
    <cellStyle name="Normal 2 2 2 3 2 2 5 12" xfId="12813"/>
    <cellStyle name="Normal 2 2 2 3 2 2 5 12 2" xfId="12814"/>
    <cellStyle name="Normal 2 2 2 3 2 2 5 13" xfId="12815"/>
    <cellStyle name="Normal 2 2 2 3 2 2 5 2" xfId="12816"/>
    <cellStyle name="Normal 2 2 2 3 2 2 5 2 10" xfId="12817"/>
    <cellStyle name="Normal 2 2 2 3 2 2 5 2 10 2" xfId="12818"/>
    <cellStyle name="Normal 2 2 2 3 2 2 5 2 11" xfId="12819"/>
    <cellStyle name="Normal 2 2 2 3 2 2 5 2 11 2" xfId="12820"/>
    <cellStyle name="Normal 2 2 2 3 2 2 5 2 12" xfId="12821"/>
    <cellStyle name="Normal 2 2 2 3 2 2 5 2 2" xfId="12822"/>
    <cellStyle name="Normal 2 2 2 3 2 2 5 2 2 10" xfId="12823"/>
    <cellStyle name="Normal 2 2 2 3 2 2 5 2 2 10 2" xfId="12824"/>
    <cellStyle name="Normal 2 2 2 3 2 2 5 2 2 11" xfId="12825"/>
    <cellStyle name="Normal 2 2 2 3 2 2 5 2 2 2" xfId="12826"/>
    <cellStyle name="Normal 2 2 2 3 2 2 5 2 2 2 2" xfId="12827"/>
    <cellStyle name="Normal 2 2 2 3 2 2 5 2 2 3" xfId="12828"/>
    <cellStyle name="Normal 2 2 2 3 2 2 5 2 2 3 2" xfId="12829"/>
    <cellStyle name="Normal 2 2 2 3 2 2 5 2 2 4" xfId="12830"/>
    <cellStyle name="Normal 2 2 2 3 2 2 5 2 2 4 2" xfId="12831"/>
    <cellStyle name="Normal 2 2 2 3 2 2 5 2 2 5" xfId="12832"/>
    <cellStyle name="Normal 2 2 2 3 2 2 5 2 2 5 2" xfId="12833"/>
    <cellStyle name="Normal 2 2 2 3 2 2 5 2 2 6" xfId="12834"/>
    <cellStyle name="Normal 2 2 2 3 2 2 5 2 2 6 2" xfId="12835"/>
    <cellStyle name="Normal 2 2 2 3 2 2 5 2 2 7" xfId="12836"/>
    <cellStyle name="Normal 2 2 2 3 2 2 5 2 2 7 2" xfId="12837"/>
    <cellStyle name="Normal 2 2 2 3 2 2 5 2 2 8" xfId="12838"/>
    <cellStyle name="Normal 2 2 2 3 2 2 5 2 2 8 2" xfId="12839"/>
    <cellStyle name="Normal 2 2 2 3 2 2 5 2 2 9" xfId="12840"/>
    <cellStyle name="Normal 2 2 2 3 2 2 5 2 2 9 2" xfId="12841"/>
    <cellStyle name="Normal 2 2 2 3 2 2 5 2 3" xfId="12842"/>
    <cellStyle name="Normal 2 2 2 3 2 2 5 2 3 2" xfId="12843"/>
    <cellStyle name="Normal 2 2 2 3 2 2 5 2 4" xfId="12844"/>
    <cellStyle name="Normal 2 2 2 3 2 2 5 2 4 2" xfId="12845"/>
    <cellStyle name="Normal 2 2 2 3 2 2 5 2 5" xfId="12846"/>
    <cellStyle name="Normal 2 2 2 3 2 2 5 2 5 2" xfId="12847"/>
    <cellStyle name="Normal 2 2 2 3 2 2 5 2 6" xfId="12848"/>
    <cellStyle name="Normal 2 2 2 3 2 2 5 2 6 2" xfId="12849"/>
    <cellStyle name="Normal 2 2 2 3 2 2 5 2 7" xfId="12850"/>
    <cellStyle name="Normal 2 2 2 3 2 2 5 2 7 2" xfId="12851"/>
    <cellStyle name="Normal 2 2 2 3 2 2 5 2 8" xfId="12852"/>
    <cellStyle name="Normal 2 2 2 3 2 2 5 2 8 2" xfId="12853"/>
    <cellStyle name="Normal 2 2 2 3 2 2 5 2 9" xfId="12854"/>
    <cellStyle name="Normal 2 2 2 3 2 2 5 2 9 2" xfId="12855"/>
    <cellStyle name="Normal 2 2 2 3 2 2 5 3" xfId="12856"/>
    <cellStyle name="Normal 2 2 2 3 2 2 5 3 10" xfId="12857"/>
    <cellStyle name="Normal 2 2 2 3 2 2 5 3 10 2" xfId="12858"/>
    <cellStyle name="Normal 2 2 2 3 2 2 5 3 11" xfId="12859"/>
    <cellStyle name="Normal 2 2 2 3 2 2 5 3 2" xfId="12860"/>
    <cellStyle name="Normal 2 2 2 3 2 2 5 3 2 2" xfId="12861"/>
    <cellStyle name="Normal 2 2 2 3 2 2 5 3 3" xfId="12862"/>
    <cellStyle name="Normal 2 2 2 3 2 2 5 3 3 2" xfId="12863"/>
    <cellStyle name="Normal 2 2 2 3 2 2 5 3 4" xfId="12864"/>
    <cellStyle name="Normal 2 2 2 3 2 2 5 3 4 2" xfId="12865"/>
    <cellStyle name="Normal 2 2 2 3 2 2 5 3 5" xfId="12866"/>
    <cellStyle name="Normal 2 2 2 3 2 2 5 3 5 2" xfId="12867"/>
    <cellStyle name="Normal 2 2 2 3 2 2 5 3 6" xfId="12868"/>
    <cellStyle name="Normal 2 2 2 3 2 2 5 3 6 2" xfId="12869"/>
    <cellStyle name="Normal 2 2 2 3 2 2 5 3 7" xfId="12870"/>
    <cellStyle name="Normal 2 2 2 3 2 2 5 3 7 2" xfId="12871"/>
    <cellStyle name="Normal 2 2 2 3 2 2 5 3 8" xfId="12872"/>
    <cellStyle name="Normal 2 2 2 3 2 2 5 3 8 2" xfId="12873"/>
    <cellStyle name="Normal 2 2 2 3 2 2 5 3 9" xfId="12874"/>
    <cellStyle name="Normal 2 2 2 3 2 2 5 3 9 2" xfId="12875"/>
    <cellStyle name="Normal 2 2 2 3 2 2 5 4" xfId="12876"/>
    <cellStyle name="Normal 2 2 2 3 2 2 5 4 2" xfId="12877"/>
    <cellStyle name="Normal 2 2 2 3 2 2 5 5" xfId="12878"/>
    <cellStyle name="Normal 2 2 2 3 2 2 5 5 2" xfId="12879"/>
    <cellStyle name="Normal 2 2 2 3 2 2 5 6" xfId="12880"/>
    <cellStyle name="Normal 2 2 2 3 2 2 5 6 2" xfId="12881"/>
    <cellStyle name="Normal 2 2 2 3 2 2 5 7" xfId="12882"/>
    <cellStyle name="Normal 2 2 2 3 2 2 5 7 2" xfId="12883"/>
    <cellStyle name="Normal 2 2 2 3 2 2 5 8" xfId="12884"/>
    <cellStyle name="Normal 2 2 2 3 2 2 5 8 2" xfId="12885"/>
    <cellStyle name="Normal 2 2 2 3 2 2 5 9" xfId="12886"/>
    <cellStyle name="Normal 2 2 2 3 2 2 5 9 2" xfId="12887"/>
    <cellStyle name="Normal 2 2 2 3 2 2 6" xfId="12888"/>
    <cellStyle name="Normal 2 2 2 3 2 2 6 10" xfId="12889"/>
    <cellStyle name="Normal 2 2 2 3 2 2 6 10 2" xfId="12890"/>
    <cellStyle name="Normal 2 2 2 3 2 2 6 11" xfId="12891"/>
    <cellStyle name="Normal 2 2 2 3 2 2 6 11 2" xfId="12892"/>
    <cellStyle name="Normal 2 2 2 3 2 2 6 12" xfId="12893"/>
    <cellStyle name="Normal 2 2 2 3 2 2 6 12 2" xfId="12894"/>
    <cellStyle name="Normal 2 2 2 3 2 2 6 13" xfId="12895"/>
    <cellStyle name="Normal 2 2 2 3 2 2 6 2" xfId="12896"/>
    <cellStyle name="Normal 2 2 2 3 2 2 6 2 10" xfId="12897"/>
    <cellStyle name="Normal 2 2 2 3 2 2 6 2 10 2" xfId="12898"/>
    <cellStyle name="Normal 2 2 2 3 2 2 6 2 11" xfId="12899"/>
    <cellStyle name="Normal 2 2 2 3 2 2 6 2 11 2" xfId="12900"/>
    <cellStyle name="Normal 2 2 2 3 2 2 6 2 12" xfId="12901"/>
    <cellStyle name="Normal 2 2 2 3 2 2 6 2 2" xfId="12902"/>
    <cellStyle name="Normal 2 2 2 3 2 2 6 2 2 10" xfId="12903"/>
    <cellStyle name="Normal 2 2 2 3 2 2 6 2 2 10 2" xfId="12904"/>
    <cellStyle name="Normal 2 2 2 3 2 2 6 2 2 11" xfId="12905"/>
    <cellStyle name="Normal 2 2 2 3 2 2 6 2 2 2" xfId="12906"/>
    <cellStyle name="Normal 2 2 2 3 2 2 6 2 2 2 2" xfId="12907"/>
    <cellStyle name="Normal 2 2 2 3 2 2 6 2 2 3" xfId="12908"/>
    <cellStyle name="Normal 2 2 2 3 2 2 6 2 2 3 2" xfId="12909"/>
    <cellStyle name="Normal 2 2 2 3 2 2 6 2 2 4" xfId="12910"/>
    <cellStyle name="Normal 2 2 2 3 2 2 6 2 2 4 2" xfId="12911"/>
    <cellStyle name="Normal 2 2 2 3 2 2 6 2 2 5" xfId="12912"/>
    <cellStyle name="Normal 2 2 2 3 2 2 6 2 2 5 2" xfId="12913"/>
    <cellStyle name="Normal 2 2 2 3 2 2 6 2 2 6" xfId="12914"/>
    <cellStyle name="Normal 2 2 2 3 2 2 6 2 2 6 2" xfId="12915"/>
    <cellStyle name="Normal 2 2 2 3 2 2 6 2 2 7" xfId="12916"/>
    <cellStyle name="Normal 2 2 2 3 2 2 6 2 2 7 2" xfId="12917"/>
    <cellStyle name="Normal 2 2 2 3 2 2 6 2 2 8" xfId="12918"/>
    <cellStyle name="Normal 2 2 2 3 2 2 6 2 2 8 2" xfId="12919"/>
    <cellStyle name="Normal 2 2 2 3 2 2 6 2 2 9" xfId="12920"/>
    <cellStyle name="Normal 2 2 2 3 2 2 6 2 2 9 2" xfId="12921"/>
    <cellStyle name="Normal 2 2 2 3 2 2 6 2 3" xfId="12922"/>
    <cellStyle name="Normal 2 2 2 3 2 2 6 2 3 2" xfId="12923"/>
    <cellStyle name="Normal 2 2 2 3 2 2 6 2 4" xfId="12924"/>
    <cellStyle name="Normal 2 2 2 3 2 2 6 2 4 2" xfId="12925"/>
    <cellStyle name="Normal 2 2 2 3 2 2 6 2 5" xfId="12926"/>
    <cellStyle name="Normal 2 2 2 3 2 2 6 2 5 2" xfId="12927"/>
    <cellStyle name="Normal 2 2 2 3 2 2 6 2 6" xfId="12928"/>
    <cellStyle name="Normal 2 2 2 3 2 2 6 2 6 2" xfId="12929"/>
    <cellStyle name="Normal 2 2 2 3 2 2 6 2 7" xfId="12930"/>
    <cellStyle name="Normal 2 2 2 3 2 2 6 2 7 2" xfId="12931"/>
    <cellStyle name="Normal 2 2 2 3 2 2 6 2 8" xfId="12932"/>
    <cellStyle name="Normal 2 2 2 3 2 2 6 2 8 2" xfId="12933"/>
    <cellStyle name="Normal 2 2 2 3 2 2 6 2 9" xfId="12934"/>
    <cellStyle name="Normal 2 2 2 3 2 2 6 2 9 2" xfId="12935"/>
    <cellStyle name="Normal 2 2 2 3 2 2 6 3" xfId="12936"/>
    <cellStyle name="Normal 2 2 2 3 2 2 6 3 10" xfId="12937"/>
    <cellStyle name="Normal 2 2 2 3 2 2 6 3 10 2" xfId="12938"/>
    <cellStyle name="Normal 2 2 2 3 2 2 6 3 11" xfId="12939"/>
    <cellStyle name="Normal 2 2 2 3 2 2 6 3 2" xfId="12940"/>
    <cellStyle name="Normal 2 2 2 3 2 2 6 3 2 2" xfId="12941"/>
    <cellStyle name="Normal 2 2 2 3 2 2 6 3 3" xfId="12942"/>
    <cellStyle name="Normal 2 2 2 3 2 2 6 3 3 2" xfId="12943"/>
    <cellStyle name="Normal 2 2 2 3 2 2 6 3 4" xfId="12944"/>
    <cellStyle name="Normal 2 2 2 3 2 2 6 3 4 2" xfId="12945"/>
    <cellStyle name="Normal 2 2 2 3 2 2 6 3 5" xfId="12946"/>
    <cellStyle name="Normal 2 2 2 3 2 2 6 3 5 2" xfId="12947"/>
    <cellStyle name="Normal 2 2 2 3 2 2 6 3 6" xfId="12948"/>
    <cellStyle name="Normal 2 2 2 3 2 2 6 3 6 2" xfId="12949"/>
    <cellStyle name="Normal 2 2 2 3 2 2 6 3 7" xfId="12950"/>
    <cellStyle name="Normal 2 2 2 3 2 2 6 3 7 2" xfId="12951"/>
    <cellStyle name="Normal 2 2 2 3 2 2 6 3 8" xfId="12952"/>
    <cellStyle name="Normal 2 2 2 3 2 2 6 3 8 2" xfId="12953"/>
    <cellStyle name="Normal 2 2 2 3 2 2 6 3 9" xfId="12954"/>
    <cellStyle name="Normal 2 2 2 3 2 2 6 3 9 2" xfId="12955"/>
    <cellStyle name="Normal 2 2 2 3 2 2 6 4" xfId="12956"/>
    <cellStyle name="Normal 2 2 2 3 2 2 6 4 2" xfId="12957"/>
    <cellStyle name="Normal 2 2 2 3 2 2 6 5" xfId="12958"/>
    <cellStyle name="Normal 2 2 2 3 2 2 6 5 2" xfId="12959"/>
    <cellStyle name="Normal 2 2 2 3 2 2 6 6" xfId="12960"/>
    <cellStyle name="Normal 2 2 2 3 2 2 6 6 2" xfId="12961"/>
    <cellStyle name="Normal 2 2 2 3 2 2 6 7" xfId="12962"/>
    <cellStyle name="Normal 2 2 2 3 2 2 6 7 2" xfId="12963"/>
    <cellStyle name="Normal 2 2 2 3 2 2 6 8" xfId="12964"/>
    <cellStyle name="Normal 2 2 2 3 2 2 6 8 2" xfId="12965"/>
    <cellStyle name="Normal 2 2 2 3 2 2 6 9" xfId="12966"/>
    <cellStyle name="Normal 2 2 2 3 2 2 6 9 2" xfId="12967"/>
    <cellStyle name="Normal 2 2 2 3 2 2 7" xfId="12968"/>
    <cellStyle name="Normal 2 2 2 3 2 20" xfId="12969"/>
    <cellStyle name="Normal 2 2 2 3 2 20 2" xfId="12970"/>
    <cellStyle name="Normal 2 2 2 3 2 21" xfId="12971"/>
    <cellStyle name="Normal 2 2 2 3 2 3" xfId="12972"/>
    <cellStyle name="Normal 2 2 2 3 2 3 10" xfId="12973"/>
    <cellStyle name="Normal 2 2 2 3 2 3 10 2" xfId="12974"/>
    <cellStyle name="Normal 2 2 2 3 2 3 11" xfId="12975"/>
    <cellStyle name="Normal 2 2 2 3 2 3 11 2" xfId="12976"/>
    <cellStyle name="Normal 2 2 2 3 2 3 12" xfId="12977"/>
    <cellStyle name="Normal 2 2 2 3 2 3 12 2" xfId="12978"/>
    <cellStyle name="Normal 2 2 2 3 2 3 13" xfId="12979"/>
    <cellStyle name="Normal 2 2 2 3 2 3 2" xfId="12980"/>
    <cellStyle name="Normal 2 2 2 3 2 3 2 10" xfId="12981"/>
    <cellStyle name="Normal 2 2 2 3 2 3 2 10 2" xfId="12982"/>
    <cellStyle name="Normal 2 2 2 3 2 3 2 11" xfId="12983"/>
    <cellStyle name="Normal 2 2 2 3 2 3 2 11 2" xfId="12984"/>
    <cellStyle name="Normal 2 2 2 3 2 3 2 12" xfId="12985"/>
    <cellStyle name="Normal 2 2 2 3 2 3 2 2" xfId="12986"/>
    <cellStyle name="Normal 2 2 2 3 2 3 2 2 10" xfId="12987"/>
    <cellStyle name="Normal 2 2 2 3 2 3 2 2 10 2" xfId="12988"/>
    <cellStyle name="Normal 2 2 2 3 2 3 2 2 11" xfId="12989"/>
    <cellStyle name="Normal 2 2 2 3 2 3 2 2 2" xfId="12990"/>
    <cellStyle name="Normal 2 2 2 3 2 3 2 2 2 2" xfId="12991"/>
    <cellStyle name="Normal 2 2 2 3 2 3 2 2 3" xfId="12992"/>
    <cellStyle name="Normal 2 2 2 3 2 3 2 2 3 2" xfId="12993"/>
    <cellStyle name="Normal 2 2 2 3 2 3 2 2 4" xfId="12994"/>
    <cellStyle name="Normal 2 2 2 3 2 3 2 2 4 2" xfId="12995"/>
    <cellStyle name="Normal 2 2 2 3 2 3 2 2 5" xfId="12996"/>
    <cellStyle name="Normal 2 2 2 3 2 3 2 2 5 2" xfId="12997"/>
    <cellStyle name="Normal 2 2 2 3 2 3 2 2 6" xfId="12998"/>
    <cellStyle name="Normal 2 2 2 3 2 3 2 2 6 2" xfId="12999"/>
    <cellStyle name="Normal 2 2 2 3 2 3 2 2 7" xfId="13000"/>
    <cellStyle name="Normal 2 2 2 3 2 3 2 2 7 2" xfId="13001"/>
    <cellStyle name="Normal 2 2 2 3 2 3 2 2 8" xfId="13002"/>
    <cellStyle name="Normal 2 2 2 3 2 3 2 2 8 2" xfId="13003"/>
    <cellStyle name="Normal 2 2 2 3 2 3 2 2 9" xfId="13004"/>
    <cellStyle name="Normal 2 2 2 3 2 3 2 2 9 2" xfId="13005"/>
    <cellStyle name="Normal 2 2 2 3 2 3 2 3" xfId="13006"/>
    <cellStyle name="Normal 2 2 2 3 2 3 2 3 2" xfId="13007"/>
    <cellStyle name="Normal 2 2 2 3 2 3 2 4" xfId="13008"/>
    <cellStyle name="Normal 2 2 2 3 2 3 2 4 2" xfId="13009"/>
    <cellStyle name="Normal 2 2 2 3 2 3 2 5" xfId="13010"/>
    <cellStyle name="Normal 2 2 2 3 2 3 2 5 2" xfId="13011"/>
    <cellStyle name="Normal 2 2 2 3 2 3 2 6" xfId="13012"/>
    <cellStyle name="Normal 2 2 2 3 2 3 2 6 2" xfId="13013"/>
    <cellStyle name="Normal 2 2 2 3 2 3 2 7" xfId="13014"/>
    <cellStyle name="Normal 2 2 2 3 2 3 2 7 2" xfId="13015"/>
    <cellStyle name="Normal 2 2 2 3 2 3 2 8" xfId="13016"/>
    <cellStyle name="Normal 2 2 2 3 2 3 2 8 2" xfId="13017"/>
    <cellStyle name="Normal 2 2 2 3 2 3 2 9" xfId="13018"/>
    <cellStyle name="Normal 2 2 2 3 2 3 2 9 2" xfId="13019"/>
    <cellStyle name="Normal 2 2 2 3 2 3 3" xfId="13020"/>
    <cellStyle name="Normal 2 2 2 3 2 3 3 10" xfId="13021"/>
    <cellStyle name="Normal 2 2 2 3 2 3 3 10 2" xfId="13022"/>
    <cellStyle name="Normal 2 2 2 3 2 3 3 11" xfId="13023"/>
    <cellStyle name="Normal 2 2 2 3 2 3 3 2" xfId="13024"/>
    <cellStyle name="Normal 2 2 2 3 2 3 3 2 2" xfId="13025"/>
    <cellStyle name="Normal 2 2 2 3 2 3 3 3" xfId="13026"/>
    <cellStyle name="Normal 2 2 2 3 2 3 3 3 2" xfId="13027"/>
    <cellStyle name="Normal 2 2 2 3 2 3 3 4" xfId="13028"/>
    <cellStyle name="Normal 2 2 2 3 2 3 3 4 2" xfId="13029"/>
    <cellStyle name="Normal 2 2 2 3 2 3 3 5" xfId="13030"/>
    <cellStyle name="Normal 2 2 2 3 2 3 3 5 2" xfId="13031"/>
    <cellStyle name="Normal 2 2 2 3 2 3 3 6" xfId="13032"/>
    <cellStyle name="Normal 2 2 2 3 2 3 3 6 2" xfId="13033"/>
    <cellStyle name="Normal 2 2 2 3 2 3 3 7" xfId="13034"/>
    <cellStyle name="Normal 2 2 2 3 2 3 3 7 2" xfId="13035"/>
    <cellStyle name="Normal 2 2 2 3 2 3 3 8" xfId="13036"/>
    <cellStyle name="Normal 2 2 2 3 2 3 3 8 2" xfId="13037"/>
    <cellStyle name="Normal 2 2 2 3 2 3 3 9" xfId="13038"/>
    <cellStyle name="Normal 2 2 2 3 2 3 3 9 2" xfId="13039"/>
    <cellStyle name="Normal 2 2 2 3 2 3 4" xfId="13040"/>
    <cellStyle name="Normal 2 2 2 3 2 3 4 2" xfId="13041"/>
    <cellStyle name="Normal 2 2 2 3 2 3 5" xfId="13042"/>
    <cellStyle name="Normal 2 2 2 3 2 3 5 2" xfId="13043"/>
    <cellStyle name="Normal 2 2 2 3 2 3 6" xfId="13044"/>
    <cellStyle name="Normal 2 2 2 3 2 3 6 2" xfId="13045"/>
    <cellStyle name="Normal 2 2 2 3 2 3 7" xfId="13046"/>
    <cellStyle name="Normal 2 2 2 3 2 3 7 2" xfId="13047"/>
    <cellStyle name="Normal 2 2 2 3 2 3 8" xfId="13048"/>
    <cellStyle name="Normal 2 2 2 3 2 3 8 2" xfId="13049"/>
    <cellStyle name="Normal 2 2 2 3 2 3 9" xfId="13050"/>
    <cellStyle name="Normal 2 2 2 3 2 3 9 2" xfId="13051"/>
    <cellStyle name="Normal 2 2 2 3 2 4" xfId="13052"/>
    <cellStyle name="Normal 2 2 2 3 2 4 10" xfId="13053"/>
    <cellStyle name="Normal 2 2 2 3 2 4 10 2" xfId="13054"/>
    <cellStyle name="Normal 2 2 2 3 2 4 11" xfId="13055"/>
    <cellStyle name="Normal 2 2 2 3 2 4 11 2" xfId="13056"/>
    <cellStyle name="Normal 2 2 2 3 2 4 12" xfId="13057"/>
    <cellStyle name="Normal 2 2 2 3 2 4 12 2" xfId="13058"/>
    <cellStyle name="Normal 2 2 2 3 2 4 13" xfId="13059"/>
    <cellStyle name="Normal 2 2 2 3 2 4 2" xfId="13060"/>
    <cellStyle name="Normal 2 2 2 3 2 4 2 10" xfId="13061"/>
    <cellStyle name="Normal 2 2 2 3 2 4 2 10 2" xfId="13062"/>
    <cellStyle name="Normal 2 2 2 3 2 4 2 11" xfId="13063"/>
    <cellStyle name="Normal 2 2 2 3 2 4 2 11 2" xfId="13064"/>
    <cellStyle name="Normal 2 2 2 3 2 4 2 12" xfId="13065"/>
    <cellStyle name="Normal 2 2 2 3 2 4 2 2" xfId="13066"/>
    <cellStyle name="Normal 2 2 2 3 2 4 2 2 10" xfId="13067"/>
    <cellStyle name="Normal 2 2 2 3 2 4 2 2 10 2" xfId="13068"/>
    <cellStyle name="Normal 2 2 2 3 2 4 2 2 11" xfId="13069"/>
    <cellStyle name="Normal 2 2 2 3 2 4 2 2 2" xfId="13070"/>
    <cellStyle name="Normal 2 2 2 3 2 4 2 2 2 2" xfId="13071"/>
    <cellStyle name="Normal 2 2 2 3 2 4 2 2 3" xfId="13072"/>
    <cellStyle name="Normal 2 2 2 3 2 4 2 2 3 2" xfId="13073"/>
    <cellStyle name="Normal 2 2 2 3 2 4 2 2 4" xfId="13074"/>
    <cellStyle name="Normal 2 2 2 3 2 4 2 2 4 2" xfId="13075"/>
    <cellStyle name="Normal 2 2 2 3 2 4 2 2 5" xfId="13076"/>
    <cellStyle name="Normal 2 2 2 3 2 4 2 2 5 2" xfId="13077"/>
    <cellStyle name="Normal 2 2 2 3 2 4 2 2 6" xfId="13078"/>
    <cellStyle name="Normal 2 2 2 3 2 4 2 2 6 2" xfId="13079"/>
    <cellStyle name="Normal 2 2 2 3 2 4 2 2 7" xfId="13080"/>
    <cellStyle name="Normal 2 2 2 3 2 4 2 2 7 2" xfId="13081"/>
    <cellStyle name="Normal 2 2 2 3 2 4 2 2 8" xfId="13082"/>
    <cellStyle name="Normal 2 2 2 3 2 4 2 2 8 2" xfId="13083"/>
    <cellStyle name="Normal 2 2 2 3 2 4 2 2 9" xfId="13084"/>
    <cellStyle name="Normal 2 2 2 3 2 4 2 2 9 2" xfId="13085"/>
    <cellStyle name="Normal 2 2 2 3 2 4 2 3" xfId="13086"/>
    <cellStyle name="Normal 2 2 2 3 2 4 2 3 2" xfId="13087"/>
    <cellStyle name="Normal 2 2 2 3 2 4 2 4" xfId="13088"/>
    <cellStyle name="Normal 2 2 2 3 2 4 2 4 2" xfId="13089"/>
    <cellStyle name="Normal 2 2 2 3 2 4 2 5" xfId="13090"/>
    <cellStyle name="Normal 2 2 2 3 2 4 2 5 2" xfId="13091"/>
    <cellStyle name="Normal 2 2 2 3 2 4 2 6" xfId="13092"/>
    <cellStyle name="Normal 2 2 2 3 2 4 2 6 2" xfId="13093"/>
    <cellStyle name="Normal 2 2 2 3 2 4 2 7" xfId="13094"/>
    <cellStyle name="Normal 2 2 2 3 2 4 2 7 2" xfId="13095"/>
    <cellStyle name="Normal 2 2 2 3 2 4 2 8" xfId="13096"/>
    <cellStyle name="Normal 2 2 2 3 2 4 2 8 2" xfId="13097"/>
    <cellStyle name="Normal 2 2 2 3 2 4 2 9" xfId="13098"/>
    <cellStyle name="Normal 2 2 2 3 2 4 2 9 2" xfId="13099"/>
    <cellStyle name="Normal 2 2 2 3 2 4 3" xfId="13100"/>
    <cellStyle name="Normal 2 2 2 3 2 4 3 10" xfId="13101"/>
    <cellStyle name="Normal 2 2 2 3 2 4 3 10 2" xfId="13102"/>
    <cellStyle name="Normal 2 2 2 3 2 4 3 11" xfId="13103"/>
    <cellStyle name="Normal 2 2 2 3 2 4 3 2" xfId="13104"/>
    <cellStyle name="Normal 2 2 2 3 2 4 3 2 2" xfId="13105"/>
    <cellStyle name="Normal 2 2 2 3 2 4 3 3" xfId="13106"/>
    <cellStyle name="Normal 2 2 2 3 2 4 3 3 2" xfId="13107"/>
    <cellStyle name="Normal 2 2 2 3 2 4 3 4" xfId="13108"/>
    <cellStyle name="Normal 2 2 2 3 2 4 3 4 2" xfId="13109"/>
    <cellStyle name="Normal 2 2 2 3 2 4 3 5" xfId="13110"/>
    <cellStyle name="Normal 2 2 2 3 2 4 3 5 2" xfId="13111"/>
    <cellStyle name="Normal 2 2 2 3 2 4 3 6" xfId="13112"/>
    <cellStyle name="Normal 2 2 2 3 2 4 3 6 2" xfId="13113"/>
    <cellStyle name="Normal 2 2 2 3 2 4 3 7" xfId="13114"/>
    <cellStyle name="Normal 2 2 2 3 2 4 3 7 2" xfId="13115"/>
    <cellStyle name="Normal 2 2 2 3 2 4 3 8" xfId="13116"/>
    <cellStyle name="Normal 2 2 2 3 2 4 3 8 2" xfId="13117"/>
    <cellStyle name="Normal 2 2 2 3 2 4 3 9" xfId="13118"/>
    <cellStyle name="Normal 2 2 2 3 2 4 3 9 2" xfId="13119"/>
    <cellStyle name="Normal 2 2 2 3 2 4 4" xfId="13120"/>
    <cellStyle name="Normal 2 2 2 3 2 4 4 2" xfId="13121"/>
    <cellStyle name="Normal 2 2 2 3 2 4 5" xfId="13122"/>
    <cellStyle name="Normal 2 2 2 3 2 4 5 2" xfId="13123"/>
    <cellStyle name="Normal 2 2 2 3 2 4 6" xfId="13124"/>
    <cellStyle name="Normal 2 2 2 3 2 4 6 2" xfId="13125"/>
    <cellStyle name="Normal 2 2 2 3 2 4 7" xfId="13126"/>
    <cellStyle name="Normal 2 2 2 3 2 4 7 2" xfId="13127"/>
    <cellStyle name="Normal 2 2 2 3 2 4 8" xfId="13128"/>
    <cellStyle name="Normal 2 2 2 3 2 4 8 2" xfId="13129"/>
    <cellStyle name="Normal 2 2 2 3 2 4 9" xfId="13130"/>
    <cellStyle name="Normal 2 2 2 3 2 4 9 2" xfId="13131"/>
    <cellStyle name="Normal 2 2 2 3 2 5" xfId="13132"/>
    <cellStyle name="Normal 2 2 2 3 2 5 10" xfId="13133"/>
    <cellStyle name="Normal 2 2 2 3 2 5 10 2" xfId="13134"/>
    <cellStyle name="Normal 2 2 2 3 2 5 11" xfId="13135"/>
    <cellStyle name="Normal 2 2 2 3 2 5 11 2" xfId="13136"/>
    <cellStyle name="Normal 2 2 2 3 2 5 12" xfId="13137"/>
    <cellStyle name="Normal 2 2 2 3 2 5 12 2" xfId="13138"/>
    <cellStyle name="Normal 2 2 2 3 2 5 13" xfId="13139"/>
    <cellStyle name="Normal 2 2 2 3 2 5 2" xfId="13140"/>
    <cellStyle name="Normal 2 2 2 3 2 5 2 10" xfId="13141"/>
    <cellStyle name="Normal 2 2 2 3 2 5 2 10 2" xfId="13142"/>
    <cellStyle name="Normal 2 2 2 3 2 5 2 11" xfId="13143"/>
    <cellStyle name="Normal 2 2 2 3 2 5 2 11 2" xfId="13144"/>
    <cellStyle name="Normal 2 2 2 3 2 5 2 12" xfId="13145"/>
    <cellStyle name="Normal 2 2 2 3 2 5 2 2" xfId="13146"/>
    <cellStyle name="Normal 2 2 2 3 2 5 2 2 10" xfId="13147"/>
    <cellStyle name="Normal 2 2 2 3 2 5 2 2 10 2" xfId="13148"/>
    <cellStyle name="Normal 2 2 2 3 2 5 2 2 11" xfId="13149"/>
    <cellStyle name="Normal 2 2 2 3 2 5 2 2 2" xfId="13150"/>
    <cellStyle name="Normal 2 2 2 3 2 5 2 2 2 2" xfId="13151"/>
    <cellStyle name="Normal 2 2 2 3 2 5 2 2 3" xfId="13152"/>
    <cellStyle name="Normal 2 2 2 3 2 5 2 2 3 2" xfId="13153"/>
    <cellStyle name="Normal 2 2 2 3 2 5 2 2 4" xfId="13154"/>
    <cellStyle name="Normal 2 2 2 3 2 5 2 2 4 2" xfId="13155"/>
    <cellStyle name="Normal 2 2 2 3 2 5 2 2 5" xfId="13156"/>
    <cellStyle name="Normal 2 2 2 3 2 5 2 2 5 2" xfId="13157"/>
    <cellStyle name="Normal 2 2 2 3 2 5 2 2 6" xfId="13158"/>
    <cellStyle name="Normal 2 2 2 3 2 5 2 2 6 2" xfId="13159"/>
    <cellStyle name="Normal 2 2 2 3 2 5 2 2 7" xfId="13160"/>
    <cellStyle name="Normal 2 2 2 3 2 5 2 2 7 2" xfId="13161"/>
    <cellStyle name="Normal 2 2 2 3 2 5 2 2 8" xfId="13162"/>
    <cellStyle name="Normal 2 2 2 3 2 5 2 2 8 2" xfId="13163"/>
    <cellStyle name="Normal 2 2 2 3 2 5 2 2 9" xfId="13164"/>
    <cellStyle name="Normal 2 2 2 3 2 5 2 2 9 2" xfId="13165"/>
    <cellStyle name="Normal 2 2 2 3 2 5 2 3" xfId="13166"/>
    <cellStyle name="Normal 2 2 2 3 2 5 2 3 2" xfId="13167"/>
    <cellStyle name="Normal 2 2 2 3 2 5 2 4" xfId="13168"/>
    <cellStyle name="Normal 2 2 2 3 2 5 2 4 2" xfId="13169"/>
    <cellStyle name="Normal 2 2 2 3 2 5 2 5" xfId="13170"/>
    <cellStyle name="Normal 2 2 2 3 2 5 2 5 2" xfId="13171"/>
    <cellStyle name="Normal 2 2 2 3 2 5 2 6" xfId="13172"/>
    <cellStyle name="Normal 2 2 2 3 2 5 2 6 2" xfId="13173"/>
    <cellStyle name="Normal 2 2 2 3 2 5 2 7" xfId="13174"/>
    <cellStyle name="Normal 2 2 2 3 2 5 2 7 2" xfId="13175"/>
    <cellStyle name="Normal 2 2 2 3 2 5 2 8" xfId="13176"/>
    <cellStyle name="Normal 2 2 2 3 2 5 2 8 2" xfId="13177"/>
    <cellStyle name="Normal 2 2 2 3 2 5 2 9" xfId="13178"/>
    <cellStyle name="Normal 2 2 2 3 2 5 2 9 2" xfId="13179"/>
    <cellStyle name="Normal 2 2 2 3 2 5 3" xfId="13180"/>
    <cellStyle name="Normal 2 2 2 3 2 5 3 10" xfId="13181"/>
    <cellStyle name="Normal 2 2 2 3 2 5 3 10 2" xfId="13182"/>
    <cellStyle name="Normal 2 2 2 3 2 5 3 11" xfId="13183"/>
    <cellStyle name="Normal 2 2 2 3 2 5 3 2" xfId="13184"/>
    <cellStyle name="Normal 2 2 2 3 2 5 3 2 2" xfId="13185"/>
    <cellStyle name="Normal 2 2 2 3 2 5 3 3" xfId="13186"/>
    <cellStyle name="Normal 2 2 2 3 2 5 3 3 2" xfId="13187"/>
    <cellStyle name="Normal 2 2 2 3 2 5 3 4" xfId="13188"/>
    <cellStyle name="Normal 2 2 2 3 2 5 3 4 2" xfId="13189"/>
    <cellStyle name="Normal 2 2 2 3 2 5 3 5" xfId="13190"/>
    <cellStyle name="Normal 2 2 2 3 2 5 3 5 2" xfId="13191"/>
    <cellStyle name="Normal 2 2 2 3 2 5 3 6" xfId="13192"/>
    <cellStyle name="Normal 2 2 2 3 2 5 3 6 2" xfId="13193"/>
    <cellStyle name="Normal 2 2 2 3 2 5 3 7" xfId="13194"/>
    <cellStyle name="Normal 2 2 2 3 2 5 3 7 2" xfId="13195"/>
    <cellStyle name="Normal 2 2 2 3 2 5 3 8" xfId="13196"/>
    <cellStyle name="Normal 2 2 2 3 2 5 3 8 2" xfId="13197"/>
    <cellStyle name="Normal 2 2 2 3 2 5 3 9" xfId="13198"/>
    <cellStyle name="Normal 2 2 2 3 2 5 3 9 2" xfId="13199"/>
    <cellStyle name="Normal 2 2 2 3 2 5 4" xfId="13200"/>
    <cellStyle name="Normal 2 2 2 3 2 5 4 2" xfId="13201"/>
    <cellStyle name="Normal 2 2 2 3 2 5 5" xfId="13202"/>
    <cellStyle name="Normal 2 2 2 3 2 5 5 2" xfId="13203"/>
    <cellStyle name="Normal 2 2 2 3 2 5 6" xfId="13204"/>
    <cellStyle name="Normal 2 2 2 3 2 5 6 2" xfId="13205"/>
    <cellStyle name="Normal 2 2 2 3 2 5 7" xfId="13206"/>
    <cellStyle name="Normal 2 2 2 3 2 5 7 2" xfId="13207"/>
    <cellStyle name="Normal 2 2 2 3 2 5 8" xfId="13208"/>
    <cellStyle name="Normal 2 2 2 3 2 5 8 2" xfId="13209"/>
    <cellStyle name="Normal 2 2 2 3 2 5 9" xfId="13210"/>
    <cellStyle name="Normal 2 2 2 3 2 5 9 2" xfId="13211"/>
    <cellStyle name="Normal 2 2 2 3 2 6" xfId="13212"/>
    <cellStyle name="Normal 2 2 2 3 2 6 2" xfId="13213"/>
    <cellStyle name="Normal 2 2 2 3 2 6 2 10" xfId="13214"/>
    <cellStyle name="Normal 2 2 2 3 2 6 2 10 2" xfId="13215"/>
    <cellStyle name="Normal 2 2 2 3 2 6 2 11" xfId="13216"/>
    <cellStyle name="Normal 2 2 2 3 2 6 2 11 2" xfId="13217"/>
    <cellStyle name="Normal 2 2 2 3 2 6 2 12" xfId="13218"/>
    <cellStyle name="Normal 2 2 2 3 2 6 2 12 2" xfId="13219"/>
    <cellStyle name="Normal 2 2 2 3 2 6 2 13" xfId="13220"/>
    <cellStyle name="Normal 2 2 2 3 2 6 2 2" xfId="13221"/>
    <cellStyle name="Normal 2 2 2 3 2 6 2 2 10" xfId="13222"/>
    <cellStyle name="Normal 2 2 2 3 2 6 2 2 10 2" xfId="13223"/>
    <cellStyle name="Normal 2 2 2 3 2 6 2 2 11" xfId="13224"/>
    <cellStyle name="Normal 2 2 2 3 2 6 2 2 11 2" xfId="13225"/>
    <cellStyle name="Normal 2 2 2 3 2 6 2 2 12" xfId="13226"/>
    <cellStyle name="Normal 2 2 2 3 2 6 2 2 2" xfId="13227"/>
    <cellStyle name="Normal 2 2 2 3 2 6 2 2 2 10" xfId="13228"/>
    <cellStyle name="Normal 2 2 2 3 2 6 2 2 2 10 2" xfId="13229"/>
    <cellStyle name="Normal 2 2 2 3 2 6 2 2 2 11" xfId="13230"/>
    <cellStyle name="Normal 2 2 2 3 2 6 2 2 2 2" xfId="13231"/>
    <cellStyle name="Normal 2 2 2 3 2 6 2 2 2 2 2" xfId="13232"/>
    <cellStyle name="Normal 2 2 2 3 2 6 2 2 2 3" xfId="13233"/>
    <cellStyle name="Normal 2 2 2 3 2 6 2 2 2 3 2" xfId="13234"/>
    <cellStyle name="Normal 2 2 2 3 2 6 2 2 2 4" xfId="13235"/>
    <cellStyle name="Normal 2 2 2 3 2 6 2 2 2 4 2" xfId="13236"/>
    <cellStyle name="Normal 2 2 2 3 2 6 2 2 2 5" xfId="13237"/>
    <cellStyle name="Normal 2 2 2 3 2 6 2 2 2 5 2" xfId="13238"/>
    <cellStyle name="Normal 2 2 2 3 2 6 2 2 2 6" xfId="13239"/>
    <cellStyle name="Normal 2 2 2 3 2 6 2 2 2 6 2" xfId="13240"/>
    <cellStyle name="Normal 2 2 2 3 2 6 2 2 2 7" xfId="13241"/>
    <cellStyle name="Normal 2 2 2 3 2 6 2 2 2 7 2" xfId="13242"/>
    <cellStyle name="Normal 2 2 2 3 2 6 2 2 2 8" xfId="13243"/>
    <cellStyle name="Normal 2 2 2 3 2 6 2 2 2 8 2" xfId="13244"/>
    <cellStyle name="Normal 2 2 2 3 2 6 2 2 2 9" xfId="13245"/>
    <cellStyle name="Normal 2 2 2 3 2 6 2 2 2 9 2" xfId="13246"/>
    <cellStyle name="Normal 2 2 2 3 2 6 2 2 3" xfId="13247"/>
    <cellStyle name="Normal 2 2 2 3 2 6 2 2 3 2" xfId="13248"/>
    <cellStyle name="Normal 2 2 2 3 2 6 2 2 4" xfId="13249"/>
    <cellStyle name="Normal 2 2 2 3 2 6 2 2 4 2" xfId="13250"/>
    <cellStyle name="Normal 2 2 2 3 2 6 2 2 5" xfId="13251"/>
    <cellStyle name="Normal 2 2 2 3 2 6 2 2 5 2" xfId="13252"/>
    <cellStyle name="Normal 2 2 2 3 2 6 2 2 6" xfId="13253"/>
    <cellStyle name="Normal 2 2 2 3 2 6 2 2 6 2" xfId="13254"/>
    <cellStyle name="Normal 2 2 2 3 2 6 2 2 7" xfId="13255"/>
    <cellStyle name="Normal 2 2 2 3 2 6 2 2 7 2" xfId="13256"/>
    <cellStyle name="Normal 2 2 2 3 2 6 2 2 8" xfId="13257"/>
    <cellStyle name="Normal 2 2 2 3 2 6 2 2 8 2" xfId="13258"/>
    <cellStyle name="Normal 2 2 2 3 2 6 2 2 9" xfId="13259"/>
    <cellStyle name="Normal 2 2 2 3 2 6 2 2 9 2" xfId="13260"/>
    <cellStyle name="Normal 2 2 2 3 2 6 2 3" xfId="13261"/>
    <cellStyle name="Normal 2 2 2 3 2 6 2 3 10" xfId="13262"/>
    <cellStyle name="Normal 2 2 2 3 2 6 2 3 10 2" xfId="13263"/>
    <cellStyle name="Normal 2 2 2 3 2 6 2 3 11" xfId="13264"/>
    <cellStyle name="Normal 2 2 2 3 2 6 2 3 2" xfId="13265"/>
    <cellStyle name="Normal 2 2 2 3 2 6 2 3 2 2" xfId="13266"/>
    <cellStyle name="Normal 2 2 2 3 2 6 2 3 3" xfId="13267"/>
    <cellStyle name="Normal 2 2 2 3 2 6 2 3 3 2" xfId="13268"/>
    <cellStyle name="Normal 2 2 2 3 2 6 2 3 4" xfId="13269"/>
    <cellStyle name="Normal 2 2 2 3 2 6 2 3 4 2" xfId="13270"/>
    <cellStyle name="Normal 2 2 2 3 2 6 2 3 5" xfId="13271"/>
    <cellStyle name="Normal 2 2 2 3 2 6 2 3 5 2" xfId="13272"/>
    <cellStyle name="Normal 2 2 2 3 2 6 2 3 6" xfId="13273"/>
    <cellStyle name="Normal 2 2 2 3 2 6 2 3 6 2" xfId="13274"/>
    <cellStyle name="Normal 2 2 2 3 2 6 2 3 7" xfId="13275"/>
    <cellStyle name="Normal 2 2 2 3 2 6 2 3 7 2" xfId="13276"/>
    <cellStyle name="Normal 2 2 2 3 2 6 2 3 8" xfId="13277"/>
    <cellStyle name="Normal 2 2 2 3 2 6 2 3 8 2" xfId="13278"/>
    <cellStyle name="Normal 2 2 2 3 2 6 2 3 9" xfId="13279"/>
    <cellStyle name="Normal 2 2 2 3 2 6 2 3 9 2" xfId="13280"/>
    <cellStyle name="Normal 2 2 2 3 2 6 2 4" xfId="13281"/>
    <cellStyle name="Normal 2 2 2 3 2 6 2 4 2" xfId="13282"/>
    <cellStyle name="Normal 2 2 2 3 2 6 2 5" xfId="13283"/>
    <cellStyle name="Normal 2 2 2 3 2 6 2 5 2" xfId="13284"/>
    <cellStyle name="Normal 2 2 2 3 2 6 2 6" xfId="13285"/>
    <cellStyle name="Normal 2 2 2 3 2 6 2 6 2" xfId="13286"/>
    <cellStyle name="Normal 2 2 2 3 2 6 2 7" xfId="13287"/>
    <cellStyle name="Normal 2 2 2 3 2 6 2 7 2" xfId="13288"/>
    <cellStyle name="Normal 2 2 2 3 2 6 2 8" xfId="13289"/>
    <cellStyle name="Normal 2 2 2 3 2 6 2 8 2" xfId="13290"/>
    <cellStyle name="Normal 2 2 2 3 2 6 2 9" xfId="13291"/>
    <cellStyle name="Normal 2 2 2 3 2 6 2 9 2" xfId="13292"/>
    <cellStyle name="Normal 2 2 2 3 2 6 3" xfId="13293"/>
    <cellStyle name="Normal 2 2 2 3 2 6 3 10" xfId="13294"/>
    <cellStyle name="Normal 2 2 2 3 2 6 3 10 2" xfId="13295"/>
    <cellStyle name="Normal 2 2 2 3 2 6 3 11" xfId="13296"/>
    <cellStyle name="Normal 2 2 2 3 2 6 3 11 2" xfId="13297"/>
    <cellStyle name="Normal 2 2 2 3 2 6 3 12" xfId="13298"/>
    <cellStyle name="Normal 2 2 2 3 2 6 3 12 2" xfId="13299"/>
    <cellStyle name="Normal 2 2 2 3 2 6 3 13" xfId="13300"/>
    <cellStyle name="Normal 2 2 2 3 2 6 3 2" xfId="13301"/>
    <cellStyle name="Normal 2 2 2 3 2 6 3 2 10" xfId="13302"/>
    <cellStyle name="Normal 2 2 2 3 2 6 3 2 10 2" xfId="13303"/>
    <cellStyle name="Normal 2 2 2 3 2 6 3 2 11" xfId="13304"/>
    <cellStyle name="Normal 2 2 2 3 2 6 3 2 11 2" xfId="13305"/>
    <cellStyle name="Normal 2 2 2 3 2 6 3 2 12" xfId="13306"/>
    <cellStyle name="Normal 2 2 2 3 2 6 3 2 2" xfId="13307"/>
    <cellStyle name="Normal 2 2 2 3 2 6 3 2 2 10" xfId="13308"/>
    <cellStyle name="Normal 2 2 2 3 2 6 3 2 2 10 2" xfId="13309"/>
    <cellStyle name="Normal 2 2 2 3 2 6 3 2 2 11" xfId="13310"/>
    <cellStyle name="Normal 2 2 2 3 2 6 3 2 2 2" xfId="13311"/>
    <cellStyle name="Normal 2 2 2 3 2 6 3 2 2 2 2" xfId="13312"/>
    <cellStyle name="Normal 2 2 2 3 2 6 3 2 2 3" xfId="13313"/>
    <cellStyle name="Normal 2 2 2 3 2 6 3 2 2 3 2" xfId="13314"/>
    <cellStyle name="Normal 2 2 2 3 2 6 3 2 2 4" xfId="13315"/>
    <cellStyle name="Normal 2 2 2 3 2 6 3 2 2 4 2" xfId="13316"/>
    <cellStyle name="Normal 2 2 2 3 2 6 3 2 2 5" xfId="13317"/>
    <cellStyle name="Normal 2 2 2 3 2 6 3 2 2 5 2" xfId="13318"/>
    <cellStyle name="Normal 2 2 2 3 2 6 3 2 2 6" xfId="13319"/>
    <cellStyle name="Normal 2 2 2 3 2 6 3 2 2 6 2" xfId="13320"/>
    <cellStyle name="Normal 2 2 2 3 2 6 3 2 2 7" xfId="13321"/>
    <cellStyle name="Normal 2 2 2 3 2 6 3 2 2 7 2" xfId="13322"/>
    <cellStyle name="Normal 2 2 2 3 2 6 3 2 2 8" xfId="13323"/>
    <cellStyle name="Normal 2 2 2 3 2 6 3 2 2 8 2" xfId="13324"/>
    <cellStyle name="Normal 2 2 2 3 2 6 3 2 2 9" xfId="13325"/>
    <cellStyle name="Normal 2 2 2 3 2 6 3 2 2 9 2" xfId="13326"/>
    <cellStyle name="Normal 2 2 2 3 2 6 3 2 3" xfId="13327"/>
    <cellStyle name="Normal 2 2 2 3 2 6 3 2 3 2" xfId="13328"/>
    <cellStyle name="Normal 2 2 2 3 2 6 3 2 4" xfId="13329"/>
    <cellStyle name="Normal 2 2 2 3 2 6 3 2 4 2" xfId="13330"/>
    <cellStyle name="Normal 2 2 2 3 2 6 3 2 5" xfId="13331"/>
    <cellStyle name="Normal 2 2 2 3 2 6 3 2 5 2" xfId="13332"/>
    <cellStyle name="Normal 2 2 2 3 2 6 3 2 6" xfId="13333"/>
    <cellStyle name="Normal 2 2 2 3 2 6 3 2 6 2" xfId="13334"/>
    <cellStyle name="Normal 2 2 2 3 2 6 3 2 7" xfId="13335"/>
    <cellStyle name="Normal 2 2 2 3 2 6 3 2 7 2" xfId="13336"/>
    <cellStyle name="Normal 2 2 2 3 2 6 3 2 8" xfId="13337"/>
    <cellStyle name="Normal 2 2 2 3 2 6 3 2 8 2" xfId="13338"/>
    <cellStyle name="Normal 2 2 2 3 2 6 3 2 9" xfId="13339"/>
    <cellStyle name="Normal 2 2 2 3 2 6 3 2 9 2" xfId="13340"/>
    <cellStyle name="Normal 2 2 2 3 2 6 3 3" xfId="13341"/>
    <cellStyle name="Normal 2 2 2 3 2 6 3 3 10" xfId="13342"/>
    <cellStyle name="Normal 2 2 2 3 2 6 3 3 10 2" xfId="13343"/>
    <cellStyle name="Normal 2 2 2 3 2 6 3 3 11" xfId="13344"/>
    <cellStyle name="Normal 2 2 2 3 2 6 3 3 2" xfId="13345"/>
    <cellStyle name="Normal 2 2 2 3 2 6 3 3 2 2" xfId="13346"/>
    <cellStyle name="Normal 2 2 2 3 2 6 3 3 3" xfId="13347"/>
    <cellStyle name="Normal 2 2 2 3 2 6 3 3 3 2" xfId="13348"/>
    <cellStyle name="Normal 2 2 2 3 2 6 3 3 4" xfId="13349"/>
    <cellStyle name="Normal 2 2 2 3 2 6 3 3 4 2" xfId="13350"/>
    <cellStyle name="Normal 2 2 2 3 2 6 3 3 5" xfId="13351"/>
    <cellStyle name="Normal 2 2 2 3 2 6 3 3 5 2" xfId="13352"/>
    <cellStyle name="Normal 2 2 2 3 2 6 3 3 6" xfId="13353"/>
    <cellStyle name="Normal 2 2 2 3 2 6 3 3 6 2" xfId="13354"/>
    <cellStyle name="Normal 2 2 2 3 2 6 3 3 7" xfId="13355"/>
    <cellStyle name="Normal 2 2 2 3 2 6 3 3 7 2" xfId="13356"/>
    <cellStyle name="Normal 2 2 2 3 2 6 3 3 8" xfId="13357"/>
    <cellStyle name="Normal 2 2 2 3 2 6 3 3 8 2" xfId="13358"/>
    <cellStyle name="Normal 2 2 2 3 2 6 3 3 9" xfId="13359"/>
    <cellStyle name="Normal 2 2 2 3 2 6 3 3 9 2" xfId="13360"/>
    <cellStyle name="Normal 2 2 2 3 2 6 3 4" xfId="13361"/>
    <cellStyle name="Normal 2 2 2 3 2 6 3 4 2" xfId="13362"/>
    <cellStyle name="Normal 2 2 2 3 2 6 3 5" xfId="13363"/>
    <cellStyle name="Normal 2 2 2 3 2 6 3 5 2" xfId="13364"/>
    <cellStyle name="Normal 2 2 2 3 2 6 3 6" xfId="13365"/>
    <cellStyle name="Normal 2 2 2 3 2 6 3 6 2" xfId="13366"/>
    <cellStyle name="Normal 2 2 2 3 2 6 3 7" xfId="13367"/>
    <cellStyle name="Normal 2 2 2 3 2 6 3 7 2" xfId="13368"/>
    <cellStyle name="Normal 2 2 2 3 2 6 3 8" xfId="13369"/>
    <cellStyle name="Normal 2 2 2 3 2 6 3 8 2" xfId="13370"/>
    <cellStyle name="Normal 2 2 2 3 2 6 3 9" xfId="13371"/>
    <cellStyle name="Normal 2 2 2 3 2 6 3 9 2" xfId="13372"/>
    <cellStyle name="Normal 2 2 2 3 2 6 4" xfId="13373"/>
    <cellStyle name="Normal 2 2 2 3 2 6 4 10" xfId="13374"/>
    <cellStyle name="Normal 2 2 2 3 2 6 4 10 2" xfId="13375"/>
    <cellStyle name="Normal 2 2 2 3 2 6 4 11" xfId="13376"/>
    <cellStyle name="Normal 2 2 2 3 2 6 4 11 2" xfId="13377"/>
    <cellStyle name="Normal 2 2 2 3 2 6 4 12" xfId="13378"/>
    <cellStyle name="Normal 2 2 2 3 2 6 4 12 2" xfId="13379"/>
    <cellStyle name="Normal 2 2 2 3 2 6 4 13" xfId="13380"/>
    <cellStyle name="Normal 2 2 2 3 2 6 4 2" xfId="13381"/>
    <cellStyle name="Normal 2 2 2 3 2 6 4 2 10" xfId="13382"/>
    <cellStyle name="Normal 2 2 2 3 2 6 4 2 10 2" xfId="13383"/>
    <cellStyle name="Normal 2 2 2 3 2 6 4 2 11" xfId="13384"/>
    <cellStyle name="Normal 2 2 2 3 2 6 4 2 11 2" xfId="13385"/>
    <cellStyle name="Normal 2 2 2 3 2 6 4 2 12" xfId="13386"/>
    <cellStyle name="Normal 2 2 2 3 2 6 4 2 2" xfId="13387"/>
    <cellStyle name="Normal 2 2 2 3 2 6 4 2 2 10" xfId="13388"/>
    <cellStyle name="Normal 2 2 2 3 2 6 4 2 2 10 2" xfId="13389"/>
    <cellStyle name="Normal 2 2 2 3 2 6 4 2 2 11" xfId="13390"/>
    <cellStyle name="Normal 2 2 2 3 2 6 4 2 2 2" xfId="13391"/>
    <cellStyle name="Normal 2 2 2 3 2 6 4 2 2 2 2" xfId="13392"/>
    <cellStyle name="Normal 2 2 2 3 2 6 4 2 2 3" xfId="13393"/>
    <cellStyle name="Normal 2 2 2 3 2 6 4 2 2 3 2" xfId="13394"/>
    <cellStyle name="Normal 2 2 2 3 2 6 4 2 2 4" xfId="13395"/>
    <cellStyle name="Normal 2 2 2 3 2 6 4 2 2 4 2" xfId="13396"/>
    <cellStyle name="Normal 2 2 2 3 2 6 4 2 2 5" xfId="13397"/>
    <cellStyle name="Normal 2 2 2 3 2 6 4 2 2 5 2" xfId="13398"/>
    <cellStyle name="Normal 2 2 2 3 2 6 4 2 2 6" xfId="13399"/>
    <cellStyle name="Normal 2 2 2 3 2 6 4 2 2 6 2" xfId="13400"/>
    <cellStyle name="Normal 2 2 2 3 2 6 4 2 2 7" xfId="13401"/>
    <cellStyle name="Normal 2 2 2 3 2 6 4 2 2 7 2" xfId="13402"/>
    <cellStyle name="Normal 2 2 2 3 2 6 4 2 2 8" xfId="13403"/>
    <cellStyle name="Normal 2 2 2 3 2 6 4 2 2 8 2" xfId="13404"/>
    <cellStyle name="Normal 2 2 2 3 2 6 4 2 2 9" xfId="13405"/>
    <cellStyle name="Normal 2 2 2 3 2 6 4 2 2 9 2" xfId="13406"/>
    <cellStyle name="Normal 2 2 2 3 2 6 4 2 3" xfId="13407"/>
    <cellStyle name="Normal 2 2 2 3 2 6 4 2 3 2" xfId="13408"/>
    <cellStyle name="Normal 2 2 2 3 2 6 4 2 4" xfId="13409"/>
    <cellStyle name="Normal 2 2 2 3 2 6 4 2 4 2" xfId="13410"/>
    <cellStyle name="Normal 2 2 2 3 2 6 4 2 5" xfId="13411"/>
    <cellStyle name="Normal 2 2 2 3 2 6 4 2 5 2" xfId="13412"/>
    <cellStyle name="Normal 2 2 2 3 2 6 4 2 6" xfId="13413"/>
    <cellStyle name="Normal 2 2 2 3 2 6 4 2 6 2" xfId="13414"/>
    <cellStyle name="Normal 2 2 2 3 2 6 4 2 7" xfId="13415"/>
    <cellStyle name="Normal 2 2 2 3 2 6 4 2 7 2" xfId="13416"/>
    <cellStyle name="Normal 2 2 2 3 2 6 4 2 8" xfId="13417"/>
    <cellStyle name="Normal 2 2 2 3 2 6 4 2 8 2" xfId="13418"/>
    <cellStyle name="Normal 2 2 2 3 2 6 4 2 9" xfId="13419"/>
    <cellStyle name="Normal 2 2 2 3 2 6 4 2 9 2" xfId="13420"/>
    <cellStyle name="Normal 2 2 2 3 2 6 4 3" xfId="13421"/>
    <cellStyle name="Normal 2 2 2 3 2 6 4 3 10" xfId="13422"/>
    <cellStyle name="Normal 2 2 2 3 2 6 4 3 10 2" xfId="13423"/>
    <cellStyle name="Normal 2 2 2 3 2 6 4 3 11" xfId="13424"/>
    <cellStyle name="Normal 2 2 2 3 2 6 4 3 2" xfId="13425"/>
    <cellStyle name="Normal 2 2 2 3 2 6 4 3 2 2" xfId="13426"/>
    <cellStyle name="Normal 2 2 2 3 2 6 4 3 3" xfId="13427"/>
    <cellStyle name="Normal 2 2 2 3 2 6 4 3 3 2" xfId="13428"/>
    <cellStyle name="Normal 2 2 2 3 2 6 4 3 4" xfId="13429"/>
    <cellStyle name="Normal 2 2 2 3 2 6 4 3 4 2" xfId="13430"/>
    <cellStyle name="Normal 2 2 2 3 2 6 4 3 5" xfId="13431"/>
    <cellStyle name="Normal 2 2 2 3 2 6 4 3 5 2" xfId="13432"/>
    <cellStyle name="Normal 2 2 2 3 2 6 4 3 6" xfId="13433"/>
    <cellStyle name="Normal 2 2 2 3 2 6 4 3 6 2" xfId="13434"/>
    <cellStyle name="Normal 2 2 2 3 2 6 4 3 7" xfId="13435"/>
    <cellStyle name="Normal 2 2 2 3 2 6 4 3 7 2" xfId="13436"/>
    <cellStyle name="Normal 2 2 2 3 2 6 4 3 8" xfId="13437"/>
    <cellStyle name="Normal 2 2 2 3 2 6 4 3 8 2" xfId="13438"/>
    <cellStyle name="Normal 2 2 2 3 2 6 4 3 9" xfId="13439"/>
    <cellStyle name="Normal 2 2 2 3 2 6 4 3 9 2" xfId="13440"/>
    <cellStyle name="Normal 2 2 2 3 2 6 4 4" xfId="13441"/>
    <cellStyle name="Normal 2 2 2 3 2 6 4 4 2" xfId="13442"/>
    <cellStyle name="Normal 2 2 2 3 2 6 4 5" xfId="13443"/>
    <cellStyle name="Normal 2 2 2 3 2 6 4 5 2" xfId="13444"/>
    <cellStyle name="Normal 2 2 2 3 2 6 4 6" xfId="13445"/>
    <cellStyle name="Normal 2 2 2 3 2 6 4 6 2" xfId="13446"/>
    <cellStyle name="Normal 2 2 2 3 2 6 4 7" xfId="13447"/>
    <cellStyle name="Normal 2 2 2 3 2 6 4 7 2" xfId="13448"/>
    <cellStyle name="Normal 2 2 2 3 2 6 4 8" xfId="13449"/>
    <cellStyle name="Normal 2 2 2 3 2 6 4 8 2" xfId="13450"/>
    <cellStyle name="Normal 2 2 2 3 2 6 4 9" xfId="13451"/>
    <cellStyle name="Normal 2 2 2 3 2 6 4 9 2" xfId="13452"/>
    <cellStyle name="Normal 2 2 2 3 2 6 5" xfId="13453"/>
    <cellStyle name="Normal 2 2 2 3 2 6 5 10" xfId="13454"/>
    <cellStyle name="Normal 2 2 2 3 2 6 5 10 2" xfId="13455"/>
    <cellStyle name="Normal 2 2 2 3 2 6 5 11" xfId="13456"/>
    <cellStyle name="Normal 2 2 2 3 2 6 5 11 2" xfId="13457"/>
    <cellStyle name="Normal 2 2 2 3 2 6 5 12" xfId="13458"/>
    <cellStyle name="Normal 2 2 2 3 2 6 5 12 2" xfId="13459"/>
    <cellStyle name="Normal 2 2 2 3 2 6 5 13" xfId="13460"/>
    <cellStyle name="Normal 2 2 2 3 2 6 5 2" xfId="13461"/>
    <cellStyle name="Normal 2 2 2 3 2 6 5 2 10" xfId="13462"/>
    <cellStyle name="Normal 2 2 2 3 2 6 5 2 10 2" xfId="13463"/>
    <cellStyle name="Normal 2 2 2 3 2 6 5 2 11" xfId="13464"/>
    <cellStyle name="Normal 2 2 2 3 2 6 5 2 11 2" xfId="13465"/>
    <cellStyle name="Normal 2 2 2 3 2 6 5 2 12" xfId="13466"/>
    <cellStyle name="Normal 2 2 2 3 2 6 5 2 2" xfId="13467"/>
    <cellStyle name="Normal 2 2 2 3 2 6 5 2 2 10" xfId="13468"/>
    <cellStyle name="Normal 2 2 2 3 2 6 5 2 2 10 2" xfId="13469"/>
    <cellStyle name="Normal 2 2 2 3 2 6 5 2 2 11" xfId="13470"/>
    <cellStyle name="Normal 2 2 2 3 2 6 5 2 2 2" xfId="13471"/>
    <cellStyle name="Normal 2 2 2 3 2 6 5 2 2 2 2" xfId="13472"/>
    <cellStyle name="Normal 2 2 2 3 2 6 5 2 2 3" xfId="13473"/>
    <cellStyle name="Normal 2 2 2 3 2 6 5 2 2 3 2" xfId="13474"/>
    <cellStyle name="Normal 2 2 2 3 2 6 5 2 2 4" xfId="13475"/>
    <cellStyle name="Normal 2 2 2 3 2 6 5 2 2 4 2" xfId="13476"/>
    <cellStyle name="Normal 2 2 2 3 2 6 5 2 2 5" xfId="13477"/>
    <cellStyle name="Normal 2 2 2 3 2 6 5 2 2 5 2" xfId="13478"/>
    <cellStyle name="Normal 2 2 2 3 2 6 5 2 2 6" xfId="13479"/>
    <cellStyle name="Normal 2 2 2 3 2 6 5 2 2 6 2" xfId="13480"/>
    <cellStyle name="Normal 2 2 2 3 2 6 5 2 2 7" xfId="13481"/>
    <cellStyle name="Normal 2 2 2 3 2 6 5 2 2 7 2" xfId="13482"/>
    <cellStyle name="Normal 2 2 2 3 2 6 5 2 2 8" xfId="13483"/>
    <cellStyle name="Normal 2 2 2 3 2 6 5 2 2 8 2" xfId="13484"/>
    <cellStyle name="Normal 2 2 2 3 2 6 5 2 2 9" xfId="13485"/>
    <cellStyle name="Normal 2 2 2 3 2 6 5 2 2 9 2" xfId="13486"/>
    <cellStyle name="Normal 2 2 2 3 2 6 5 2 3" xfId="13487"/>
    <cellStyle name="Normal 2 2 2 3 2 6 5 2 3 2" xfId="13488"/>
    <cellStyle name="Normal 2 2 2 3 2 6 5 2 4" xfId="13489"/>
    <cellStyle name="Normal 2 2 2 3 2 6 5 2 4 2" xfId="13490"/>
    <cellStyle name="Normal 2 2 2 3 2 6 5 2 5" xfId="13491"/>
    <cellStyle name="Normal 2 2 2 3 2 6 5 2 5 2" xfId="13492"/>
    <cellStyle name="Normal 2 2 2 3 2 6 5 2 6" xfId="13493"/>
    <cellStyle name="Normal 2 2 2 3 2 6 5 2 6 2" xfId="13494"/>
    <cellStyle name="Normal 2 2 2 3 2 6 5 2 7" xfId="13495"/>
    <cellStyle name="Normal 2 2 2 3 2 6 5 2 7 2" xfId="13496"/>
    <cellStyle name="Normal 2 2 2 3 2 6 5 2 8" xfId="13497"/>
    <cellStyle name="Normal 2 2 2 3 2 6 5 2 8 2" xfId="13498"/>
    <cellStyle name="Normal 2 2 2 3 2 6 5 2 9" xfId="13499"/>
    <cellStyle name="Normal 2 2 2 3 2 6 5 2 9 2" xfId="13500"/>
    <cellStyle name="Normal 2 2 2 3 2 6 5 3" xfId="13501"/>
    <cellStyle name="Normal 2 2 2 3 2 6 5 3 10" xfId="13502"/>
    <cellStyle name="Normal 2 2 2 3 2 6 5 3 10 2" xfId="13503"/>
    <cellStyle name="Normal 2 2 2 3 2 6 5 3 11" xfId="13504"/>
    <cellStyle name="Normal 2 2 2 3 2 6 5 3 2" xfId="13505"/>
    <cellStyle name="Normal 2 2 2 3 2 6 5 3 2 2" xfId="13506"/>
    <cellStyle name="Normal 2 2 2 3 2 6 5 3 3" xfId="13507"/>
    <cellStyle name="Normal 2 2 2 3 2 6 5 3 3 2" xfId="13508"/>
    <cellStyle name="Normal 2 2 2 3 2 6 5 3 4" xfId="13509"/>
    <cellStyle name="Normal 2 2 2 3 2 6 5 3 4 2" xfId="13510"/>
    <cellStyle name="Normal 2 2 2 3 2 6 5 3 5" xfId="13511"/>
    <cellStyle name="Normal 2 2 2 3 2 6 5 3 5 2" xfId="13512"/>
    <cellStyle name="Normal 2 2 2 3 2 6 5 3 6" xfId="13513"/>
    <cellStyle name="Normal 2 2 2 3 2 6 5 3 6 2" xfId="13514"/>
    <cellStyle name="Normal 2 2 2 3 2 6 5 3 7" xfId="13515"/>
    <cellStyle name="Normal 2 2 2 3 2 6 5 3 7 2" xfId="13516"/>
    <cellStyle name="Normal 2 2 2 3 2 6 5 3 8" xfId="13517"/>
    <cellStyle name="Normal 2 2 2 3 2 6 5 3 8 2" xfId="13518"/>
    <cellStyle name="Normal 2 2 2 3 2 6 5 3 9" xfId="13519"/>
    <cellStyle name="Normal 2 2 2 3 2 6 5 3 9 2" xfId="13520"/>
    <cellStyle name="Normal 2 2 2 3 2 6 5 4" xfId="13521"/>
    <cellStyle name="Normal 2 2 2 3 2 6 5 4 2" xfId="13522"/>
    <cellStyle name="Normal 2 2 2 3 2 6 5 5" xfId="13523"/>
    <cellStyle name="Normal 2 2 2 3 2 6 5 5 2" xfId="13524"/>
    <cellStyle name="Normal 2 2 2 3 2 6 5 6" xfId="13525"/>
    <cellStyle name="Normal 2 2 2 3 2 6 5 6 2" xfId="13526"/>
    <cellStyle name="Normal 2 2 2 3 2 6 5 7" xfId="13527"/>
    <cellStyle name="Normal 2 2 2 3 2 6 5 7 2" xfId="13528"/>
    <cellStyle name="Normal 2 2 2 3 2 6 5 8" xfId="13529"/>
    <cellStyle name="Normal 2 2 2 3 2 6 5 8 2" xfId="13530"/>
    <cellStyle name="Normal 2 2 2 3 2 6 5 9" xfId="13531"/>
    <cellStyle name="Normal 2 2 2 3 2 6 5 9 2" xfId="13532"/>
    <cellStyle name="Normal 2 2 2 3 2 6 6" xfId="13533"/>
    <cellStyle name="Normal 2 2 2 3 2 7" xfId="13534"/>
    <cellStyle name="Normal 2 2 2 3 2 7 2" xfId="13535"/>
    <cellStyle name="Normal 2 2 2 3 2 8" xfId="13536"/>
    <cellStyle name="Normal 2 2 2 3 2 8 2" xfId="13537"/>
    <cellStyle name="Normal 2 2 2 3 2 9" xfId="13538"/>
    <cellStyle name="Normal 2 2 2 3 2 9 2" xfId="13539"/>
    <cellStyle name="Normal 2 2 2 3 3" xfId="13540"/>
    <cellStyle name="Normal 2 2 2 3 3 10" xfId="13541"/>
    <cellStyle name="Normal 2 2 2 3 3 10 2" xfId="13542"/>
    <cellStyle name="Normal 2 2 2 3 3 11" xfId="13543"/>
    <cellStyle name="Normal 2 2 2 3 3 11 2" xfId="13544"/>
    <cellStyle name="Normal 2 2 2 3 3 12" xfId="13545"/>
    <cellStyle name="Normal 2 2 2 3 3 12 2" xfId="13546"/>
    <cellStyle name="Normal 2 2 2 3 3 13" xfId="13547"/>
    <cellStyle name="Normal 2 2 2 3 3 13 2" xfId="13548"/>
    <cellStyle name="Normal 2 2 2 3 3 14" xfId="13549"/>
    <cellStyle name="Normal 2 2 2 3 3 14 2" xfId="13550"/>
    <cellStyle name="Normal 2 2 2 3 3 15" xfId="13551"/>
    <cellStyle name="Normal 2 2 2 3 3 15 2" xfId="13552"/>
    <cellStyle name="Normal 2 2 2 3 3 16" xfId="13553"/>
    <cellStyle name="Normal 2 2 2 3 3 16 2" xfId="13554"/>
    <cellStyle name="Normal 2 2 2 3 3 17" xfId="13555"/>
    <cellStyle name="Normal 2 2 2 3 3 17 2" xfId="13556"/>
    <cellStyle name="Normal 2 2 2 3 3 18" xfId="13557"/>
    <cellStyle name="Normal 2 2 2 3 3 2" xfId="13558"/>
    <cellStyle name="Normal 2 2 2 3 3 2 2" xfId="13559"/>
    <cellStyle name="Normal 2 2 2 3 3 2 2 10" xfId="13560"/>
    <cellStyle name="Normal 2 2 2 3 3 2 2 10 2" xfId="13561"/>
    <cellStyle name="Normal 2 2 2 3 3 2 2 11" xfId="13562"/>
    <cellStyle name="Normal 2 2 2 3 3 2 2 11 2" xfId="13563"/>
    <cellStyle name="Normal 2 2 2 3 3 2 2 12" xfId="13564"/>
    <cellStyle name="Normal 2 2 2 3 3 2 2 12 2" xfId="13565"/>
    <cellStyle name="Normal 2 2 2 3 3 2 2 13" xfId="13566"/>
    <cellStyle name="Normal 2 2 2 3 3 2 2 13 2" xfId="13567"/>
    <cellStyle name="Normal 2 2 2 3 3 2 2 14" xfId="13568"/>
    <cellStyle name="Normal 2 2 2 3 3 2 2 14 2" xfId="13569"/>
    <cellStyle name="Normal 2 2 2 3 3 2 2 15" xfId="13570"/>
    <cellStyle name="Normal 2 2 2 3 3 2 2 15 2" xfId="13571"/>
    <cellStyle name="Normal 2 2 2 3 3 2 2 16" xfId="13572"/>
    <cellStyle name="Normal 2 2 2 3 3 2 2 16 2" xfId="13573"/>
    <cellStyle name="Normal 2 2 2 3 3 2 2 17" xfId="13574"/>
    <cellStyle name="Normal 2 2 2 3 3 2 2 2" xfId="13575"/>
    <cellStyle name="Normal 2 2 2 3 3 2 2 2 2" xfId="13576"/>
    <cellStyle name="Normal 2 2 2 3 3 2 2 3" xfId="13577"/>
    <cellStyle name="Normal 2 2 2 3 3 2 2 3 2" xfId="13578"/>
    <cellStyle name="Normal 2 2 2 3 3 2 2 4" xfId="13579"/>
    <cellStyle name="Normal 2 2 2 3 3 2 2 4 2" xfId="13580"/>
    <cellStyle name="Normal 2 2 2 3 3 2 2 5" xfId="13581"/>
    <cellStyle name="Normal 2 2 2 3 3 2 2 5 2" xfId="13582"/>
    <cellStyle name="Normal 2 2 2 3 3 2 2 6" xfId="13583"/>
    <cellStyle name="Normal 2 2 2 3 3 2 2 6 10" xfId="13584"/>
    <cellStyle name="Normal 2 2 2 3 3 2 2 6 10 2" xfId="13585"/>
    <cellStyle name="Normal 2 2 2 3 3 2 2 6 11" xfId="13586"/>
    <cellStyle name="Normal 2 2 2 3 3 2 2 6 11 2" xfId="13587"/>
    <cellStyle name="Normal 2 2 2 3 3 2 2 6 12" xfId="13588"/>
    <cellStyle name="Normal 2 2 2 3 3 2 2 6 2" xfId="13589"/>
    <cellStyle name="Normal 2 2 2 3 3 2 2 6 2 10" xfId="13590"/>
    <cellStyle name="Normal 2 2 2 3 3 2 2 6 2 10 2" xfId="13591"/>
    <cellStyle name="Normal 2 2 2 3 3 2 2 6 2 11" xfId="13592"/>
    <cellStyle name="Normal 2 2 2 3 3 2 2 6 2 2" xfId="13593"/>
    <cellStyle name="Normal 2 2 2 3 3 2 2 6 2 2 2" xfId="13594"/>
    <cellStyle name="Normal 2 2 2 3 3 2 2 6 2 3" xfId="13595"/>
    <cellStyle name="Normal 2 2 2 3 3 2 2 6 2 3 2" xfId="13596"/>
    <cellStyle name="Normal 2 2 2 3 3 2 2 6 2 4" xfId="13597"/>
    <cellStyle name="Normal 2 2 2 3 3 2 2 6 2 4 2" xfId="13598"/>
    <cellStyle name="Normal 2 2 2 3 3 2 2 6 2 5" xfId="13599"/>
    <cellStyle name="Normal 2 2 2 3 3 2 2 6 2 5 2" xfId="13600"/>
    <cellStyle name="Normal 2 2 2 3 3 2 2 6 2 6" xfId="13601"/>
    <cellStyle name="Normal 2 2 2 3 3 2 2 6 2 6 2" xfId="13602"/>
    <cellStyle name="Normal 2 2 2 3 3 2 2 6 2 7" xfId="13603"/>
    <cellStyle name="Normal 2 2 2 3 3 2 2 6 2 7 2" xfId="13604"/>
    <cellStyle name="Normal 2 2 2 3 3 2 2 6 2 8" xfId="13605"/>
    <cellStyle name="Normal 2 2 2 3 3 2 2 6 2 8 2" xfId="13606"/>
    <cellStyle name="Normal 2 2 2 3 3 2 2 6 2 9" xfId="13607"/>
    <cellStyle name="Normal 2 2 2 3 3 2 2 6 2 9 2" xfId="13608"/>
    <cellStyle name="Normal 2 2 2 3 3 2 2 6 3" xfId="13609"/>
    <cellStyle name="Normal 2 2 2 3 3 2 2 6 3 2" xfId="13610"/>
    <cellStyle name="Normal 2 2 2 3 3 2 2 6 4" xfId="13611"/>
    <cellStyle name="Normal 2 2 2 3 3 2 2 6 4 2" xfId="13612"/>
    <cellStyle name="Normal 2 2 2 3 3 2 2 6 5" xfId="13613"/>
    <cellStyle name="Normal 2 2 2 3 3 2 2 6 5 2" xfId="13614"/>
    <cellStyle name="Normal 2 2 2 3 3 2 2 6 6" xfId="13615"/>
    <cellStyle name="Normal 2 2 2 3 3 2 2 6 6 2" xfId="13616"/>
    <cellStyle name="Normal 2 2 2 3 3 2 2 6 7" xfId="13617"/>
    <cellStyle name="Normal 2 2 2 3 3 2 2 6 7 2" xfId="13618"/>
    <cellStyle name="Normal 2 2 2 3 3 2 2 6 8" xfId="13619"/>
    <cellStyle name="Normal 2 2 2 3 3 2 2 6 8 2" xfId="13620"/>
    <cellStyle name="Normal 2 2 2 3 3 2 2 6 9" xfId="13621"/>
    <cellStyle name="Normal 2 2 2 3 3 2 2 6 9 2" xfId="13622"/>
    <cellStyle name="Normal 2 2 2 3 3 2 2 7" xfId="13623"/>
    <cellStyle name="Normal 2 2 2 3 3 2 2 7 10" xfId="13624"/>
    <cellStyle name="Normal 2 2 2 3 3 2 2 7 10 2" xfId="13625"/>
    <cellStyle name="Normal 2 2 2 3 3 2 2 7 11" xfId="13626"/>
    <cellStyle name="Normal 2 2 2 3 3 2 2 7 2" xfId="13627"/>
    <cellStyle name="Normal 2 2 2 3 3 2 2 7 2 2" xfId="13628"/>
    <cellStyle name="Normal 2 2 2 3 3 2 2 7 3" xfId="13629"/>
    <cellStyle name="Normal 2 2 2 3 3 2 2 7 3 2" xfId="13630"/>
    <cellStyle name="Normal 2 2 2 3 3 2 2 7 4" xfId="13631"/>
    <cellStyle name="Normal 2 2 2 3 3 2 2 7 4 2" xfId="13632"/>
    <cellStyle name="Normal 2 2 2 3 3 2 2 7 5" xfId="13633"/>
    <cellStyle name="Normal 2 2 2 3 3 2 2 7 5 2" xfId="13634"/>
    <cellStyle name="Normal 2 2 2 3 3 2 2 7 6" xfId="13635"/>
    <cellStyle name="Normal 2 2 2 3 3 2 2 7 6 2" xfId="13636"/>
    <cellStyle name="Normal 2 2 2 3 3 2 2 7 7" xfId="13637"/>
    <cellStyle name="Normal 2 2 2 3 3 2 2 7 7 2" xfId="13638"/>
    <cellStyle name="Normal 2 2 2 3 3 2 2 7 8" xfId="13639"/>
    <cellStyle name="Normal 2 2 2 3 3 2 2 7 8 2" xfId="13640"/>
    <cellStyle name="Normal 2 2 2 3 3 2 2 7 9" xfId="13641"/>
    <cellStyle name="Normal 2 2 2 3 3 2 2 7 9 2" xfId="13642"/>
    <cellStyle name="Normal 2 2 2 3 3 2 2 8" xfId="13643"/>
    <cellStyle name="Normal 2 2 2 3 3 2 2 8 2" xfId="13644"/>
    <cellStyle name="Normal 2 2 2 3 3 2 2 9" xfId="13645"/>
    <cellStyle name="Normal 2 2 2 3 3 2 2 9 2" xfId="13646"/>
    <cellStyle name="Normal 2 2 2 3 3 2 3" xfId="13647"/>
    <cellStyle name="Normal 2 2 2 3 3 2 3 10" xfId="13648"/>
    <cellStyle name="Normal 2 2 2 3 3 2 3 10 2" xfId="13649"/>
    <cellStyle name="Normal 2 2 2 3 3 2 3 11" xfId="13650"/>
    <cellStyle name="Normal 2 2 2 3 3 2 3 11 2" xfId="13651"/>
    <cellStyle name="Normal 2 2 2 3 3 2 3 12" xfId="13652"/>
    <cellStyle name="Normal 2 2 2 3 3 2 3 12 2" xfId="13653"/>
    <cellStyle name="Normal 2 2 2 3 3 2 3 13" xfId="13654"/>
    <cellStyle name="Normal 2 2 2 3 3 2 3 2" xfId="13655"/>
    <cellStyle name="Normal 2 2 2 3 3 2 3 2 10" xfId="13656"/>
    <cellStyle name="Normal 2 2 2 3 3 2 3 2 10 2" xfId="13657"/>
    <cellStyle name="Normal 2 2 2 3 3 2 3 2 11" xfId="13658"/>
    <cellStyle name="Normal 2 2 2 3 3 2 3 2 11 2" xfId="13659"/>
    <cellStyle name="Normal 2 2 2 3 3 2 3 2 12" xfId="13660"/>
    <cellStyle name="Normal 2 2 2 3 3 2 3 2 2" xfId="13661"/>
    <cellStyle name="Normal 2 2 2 3 3 2 3 2 2 10" xfId="13662"/>
    <cellStyle name="Normal 2 2 2 3 3 2 3 2 2 10 2" xfId="13663"/>
    <cellStyle name="Normal 2 2 2 3 3 2 3 2 2 11" xfId="13664"/>
    <cellStyle name="Normal 2 2 2 3 3 2 3 2 2 2" xfId="13665"/>
    <cellStyle name="Normal 2 2 2 3 3 2 3 2 2 2 2" xfId="13666"/>
    <cellStyle name="Normal 2 2 2 3 3 2 3 2 2 3" xfId="13667"/>
    <cellStyle name="Normal 2 2 2 3 3 2 3 2 2 3 2" xfId="13668"/>
    <cellStyle name="Normal 2 2 2 3 3 2 3 2 2 4" xfId="13669"/>
    <cellStyle name="Normal 2 2 2 3 3 2 3 2 2 4 2" xfId="13670"/>
    <cellStyle name="Normal 2 2 2 3 3 2 3 2 2 5" xfId="13671"/>
    <cellStyle name="Normal 2 2 2 3 3 2 3 2 2 5 2" xfId="13672"/>
    <cellStyle name="Normal 2 2 2 3 3 2 3 2 2 6" xfId="13673"/>
    <cellStyle name="Normal 2 2 2 3 3 2 3 2 2 6 2" xfId="13674"/>
    <cellStyle name="Normal 2 2 2 3 3 2 3 2 2 7" xfId="13675"/>
    <cellStyle name="Normal 2 2 2 3 3 2 3 2 2 7 2" xfId="13676"/>
    <cellStyle name="Normal 2 2 2 3 3 2 3 2 2 8" xfId="13677"/>
    <cellStyle name="Normal 2 2 2 3 3 2 3 2 2 8 2" xfId="13678"/>
    <cellStyle name="Normal 2 2 2 3 3 2 3 2 2 9" xfId="13679"/>
    <cellStyle name="Normal 2 2 2 3 3 2 3 2 2 9 2" xfId="13680"/>
    <cellStyle name="Normal 2 2 2 3 3 2 3 2 3" xfId="13681"/>
    <cellStyle name="Normal 2 2 2 3 3 2 3 2 3 2" xfId="13682"/>
    <cellStyle name="Normal 2 2 2 3 3 2 3 2 4" xfId="13683"/>
    <cellStyle name="Normal 2 2 2 3 3 2 3 2 4 2" xfId="13684"/>
    <cellStyle name="Normal 2 2 2 3 3 2 3 2 5" xfId="13685"/>
    <cellStyle name="Normal 2 2 2 3 3 2 3 2 5 2" xfId="13686"/>
    <cellStyle name="Normal 2 2 2 3 3 2 3 2 6" xfId="13687"/>
    <cellStyle name="Normal 2 2 2 3 3 2 3 2 6 2" xfId="13688"/>
    <cellStyle name="Normal 2 2 2 3 3 2 3 2 7" xfId="13689"/>
    <cellStyle name="Normal 2 2 2 3 3 2 3 2 7 2" xfId="13690"/>
    <cellStyle name="Normal 2 2 2 3 3 2 3 2 8" xfId="13691"/>
    <cellStyle name="Normal 2 2 2 3 3 2 3 2 8 2" xfId="13692"/>
    <cellStyle name="Normal 2 2 2 3 3 2 3 2 9" xfId="13693"/>
    <cellStyle name="Normal 2 2 2 3 3 2 3 2 9 2" xfId="13694"/>
    <cellStyle name="Normal 2 2 2 3 3 2 3 3" xfId="13695"/>
    <cellStyle name="Normal 2 2 2 3 3 2 3 3 10" xfId="13696"/>
    <cellStyle name="Normal 2 2 2 3 3 2 3 3 10 2" xfId="13697"/>
    <cellStyle name="Normal 2 2 2 3 3 2 3 3 11" xfId="13698"/>
    <cellStyle name="Normal 2 2 2 3 3 2 3 3 2" xfId="13699"/>
    <cellStyle name="Normal 2 2 2 3 3 2 3 3 2 2" xfId="13700"/>
    <cellStyle name="Normal 2 2 2 3 3 2 3 3 3" xfId="13701"/>
    <cellStyle name="Normal 2 2 2 3 3 2 3 3 3 2" xfId="13702"/>
    <cellStyle name="Normal 2 2 2 3 3 2 3 3 4" xfId="13703"/>
    <cellStyle name="Normal 2 2 2 3 3 2 3 3 4 2" xfId="13704"/>
    <cellStyle name="Normal 2 2 2 3 3 2 3 3 5" xfId="13705"/>
    <cellStyle name="Normal 2 2 2 3 3 2 3 3 5 2" xfId="13706"/>
    <cellStyle name="Normal 2 2 2 3 3 2 3 3 6" xfId="13707"/>
    <cellStyle name="Normal 2 2 2 3 3 2 3 3 6 2" xfId="13708"/>
    <cellStyle name="Normal 2 2 2 3 3 2 3 3 7" xfId="13709"/>
    <cellStyle name="Normal 2 2 2 3 3 2 3 3 7 2" xfId="13710"/>
    <cellStyle name="Normal 2 2 2 3 3 2 3 3 8" xfId="13711"/>
    <cellStyle name="Normal 2 2 2 3 3 2 3 3 8 2" xfId="13712"/>
    <cellStyle name="Normal 2 2 2 3 3 2 3 3 9" xfId="13713"/>
    <cellStyle name="Normal 2 2 2 3 3 2 3 3 9 2" xfId="13714"/>
    <cellStyle name="Normal 2 2 2 3 3 2 3 4" xfId="13715"/>
    <cellStyle name="Normal 2 2 2 3 3 2 3 4 2" xfId="13716"/>
    <cellStyle name="Normal 2 2 2 3 3 2 3 5" xfId="13717"/>
    <cellStyle name="Normal 2 2 2 3 3 2 3 5 2" xfId="13718"/>
    <cellStyle name="Normal 2 2 2 3 3 2 3 6" xfId="13719"/>
    <cellStyle name="Normal 2 2 2 3 3 2 3 6 2" xfId="13720"/>
    <cellStyle name="Normal 2 2 2 3 3 2 3 7" xfId="13721"/>
    <cellStyle name="Normal 2 2 2 3 3 2 3 7 2" xfId="13722"/>
    <cellStyle name="Normal 2 2 2 3 3 2 3 8" xfId="13723"/>
    <cellStyle name="Normal 2 2 2 3 3 2 3 8 2" xfId="13724"/>
    <cellStyle name="Normal 2 2 2 3 3 2 3 9" xfId="13725"/>
    <cellStyle name="Normal 2 2 2 3 3 2 3 9 2" xfId="13726"/>
    <cellStyle name="Normal 2 2 2 3 3 2 4" xfId="13727"/>
    <cellStyle name="Normal 2 2 2 3 3 2 4 10" xfId="13728"/>
    <cellStyle name="Normal 2 2 2 3 3 2 4 10 2" xfId="13729"/>
    <cellStyle name="Normal 2 2 2 3 3 2 4 11" xfId="13730"/>
    <cellStyle name="Normal 2 2 2 3 3 2 4 11 2" xfId="13731"/>
    <cellStyle name="Normal 2 2 2 3 3 2 4 12" xfId="13732"/>
    <cellStyle name="Normal 2 2 2 3 3 2 4 12 2" xfId="13733"/>
    <cellStyle name="Normal 2 2 2 3 3 2 4 13" xfId="13734"/>
    <cellStyle name="Normal 2 2 2 3 3 2 4 2" xfId="13735"/>
    <cellStyle name="Normal 2 2 2 3 3 2 4 2 10" xfId="13736"/>
    <cellStyle name="Normal 2 2 2 3 3 2 4 2 10 2" xfId="13737"/>
    <cellStyle name="Normal 2 2 2 3 3 2 4 2 11" xfId="13738"/>
    <cellStyle name="Normal 2 2 2 3 3 2 4 2 11 2" xfId="13739"/>
    <cellStyle name="Normal 2 2 2 3 3 2 4 2 12" xfId="13740"/>
    <cellStyle name="Normal 2 2 2 3 3 2 4 2 2" xfId="13741"/>
    <cellStyle name="Normal 2 2 2 3 3 2 4 2 2 10" xfId="13742"/>
    <cellStyle name="Normal 2 2 2 3 3 2 4 2 2 10 2" xfId="13743"/>
    <cellStyle name="Normal 2 2 2 3 3 2 4 2 2 11" xfId="13744"/>
    <cellStyle name="Normal 2 2 2 3 3 2 4 2 2 2" xfId="13745"/>
    <cellStyle name="Normal 2 2 2 3 3 2 4 2 2 2 2" xfId="13746"/>
    <cellStyle name="Normal 2 2 2 3 3 2 4 2 2 3" xfId="13747"/>
    <cellStyle name="Normal 2 2 2 3 3 2 4 2 2 3 2" xfId="13748"/>
    <cellStyle name="Normal 2 2 2 3 3 2 4 2 2 4" xfId="13749"/>
    <cellStyle name="Normal 2 2 2 3 3 2 4 2 2 4 2" xfId="13750"/>
    <cellStyle name="Normal 2 2 2 3 3 2 4 2 2 5" xfId="13751"/>
    <cellStyle name="Normal 2 2 2 3 3 2 4 2 2 5 2" xfId="13752"/>
    <cellStyle name="Normal 2 2 2 3 3 2 4 2 2 6" xfId="13753"/>
    <cellStyle name="Normal 2 2 2 3 3 2 4 2 2 6 2" xfId="13754"/>
    <cellStyle name="Normal 2 2 2 3 3 2 4 2 2 7" xfId="13755"/>
    <cellStyle name="Normal 2 2 2 3 3 2 4 2 2 7 2" xfId="13756"/>
    <cellStyle name="Normal 2 2 2 3 3 2 4 2 2 8" xfId="13757"/>
    <cellStyle name="Normal 2 2 2 3 3 2 4 2 2 8 2" xfId="13758"/>
    <cellStyle name="Normal 2 2 2 3 3 2 4 2 2 9" xfId="13759"/>
    <cellStyle name="Normal 2 2 2 3 3 2 4 2 2 9 2" xfId="13760"/>
    <cellStyle name="Normal 2 2 2 3 3 2 4 2 3" xfId="13761"/>
    <cellStyle name="Normal 2 2 2 3 3 2 4 2 3 2" xfId="13762"/>
    <cellStyle name="Normal 2 2 2 3 3 2 4 2 4" xfId="13763"/>
    <cellStyle name="Normal 2 2 2 3 3 2 4 2 4 2" xfId="13764"/>
    <cellStyle name="Normal 2 2 2 3 3 2 4 2 5" xfId="13765"/>
    <cellStyle name="Normal 2 2 2 3 3 2 4 2 5 2" xfId="13766"/>
    <cellStyle name="Normal 2 2 2 3 3 2 4 2 6" xfId="13767"/>
    <cellStyle name="Normal 2 2 2 3 3 2 4 2 6 2" xfId="13768"/>
    <cellStyle name="Normal 2 2 2 3 3 2 4 2 7" xfId="13769"/>
    <cellStyle name="Normal 2 2 2 3 3 2 4 2 7 2" xfId="13770"/>
    <cellStyle name="Normal 2 2 2 3 3 2 4 2 8" xfId="13771"/>
    <cellStyle name="Normal 2 2 2 3 3 2 4 2 8 2" xfId="13772"/>
    <cellStyle name="Normal 2 2 2 3 3 2 4 2 9" xfId="13773"/>
    <cellStyle name="Normal 2 2 2 3 3 2 4 2 9 2" xfId="13774"/>
    <cellStyle name="Normal 2 2 2 3 3 2 4 3" xfId="13775"/>
    <cellStyle name="Normal 2 2 2 3 3 2 4 3 10" xfId="13776"/>
    <cellStyle name="Normal 2 2 2 3 3 2 4 3 10 2" xfId="13777"/>
    <cellStyle name="Normal 2 2 2 3 3 2 4 3 11" xfId="13778"/>
    <cellStyle name="Normal 2 2 2 3 3 2 4 3 2" xfId="13779"/>
    <cellStyle name="Normal 2 2 2 3 3 2 4 3 2 2" xfId="13780"/>
    <cellStyle name="Normal 2 2 2 3 3 2 4 3 3" xfId="13781"/>
    <cellStyle name="Normal 2 2 2 3 3 2 4 3 3 2" xfId="13782"/>
    <cellStyle name="Normal 2 2 2 3 3 2 4 3 4" xfId="13783"/>
    <cellStyle name="Normal 2 2 2 3 3 2 4 3 4 2" xfId="13784"/>
    <cellStyle name="Normal 2 2 2 3 3 2 4 3 5" xfId="13785"/>
    <cellStyle name="Normal 2 2 2 3 3 2 4 3 5 2" xfId="13786"/>
    <cellStyle name="Normal 2 2 2 3 3 2 4 3 6" xfId="13787"/>
    <cellStyle name="Normal 2 2 2 3 3 2 4 3 6 2" xfId="13788"/>
    <cellStyle name="Normal 2 2 2 3 3 2 4 3 7" xfId="13789"/>
    <cellStyle name="Normal 2 2 2 3 3 2 4 3 7 2" xfId="13790"/>
    <cellStyle name="Normal 2 2 2 3 3 2 4 3 8" xfId="13791"/>
    <cellStyle name="Normal 2 2 2 3 3 2 4 3 8 2" xfId="13792"/>
    <cellStyle name="Normal 2 2 2 3 3 2 4 3 9" xfId="13793"/>
    <cellStyle name="Normal 2 2 2 3 3 2 4 3 9 2" xfId="13794"/>
    <cellStyle name="Normal 2 2 2 3 3 2 4 4" xfId="13795"/>
    <cellStyle name="Normal 2 2 2 3 3 2 4 4 2" xfId="13796"/>
    <cellStyle name="Normal 2 2 2 3 3 2 4 5" xfId="13797"/>
    <cellStyle name="Normal 2 2 2 3 3 2 4 5 2" xfId="13798"/>
    <cellStyle name="Normal 2 2 2 3 3 2 4 6" xfId="13799"/>
    <cellStyle name="Normal 2 2 2 3 3 2 4 6 2" xfId="13800"/>
    <cellStyle name="Normal 2 2 2 3 3 2 4 7" xfId="13801"/>
    <cellStyle name="Normal 2 2 2 3 3 2 4 7 2" xfId="13802"/>
    <cellStyle name="Normal 2 2 2 3 3 2 4 8" xfId="13803"/>
    <cellStyle name="Normal 2 2 2 3 3 2 4 8 2" xfId="13804"/>
    <cellStyle name="Normal 2 2 2 3 3 2 4 9" xfId="13805"/>
    <cellStyle name="Normal 2 2 2 3 3 2 4 9 2" xfId="13806"/>
    <cellStyle name="Normal 2 2 2 3 3 2 5" xfId="13807"/>
    <cellStyle name="Normal 2 2 2 3 3 2 5 10" xfId="13808"/>
    <cellStyle name="Normal 2 2 2 3 3 2 5 10 2" xfId="13809"/>
    <cellStyle name="Normal 2 2 2 3 3 2 5 11" xfId="13810"/>
    <cellStyle name="Normal 2 2 2 3 3 2 5 11 2" xfId="13811"/>
    <cellStyle name="Normal 2 2 2 3 3 2 5 12" xfId="13812"/>
    <cellStyle name="Normal 2 2 2 3 3 2 5 12 2" xfId="13813"/>
    <cellStyle name="Normal 2 2 2 3 3 2 5 13" xfId="13814"/>
    <cellStyle name="Normal 2 2 2 3 3 2 5 2" xfId="13815"/>
    <cellStyle name="Normal 2 2 2 3 3 2 5 2 10" xfId="13816"/>
    <cellStyle name="Normal 2 2 2 3 3 2 5 2 10 2" xfId="13817"/>
    <cellStyle name="Normal 2 2 2 3 3 2 5 2 11" xfId="13818"/>
    <cellStyle name="Normal 2 2 2 3 3 2 5 2 11 2" xfId="13819"/>
    <cellStyle name="Normal 2 2 2 3 3 2 5 2 12" xfId="13820"/>
    <cellStyle name="Normal 2 2 2 3 3 2 5 2 2" xfId="13821"/>
    <cellStyle name="Normal 2 2 2 3 3 2 5 2 2 10" xfId="13822"/>
    <cellStyle name="Normal 2 2 2 3 3 2 5 2 2 10 2" xfId="13823"/>
    <cellStyle name="Normal 2 2 2 3 3 2 5 2 2 11" xfId="13824"/>
    <cellStyle name="Normal 2 2 2 3 3 2 5 2 2 2" xfId="13825"/>
    <cellStyle name="Normal 2 2 2 3 3 2 5 2 2 2 2" xfId="13826"/>
    <cellStyle name="Normal 2 2 2 3 3 2 5 2 2 3" xfId="13827"/>
    <cellStyle name="Normal 2 2 2 3 3 2 5 2 2 3 2" xfId="13828"/>
    <cellStyle name="Normal 2 2 2 3 3 2 5 2 2 4" xfId="13829"/>
    <cellStyle name="Normal 2 2 2 3 3 2 5 2 2 4 2" xfId="13830"/>
    <cellStyle name="Normal 2 2 2 3 3 2 5 2 2 5" xfId="13831"/>
    <cellStyle name="Normal 2 2 2 3 3 2 5 2 2 5 2" xfId="13832"/>
    <cellStyle name="Normal 2 2 2 3 3 2 5 2 2 6" xfId="13833"/>
    <cellStyle name="Normal 2 2 2 3 3 2 5 2 2 6 2" xfId="13834"/>
    <cellStyle name="Normal 2 2 2 3 3 2 5 2 2 7" xfId="13835"/>
    <cellStyle name="Normal 2 2 2 3 3 2 5 2 2 7 2" xfId="13836"/>
    <cellStyle name="Normal 2 2 2 3 3 2 5 2 2 8" xfId="13837"/>
    <cellStyle name="Normal 2 2 2 3 3 2 5 2 2 8 2" xfId="13838"/>
    <cellStyle name="Normal 2 2 2 3 3 2 5 2 2 9" xfId="13839"/>
    <cellStyle name="Normal 2 2 2 3 3 2 5 2 2 9 2" xfId="13840"/>
    <cellStyle name="Normal 2 2 2 3 3 2 5 2 3" xfId="13841"/>
    <cellStyle name="Normal 2 2 2 3 3 2 5 2 3 2" xfId="13842"/>
    <cellStyle name="Normal 2 2 2 3 3 2 5 2 4" xfId="13843"/>
    <cellStyle name="Normal 2 2 2 3 3 2 5 2 4 2" xfId="13844"/>
    <cellStyle name="Normal 2 2 2 3 3 2 5 2 5" xfId="13845"/>
    <cellStyle name="Normal 2 2 2 3 3 2 5 2 5 2" xfId="13846"/>
    <cellStyle name="Normal 2 2 2 3 3 2 5 2 6" xfId="13847"/>
    <cellStyle name="Normal 2 2 2 3 3 2 5 2 6 2" xfId="13848"/>
    <cellStyle name="Normal 2 2 2 3 3 2 5 2 7" xfId="13849"/>
    <cellStyle name="Normal 2 2 2 3 3 2 5 2 7 2" xfId="13850"/>
    <cellStyle name="Normal 2 2 2 3 3 2 5 2 8" xfId="13851"/>
    <cellStyle name="Normal 2 2 2 3 3 2 5 2 8 2" xfId="13852"/>
    <cellStyle name="Normal 2 2 2 3 3 2 5 2 9" xfId="13853"/>
    <cellStyle name="Normal 2 2 2 3 3 2 5 2 9 2" xfId="13854"/>
    <cellStyle name="Normal 2 2 2 3 3 2 5 3" xfId="13855"/>
    <cellStyle name="Normal 2 2 2 3 3 2 5 3 10" xfId="13856"/>
    <cellStyle name="Normal 2 2 2 3 3 2 5 3 10 2" xfId="13857"/>
    <cellStyle name="Normal 2 2 2 3 3 2 5 3 11" xfId="13858"/>
    <cellStyle name="Normal 2 2 2 3 3 2 5 3 2" xfId="13859"/>
    <cellStyle name="Normal 2 2 2 3 3 2 5 3 2 2" xfId="13860"/>
    <cellStyle name="Normal 2 2 2 3 3 2 5 3 3" xfId="13861"/>
    <cellStyle name="Normal 2 2 2 3 3 2 5 3 3 2" xfId="13862"/>
    <cellStyle name="Normal 2 2 2 3 3 2 5 3 4" xfId="13863"/>
    <cellStyle name="Normal 2 2 2 3 3 2 5 3 4 2" xfId="13864"/>
    <cellStyle name="Normal 2 2 2 3 3 2 5 3 5" xfId="13865"/>
    <cellStyle name="Normal 2 2 2 3 3 2 5 3 5 2" xfId="13866"/>
    <cellStyle name="Normal 2 2 2 3 3 2 5 3 6" xfId="13867"/>
    <cellStyle name="Normal 2 2 2 3 3 2 5 3 6 2" xfId="13868"/>
    <cellStyle name="Normal 2 2 2 3 3 2 5 3 7" xfId="13869"/>
    <cellStyle name="Normal 2 2 2 3 3 2 5 3 7 2" xfId="13870"/>
    <cellStyle name="Normal 2 2 2 3 3 2 5 3 8" xfId="13871"/>
    <cellStyle name="Normal 2 2 2 3 3 2 5 3 8 2" xfId="13872"/>
    <cellStyle name="Normal 2 2 2 3 3 2 5 3 9" xfId="13873"/>
    <cellStyle name="Normal 2 2 2 3 3 2 5 3 9 2" xfId="13874"/>
    <cellStyle name="Normal 2 2 2 3 3 2 5 4" xfId="13875"/>
    <cellStyle name="Normal 2 2 2 3 3 2 5 4 2" xfId="13876"/>
    <cellStyle name="Normal 2 2 2 3 3 2 5 5" xfId="13877"/>
    <cellStyle name="Normal 2 2 2 3 3 2 5 5 2" xfId="13878"/>
    <cellStyle name="Normal 2 2 2 3 3 2 5 6" xfId="13879"/>
    <cellStyle name="Normal 2 2 2 3 3 2 5 6 2" xfId="13880"/>
    <cellStyle name="Normal 2 2 2 3 3 2 5 7" xfId="13881"/>
    <cellStyle name="Normal 2 2 2 3 3 2 5 7 2" xfId="13882"/>
    <cellStyle name="Normal 2 2 2 3 3 2 5 8" xfId="13883"/>
    <cellStyle name="Normal 2 2 2 3 3 2 5 8 2" xfId="13884"/>
    <cellStyle name="Normal 2 2 2 3 3 2 5 9" xfId="13885"/>
    <cellStyle name="Normal 2 2 2 3 3 2 5 9 2" xfId="13886"/>
    <cellStyle name="Normal 2 2 2 3 3 2 6" xfId="13887"/>
    <cellStyle name="Normal 2 2 2 3 3 3" xfId="13888"/>
    <cellStyle name="Normal 2 2 2 3 3 3 2" xfId="13889"/>
    <cellStyle name="Normal 2 2 2 3 3 4" xfId="13890"/>
    <cellStyle name="Normal 2 2 2 3 3 4 2" xfId="13891"/>
    <cellStyle name="Normal 2 2 2 3 3 5" xfId="13892"/>
    <cellStyle name="Normal 2 2 2 3 3 5 2" xfId="13893"/>
    <cellStyle name="Normal 2 2 2 3 3 6" xfId="13894"/>
    <cellStyle name="Normal 2 2 2 3 3 6 2" xfId="13895"/>
    <cellStyle name="Normal 2 2 2 3 3 7" xfId="13896"/>
    <cellStyle name="Normal 2 2 2 3 3 7 10" xfId="13897"/>
    <cellStyle name="Normal 2 2 2 3 3 7 10 2" xfId="13898"/>
    <cellStyle name="Normal 2 2 2 3 3 7 11" xfId="13899"/>
    <cellStyle name="Normal 2 2 2 3 3 7 11 2" xfId="13900"/>
    <cellStyle name="Normal 2 2 2 3 3 7 12" xfId="13901"/>
    <cellStyle name="Normal 2 2 2 3 3 7 2" xfId="13902"/>
    <cellStyle name="Normal 2 2 2 3 3 7 2 10" xfId="13903"/>
    <cellStyle name="Normal 2 2 2 3 3 7 2 10 2" xfId="13904"/>
    <cellStyle name="Normal 2 2 2 3 3 7 2 11" xfId="13905"/>
    <cellStyle name="Normal 2 2 2 3 3 7 2 2" xfId="13906"/>
    <cellStyle name="Normal 2 2 2 3 3 7 2 2 2" xfId="13907"/>
    <cellStyle name="Normal 2 2 2 3 3 7 2 3" xfId="13908"/>
    <cellStyle name="Normal 2 2 2 3 3 7 2 3 2" xfId="13909"/>
    <cellStyle name="Normal 2 2 2 3 3 7 2 4" xfId="13910"/>
    <cellStyle name="Normal 2 2 2 3 3 7 2 4 2" xfId="13911"/>
    <cellStyle name="Normal 2 2 2 3 3 7 2 5" xfId="13912"/>
    <cellStyle name="Normal 2 2 2 3 3 7 2 5 2" xfId="13913"/>
    <cellStyle name="Normal 2 2 2 3 3 7 2 6" xfId="13914"/>
    <cellStyle name="Normal 2 2 2 3 3 7 2 6 2" xfId="13915"/>
    <cellStyle name="Normal 2 2 2 3 3 7 2 7" xfId="13916"/>
    <cellStyle name="Normal 2 2 2 3 3 7 2 7 2" xfId="13917"/>
    <cellStyle name="Normal 2 2 2 3 3 7 2 8" xfId="13918"/>
    <cellStyle name="Normal 2 2 2 3 3 7 2 8 2" xfId="13919"/>
    <cellStyle name="Normal 2 2 2 3 3 7 2 9" xfId="13920"/>
    <cellStyle name="Normal 2 2 2 3 3 7 2 9 2" xfId="13921"/>
    <cellStyle name="Normal 2 2 2 3 3 7 3" xfId="13922"/>
    <cellStyle name="Normal 2 2 2 3 3 7 3 2" xfId="13923"/>
    <cellStyle name="Normal 2 2 2 3 3 7 4" xfId="13924"/>
    <cellStyle name="Normal 2 2 2 3 3 7 4 2" xfId="13925"/>
    <cellStyle name="Normal 2 2 2 3 3 7 5" xfId="13926"/>
    <cellStyle name="Normal 2 2 2 3 3 7 5 2" xfId="13927"/>
    <cellStyle name="Normal 2 2 2 3 3 7 6" xfId="13928"/>
    <cellStyle name="Normal 2 2 2 3 3 7 6 2" xfId="13929"/>
    <cellStyle name="Normal 2 2 2 3 3 7 7" xfId="13930"/>
    <cellStyle name="Normal 2 2 2 3 3 7 7 2" xfId="13931"/>
    <cellStyle name="Normal 2 2 2 3 3 7 8" xfId="13932"/>
    <cellStyle name="Normal 2 2 2 3 3 7 8 2" xfId="13933"/>
    <cellStyle name="Normal 2 2 2 3 3 7 9" xfId="13934"/>
    <cellStyle name="Normal 2 2 2 3 3 7 9 2" xfId="13935"/>
    <cellStyle name="Normal 2 2 2 3 3 8" xfId="13936"/>
    <cellStyle name="Normal 2 2 2 3 3 8 10" xfId="13937"/>
    <cellStyle name="Normal 2 2 2 3 3 8 10 2" xfId="13938"/>
    <cellStyle name="Normal 2 2 2 3 3 8 11" xfId="13939"/>
    <cellStyle name="Normal 2 2 2 3 3 8 2" xfId="13940"/>
    <cellStyle name="Normal 2 2 2 3 3 8 2 2" xfId="13941"/>
    <cellStyle name="Normal 2 2 2 3 3 8 3" xfId="13942"/>
    <cellStyle name="Normal 2 2 2 3 3 8 3 2" xfId="13943"/>
    <cellStyle name="Normal 2 2 2 3 3 8 4" xfId="13944"/>
    <cellStyle name="Normal 2 2 2 3 3 8 4 2" xfId="13945"/>
    <cellStyle name="Normal 2 2 2 3 3 8 5" xfId="13946"/>
    <cellStyle name="Normal 2 2 2 3 3 8 5 2" xfId="13947"/>
    <cellStyle name="Normal 2 2 2 3 3 8 6" xfId="13948"/>
    <cellStyle name="Normal 2 2 2 3 3 8 6 2" xfId="13949"/>
    <cellStyle name="Normal 2 2 2 3 3 8 7" xfId="13950"/>
    <cellStyle name="Normal 2 2 2 3 3 8 7 2" xfId="13951"/>
    <cellStyle name="Normal 2 2 2 3 3 8 8" xfId="13952"/>
    <cellStyle name="Normal 2 2 2 3 3 8 8 2" xfId="13953"/>
    <cellStyle name="Normal 2 2 2 3 3 8 9" xfId="13954"/>
    <cellStyle name="Normal 2 2 2 3 3 8 9 2" xfId="13955"/>
    <cellStyle name="Normal 2 2 2 3 3 9" xfId="13956"/>
    <cellStyle name="Normal 2 2 2 3 3 9 2" xfId="13957"/>
    <cellStyle name="Normal 2 2 2 3 4" xfId="13958"/>
    <cellStyle name="Normal 2 2 2 3 4 2" xfId="13959"/>
    <cellStyle name="Normal 2 2 2 3 5" xfId="13960"/>
    <cellStyle name="Normal 2 2 2 3 5 2" xfId="13961"/>
    <cellStyle name="Normal 2 2 2 3 6" xfId="13962"/>
    <cellStyle name="Normal 2 2 2 3 6 10" xfId="13963"/>
    <cellStyle name="Normal 2 2 2 3 6 10 2" xfId="13964"/>
    <cellStyle name="Normal 2 2 2 3 6 11" xfId="13965"/>
    <cellStyle name="Normal 2 2 2 3 6 11 2" xfId="13966"/>
    <cellStyle name="Normal 2 2 2 3 6 12" xfId="13967"/>
    <cellStyle name="Normal 2 2 2 3 6 12 2" xfId="13968"/>
    <cellStyle name="Normal 2 2 2 3 6 13" xfId="13969"/>
    <cellStyle name="Normal 2 2 2 3 6 13 2" xfId="13970"/>
    <cellStyle name="Normal 2 2 2 3 6 14" xfId="13971"/>
    <cellStyle name="Normal 2 2 2 3 6 14 2" xfId="13972"/>
    <cellStyle name="Normal 2 2 2 3 6 15" xfId="13973"/>
    <cellStyle name="Normal 2 2 2 3 6 15 2" xfId="13974"/>
    <cellStyle name="Normal 2 2 2 3 6 16" xfId="13975"/>
    <cellStyle name="Normal 2 2 2 3 6 16 2" xfId="13976"/>
    <cellStyle name="Normal 2 2 2 3 6 17" xfId="13977"/>
    <cellStyle name="Normal 2 2 2 3 6 2" xfId="13978"/>
    <cellStyle name="Normal 2 2 2 3 6 2 2" xfId="13979"/>
    <cellStyle name="Normal 2 2 2 3 6 3" xfId="13980"/>
    <cellStyle name="Normal 2 2 2 3 6 3 2" xfId="13981"/>
    <cellStyle name="Normal 2 2 2 3 6 4" xfId="13982"/>
    <cellStyle name="Normal 2 2 2 3 6 4 2" xfId="13983"/>
    <cellStyle name="Normal 2 2 2 3 6 5" xfId="13984"/>
    <cellStyle name="Normal 2 2 2 3 6 5 2" xfId="13985"/>
    <cellStyle name="Normal 2 2 2 3 6 6" xfId="13986"/>
    <cellStyle name="Normal 2 2 2 3 6 6 10" xfId="13987"/>
    <cellStyle name="Normal 2 2 2 3 6 6 10 2" xfId="13988"/>
    <cellStyle name="Normal 2 2 2 3 6 6 11" xfId="13989"/>
    <cellStyle name="Normal 2 2 2 3 6 6 11 2" xfId="13990"/>
    <cellStyle name="Normal 2 2 2 3 6 6 12" xfId="13991"/>
    <cellStyle name="Normal 2 2 2 3 6 6 2" xfId="13992"/>
    <cellStyle name="Normal 2 2 2 3 6 6 2 10" xfId="13993"/>
    <cellStyle name="Normal 2 2 2 3 6 6 2 10 2" xfId="13994"/>
    <cellStyle name="Normal 2 2 2 3 6 6 2 11" xfId="13995"/>
    <cellStyle name="Normal 2 2 2 3 6 6 2 2" xfId="13996"/>
    <cellStyle name="Normal 2 2 2 3 6 6 2 2 2" xfId="13997"/>
    <cellStyle name="Normal 2 2 2 3 6 6 2 3" xfId="13998"/>
    <cellStyle name="Normal 2 2 2 3 6 6 2 3 2" xfId="13999"/>
    <cellStyle name="Normal 2 2 2 3 6 6 2 4" xfId="14000"/>
    <cellStyle name="Normal 2 2 2 3 6 6 2 4 2" xfId="14001"/>
    <cellStyle name="Normal 2 2 2 3 6 6 2 5" xfId="14002"/>
    <cellStyle name="Normal 2 2 2 3 6 6 2 5 2" xfId="14003"/>
    <cellStyle name="Normal 2 2 2 3 6 6 2 6" xfId="14004"/>
    <cellStyle name="Normal 2 2 2 3 6 6 2 6 2" xfId="14005"/>
    <cellStyle name="Normal 2 2 2 3 6 6 2 7" xfId="14006"/>
    <cellStyle name="Normal 2 2 2 3 6 6 2 7 2" xfId="14007"/>
    <cellStyle name="Normal 2 2 2 3 6 6 2 8" xfId="14008"/>
    <cellStyle name="Normal 2 2 2 3 6 6 2 8 2" xfId="14009"/>
    <cellStyle name="Normal 2 2 2 3 6 6 2 9" xfId="14010"/>
    <cellStyle name="Normal 2 2 2 3 6 6 2 9 2" xfId="14011"/>
    <cellStyle name="Normal 2 2 2 3 6 6 3" xfId="14012"/>
    <cellStyle name="Normal 2 2 2 3 6 6 3 2" xfId="14013"/>
    <cellStyle name="Normal 2 2 2 3 6 6 4" xfId="14014"/>
    <cellStyle name="Normal 2 2 2 3 6 6 4 2" xfId="14015"/>
    <cellStyle name="Normal 2 2 2 3 6 6 5" xfId="14016"/>
    <cellStyle name="Normal 2 2 2 3 6 6 5 2" xfId="14017"/>
    <cellStyle name="Normal 2 2 2 3 6 6 6" xfId="14018"/>
    <cellStyle name="Normal 2 2 2 3 6 6 6 2" xfId="14019"/>
    <cellStyle name="Normal 2 2 2 3 6 6 7" xfId="14020"/>
    <cellStyle name="Normal 2 2 2 3 6 6 7 2" xfId="14021"/>
    <cellStyle name="Normal 2 2 2 3 6 6 8" xfId="14022"/>
    <cellStyle name="Normal 2 2 2 3 6 6 8 2" xfId="14023"/>
    <cellStyle name="Normal 2 2 2 3 6 6 9" xfId="14024"/>
    <cellStyle name="Normal 2 2 2 3 6 6 9 2" xfId="14025"/>
    <cellStyle name="Normal 2 2 2 3 6 7" xfId="14026"/>
    <cellStyle name="Normal 2 2 2 3 6 7 10" xfId="14027"/>
    <cellStyle name="Normal 2 2 2 3 6 7 10 2" xfId="14028"/>
    <cellStyle name="Normal 2 2 2 3 6 7 11" xfId="14029"/>
    <cellStyle name="Normal 2 2 2 3 6 7 2" xfId="14030"/>
    <cellStyle name="Normal 2 2 2 3 6 7 2 2" xfId="14031"/>
    <cellStyle name="Normal 2 2 2 3 6 7 3" xfId="14032"/>
    <cellStyle name="Normal 2 2 2 3 6 7 3 2" xfId="14033"/>
    <cellStyle name="Normal 2 2 2 3 6 7 4" xfId="14034"/>
    <cellStyle name="Normal 2 2 2 3 6 7 4 2" xfId="14035"/>
    <cellStyle name="Normal 2 2 2 3 6 7 5" xfId="14036"/>
    <cellStyle name="Normal 2 2 2 3 6 7 5 2" xfId="14037"/>
    <cellStyle name="Normal 2 2 2 3 6 7 6" xfId="14038"/>
    <cellStyle name="Normal 2 2 2 3 6 7 6 2" xfId="14039"/>
    <cellStyle name="Normal 2 2 2 3 6 7 7" xfId="14040"/>
    <cellStyle name="Normal 2 2 2 3 6 7 7 2" xfId="14041"/>
    <cellStyle name="Normal 2 2 2 3 6 7 8" xfId="14042"/>
    <cellStyle name="Normal 2 2 2 3 6 7 8 2" xfId="14043"/>
    <cellStyle name="Normal 2 2 2 3 6 7 9" xfId="14044"/>
    <cellStyle name="Normal 2 2 2 3 6 7 9 2" xfId="14045"/>
    <cellStyle name="Normal 2 2 2 3 6 8" xfId="14046"/>
    <cellStyle name="Normal 2 2 2 3 6 8 2" xfId="14047"/>
    <cellStyle name="Normal 2 2 2 3 6 9" xfId="14048"/>
    <cellStyle name="Normal 2 2 2 3 6 9 2" xfId="14049"/>
    <cellStyle name="Normal 2 2 2 3 7" xfId="14050"/>
    <cellStyle name="Normal 2 2 2 3 7 10" xfId="14051"/>
    <cellStyle name="Normal 2 2 2 3 7 10 2" xfId="14052"/>
    <cellStyle name="Normal 2 2 2 3 7 11" xfId="14053"/>
    <cellStyle name="Normal 2 2 2 3 7 11 2" xfId="14054"/>
    <cellStyle name="Normal 2 2 2 3 7 12" xfId="14055"/>
    <cellStyle name="Normal 2 2 2 3 7 12 2" xfId="14056"/>
    <cellStyle name="Normal 2 2 2 3 7 13" xfId="14057"/>
    <cellStyle name="Normal 2 2 2 3 7 2" xfId="14058"/>
    <cellStyle name="Normal 2 2 2 3 7 2 10" xfId="14059"/>
    <cellStyle name="Normal 2 2 2 3 7 2 10 2" xfId="14060"/>
    <cellStyle name="Normal 2 2 2 3 7 2 11" xfId="14061"/>
    <cellStyle name="Normal 2 2 2 3 7 2 11 2" xfId="14062"/>
    <cellStyle name="Normal 2 2 2 3 7 2 12" xfId="14063"/>
    <cellStyle name="Normal 2 2 2 3 7 2 2" xfId="14064"/>
    <cellStyle name="Normal 2 2 2 3 7 2 2 10" xfId="14065"/>
    <cellStyle name="Normal 2 2 2 3 7 2 2 10 2" xfId="14066"/>
    <cellStyle name="Normal 2 2 2 3 7 2 2 11" xfId="14067"/>
    <cellStyle name="Normal 2 2 2 3 7 2 2 2" xfId="14068"/>
    <cellStyle name="Normal 2 2 2 3 7 2 2 2 2" xfId="14069"/>
    <cellStyle name="Normal 2 2 2 3 7 2 2 3" xfId="14070"/>
    <cellStyle name="Normal 2 2 2 3 7 2 2 3 2" xfId="14071"/>
    <cellStyle name="Normal 2 2 2 3 7 2 2 4" xfId="14072"/>
    <cellStyle name="Normal 2 2 2 3 7 2 2 4 2" xfId="14073"/>
    <cellStyle name="Normal 2 2 2 3 7 2 2 5" xfId="14074"/>
    <cellStyle name="Normal 2 2 2 3 7 2 2 5 2" xfId="14075"/>
    <cellStyle name="Normal 2 2 2 3 7 2 2 6" xfId="14076"/>
    <cellStyle name="Normal 2 2 2 3 7 2 2 6 2" xfId="14077"/>
    <cellStyle name="Normal 2 2 2 3 7 2 2 7" xfId="14078"/>
    <cellStyle name="Normal 2 2 2 3 7 2 2 7 2" xfId="14079"/>
    <cellStyle name="Normal 2 2 2 3 7 2 2 8" xfId="14080"/>
    <cellStyle name="Normal 2 2 2 3 7 2 2 8 2" xfId="14081"/>
    <cellStyle name="Normal 2 2 2 3 7 2 2 9" xfId="14082"/>
    <cellStyle name="Normal 2 2 2 3 7 2 2 9 2" xfId="14083"/>
    <cellStyle name="Normal 2 2 2 3 7 2 3" xfId="14084"/>
    <cellStyle name="Normal 2 2 2 3 7 2 3 2" xfId="14085"/>
    <cellStyle name="Normal 2 2 2 3 7 2 4" xfId="14086"/>
    <cellStyle name="Normal 2 2 2 3 7 2 4 2" xfId="14087"/>
    <cellStyle name="Normal 2 2 2 3 7 2 5" xfId="14088"/>
    <cellStyle name="Normal 2 2 2 3 7 2 5 2" xfId="14089"/>
    <cellStyle name="Normal 2 2 2 3 7 2 6" xfId="14090"/>
    <cellStyle name="Normal 2 2 2 3 7 2 6 2" xfId="14091"/>
    <cellStyle name="Normal 2 2 2 3 7 2 7" xfId="14092"/>
    <cellStyle name="Normal 2 2 2 3 7 2 7 2" xfId="14093"/>
    <cellStyle name="Normal 2 2 2 3 7 2 8" xfId="14094"/>
    <cellStyle name="Normal 2 2 2 3 7 2 8 2" xfId="14095"/>
    <cellStyle name="Normal 2 2 2 3 7 2 9" xfId="14096"/>
    <cellStyle name="Normal 2 2 2 3 7 2 9 2" xfId="14097"/>
    <cellStyle name="Normal 2 2 2 3 7 3" xfId="14098"/>
    <cellStyle name="Normal 2 2 2 3 7 3 10" xfId="14099"/>
    <cellStyle name="Normal 2 2 2 3 7 3 10 2" xfId="14100"/>
    <cellStyle name="Normal 2 2 2 3 7 3 11" xfId="14101"/>
    <cellStyle name="Normal 2 2 2 3 7 3 2" xfId="14102"/>
    <cellStyle name="Normal 2 2 2 3 7 3 2 2" xfId="14103"/>
    <cellStyle name="Normal 2 2 2 3 7 3 3" xfId="14104"/>
    <cellStyle name="Normal 2 2 2 3 7 3 3 2" xfId="14105"/>
    <cellStyle name="Normal 2 2 2 3 7 3 4" xfId="14106"/>
    <cellStyle name="Normal 2 2 2 3 7 3 4 2" xfId="14107"/>
    <cellStyle name="Normal 2 2 2 3 7 3 5" xfId="14108"/>
    <cellStyle name="Normal 2 2 2 3 7 3 5 2" xfId="14109"/>
    <cellStyle name="Normal 2 2 2 3 7 3 6" xfId="14110"/>
    <cellStyle name="Normal 2 2 2 3 7 3 6 2" xfId="14111"/>
    <cellStyle name="Normal 2 2 2 3 7 3 7" xfId="14112"/>
    <cellStyle name="Normal 2 2 2 3 7 3 7 2" xfId="14113"/>
    <cellStyle name="Normal 2 2 2 3 7 3 8" xfId="14114"/>
    <cellStyle name="Normal 2 2 2 3 7 3 8 2" xfId="14115"/>
    <cellStyle name="Normal 2 2 2 3 7 3 9" xfId="14116"/>
    <cellStyle name="Normal 2 2 2 3 7 3 9 2" xfId="14117"/>
    <cellStyle name="Normal 2 2 2 3 7 4" xfId="14118"/>
    <cellStyle name="Normal 2 2 2 3 7 4 2" xfId="14119"/>
    <cellStyle name="Normal 2 2 2 3 7 5" xfId="14120"/>
    <cellStyle name="Normal 2 2 2 3 7 5 2" xfId="14121"/>
    <cellStyle name="Normal 2 2 2 3 7 6" xfId="14122"/>
    <cellStyle name="Normal 2 2 2 3 7 6 2" xfId="14123"/>
    <cellStyle name="Normal 2 2 2 3 7 7" xfId="14124"/>
    <cellStyle name="Normal 2 2 2 3 7 7 2" xfId="14125"/>
    <cellStyle name="Normal 2 2 2 3 7 8" xfId="14126"/>
    <cellStyle name="Normal 2 2 2 3 7 8 2" xfId="14127"/>
    <cellStyle name="Normal 2 2 2 3 7 9" xfId="14128"/>
    <cellStyle name="Normal 2 2 2 3 7 9 2" xfId="14129"/>
    <cellStyle name="Normal 2 2 2 3 8" xfId="14130"/>
    <cellStyle name="Normal 2 2 2 3 8 10" xfId="14131"/>
    <cellStyle name="Normal 2 2 2 3 8 10 2" xfId="14132"/>
    <cellStyle name="Normal 2 2 2 3 8 11" xfId="14133"/>
    <cellStyle name="Normal 2 2 2 3 8 11 2" xfId="14134"/>
    <cellStyle name="Normal 2 2 2 3 8 12" xfId="14135"/>
    <cellStyle name="Normal 2 2 2 3 8 12 2" xfId="14136"/>
    <cellStyle name="Normal 2 2 2 3 8 13" xfId="14137"/>
    <cellStyle name="Normal 2 2 2 3 8 2" xfId="14138"/>
    <cellStyle name="Normal 2 2 2 3 8 2 10" xfId="14139"/>
    <cellStyle name="Normal 2 2 2 3 8 2 10 2" xfId="14140"/>
    <cellStyle name="Normal 2 2 2 3 8 2 11" xfId="14141"/>
    <cellStyle name="Normal 2 2 2 3 8 2 11 2" xfId="14142"/>
    <cellStyle name="Normal 2 2 2 3 8 2 12" xfId="14143"/>
    <cellStyle name="Normal 2 2 2 3 8 2 2" xfId="14144"/>
    <cellStyle name="Normal 2 2 2 3 8 2 2 10" xfId="14145"/>
    <cellStyle name="Normal 2 2 2 3 8 2 2 10 2" xfId="14146"/>
    <cellStyle name="Normal 2 2 2 3 8 2 2 11" xfId="14147"/>
    <cellStyle name="Normal 2 2 2 3 8 2 2 2" xfId="14148"/>
    <cellStyle name="Normal 2 2 2 3 8 2 2 2 2" xfId="14149"/>
    <cellStyle name="Normal 2 2 2 3 8 2 2 3" xfId="14150"/>
    <cellStyle name="Normal 2 2 2 3 8 2 2 3 2" xfId="14151"/>
    <cellStyle name="Normal 2 2 2 3 8 2 2 4" xfId="14152"/>
    <cellStyle name="Normal 2 2 2 3 8 2 2 4 2" xfId="14153"/>
    <cellStyle name="Normal 2 2 2 3 8 2 2 5" xfId="14154"/>
    <cellStyle name="Normal 2 2 2 3 8 2 2 5 2" xfId="14155"/>
    <cellStyle name="Normal 2 2 2 3 8 2 2 6" xfId="14156"/>
    <cellStyle name="Normal 2 2 2 3 8 2 2 6 2" xfId="14157"/>
    <cellStyle name="Normal 2 2 2 3 8 2 2 7" xfId="14158"/>
    <cellStyle name="Normal 2 2 2 3 8 2 2 7 2" xfId="14159"/>
    <cellStyle name="Normal 2 2 2 3 8 2 2 8" xfId="14160"/>
    <cellStyle name="Normal 2 2 2 3 8 2 2 8 2" xfId="14161"/>
    <cellStyle name="Normal 2 2 2 3 8 2 2 9" xfId="14162"/>
    <cellStyle name="Normal 2 2 2 3 8 2 2 9 2" xfId="14163"/>
    <cellStyle name="Normal 2 2 2 3 8 2 3" xfId="14164"/>
    <cellStyle name="Normal 2 2 2 3 8 2 3 2" xfId="14165"/>
    <cellStyle name="Normal 2 2 2 3 8 2 4" xfId="14166"/>
    <cellStyle name="Normal 2 2 2 3 8 2 4 2" xfId="14167"/>
    <cellStyle name="Normal 2 2 2 3 8 2 5" xfId="14168"/>
    <cellStyle name="Normal 2 2 2 3 8 2 5 2" xfId="14169"/>
    <cellStyle name="Normal 2 2 2 3 8 2 6" xfId="14170"/>
    <cellStyle name="Normal 2 2 2 3 8 2 6 2" xfId="14171"/>
    <cellStyle name="Normal 2 2 2 3 8 2 7" xfId="14172"/>
    <cellStyle name="Normal 2 2 2 3 8 2 7 2" xfId="14173"/>
    <cellStyle name="Normal 2 2 2 3 8 2 8" xfId="14174"/>
    <cellStyle name="Normal 2 2 2 3 8 2 8 2" xfId="14175"/>
    <cellStyle name="Normal 2 2 2 3 8 2 9" xfId="14176"/>
    <cellStyle name="Normal 2 2 2 3 8 2 9 2" xfId="14177"/>
    <cellStyle name="Normal 2 2 2 3 8 3" xfId="14178"/>
    <cellStyle name="Normal 2 2 2 3 8 3 10" xfId="14179"/>
    <cellStyle name="Normal 2 2 2 3 8 3 10 2" xfId="14180"/>
    <cellStyle name="Normal 2 2 2 3 8 3 11" xfId="14181"/>
    <cellStyle name="Normal 2 2 2 3 8 3 2" xfId="14182"/>
    <cellStyle name="Normal 2 2 2 3 8 3 2 2" xfId="14183"/>
    <cellStyle name="Normal 2 2 2 3 8 3 3" xfId="14184"/>
    <cellStyle name="Normal 2 2 2 3 8 3 3 2" xfId="14185"/>
    <cellStyle name="Normal 2 2 2 3 8 3 4" xfId="14186"/>
    <cellStyle name="Normal 2 2 2 3 8 3 4 2" xfId="14187"/>
    <cellStyle name="Normal 2 2 2 3 8 3 5" xfId="14188"/>
    <cellStyle name="Normal 2 2 2 3 8 3 5 2" xfId="14189"/>
    <cellStyle name="Normal 2 2 2 3 8 3 6" xfId="14190"/>
    <cellStyle name="Normal 2 2 2 3 8 3 6 2" xfId="14191"/>
    <cellStyle name="Normal 2 2 2 3 8 3 7" xfId="14192"/>
    <cellStyle name="Normal 2 2 2 3 8 3 7 2" xfId="14193"/>
    <cellStyle name="Normal 2 2 2 3 8 3 8" xfId="14194"/>
    <cellStyle name="Normal 2 2 2 3 8 3 8 2" xfId="14195"/>
    <cellStyle name="Normal 2 2 2 3 8 3 9" xfId="14196"/>
    <cellStyle name="Normal 2 2 2 3 8 3 9 2" xfId="14197"/>
    <cellStyle name="Normal 2 2 2 3 8 4" xfId="14198"/>
    <cellStyle name="Normal 2 2 2 3 8 4 2" xfId="14199"/>
    <cellStyle name="Normal 2 2 2 3 8 5" xfId="14200"/>
    <cellStyle name="Normal 2 2 2 3 8 5 2" xfId="14201"/>
    <cellStyle name="Normal 2 2 2 3 8 6" xfId="14202"/>
    <cellStyle name="Normal 2 2 2 3 8 6 2" xfId="14203"/>
    <cellStyle name="Normal 2 2 2 3 8 7" xfId="14204"/>
    <cellStyle name="Normal 2 2 2 3 8 7 2" xfId="14205"/>
    <cellStyle name="Normal 2 2 2 3 8 8" xfId="14206"/>
    <cellStyle name="Normal 2 2 2 3 8 8 2" xfId="14207"/>
    <cellStyle name="Normal 2 2 2 3 8 9" xfId="14208"/>
    <cellStyle name="Normal 2 2 2 3 8 9 2" xfId="14209"/>
    <cellStyle name="Normal 2 2 2 3 9" xfId="14210"/>
    <cellStyle name="Normal 2 2 2 3 9 10" xfId="14211"/>
    <cellStyle name="Normal 2 2 2 3 9 10 2" xfId="14212"/>
    <cellStyle name="Normal 2 2 2 3 9 11" xfId="14213"/>
    <cellStyle name="Normal 2 2 2 3 9 11 2" xfId="14214"/>
    <cellStyle name="Normal 2 2 2 3 9 12" xfId="14215"/>
    <cellStyle name="Normal 2 2 2 3 9 12 2" xfId="14216"/>
    <cellStyle name="Normal 2 2 2 3 9 13" xfId="14217"/>
    <cellStyle name="Normal 2 2 2 3 9 2" xfId="14218"/>
    <cellStyle name="Normal 2 2 2 3 9 2 10" xfId="14219"/>
    <cellStyle name="Normal 2 2 2 3 9 2 10 2" xfId="14220"/>
    <cellStyle name="Normal 2 2 2 3 9 2 11" xfId="14221"/>
    <cellStyle name="Normal 2 2 2 3 9 2 11 2" xfId="14222"/>
    <cellStyle name="Normal 2 2 2 3 9 2 12" xfId="14223"/>
    <cellStyle name="Normal 2 2 2 3 9 2 2" xfId="14224"/>
    <cellStyle name="Normal 2 2 2 3 9 2 2 10" xfId="14225"/>
    <cellStyle name="Normal 2 2 2 3 9 2 2 10 2" xfId="14226"/>
    <cellStyle name="Normal 2 2 2 3 9 2 2 11" xfId="14227"/>
    <cellStyle name="Normal 2 2 2 3 9 2 2 2" xfId="14228"/>
    <cellStyle name="Normal 2 2 2 3 9 2 2 2 2" xfId="14229"/>
    <cellStyle name="Normal 2 2 2 3 9 2 2 3" xfId="14230"/>
    <cellStyle name="Normal 2 2 2 3 9 2 2 3 2" xfId="14231"/>
    <cellStyle name="Normal 2 2 2 3 9 2 2 4" xfId="14232"/>
    <cellStyle name="Normal 2 2 2 3 9 2 2 4 2" xfId="14233"/>
    <cellStyle name="Normal 2 2 2 3 9 2 2 5" xfId="14234"/>
    <cellStyle name="Normal 2 2 2 3 9 2 2 5 2" xfId="14235"/>
    <cellStyle name="Normal 2 2 2 3 9 2 2 6" xfId="14236"/>
    <cellStyle name="Normal 2 2 2 3 9 2 2 6 2" xfId="14237"/>
    <cellStyle name="Normal 2 2 2 3 9 2 2 7" xfId="14238"/>
    <cellStyle name="Normal 2 2 2 3 9 2 2 7 2" xfId="14239"/>
    <cellStyle name="Normal 2 2 2 3 9 2 2 8" xfId="14240"/>
    <cellStyle name="Normal 2 2 2 3 9 2 2 8 2" xfId="14241"/>
    <cellStyle name="Normal 2 2 2 3 9 2 2 9" xfId="14242"/>
    <cellStyle name="Normal 2 2 2 3 9 2 2 9 2" xfId="14243"/>
    <cellStyle name="Normal 2 2 2 3 9 2 3" xfId="14244"/>
    <cellStyle name="Normal 2 2 2 3 9 2 3 2" xfId="14245"/>
    <cellStyle name="Normal 2 2 2 3 9 2 4" xfId="14246"/>
    <cellStyle name="Normal 2 2 2 3 9 2 4 2" xfId="14247"/>
    <cellStyle name="Normal 2 2 2 3 9 2 5" xfId="14248"/>
    <cellStyle name="Normal 2 2 2 3 9 2 5 2" xfId="14249"/>
    <cellStyle name="Normal 2 2 2 3 9 2 6" xfId="14250"/>
    <cellStyle name="Normal 2 2 2 3 9 2 6 2" xfId="14251"/>
    <cellStyle name="Normal 2 2 2 3 9 2 7" xfId="14252"/>
    <cellStyle name="Normal 2 2 2 3 9 2 7 2" xfId="14253"/>
    <cellStyle name="Normal 2 2 2 3 9 2 8" xfId="14254"/>
    <cellStyle name="Normal 2 2 2 3 9 2 8 2" xfId="14255"/>
    <cellStyle name="Normal 2 2 2 3 9 2 9" xfId="14256"/>
    <cellStyle name="Normal 2 2 2 3 9 2 9 2" xfId="14257"/>
    <cellStyle name="Normal 2 2 2 3 9 3" xfId="14258"/>
    <cellStyle name="Normal 2 2 2 3 9 3 10" xfId="14259"/>
    <cellStyle name="Normal 2 2 2 3 9 3 10 2" xfId="14260"/>
    <cellStyle name="Normal 2 2 2 3 9 3 11" xfId="14261"/>
    <cellStyle name="Normal 2 2 2 3 9 3 2" xfId="14262"/>
    <cellStyle name="Normal 2 2 2 3 9 3 2 2" xfId="14263"/>
    <cellStyle name="Normal 2 2 2 3 9 3 3" xfId="14264"/>
    <cellStyle name="Normal 2 2 2 3 9 3 3 2" xfId="14265"/>
    <cellStyle name="Normal 2 2 2 3 9 3 4" xfId="14266"/>
    <cellStyle name="Normal 2 2 2 3 9 3 4 2" xfId="14267"/>
    <cellStyle name="Normal 2 2 2 3 9 3 5" xfId="14268"/>
    <cellStyle name="Normal 2 2 2 3 9 3 5 2" xfId="14269"/>
    <cellStyle name="Normal 2 2 2 3 9 3 6" xfId="14270"/>
    <cellStyle name="Normal 2 2 2 3 9 3 6 2" xfId="14271"/>
    <cellStyle name="Normal 2 2 2 3 9 3 7" xfId="14272"/>
    <cellStyle name="Normal 2 2 2 3 9 3 7 2" xfId="14273"/>
    <cellStyle name="Normal 2 2 2 3 9 3 8" xfId="14274"/>
    <cellStyle name="Normal 2 2 2 3 9 3 8 2" xfId="14275"/>
    <cellStyle name="Normal 2 2 2 3 9 3 9" xfId="14276"/>
    <cellStyle name="Normal 2 2 2 3 9 3 9 2" xfId="14277"/>
    <cellStyle name="Normal 2 2 2 3 9 4" xfId="14278"/>
    <cellStyle name="Normal 2 2 2 3 9 4 2" xfId="14279"/>
    <cellStyle name="Normal 2 2 2 3 9 5" xfId="14280"/>
    <cellStyle name="Normal 2 2 2 3 9 5 2" xfId="14281"/>
    <cellStyle name="Normal 2 2 2 3 9 6" xfId="14282"/>
    <cellStyle name="Normal 2 2 2 3 9 6 2" xfId="14283"/>
    <cellStyle name="Normal 2 2 2 3 9 7" xfId="14284"/>
    <cellStyle name="Normal 2 2 2 3 9 7 2" xfId="14285"/>
    <cellStyle name="Normal 2 2 2 3 9 8" xfId="14286"/>
    <cellStyle name="Normal 2 2 2 3 9 8 2" xfId="14287"/>
    <cellStyle name="Normal 2 2 2 3 9 9" xfId="14288"/>
    <cellStyle name="Normal 2 2 2 3 9 9 2" xfId="14289"/>
    <cellStyle name="Normal 2 2 2 4" xfId="14290"/>
    <cellStyle name="Normal 2 2 2 4 10" xfId="14291"/>
    <cellStyle name="Normal 2 2 2 4 10 2" xfId="14292"/>
    <cellStyle name="Normal 2 2 2 4 11" xfId="14293"/>
    <cellStyle name="Normal 2 2 2 4 11 2" xfId="14294"/>
    <cellStyle name="Normal 2 2 2 4 12" xfId="14295"/>
    <cellStyle name="Normal 2 2 2 4 12 2" xfId="14296"/>
    <cellStyle name="Normal 2 2 2 4 13" xfId="14297"/>
    <cellStyle name="Normal 2 2 2 4 2" xfId="14298"/>
    <cellStyle name="Normal 2 2 2 4 2 10" xfId="14299"/>
    <cellStyle name="Normal 2 2 2 4 2 10 2" xfId="14300"/>
    <cellStyle name="Normal 2 2 2 4 2 11" xfId="14301"/>
    <cellStyle name="Normal 2 2 2 4 2 11 2" xfId="14302"/>
    <cellStyle name="Normal 2 2 2 4 2 12" xfId="14303"/>
    <cellStyle name="Normal 2 2 2 4 2 2" xfId="14304"/>
    <cellStyle name="Normal 2 2 2 4 2 2 10" xfId="14305"/>
    <cellStyle name="Normal 2 2 2 4 2 2 10 2" xfId="14306"/>
    <cellStyle name="Normal 2 2 2 4 2 2 11" xfId="14307"/>
    <cellStyle name="Normal 2 2 2 4 2 2 2" xfId="14308"/>
    <cellStyle name="Normal 2 2 2 4 2 2 2 2" xfId="14309"/>
    <cellStyle name="Normal 2 2 2 4 2 2 3" xfId="14310"/>
    <cellStyle name="Normal 2 2 2 4 2 2 3 2" xfId="14311"/>
    <cellStyle name="Normal 2 2 2 4 2 2 4" xfId="14312"/>
    <cellStyle name="Normal 2 2 2 4 2 2 4 2" xfId="14313"/>
    <cellStyle name="Normal 2 2 2 4 2 2 5" xfId="14314"/>
    <cellStyle name="Normal 2 2 2 4 2 2 5 2" xfId="14315"/>
    <cellStyle name="Normal 2 2 2 4 2 2 6" xfId="14316"/>
    <cellStyle name="Normal 2 2 2 4 2 2 6 2" xfId="14317"/>
    <cellStyle name="Normal 2 2 2 4 2 2 7" xfId="14318"/>
    <cellStyle name="Normal 2 2 2 4 2 2 7 2" xfId="14319"/>
    <cellStyle name="Normal 2 2 2 4 2 2 8" xfId="14320"/>
    <cellStyle name="Normal 2 2 2 4 2 2 8 2" xfId="14321"/>
    <cellStyle name="Normal 2 2 2 4 2 2 9" xfId="14322"/>
    <cellStyle name="Normal 2 2 2 4 2 2 9 2" xfId="14323"/>
    <cellStyle name="Normal 2 2 2 4 2 3" xfId="14324"/>
    <cellStyle name="Normal 2 2 2 4 2 3 2" xfId="14325"/>
    <cellStyle name="Normal 2 2 2 4 2 4" xfId="14326"/>
    <cellStyle name="Normal 2 2 2 4 2 4 2" xfId="14327"/>
    <cellStyle name="Normal 2 2 2 4 2 5" xfId="14328"/>
    <cellStyle name="Normal 2 2 2 4 2 5 2" xfId="14329"/>
    <cellStyle name="Normal 2 2 2 4 2 6" xfId="14330"/>
    <cellStyle name="Normal 2 2 2 4 2 6 2" xfId="14331"/>
    <cellStyle name="Normal 2 2 2 4 2 7" xfId="14332"/>
    <cellStyle name="Normal 2 2 2 4 2 7 2" xfId="14333"/>
    <cellStyle name="Normal 2 2 2 4 2 8" xfId="14334"/>
    <cellStyle name="Normal 2 2 2 4 2 8 2" xfId="14335"/>
    <cellStyle name="Normal 2 2 2 4 2 9" xfId="14336"/>
    <cellStyle name="Normal 2 2 2 4 2 9 2" xfId="14337"/>
    <cellStyle name="Normal 2 2 2 4 3" xfId="14338"/>
    <cellStyle name="Normal 2 2 2 4 3 10" xfId="14339"/>
    <cellStyle name="Normal 2 2 2 4 3 10 2" xfId="14340"/>
    <cellStyle name="Normal 2 2 2 4 3 11" xfId="14341"/>
    <cellStyle name="Normal 2 2 2 4 3 2" xfId="14342"/>
    <cellStyle name="Normal 2 2 2 4 3 2 2" xfId="14343"/>
    <cellStyle name="Normal 2 2 2 4 3 3" xfId="14344"/>
    <cellStyle name="Normal 2 2 2 4 3 3 2" xfId="14345"/>
    <cellStyle name="Normal 2 2 2 4 3 4" xfId="14346"/>
    <cellStyle name="Normal 2 2 2 4 3 4 2" xfId="14347"/>
    <cellStyle name="Normal 2 2 2 4 3 5" xfId="14348"/>
    <cellStyle name="Normal 2 2 2 4 3 5 2" xfId="14349"/>
    <cellStyle name="Normal 2 2 2 4 3 6" xfId="14350"/>
    <cellStyle name="Normal 2 2 2 4 3 6 2" xfId="14351"/>
    <cellStyle name="Normal 2 2 2 4 3 7" xfId="14352"/>
    <cellStyle name="Normal 2 2 2 4 3 7 2" xfId="14353"/>
    <cellStyle name="Normal 2 2 2 4 3 8" xfId="14354"/>
    <cellStyle name="Normal 2 2 2 4 3 8 2" xfId="14355"/>
    <cellStyle name="Normal 2 2 2 4 3 9" xfId="14356"/>
    <cellStyle name="Normal 2 2 2 4 3 9 2" xfId="14357"/>
    <cellStyle name="Normal 2 2 2 4 4" xfId="14358"/>
    <cellStyle name="Normal 2 2 2 4 4 2" xfId="14359"/>
    <cellStyle name="Normal 2 2 2 4 5" xfId="14360"/>
    <cellStyle name="Normal 2 2 2 4 5 2" xfId="14361"/>
    <cellStyle name="Normal 2 2 2 4 6" xfId="14362"/>
    <cellStyle name="Normal 2 2 2 4 6 2" xfId="14363"/>
    <cellStyle name="Normal 2 2 2 4 7" xfId="14364"/>
    <cellStyle name="Normal 2 2 2 4 7 2" xfId="14365"/>
    <cellStyle name="Normal 2 2 2 4 8" xfId="14366"/>
    <cellStyle name="Normal 2 2 2 4 8 2" xfId="14367"/>
    <cellStyle name="Normal 2 2 2 4 9" xfId="14368"/>
    <cellStyle name="Normal 2 2 2 4 9 2" xfId="14369"/>
    <cellStyle name="Normal 2 2 2 5" xfId="14370"/>
    <cellStyle name="Normal 2 2 2 5 10" xfId="14371"/>
    <cellStyle name="Normal 2 2 2 5 10 2" xfId="14372"/>
    <cellStyle name="Normal 2 2 2 5 11" xfId="14373"/>
    <cellStyle name="Normal 2 2 2 5 11 2" xfId="14374"/>
    <cellStyle name="Normal 2 2 2 5 12" xfId="14375"/>
    <cellStyle name="Normal 2 2 2 5 12 2" xfId="14376"/>
    <cellStyle name="Normal 2 2 2 5 13" xfId="14377"/>
    <cellStyle name="Normal 2 2 2 5 2" xfId="14378"/>
    <cellStyle name="Normal 2 2 2 5 2 10" xfId="14379"/>
    <cellStyle name="Normal 2 2 2 5 2 10 2" xfId="14380"/>
    <cellStyle name="Normal 2 2 2 5 2 11" xfId="14381"/>
    <cellStyle name="Normal 2 2 2 5 2 11 2" xfId="14382"/>
    <cellStyle name="Normal 2 2 2 5 2 12" xfId="14383"/>
    <cellStyle name="Normal 2 2 2 5 2 2" xfId="14384"/>
    <cellStyle name="Normal 2 2 2 5 2 2 10" xfId="14385"/>
    <cellStyle name="Normal 2 2 2 5 2 2 10 2" xfId="14386"/>
    <cellStyle name="Normal 2 2 2 5 2 2 11" xfId="14387"/>
    <cellStyle name="Normal 2 2 2 5 2 2 2" xfId="14388"/>
    <cellStyle name="Normal 2 2 2 5 2 2 2 2" xfId="14389"/>
    <cellStyle name="Normal 2 2 2 5 2 2 3" xfId="14390"/>
    <cellStyle name="Normal 2 2 2 5 2 2 3 2" xfId="14391"/>
    <cellStyle name="Normal 2 2 2 5 2 2 4" xfId="14392"/>
    <cellStyle name="Normal 2 2 2 5 2 2 4 2" xfId="14393"/>
    <cellStyle name="Normal 2 2 2 5 2 2 5" xfId="14394"/>
    <cellStyle name="Normal 2 2 2 5 2 2 5 2" xfId="14395"/>
    <cellStyle name="Normal 2 2 2 5 2 2 6" xfId="14396"/>
    <cellStyle name="Normal 2 2 2 5 2 2 6 2" xfId="14397"/>
    <cellStyle name="Normal 2 2 2 5 2 2 7" xfId="14398"/>
    <cellStyle name="Normal 2 2 2 5 2 2 7 2" xfId="14399"/>
    <cellStyle name="Normal 2 2 2 5 2 2 8" xfId="14400"/>
    <cellStyle name="Normal 2 2 2 5 2 2 8 2" xfId="14401"/>
    <cellStyle name="Normal 2 2 2 5 2 2 9" xfId="14402"/>
    <cellStyle name="Normal 2 2 2 5 2 2 9 2" xfId="14403"/>
    <cellStyle name="Normal 2 2 2 5 2 3" xfId="14404"/>
    <cellStyle name="Normal 2 2 2 5 2 3 2" xfId="14405"/>
    <cellStyle name="Normal 2 2 2 5 2 4" xfId="14406"/>
    <cellStyle name="Normal 2 2 2 5 2 4 2" xfId="14407"/>
    <cellStyle name="Normal 2 2 2 5 2 5" xfId="14408"/>
    <cellStyle name="Normal 2 2 2 5 2 5 2" xfId="14409"/>
    <cellStyle name="Normal 2 2 2 5 2 6" xfId="14410"/>
    <cellStyle name="Normal 2 2 2 5 2 6 2" xfId="14411"/>
    <cellStyle name="Normal 2 2 2 5 2 7" xfId="14412"/>
    <cellStyle name="Normal 2 2 2 5 2 7 2" xfId="14413"/>
    <cellStyle name="Normal 2 2 2 5 2 8" xfId="14414"/>
    <cellStyle name="Normal 2 2 2 5 2 8 2" xfId="14415"/>
    <cellStyle name="Normal 2 2 2 5 2 9" xfId="14416"/>
    <cellStyle name="Normal 2 2 2 5 2 9 2" xfId="14417"/>
    <cellStyle name="Normal 2 2 2 5 3" xfId="14418"/>
    <cellStyle name="Normal 2 2 2 5 3 10" xfId="14419"/>
    <cellStyle name="Normal 2 2 2 5 3 10 2" xfId="14420"/>
    <cellStyle name="Normal 2 2 2 5 3 11" xfId="14421"/>
    <cellStyle name="Normal 2 2 2 5 3 2" xfId="14422"/>
    <cellStyle name="Normal 2 2 2 5 3 2 2" xfId="14423"/>
    <cellStyle name="Normal 2 2 2 5 3 3" xfId="14424"/>
    <cellStyle name="Normal 2 2 2 5 3 3 2" xfId="14425"/>
    <cellStyle name="Normal 2 2 2 5 3 4" xfId="14426"/>
    <cellStyle name="Normal 2 2 2 5 3 4 2" xfId="14427"/>
    <cellStyle name="Normal 2 2 2 5 3 5" xfId="14428"/>
    <cellStyle name="Normal 2 2 2 5 3 5 2" xfId="14429"/>
    <cellStyle name="Normal 2 2 2 5 3 6" xfId="14430"/>
    <cellStyle name="Normal 2 2 2 5 3 6 2" xfId="14431"/>
    <cellStyle name="Normal 2 2 2 5 3 7" xfId="14432"/>
    <cellStyle name="Normal 2 2 2 5 3 7 2" xfId="14433"/>
    <cellStyle name="Normal 2 2 2 5 3 8" xfId="14434"/>
    <cellStyle name="Normal 2 2 2 5 3 8 2" xfId="14435"/>
    <cellStyle name="Normal 2 2 2 5 3 9" xfId="14436"/>
    <cellStyle name="Normal 2 2 2 5 3 9 2" xfId="14437"/>
    <cellStyle name="Normal 2 2 2 5 4" xfId="14438"/>
    <cellStyle name="Normal 2 2 2 5 4 2" xfId="14439"/>
    <cellStyle name="Normal 2 2 2 5 5" xfId="14440"/>
    <cellStyle name="Normal 2 2 2 5 5 2" xfId="14441"/>
    <cellStyle name="Normal 2 2 2 5 6" xfId="14442"/>
    <cellStyle name="Normal 2 2 2 5 6 2" xfId="14443"/>
    <cellStyle name="Normal 2 2 2 5 7" xfId="14444"/>
    <cellStyle name="Normal 2 2 2 5 7 2" xfId="14445"/>
    <cellStyle name="Normal 2 2 2 5 8" xfId="14446"/>
    <cellStyle name="Normal 2 2 2 5 8 2" xfId="14447"/>
    <cellStyle name="Normal 2 2 2 5 9" xfId="14448"/>
    <cellStyle name="Normal 2 2 2 5 9 2" xfId="14449"/>
    <cellStyle name="Normal 2 2 2 6" xfId="14450"/>
    <cellStyle name="Normal 2 2 2 6 10" xfId="14451"/>
    <cellStyle name="Normal 2 2 2 6 10 2" xfId="14452"/>
    <cellStyle name="Normal 2 2 2 6 11" xfId="14453"/>
    <cellStyle name="Normal 2 2 2 6 11 2" xfId="14454"/>
    <cellStyle name="Normal 2 2 2 6 12" xfId="14455"/>
    <cellStyle name="Normal 2 2 2 6 12 2" xfId="14456"/>
    <cellStyle name="Normal 2 2 2 6 13" xfId="14457"/>
    <cellStyle name="Normal 2 2 2 6 2" xfId="14458"/>
    <cellStyle name="Normal 2 2 2 6 2 10" xfId="14459"/>
    <cellStyle name="Normal 2 2 2 6 2 10 2" xfId="14460"/>
    <cellStyle name="Normal 2 2 2 6 2 11" xfId="14461"/>
    <cellStyle name="Normal 2 2 2 6 2 11 2" xfId="14462"/>
    <cellStyle name="Normal 2 2 2 6 2 12" xfId="14463"/>
    <cellStyle name="Normal 2 2 2 6 2 2" xfId="14464"/>
    <cellStyle name="Normal 2 2 2 6 2 2 10" xfId="14465"/>
    <cellStyle name="Normal 2 2 2 6 2 2 10 2" xfId="14466"/>
    <cellStyle name="Normal 2 2 2 6 2 2 11" xfId="14467"/>
    <cellStyle name="Normal 2 2 2 6 2 2 2" xfId="14468"/>
    <cellStyle name="Normal 2 2 2 6 2 2 2 2" xfId="14469"/>
    <cellStyle name="Normal 2 2 2 6 2 2 3" xfId="14470"/>
    <cellStyle name="Normal 2 2 2 6 2 2 3 2" xfId="14471"/>
    <cellStyle name="Normal 2 2 2 6 2 2 4" xfId="14472"/>
    <cellStyle name="Normal 2 2 2 6 2 2 4 2" xfId="14473"/>
    <cellStyle name="Normal 2 2 2 6 2 2 5" xfId="14474"/>
    <cellStyle name="Normal 2 2 2 6 2 2 5 2" xfId="14475"/>
    <cellStyle name="Normal 2 2 2 6 2 2 6" xfId="14476"/>
    <cellStyle name="Normal 2 2 2 6 2 2 6 2" xfId="14477"/>
    <cellStyle name="Normal 2 2 2 6 2 2 7" xfId="14478"/>
    <cellStyle name="Normal 2 2 2 6 2 2 7 2" xfId="14479"/>
    <cellStyle name="Normal 2 2 2 6 2 2 8" xfId="14480"/>
    <cellStyle name="Normal 2 2 2 6 2 2 8 2" xfId="14481"/>
    <cellStyle name="Normal 2 2 2 6 2 2 9" xfId="14482"/>
    <cellStyle name="Normal 2 2 2 6 2 2 9 2" xfId="14483"/>
    <cellStyle name="Normal 2 2 2 6 2 3" xfId="14484"/>
    <cellStyle name="Normal 2 2 2 6 2 3 2" xfId="14485"/>
    <cellStyle name="Normal 2 2 2 6 2 4" xfId="14486"/>
    <cellStyle name="Normal 2 2 2 6 2 4 2" xfId="14487"/>
    <cellStyle name="Normal 2 2 2 6 2 5" xfId="14488"/>
    <cellStyle name="Normal 2 2 2 6 2 5 2" xfId="14489"/>
    <cellStyle name="Normal 2 2 2 6 2 6" xfId="14490"/>
    <cellStyle name="Normal 2 2 2 6 2 6 2" xfId="14491"/>
    <cellStyle name="Normal 2 2 2 6 2 7" xfId="14492"/>
    <cellStyle name="Normal 2 2 2 6 2 7 2" xfId="14493"/>
    <cellStyle name="Normal 2 2 2 6 2 8" xfId="14494"/>
    <cellStyle name="Normal 2 2 2 6 2 8 2" xfId="14495"/>
    <cellStyle name="Normal 2 2 2 6 2 9" xfId="14496"/>
    <cellStyle name="Normal 2 2 2 6 2 9 2" xfId="14497"/>
    <cellStyle name="Normal 2 2 2 6 3" xfId="14498"/>
    <cellStyle name="Normal 2 2 2 6 3 10" xfId="14499"/>
    <cellStyle name="Normal 2 2 2 6 3 10 2" xfId="14500"/>
    <cellStyle name="Normal 2 2 2 6 3 11" xfId="14501"/>
    <cellStyle name="Normal 2 2 2 6 3 2" xfId="14502"/>
    <cellStyle name="Normal 2 2 2 6 3 2 2" xfId="14503"/>
    <cellStyle name="Normal 2 2 2 6 3 3" xfId="14504"/>
    <cellStyle name="Normal 2 2 2 6 3 3 2" xfId="14505"/>
    <cellStyle name="Normal 2 2 2 6 3 4" xfId="14506"/>
    <cellStyle name="Normal 2 2 2 6 3 4 2" xfId="14507"/>
    <cellStyle name="Normal 2 2 2 6 3 5" xfId="14508"/>
    <cellStyle name="Normal 2 2 2 6 3 5 2" xfId="14509"/>
    <cellStyle name="Normal 2 2 2 6 3 6" xfId="14510"/>
    <cellStyle name="Normal 2 2 2 6 3 6 2" xfId="14511"/>
    <cellStyle name="Normal 2 2 2 6 3 7" xfId="14512"/>
    <cellStyle name="Normal 2 2 2 6 3 7 2" xfId="14513"/>
    <cellStyle name="Normal 2 2 2 6 3 8" xfId="14514"/>
    <cellStyle name="Normal 2 2 2 6 3 8 2" xfId="14515"/>
    <cellStyle name="Normal 2 2 2 6 3 9" xfId="14516"/>
    <cellStyle name="Normal 2 2 2 6 3 9 2" xfId="14517"/>
    <cellStyle name="Normal 2 2 2 6 4" xfId="14518"/>
    <cellStyle name="Normal 2 2 2 6 4 2" xfId="14519"/>
    <cellStyle name="Normal 2 2 2 6 5" xfId="14520"/>
    <cellStyle name="Normal 2 2 2 6 5 2" xfId="14521"/>
    <cellStyle name="Normal 2 2 2 6 6" xfId="14522"/>
    <cellStyle name="Normal 2 2 2 6 6 2" xfId="14523"/>
    <cellStyle name="Normal 2 2 2 6 7" xfId="14524"/>
    <cellStyle name="Normal 2 2 2 6 7 2" xfId="14525"/>
    <cellStyle name="Normal 2 2 2 6 8" xfId="14526"/>
    <cellStyle name="Normal 2 2 2 6 8 2" xfId="14527"/>
    <cellStyle name="Normal 2 2 2 6 9" xfId="14528"/>
    <cellStyle name="Normal 2 2 2 6 9 2" xfId="14529"/>
    <cellStyle name="Normal 2 2 2 7" xfId="14530"/>
    <cellStyle name="Normal 2 2 2 7 10" xfId="14531"/>
    <cellStyle name="Normal 2 2 2 7 10 2" xfId="14532"/>
    <cellStyle name="Normal 2 2 2 7 11" xfId="14533"/>
    <cellStyle name="Normal 2 2 2 7 11 2" xfId="14534"/>
    <cellStyle name="Normal 2 2 2 7 12" xfId="14535"/>
    <cellStyle name="Normal 2 2 2 7 12 2" xfId="14536"/>
    <cellStyle name="Normal 2 2 2 7 13" xfId="14537"/>
    <cellStyle name="Normal 2 2 2 7 2" xfId="14538"/>
    <cellStyle name="Normal 2 2 2 7 2 10" xfId="14539"/>
    <cellStyle name="Normal 2 2 2 7 2 10 2" xfId="14540"/>
    <cellStyle name="Normal 2 2 2 7 2 11" xfId="14541"/>
    <cellStyle name="Normal 2 2 2 7 2 11 2" xfId="14542"/>
    <cellStyle name="Normal 2 2 2 7 2 12" xfId="14543"/>
    <cellStyle name="Normal 2 2 2 7 2 2" xfId="14544"/>
    <cellStyle name="Normal 2 2 2 7 2 2 10" xfId="14545"/>
    <cellStyle name="Normal 2 2 2 7 2 2 10 2" xfId="14546"/>
    <cellStyle name="Normal 2 2 2 7 2 2 11" xfId="14547"/>
    <cellStyle name="Normal 2 2 2 7 2 2 2" xfId="14548"/>
    <cellStyle name="Normal 2 2 2 7 2 2 2 2" xfId="14549"/>
    <cellStyle name="Normal 2 2 2 7 2 2 3" xfId="14550"/>
    <cellStyle name="Normal 2 2 2 7 2 2 3 2" xfId="14551"/>
    <cellStyle name="Normal 2 2 2 7 2 2 4" xfId="14552"/>
    <cellStyle name="Normal 2 2 2 7 2 2 4 2" xfId="14553"/>
    <cellStyle name="Normal 2 2 2 7 2 2 5" xfId="14554"/>
    <cellStyle name="Normal 2 2 2 7 2 2 5 2" xfId="14555"/>
    <cellStyle name="Normal 2 2 2 7 2 2 6" xfId="14556"/>
    <cellStyle name="Normal 2 2 2 7 2 2 6 2" xfId="14557"/>
    <cellStyle name="Normal 2 2 2 7 2 2 7" xfId="14558"/>
    <cellStyle name="Normal 2 2 2 7 2 2 7 2" xfId="14559"/>
    <cellStyle name="Normal 2 2 2 7 2 2 8" xfId="14560"/>
    <cellStyle name="Normal 2 2 2 7 2 2 8 2" xfId="14561"/>
    <cellStyle name="Normal 2 2 2 7 2 2 9" xfId="14562"/>
    <cellStyle name="Normal 2 2 2 7 2 2 9 2" xfId="14563"/>
    <cellStyle name="Normal 2 2 2 7 2 3" xfId="14564"/>
    <cellStyle name="Normal 2 2 2 7 2 3 2" xfId="14565"/>
    <cellStyle name="Normal 2 2 2 7 2 4" xfId="14566"/>
    <cellStyle name="Normal 2 2 2 7 2 4 2" xfId="14567"/>
    <cellStyle name="Normal 2 2 2 7 2 5" xfId="14568"/>
    <cellStyle name="Normal 2 2 2 7 2 5 2" xfId="14569"/>
    <cellStyle name="Normal 2 2 2 7 2 6" xfId="14570"/>
    <cellStyle name="Normal 2 2 2 7 2 6 2" xfId="14571"/>
    <cellStyle name="Normal 2 2 2 7 2 7" xfId="14572"/>
    <cellStyle name="Normal 2 2 2 7 2 7 2" xfId="14573"/>
    <cellStyle name="Normal 2 2 2 7 2 8" xfId="14574"/>
    <cellStyle name="Normal 2 2 2 7 2 8 2" xfId="14575"/>
    <cellStyle name="Normal 2 2 2 7 2 9" xfId="14576"/>
    <cellStyle name="Normal 2 2 2 7 2 9 2" xfId="14577"/>
    <cellStyle name="Normal 2 2 2 7 3" xfId="14578"/>
    <cellStyle name="Normal 2 2 2 7 3 10" xfId="14579"/>
    <cellStyle name="Normal 2 2 2 7 3 10 2" xfId="14580"/>
    <cellStyle name="Normal 2 2 2 7 3 11" xfId="14581"/>
    <cellStyle name="Normal 2 2 2 7 3 2" xfId="14582"/>
    <cellStyle name="Normal 2 2 2 7 3 2 2" xfId="14583"/>
    <cellStyle name="Normal 2 2 2 7 3 3" xfId="14584"/>
    <cellStyle name="Normal 2 2 2 7 3 3 2" xfId="14585"/>
    <cellStyle name="Normal 2 2 2 7 3 4" xfId="14586"/>
    <cellStyle name="Normal 2 2 2 7 3 4 2" xfId="14587"/>
    <cellStyle name="Normal 2 2 2 7 3 5" xfId="14588"/>
    <cellStyle name="Normal 2 2 2 7 3 5 2" xfId="14589"/>
    <cellStyle name="Normal 2 2 2 7 3 6" xfId="14590"/>
    <cellStyle name="Normal 2 2 2 7 3 6 2" xfId="14591"/>
    <cellStyle name="Normal 2 2 2 7 3 7" xfId="14592"/>
    <cellStyle name="Normal 2 2 2 7 3 7 2" xfId="14593"/>
    <cellStyle name="Normal 2 2 2 7 3 8" xfId="14594"/>
    <cellStyle name="Normal 2 2 2 7 3 8 2" xfId="14595"/>
    <cellStyle name="Normal 2 2 2 7 3 9" xfId="14596"/>
    <cellStyle name="Normal 2 2 2 7 3 9 2" xfId="14597"/>
    <cellStyle name="Normal 2 2 2 7 4" xfId="14598"/>
    <cellStyle name="Normal 2 2 2 7 4 2" xfId="14599"/>
    <cellStyle name="Normal 2 2 2 7 5" xfId="14600"/>
    <cellStyle name="Normal 2 2 2 7 5 2" xfId="14601"/>
    <cellStyle name="Normal 2 2 2 7 6" xfId="14602"/>
    <cellStyle name="Normal 2 2 2 7 6 2" xfId="14603"/>
    <cellStyle name="Normal 2 2 2 7 7" xfId="14604"/>
    <cellStyle name="Normal 2 2 2 7 7 2" xfId="14605"/>
    <cellStyle name="Normal 2 2 2 7 8" xfId="14606"/>
    <cellStyle name="Normal 2 2 2 7 8 2" xfId="14607"/>
    <cellStyle name="Normal 2 2 2 7 9" xfId="14608"/>
    <cellStyle name="Normal 2 2 2 7 9 2" xfId="14609"/>
    <cellStyle name="Normal 2 2 2 8" xfId="14610"/>
    <cellStyle name="Normal 2 2 2 8 10" xfId="14611"/>
    <cellStyle name="Normal 2 2 2 8 10 2" xfId="14612"/>
    <cellStyle name="Normal 2 2 2 8 11" xfId="14613"/>
    <cellStyle name="Normal 2 2 2 8 11 2" xfId="14614"/>
    <cellStyle name="Normal 2 2 2 8 12" xfId="14615"/>
    <cellStyle name="Normal 2 2 2 8 12 2" xfId="14616"/>
    <cellStyle name="Normal 2 2 2 8 13" xfId="14617"/>
    <cellStyle name="Normal 2 2 2 8 2" xfId="14618"/>
    <cellStyle name="Normal 2 2 2 8 2 10" xfId="14619"/>
    <cellStyle name="Normal 2 2 2 8 2 10 2" xfId="14620"/>
    <cellStyle name="Normal 2 2 2 8 2 11" xfId="14621"/>
    <cellStyle name="Normal 2 2 2 8 2 11 2" xfId="14622"/>
    <cellStyle name="Normal 2 2 2 8 2 12" xfId="14623"/>
    <cellStyle name="Normal 2 2 2 8 2 2" xfId="14624"/>
    <cellStyle name="Normal 2 2 2 8 2 2 10" xfId="14625"/>
    <cellStyle name="Normal 2 2 2 8 2 2 10 2" xfId="14626"/>
    <cellStyle name="Normal 2 2 2 8 2 2 11" xfId="14627"/>
    <cellStyle name="Normal 2 2 2 8 2 2 2" xfId="14628"/>
    <cellStyle name="Normal 2 2 2 8 2 2 2 2" xfId="14629"/>
    <cellStyle name="Normal 2 2 2 8 2 2 3" xfId="14630"/>
    <cellStyle name="Normal 2 2 2 8 2 2 3 2" xfId="14631"/>
    <cellStyle name="Normal 2 2 2 8 2 2 4" xfId="14632"/>
    <cellStyle name="Normal 2 2 2 8 2 2 4 2" xfId="14633"/>
    <cellStyle name="Normal 2 2 2 8 2 2 5" xfId="14634"/>
    <cellStyle name="Normal 2 2 2 8 2 2 5 2" xfId="14635"/>
    <cellStyle name="Normal 2 2 2 8 2 2 6" xfId="14636"/>
    <cellStyle name="Normal 2 2 2 8 2 2 6 2" xfId="14637"/>
    <cellStyle name="Normal 2 2 2 8 2 2 7" xfId="14638"/>
    <cellStyle name="Normal 2 2 2 8 2 2 7 2" xfId="14639"/>
    <cellStyle name="Normal 2 2 2 8 2 2 8" xfId="14640"/>
    <cellStyle name="Normal 2 2 2 8 2 2 8 2" xfId="14641"/>
    <cellStyle name="Normal 2 2 2 8 2 2 9" xfId="14642"/>
    <cellStyle name="Normal 2 2 2 8 2 2 9 2" xfId="14643"/>
    <cellStyle name="Normal 2 2 2 8 2 3" xfId="14644"/>
    <cellStyle name="Normal 2 2 2 8 2 3 2" xfId="14645"/>
    <cellStyle name="Normal 2 2 2 8 2 4" xfId="14646"/>
    <cellStyle name="Normal 2 2 2 8 2 4 2" xfId="14647"/>
    <cellStyle name="Normal 2 2 2 8 2 5" xfId="14648"/>
    <cellStyle name="Normal 2 2 2 8 2 5 2" xfId="14649"/>
    <cellStyle name="Normal 2 2 2 8 2 6" xfId="14650"/>
    <cellStyle name="Normal 2 2 2 8 2 6 2" xfId="14651"/>
    <cellStyle name="Normal 2 2 2 8 2 7" xfId="14652"/>
    <cellStyle name="Normal 2 2 2 8 2 7 2" xfId="14653"/>
    <cellStyle name="Normal 2 2 2 8 2 8" xfId="14654"/>
    <cellStyle name="Normal 2 2 2 8 2 8 2" xfId="14655"/>
    <cellStyle name="Normal 2 2 2 8 2 9" xfId="14656"/>
    <cellStyle name="Normal 2 2 2 8 2 9 2" xfId="14657"/>
    <cellStyle name="Normal 2 2 2 8 3" xfId="14658"/>
    <cellStyle name="Normal 2 2 2 8 3 10" xfId="14659"/>
    <cellStyle name="Normal 2 2 2 8 3 10 2" xfId="14660"/>
    <cellStyle name="Normal 2 2 2 8 3 11" xfId="14661"/>
    <cellStyle name="Normal 2 2 2 8 3 2" xfId="14662"/>
    <cellStyle name="Normal 2 2 2 8 3 2 2" xfId="14663"/>
    <cellStyle name="Normal 2 2 2 8 3 3" xfId="14664"/>
    <cellStyle name="Normal 2 2 2 8 3 3 2" xfId="14665"/>
    <cellStyle name="Normal 2 2 2 8 3 4" xfId="14666"/>
    <cellStyle name="Normal 2 2 2 8 3 4 2" xfId="14667"/>
    <cellStyle name="Normal 2 2 2 8 3 5" xfId="14668"/>
    <cellStyle name="Normal 2 2 2 8 3 5 2" xfId="14669"/>
    <cellStyle name="Normal 2 2 2 8 3 6" xfId="14670"/>
    <cellStyle name="Normal 2 2 2 8 3 6 2" xfId="14671"/>
    <cellStyle name="Normal 2 2 2 8 3 7" xfId="14672"/>
    <cellStyle name="Normal 2 2 2 8 3 7 2" xfId="14673"/>
    <cellStyle name="Normal 2 2 2 8 3 8" xfId="14674"/>
    <cellStyle name="Normal 2 2 2 8 3 8 2" xfId="14675"/>
    <cellStyle name="Normal 2 2 2 8 3 9" xfId="14676"/>
    <cellStyle name="Normal 2 2 2 8 3 9 2" xfId="14677"/>
    <cellStyle name="Normal 2 2 2 8 4" xfId="14678"/>
    <cellStyle name="Normal 2 2 2 8 4 2" xfId="14679"/>
    <cellStyle name="Normal 2 2 2 8 5" xfId="14680"/>
    <cellStyle name="Normal 2 2 2 8 5 2" xfId="14681"/>
    <cellStyle name="Normal 2 2 2 8 6" xfId="14682"/>
    <cellStyle name="Normal 2 2 2 8 6 2" xfId="14683"/>
    <cellStyle name="Normal 2 2 2 8 7" xfId="14684"/>
    <cellStyle name="Normal 2 2 2 8 7 2" xfId="14685"/>
    <cellStyle name="Normal 2 2 2 8 8" xfId="14686"/>
    <cellStyle name="Normal 2 2 2 8 8 2" xfId="14687"/>
    <cellStyle name="Normal 2 2 2 8 9" xfId="14688"/>
    <cellStyle name="Normal 2 2 2 8 9 2" xfId="14689"/>
    <cellStyle name="Normal 2 2 2 9" xfId="14690"/>
    <cellStyle name="Normal 2 2 2 9 2" xfId="14691"/>
    <cellStyle name="Normal 2 2 2 9 2 10" xfId="14692"/>
    <cellStyle name="Normal 2 2 2 9 2 10 2" xfId="14693"/>
    <cellStyle name="Normal 2 2 2 9 2 11" xfId="14694"/>
    <cellStyle name="Normal 2 2 2 9 2 11 2" xfId="14695"/>
    <cellStyle name="Normal 2 2 2 9 2 12" xfId="14696"/>
    <cellStyle name="Normal 2 2 2 9 2 12 2" xfId="14697"/>
    <cellStyle name="Normal 2 2 2 9 2 13" xfId="14698"/>
    <cellStyle name="Normal 2 2 2 9 2 13 2" xfId="14699"/>
    <cellStyle name="Normal 2 2 2 9 2 14" xfId="14700"/>
    <cellStyle name="Normal 2 2 2 9 2 14 2" xfId="14701"/>
    <cellStyle name="Normal 2 2 2 9 2 15" xfId="14702"/>
    <cellStyle name="Normal 2 2 2 9 2 15 2" xfId="14703"/>
    <cellStyle name="Normal 2 2 2 9 2 16" xfId="14704"/>
    <cellStyle name="Normal 2 2 2 9 2 16 2" xfId="14705"/>
    <cellStyle name="Normal 2 2 2 9 2 17" xfId="14706"/>
    <cellStyle name="Normal 2 2 2 9 2 2" xfId="14707"/>
    <cellStyle name="Normal 2 2 2 9 2 2 2" xfId="14708"/>
    <cellStyle name="Normal 2 2 2 9 2 2 2 10" xfId="14709"/>
    <cellStyle name="Normal 2 2 2 9 2 2 2 10 2" xfId="14710"/>
    <cellStyle name="Normal 2 2 2 9 2 2 2 11" xfId="14711"/>
    <cellStyle name="Normal 2 2 2 9 2 2 2 11 2" xfId="14712"/>
    <cellStyle name="Normal 2 2 2 9 2 2 2 12" xfId="14713"/>
    <cellStyle name="Normal 2 2 2 9 2 2 2 12 2" xfId="14714"/>
    <cellStyle name="Normal 2 2 2 9 2 2 2 13" xfId="14715"/>
    <cellStyle name="Normal 2 2 2 9 2 2 2 2" xfId="14716"/>
    <cellStyle name="Normal 2 2 2 9 2 2 2 2 10" xfId="14717"/>
    <cellStyle name="Normal 2 2 2 9 2 2 2 2 10 2" xfId="14718"/>
    <cellStyle name="Normal 2 2 2 9 2 2 2 2 11" xfId="14719"/>
    <cellStyle name="Normal 2 2 2 9 2 2 2 2 11 2" xfId="14720"/>
    <cellStyle name="Normal 2 2 2 9 2 2 2 2 12" xfId="14721"/>
    <cellStyle name="Normal 2 2 2 9 2 2 2 2 2" xfId="14722"/>
    <cellStyle name="Normal 2 2 2 9 2 2 2 2 2 10" xfId="14723"/>
    <cellStyle name="Normal 2 2 2 9 2 2 2 2 2 10 2" xfId="14724"/>
    <cellStyle name="Normal 2 2 2 9 2 2 2 2 2 11" xfId="14725"/>
    <cellStyle name="Normal 2 2 2 9 2 2 2 2 2 2" xfId="14726"/>
    <cellStyle name="Normal 2 2 2 9 2 2 2 2 2 2 2" xfId="14727"/>
    <cellStyle name="Normal 2 2 2 9 2 2 2 2 2 3" xfId="14728"/>
    <cellStyle name="Normal 2 2 2 9 2 2 2 2 2 3 2" xfId="14729"/>
    <cellStyle name="Normal 2 2 2 9 2 2 2 2 2 4" xfId="14730"/>
    <cellStyle name="Normal 2 2 2 9 2 2 2 2 2 4 2" xfId="14731"/>
    <cellStyle name="Normal 2 2 2 9 2 2 2 2 2 5" xfId="14732"/>
    <cellStyle name="Normal 2 2 2 9 2 2 2 2 2 5 2" xfId="14733"/>
    <cellStyle name="Normal 2 2 2 9 2 2 2 2 2 6" xfId="14734"/>
    <cellStyle name="Normal 2 2 2 9 2 2 2 2 2 6 2" xfId="14735"/>
    <cellStyle name="Normal 2 2 2 9 2 2 2 2 2 7" xfId="14736"/>
    <cellStyle name="Normal 2 2 2 9 2 2 2 2 2 7 2" xfId="14737"/>
    <cellStyle name="Normal 2 2 2 9 2 2 2 2 2 8" xfId="14738"/>
    <cellStyle name="Normal 2 2 2 9 2 2 2 2 2 8 2" xfId="14739"/>
    <cellStyle name="Normal 2 2 2 9 2 2 2 2 2 9" xfId="14740"/>
    <cellStyle name="Normal 2 2 2 9 2 2 2 2 2 9 2" xfId="14741"/>
    <cellStyle name="Normal 2 2 2 9 2 2 2 2 3" xfId="14742"/>
    <cellStyle name="Normal 2 2 2 9 2 2 2 2 3 2" xfId="14743"/>
    <cellStyle name="Normal 2 2 2 9 2 2 2 2 4" xfId="14744"/>
    <cellStyle name="Normal 2 2 2 9 2 2 2 2 4 2" xfId="14745"/>
    <cellStyle name="Normal 2 2 2 9 2 2 2 2 5" xfId="14746"/>
    <cellStyle name="Normal 2 2 2 9 2 2 2 2 5 2" xfId="14747"/>
    <cellStyle name="Normal 2 2 2 9 2 2 2 2 6" xfId="14748"/>
    <cellStyle name="Normal 2 2 2 9 2 2 2 2 6 2" xfId="14749"/>
    <cellStyle name="Normal 2 2 2 9 2 2 2 2 7" xfId="14750"/>
    <cellStyle name="Normal 2 2 2 9 2 2 2 2 7 2" xfId="14751"/>
    <cellStyle name="Normal 2 2 2 9 2 2 2 2 8" xfId="14752"/>
    <cellStyle name="Normal 2 2 2 9 2 2 2 2 8 2" xfId="14753"/>
    <cellStyle name="Normal 2 2 2 9 2 2 2 2 9" xfId="14754"/>
    <cellStyle name="Normal 2 2 2 9 2 2 2 2 9 2" xfId="14755"/>
    <cellStyle name="Normal 2 2 2 9 2 2 2 3" xfId="14756"/>
    <cellStyle name="Normal 2 2 2 9 2 2 2 3 10" xfId="14757"/>
    <cellStyle name="Normal 2 2 2 9 2 2 2 3 10 2" xfId="14758"/>
    <cellStyle name="Normal 2 2 2 9 2 2 2 3 11" xfId="14759"/>
    <cellStyle name="Normal 2 2 2 9 2 2 2 3 2" xfId="14760"/>
    <cellStyle name="Normal 2 2 2 9 2 2 2 3 2 2" xfId="14761"/>
    <cellStyle name="Normal 2 2 2 9 2 2 2 3 3" xfId="14762"/>
    <cellStyle name="Normal 2 2 2 9 2 2 2 3 3 2" xfId="14763"/>
    <cellStyle name="Normal 2 2 2 9 2 2 2 3 4" xfId="14764"/>
    <cellStyle name="Normal 2 2 2 9 2 2 2 3 4 2" xfId="14765"/>
    <cellStyle name="Normal 2 2 2 9 2 2 2 3 5" xfId="14766"/>
    <cellStyle name="Normal 2 2 2 9 2 2 2 3 5 2" xfId="14767"/>
    <cellStyle name="Normal 2 2 2 9 2 2 2 3 6" xfId="14768"/>
    <cellStyle name="Normal 2 2 2 9 2 2 2 3 6 2" xfId="14769"/>
    <cellStyle name="Normal 2 2 2 9 2 2 2 3 7" xfId="14770"/>
    <cellStyle name="Normal 2 2 2 9 2 2 2 3 7 2" xfId="14771"/>
    <cellStyle name="Normal 2 2 2 9 2 2 2 3 8" xfId="14772"/>
    <cellStyle name="Normal 2 2 2 9 2 2 2 3 8 2" xfId="14773"/>
    <cellStyle name="Normal 2 2 2 9 2 2 2 3 9" xfId="14774"/>
    <cellStyle name="Normal 2 2 2 9 2 2 2 3 9 2" xfId="14775"/>
    <cellStyle name="Normal 2 2 2 9 2 2 2 4" xfId="14776"/>
    <cellStyle name="Normal 2 2 2 9 2 2 2 4 2" xfId="14777"/>
    <cellStyle name="Normal 2 2 2 9 2 2 2 5" xfId="14778"/>
    <cellStyle name="Normal 2 2 2 9 2 2 2 5 2" xfId="14779"/>
    <cellStyle name="Normal 2 2 2 9 2 2 2 6" xfId="14780"/>
    <cellStyle name="Normal 2 2 2 9 2 2 2 6 2" xfId="14781"/>
    <cellStyle name="Normal 2 2 2 9 2 2 2 7" xfId="14782"/>
    <cellStyle name="Normal 2 2 2 9 2 2 2 7 2" xfId="14783"/>
    <cellStyle name="Normal 2 2 2 9 2 2 2 8" xfId="14784"/>
    <cellStyle name="Normal 2 2 2 9 2 2 2 8 2" xfId="14785"/>
    <cellStyle name="Normal 2 2 2 9 2 2 2 9" xfId="14786"/>
    <cellStyle name="Normal 2 2 2 9 2 2 2 9 2" xfId="14787"/>
    <cellStyle name="Normal 2 2 2 9 2 2 3" xfId="14788"/>
    <cellStyle name="Normal 2 2 2 9 2 2 3 10" xfId="14789"/>
    <cellStyle name="Normal 2 2 2 9 2 2 3 10 2" xfId="14790"/>
    <cellStyle name="Normal 2 2 2 9 2 2 3 11" xfId="14791"/>
    <cellStyle name="Normal 2 2 2 9 2 2 3 11 2" xfId="14792"/>
    <cellStyle name="Normal 2 2 2 9 2 2 3 12" xfId="14793"/>
    <cellStyle name="Normal 2 2 2 9 2 2 3 12 2" xfId="14794"/>
    <cellStyle name="Normal 2 2 2 9 2 2 3 13" xfId="14795"/>
    <cellStyle name="Normal 2 2 2 9 2 2 3 2" xfId="14796"/>
    <cellStyle name="Normal 2 2 2 9 2 2 3 2 10" xfId="14797"/>
    <cellStyle name="Normal 2 2 2 9 2 2 3 2 10 2" xfId="14798"/>
    <cellStyle name="Normal 2 2 2 9 2 2 3 2 11" xfId="14799"/>
    <cellStyle name="Normal 2 2 2 9 2 2 3 2 11 2" xfId="14800"/>
    <cellStyle name="Normal 2 2 2 9 2 2 3 2 12" xfId="14801"/>
    <cellStyle name="Normal 2 2 2 9 2 2 3 2 2" xfId="14802"/>
    <cellStyle name="Normal 2 2 2 9 2 2 3 2 2 10" xfId="14803"/>
    <cellStyle name="Normal 2 2 2 9 2 2 3 2 2 10 2" xfId="14804"/>
    <cellStyle name="Normal 2 2 2 9 2 2 3 2 2 11" xfId="14805"/>
    <cellStyle name="Normal 2 2 2 9 2 2 3 2 2 2" xfId="14806"/>
    <cellStyle name="Normal 2 2 2 9 2 2 3 2 2 2 2" xfId="14807"/>
    <cellStyle name="Normal 2 2 2 9 2 2 3 2 2 3" xfId="14808"/>
    <cellStyle name="Normal 2 2 2 9 2 2 3 2 2 3 2" xfId="14809"/>
    <cellStyle name="Normal 2 2 2 9 2 2 3 2 2 4" xfId="14810"/>
    <cellStyle name="Normal 2 2 2 9 2 2 3 2 2 4 2" xfId="14811"/>
    <cellStyle name="Normal 2 2 2 9 2 2 3 2 2 5" xfId="14812"/>
    <cellStyle name="Normal 2 2 2 9 2 2 3 2 2 5 2" xfId="14813"/>
    <cellStyle name="Normal 2 2 2 9 2 2 3 2 2 6" xfId="14814"/>
    <cellStyle name="Normal 2 2 2 9 2 2 3 2 2 6 2" xfId="14815"/>
    <cellStyle name="Normal 2 2 2 9 2 2 3 2 2 7" xfId="14816"/>
    <cellStyle name="Normal 2 2 2 9 2 2 3 2 2 7 2" xfId="14817"/>
    <cellStyle name="Normal 2 2 2 9 2 2 3 2 2 8" xfId="14818"/>
    <cellStyle name="Normal 2 2 2 9 2 2 3 2 2 8 2" xfId="14819"/>
    <cellStyle name="Normal 2 2 2 9 2 2 3 2 2 9" xfId="14820"/>
    <cellStyle name="Normal 2 2 2 9 2 2 3 2 2 9 2" xfId="14821"/>
    <cellStyle name="Normal 2 2 2 9 2 2 3 2 3" xfId="14822"/>
    <cellStyle name="Normal 2 2 2 9 2 2 3 2 3 2" xfId="14823"/>
    <cellStyle name="Normal 2 2 2 9 2 2 3 2 4" xfId="14824"/>
    <cellStyle name="Normal 2 2 2 9 2 2 3 2 4 2" xfId="14825"/>
    <cellStyle name="Normal 2 2 2 9 2 2 3 2 5" xfId="14826"/>
    <cellStyle name="Normal 2 2 2 9 2 2 3 2 5 2" xfId="14827"/>
    <cellStyle name="Normal 2 2 2 9 2 2 3 2 6" xfId="14828"/>
    <cellStyle name="Normal 2 2 2 9 2 2 3 2 6 2" xfId="14829"/>
    <cellStyle name="Normal 2 2 2 9 2 2 3 2 7" xfId="14830"/>
    <cellStyle name="Normal 2 2 2 9 2 2 3 2 7 2" xfId="14831"/>
    <cellStyle name="Normal 2 2 2 9 2 2 3 2 8" xfId="14832"/>
    <cellStyle name="Normal 2 2 2 9 2 2 3 2 8 2" xfId="14833"/>
    <cellStyle name="Normal 2 2 2 9 2 2 3 2 9" xfId="14834"/>
    <cellStyle name="Normal 2 2 2 9 2 2 3 2 9 2" xfId="14835"/>
    <cellStyle name="Normal 2 2 2 9 2 2 3 3" xfId="14836"/>
    <cellStyle name="Normal 2 2 2 9 2 2 3 3 10" xfId="14837"/>
    <cellStyle name="Normal 2 2 2 9 2 2 3 3 10 2" xfId="14838"/>
    <cellStyle name="Normal 2 2 2 9 2 2 3 3 11" xfId="14839"/>
    <cellStyle name="Normal 2 2 2 9 2 2 3 3 2" xfId="14840"/>
    <cellStyle name="Normal 2 2 2 9 2 2 3 3 2 2" xfId="14841"/>
    <cellStyle name="Normal 2 2 2 9 2 2 3 3 3" xfId="14842"/>
    <cellStyle name="Normal 2 2 2 9 2 2 3 3 3 2" xfId="14843"/>
    <cellStyle name="Normal 2 2 2 9 2 2 3 3 4" xfId="14844"/>
    <cellStyle name="Normal 2 2 2 9 2 2 3 3 4 2" xfId="14845"/>
    <cellStyle name="Normal 2 2 2 9 2 2 3 3 5" xfId="14846"/>
    <cellStyle name="Normal 2 2 2 9 2 2 3 3 5 2" xfId="14847"/>
    <cellStyle name="Normal 2 2 2 9 2 2 3 3 6" xfId="14848"/>
    <cellStyle name="Normal 2 2 2 9 2 2 3 3 6 2" xfId="14849"/>
    <cellStyle name="Normal 2 2 2 9 2 2 3 3 7" xfId="14850"/>
    <cellStyle name="Normal 2 2 2 9 2 2 3 3 7 2" xfId="14851"/>
    <cellStyle name="Normal 2 2 2 9 2 2 3 3 8" xfId="14852"/>
    <cellStyle name="Normal 2 2 2 9 2 2 3 3 8 2" xfId="14853"/>
    <cellStyle name="Normal 2 2 2 9 2 2 3 3 9" xfId="14854"/>
    <cellStyle name="Normal 2 2 2 9 2 2 3 3 9 2" xfId="14855"/>
    <cellStyle name="Normal 2 2 2 9 2 2 3 4" xfId="14856"/>
    <cellStyle name="Normal 2 2 2 9 2 2 3 4 2" xfId="14857"/>
    <cellStyle name="Normal 2 2 2 9 2 2 3 5" xfId="14858"/>
    <cellStyle name="Normal 2 2 2 9 2 2 3 5 2" xfId="14859"/>
    <cellStyle name="Normal 2 2 2 9 2 2 3 6" xfId="14860"/>
    <cellStyle name="Normal 2 2 2 9 2 2 3 6 2" xfId="14861"/>
    <cellStyle name="Normal 2 2 2 9 2 2 3 7" xfId="14862"/>
    <cellStyle name="Normal 2 2 2 9 2 2 3 7 2" xfId="14863"/>
    <cellStyle name="Normal 2 2 2 9 2 2 3 8" xfId="14864"/>
    <cellStyle name="Normal 2 2 2 9 2 2 3 8 2" xfId="14865"/>
    <cellStyle name="Normal 2 2 2 9 2 2 3 9" xfId="14866"/>
    <cellStyle name="Normal 2 2 2 9 2 2 3 9 2" xfId="14867"/>
    <cellStyle name="Normal 2 2 2 9 2 2 4" xfId="14868"/>
    <cellStyle name="Normal 2 2 2 9 2 2 4 10" xfId="14869"/>
    <cellStyle name="Normal 2 2 2 9 2 2 4 10 2" xfId="14870"/>
    <cellStyle name="Normal 2 2 2 9 2 2 4 11" xfId="14871"/>
    <cellStyle name="Normal 2 2 2 9 2 2 4 11 2" xfId="14872"/>
    <cellStyle name="Normal 2 2 2 9 2 2 4 12" xfId="14873"/>
    <cellStyle name="Normal 2 2 2 9 2 2 4 12 2" xfId="14874"/>
    <cellStyle name="Normal 2 2 2 9 2 2 4 13" xfId="14875"/>
    <cellStyle name="Normal 2 2 2 9 2 2 4 2" xfId="14876"/>
    <cellStyle name="Normal 2 2 2 9 2 2 4 2 10" xfId="14877"/>
    <cellStyle name="Normal 2 2 2 9 2 2 4 2 10 2" xfId="14878"/>
    <cellStyle name="Normal 2 2 2 9 2 2 4 2 11" xfId="14879"/>
    <cellStyle name="Normal 2 2 2 9 2 2 4 2 11 2" xfId="14880"/>
    <cellStyle name="Normal 2 2 2 9 2 2 4 2 12" xfId="14881"/>
    <cellStyle name="Normal 2 2 2 9 2 2 4 2 2" xfId="14882"/>
    <cellStyle name="Normal 2 2 2 9 2 2 4 2 2 10" xfId="14883"/>
    <cellStyle name="Normal 2 2 2 9 2 2 4 2 2 10 2" xfId="14884"/>
    <cellStyle name="Normal 2 2 2 9 2 2 4 2 2 11" xfId="14885"/>
    <cellStyle name="Normal 2 2 2 9 2 2 4 2 2 2" xfId="14886"/>
    <cellStyle name="Normal 2 2 2 9 2 2 4 2 2 2 2" xfId="14887"/>
    <cellStyle name="Normal 2 2 2 9 2 2 4 2 2 3" xfId="14888"/>
    <cellStyle name="Normal 2 2 2 9 2 2 4 2 2 3 2" xfId="14889"/>
    <cellStyle name="Normal 2 2 2 9 2 2 4 2 2 4" xfId="14890"/>
    <cellStyle name="Normal 2 2 2 9 2 2 4 2 2 4 2" xfId="14891"/>
    <cellStyle name="Normal 2 2 2 9 2 2 4 2 2 5" xfId="14892"/>
    <cellStyle name="Normal 2 2 2 9 2 2 4 2 2 5 2" xfId="14893"/>
    <cellStyle name="Normal 2 2 2 9 2 2 4 2 2 6" xfId="14894"/>
    <cellStyle name="Normal 2 2 2 9 2 2 4 2 2 6 2" xfId="14895"/>
    <cellStyle name="Normal 2 2 2 9 2 2 4 2 2 7" xfId="14896"/>
    <cellStyle name="Normal 2 2 2 9 2 2 4 2 2 7 2" xfId="14897"/>
    <cellStyle name="Normal 2 2 2 9 2 2 4 2 2 8" xfId="14898"/>
    <cellStyle name="Normal 2 2 2 9 2 2 4 2 2 8 2" xfId="14899"/>
    <cellStyle name="Normal 2 2 2 9 2 2 4 2 2 9" xfId="14900"/>
    <cellStyle name="Normal 2 2 2 9 2 2 4 2 2 9 2" xfId="14901"/>
    <cellStyle name="Normal 2 2 2 9 2 2 4 2 3" xfId="14902"/>
    <cellStyle name="Normal 2 2 2 9 2 2 4 2 3 2" xfId="14903"/>
    <cellStyle name="Normal 2 2 2 9 2 2 4 2 4" xfId="14904"/>
    <cellStyle name="Normal 2 2 2 9 2 2 4 2 4 2" xfId="14905"/>
    <cellStyle name="Normal 2 2 2 9 2 2 4 2 5" xfId="14906"/>
    <cellStyle name="Normal 2 2 2 9 2 2 4 2 5 2" xfId="14907"/>
    <cellStyle name="Normal 2 2 2 9 2 2 4 2 6" xfId="14908"/>
    <cellStyle name="Normal 2 2 2 9 2 2 4 2 6 2" xfId="14909"/>
    <cellStyle name="Normal 2 2 2 9 2 2 4 2 7" xfId="14910"/>
    <cellStyle name="Normal 2 2 2 9 2 2 4 2 7 2" xfId="14911"/>
    <cellStyle name="Normal 2 2 2 9 2 2 4 2 8" xfId="14912"/>
    <cellStyle name="Normal 2 2 2 9 2 2 4 2 8 2" xfId="14913"/>
    <cellStyle name="Normal 2 2 2 9 2 2 4 2 9" xfId="14914"/>
    <cellStyle name="Normal 2 2 2 9 2 2 4 2 9 2" xfId="14915"/>
    <cellStyle name="Normal 2 2 2 9 2 2 4 3" xfId="14916"/>
    <cellStyle name="Normal 2 2 2 9 2 2 4 3 10" xfId="14917"/>
    <cellStyle name="Normal 2 2 2 9 2 2 4 3 10 2" xfId="14918"/>
    <cellStyle name="Normal 2 2 2 9 2 2 4 3 11" xfId="14919"/>
    <cellStyle name="Normal 2 2 2 9 2 2 4 3 2" xfId="14920"/>
    <cellStyle name="Normal 2 2 2 9 2 2 4 3 2 2" xfId="14921"/>
    <cellStyle name="Normal 2 2 2 9 2 2 4 3 3" xfId="14922"/>
    <cellStyle name="Normal 2 2 2 9 2 2 4 3 3 2" xfId="14923"/>
    <cellStyle name="Normal 2 2 2 9 2 2 4 3 4" xfId="14924"/>
    <cellStyle name="Normal 2 2 2 9 2 2 4 3 4 2" xfId="14925"/>
    <cellStyle name="Normal 2 2 2 9 2 2 4 3 5" xfId="14926"/>
    <cellStyle name="Normal 2 2 2 9 2 2 4 3 5 2" xfId="14927"/>
    <cellStyle name="Normal 2 2 2 9 2 2 4 3 6" xfId="14928"/>
    <cellStyle name="Normal 2 2 2 9 2 2 4 3 6 2" xfId="14929"/>
    <cellStyle name="Normal 2 2 2 9 2 2 4 3 7" xfId="14930"/>
    <cellStyle name="Normal 2 2 2 9 2 2 4 3 7 2" xfId="14931"/>
    <cellStyle name="Normal 2 2 2 9 2 2 4 3 8" xfId="14932"/>
    <cellStyle name="Normal 2 2 2 9 2 2 4 3 8 2" xfId="14933"/>
    <cellStyle name="Normal 2 2 2 9 2 2 4 3 9" xfId="14934"/>
    <cellStyle name="Normal 2 2 2 9 2 2 4 3 9 2" xfId="14935"/>
    <cellStyle name="Normal 2 2 2 9 2 2 4 4" xfId="14936"/>
    <cellStyle name="Normal 2 2 2 9 2 2 4 4 2" xfId="14937"/>
    <cellStyle name="Normal 2 2 2 9 2 2 4 5" xfId="14938"/>
    <cellStyle name="Normal 2 2 2 9 2 2 4 5 2" xfId="14939"/>
    <cellStyle name="Normal 2 2 2 9 2 2 4 6" xfId="14940"/>
    <cellStyle name="Normal 2 2 2 9 2 2 4 6 2" xfId="14941"/>
    <cellStyle name="Normal 2 2 2 9 2 2 4 7" xfId="14942"/>
    <cellStyle name="Normal 2 2 2 9 2 2 4 7 2" xfId="14943"/>
    <cellStyle name="Normal 2 2 2 9 2 2 4 8" xfId="14944"/>
    <cellStyle name="Normal 2 2 2 9 2 2 4 8 2" xfId="14945"/>
    <cellStyle name="Normal 2 2 2 9 2 2 4 9" xfId="14946"/>
    <cellStyle name="Normal 2 2 2 9 2 2 4 9 2" xfId="14947"/>
    <cellStyle name="Normal 2 2 2 9 2 2 5" xfId="14948"/>
    <cellStyle name="Normal 2 2 2 9 2 2 5 10" xfId="14949"/>
    <cellStyle name="Normal 2 2 2 9 2 2 5 10 2" xfId="14950"/>
    <cellStyle name="Normal 2 2 2 9 2 2 5 11" xfId="14951"/>
    <cellStyle name="Normal 2 2 2 9 2 2 5 11 2" xfId="14952"/>
    <cellStyle name="Normal 2 2 2 9 2 2 5 12" xfId="14953"/>
    <cellStyle name="Normal 2 2 2 9 2 2 5 12 2" xfId="14954"/>
    <cellStyle name="Normal 2 2 2 9 2 2 5 13" xfId="14955"/>
    <cellStyle name="Normal 2 2 2 9 2 2 5 2" xfId="14956"/>
    <cellStyle name="Normal 2 2 2 9 2 2 5 2 10" xfId="14957"/>
    <cellStyle name="Normal 2 2 2 9 2 2 5 2 10 2" xfId="14958"/>
    <cellStyle name="Normal 2 2 2 9 2 2 5 2 11" xfId="14959"/>
    <cellStyle name="Normal 2 2 2 9 2 2 5 2 11 2" xfId="14960"/>
    <cellStyle name="Normal 2 2 2 9 2 2 5 2 12" xfId="14961"/>
    <cellStyle name="Normal 2 2 2 9 2 2 5 2 2" xfId="14962"/>
    <cellStyle name="Normal 2 2 2 9 2 2 5 2 2 10" xfId="14963"/>
    <cellStyle name="Normal 2 2 2 9 2 2 5 2 2 10 2" xfId="14964"/>
    <cellStyle name="Normal 2 2 2 9 2 2 5 2 2 11" xfId="14965"/>
    <cellStyle name="Normal 2 2 2 9 2 2 5 2 2 2" xfId="14966"/>
    <cellStyle name="Normal 2 2 2 9 2 2 5 2 2 2 2" xfId="14967"/>
    <cellStyle name="Normal 2 2 2 9 2 2 5 2 2 3" xfId="14968"/>
    <cellStyle name="Normal 2 2 2 9 2 2 5 2 2 3 2" xfId="14969"/>
    <cellStyle name="Normal 2 2 2 9 2 2 5 2 2 4" xfId="14970"/>
    <cellStyle name="Normal 2 2 2 9 2 2 5 2 2 4 2" xfId="14971"/>
    <cellStyle name="Normal 2 2 2 9 2 2 5 2 2 5" xfId="14972"/>
    <cellStyle name="Normal 2 2 2 9 2 2 5 2 2 5 2" xfId="14973"/>
    <cellStyle name="Normal 2 2 2 9 2 2 5 2 2 6" xfId="14974"/>
    <cellStyle name="Normal 2 2 2 9 2 2 5 2 2 6 2" xfId="14975"/>
    <cellStyle name="Normal 2 2 2 9 2 2 5 2 2 7" xfId="14976"/>
    <cellStyle name="Normal 2 2 2 9 2 2 5 2 2 7 2" xfId="14977"/>
    <cellStyle name="Normal 2 2 2 9 2 2 5 2 2 8" xfId="14978"/>
    <cellStyle name="Normal 2 2 2 9 2 2 5 2 2 8 2" xfId="14979"/>
    <cellStyle name="Normal 2 2 2 9 2 2 5 2 2 9" xfId="14980"/>
    <cellStyle name="Normal 2 2 2 9 2 2 5 2 2 9 2" xfId="14981"/>
    <cellStyle name="Normal 2 2 2 9 2 2 5 2 3" xfId="14982"/>
    <cellStyle name="Normal 2 2 2 9 2 2 5 2 3 2" xfId="14983"/>
    <cellStyle name="Normal 2 2 2 9 2 2 5 2 4" xfId="14984"/>
    <cellStyle name="Normal 2 2 2 9 2 2 5 2 4 2" xfId="14985"/>
    <cellStyle name="Normal 2 2 2 9 2 2 5 2 5" xfId="14986"/>
    <cellStyle name="Normal 2 2 2 9 2 2 5 2 5 2" xfId="14987"/>
    <cellStyle name="Normal 2 2 2 9 2 2 5 2 6" xfId="14988"/>
    <cellStyle name="Normal 2 2 2 9 2 2 5 2 6 2" xfId="14989"/>
    <cellStyle name="Normal 2 2 2 9 2 2 5 2 7" xfId="14990"/>
    <cellStyle name="Normal 2 2 2 9 2 2 5 2 7 2" xfId="14991"/>
    <cellStyle name="Normal 2 2 2 9 2 2 5 2 8" xfId="14992"/>
    <cellStyle name="Normal 2 2 2 9 2 2 5 2 8 2" xfId="14993"/>
    <cellStyle name="Normal 2 2 2 9 2 2 5 2 9" xfId="14994"/>
    <cellStyle name="Normal 2 2 2 9 2 2 5 2 9 2" xfId="14995"/>
    <cellStyle name="Normal 2 2 2 9 2 2 5 3" xfId="14996"/>
    <cellStyle name="Normal 2 2 2 9 2 2 5 3 10" xfId="14997"/>
    <cellStyle name="Normal 2 2 2 9 2 2 5 3 10 2" xfId="14998"/>
    <cellStyle name="Normal 2 2 2 9 2 2 5 3 11" xfId="14999"/>
    <cellStyle name="Normal 2 2 2 9 2 2 5 3 2" xfId="15000"/>
    <cellStyle name="Normal 2 2 2 9 2 2 5 3 2 2" xfId="15001"/>
    <cellStyle name="Normal 2 2 2 9 2 2 5 3 3" xfId="15002"/>
    <cellStyle name="Normal 2 2 2 9 2 2 5 3 3 2" xfId="15003"/>
    <cellStyle name="Normal 2 2 2 9 2 2 5 3 4" xfId="15004"/>
    <cellStyle name="Normal 2 2 2 9 2 2 5 3 4 2" xfId="15005"/>
    <cellStyle name="Normal 2 2 2 9 2 2 5 3 5" xfId="15006"/>
    <cellStyle name="Normal 2 2 2 9 2 2 5 3 5 2" xfId="15007"/>
    <cellStyle name="Normal 2 2 2 9 2 2 5 3 6" xfId="15008"/>
    <cellStyle name="Normal 2 2 2 9 2 2 5 3 6 2" xfId="15009"/>
    <cellStyle name="Normal 2 2 2 9 2 2 5 3 7" xfId="15010"/>
    <cellStyle name="Normal 2 2 2 9 2 2 5 3 7 2" xfId="15011"/>
    <cellStyle name="Normal 2 2 2 9 2 2 5 3 8" xfId="15012"/>
    <cellStyle name="Normal 2 2 2 9 2 2 5 3 8 2" xfId="15013"/>
    <cellStyle name="Normal 2 2 2 9 2 2 5 3 9" xfId="15014"/>
    <cellStyle name="Normal 2 2 2 9 2 2 5 3 9 2" xfId="15015"/>
    <cellStyle name="Normal 2 2 2 9 2 2 5 4" xfId="15016"/>
    <cellStyle name="Normal 2 2 2 9 2 2 5 4 2" xfId="15017"/>
    <cellStyle name="Normal 2 2 2 9 2 2 5 5" xfId="15018"/>
    <cellStyle name="Normal 2 2 2 9 2 2 5 5 2" xfId="15019"/>
    <cellStyle name="Normal 2 2 2 9 2 2 5 6" xfId="15020"/>
    <cellStyle name="Normal 2 2 2 9 2 2 5 6 2" xfId="15021"/>
    <cellStyle name="Normal 2 2 2 9 2 2 5 7" xfId="15022"/>
    <cellStyle name="Normal 2 2 2 9 2 2 5 7 2" xfId="15023"/>
    <cellStyle name="Normal 2 2 2 9 2 2 5 8" xfId="15024"/>
    <cellStyle name="Normal 2 2 2 9 2 2 5 8 2" xfId="15025"/>
    <cellStyle name="Normal 2 2 2 9 2 2 5 9" xfId="15026"/>
    <cellStyle name="Normal 2 2 2 9 2 2 5 9 2" xfId="15027"/>
    <cellStyle name="Normal 2 2 2 9 2 2 6" xfId="15028"/>
    <cellStyle name="Normal 2 2 2 9 2 3" xfId="15029"/>
    <cellStyle name="Normal 2 2 2 9 2 3 2" xfId="15030"/>
    <cellStyle name="Normal 2 2 2 9 2 4" xfId="15031"/>
    <cellStyle name="Normal 2 2 2 9 2 4 2" xfId="15032"/>
    <cellStyle name="Normal 2 2 2 9 2 5" xfId="15033"/>
    <cellStyle name="Normal 2 2 2 9 2 5 2" xfId="15034"/>
    <cellStyle name="Normal 2 2 2 9 2 6" xfId="15035"/>
    <cellStyle name="Normal 2 2 2 9 2 6 10" xfId="15036"/>
    <cellStyle name="Normal 2 2 2 9 2 6 10 2" xfId="15037"/>
    <cellStyle name="Normal 2 2 2 9 2 6 11" xfId="15038"/>
    <cellStyle name="Normal 2 2 2 9 2 6 11 2" xfId="15039"/>
    <cellStyle name="Normal 2 2 2 9 2 6 12" xfId="15040"/>
    <cellStyle name="Normal 2 2 2 9 2 6 2" xfId="15041"/>
    <cellStyle name="Normal 2 2 2 9 2 6 2 10" xfId="15042"/>
    <cellStyle name="Normal 2 2 2 9 2 6 2 10 2" xfId="15043"/>
    <cellStyle name="Normal 2 2 2 9 2 6 2 11" xfId="15044"/>
    <cellStyle name="Normal 2 2 2 9 2 6 2 2" xfId="15045"/>
    <cellStyle name="Normal 2 2 2 9 2 6 2 2 2" xfId="15046"/>
    <cellStyle name="Normal 2 2 2 9 2 6 2 3" xfId="15047"/>
    <cellStyle name="Normal 2 2 2 9 2 6 2 3 2" xfId="15048"/>
    <cellStyle name="Normal 2 2 2 9 2 6 2 4" xfId="15049"/>
    <cellStyle name="Normal 2 2 2 9 2 6 2 4 2" xfId="15050"/>
    <cellStyle name="Normal 2 2 2 9 2 6 2 5" xfId="15051"/>
    <cellStyle name="Normal 2 2 2 9 2 6 2 5 2" xfId="15052"/>
    <cellStyle name="Normal 2 2 2 9 2 6 2 6" xfId="15053"/>
    <cellStyle name="Normal 2 2 2 9 2 6 2 6 2" xfId="15054"/>
    <cellStyle name="Normal 2 2 2 9 2 6 2 7" xfId="15055"/>
    <cellStyle name="Normal 2 2 2 9 2 6 2 7 2" xfId="15056"/>
    <cellStyle name="Normal 2 2 2 9 2 6 2 8" xfId="15057"/>
    <cellStyle name="Normal 2 2 2 9 2 6 2 8 2" xfId="15058"/>
    <cellStyle name="Normal 2 2 2 9 2 6 2 9" xfId="15059"/>
    <cellStyle name="Normal 2 2 2 9 2 6 2 9 2" xfId="15060"/>
    <cellStyle name="Normal 2 2 2 9 2 6 3" xfId="15061"/>
    <cellStyle name="Normal 2 2 2 9 2 6 3 2" xfId="15062"/>
    <cellStyle name="Normal 2 2 2 9 2 6 4" xfId="15063"/>
    <cellStyle name="Normal 2 2 2 9 2 6 4 2" xfId="15064"/>
    <cellStyle name="Normal 2 2 2 9 2 6 5" xfId="15065"/>
    <cellStyle name="Normal 2 2 2 9 2 6 5 2" xfId="15066"/>
    <cellStyle name="Normal 2 2 2 9 2 6 6" xfId="15067"/>
    <cellStyle name="Normal 2 2 2 9 2 6 6 2" xfId="15068"/>
    <cellStyle name="Normal 2 2 2 9 2 6 7" xfId="15069"/>
    <cellStyle name="Normal 2 2 2 9 2 6 7 2" xfId="15070"/>
    <cellStyle name="Normal 2 2 2 9 2 6 8" xfId="15071"/>
    <cellStyle name="Normal 2 2 2 9 2 6 8 2" xfId="15072"/>
    <cellStyle name="Normal 2 2 2 9 2 6 9" xfId="15073"/>
    <cellStyle name="Normal 2 2 2 9 2 6 9 2" xfId="15074"/>
    <cellStyle name="Normal 2 2 2 9 2 7" xfId="15075"/>
    <cellStyle name="Normal 2 2 2 9 2 7 10" xfId="15076"/>
    <cellStyle name="Normal 2 2 2 9 2 7 10 2" xfId="15077"/>
    <cellStyle name="Normal 2 2 2 9 2 7 11" xfId="15078"/>
    <cellStyle name="Normal 2 2 2 9 2 7 2" xfId="15079"/>
    <cellStyle name="Normal 2 2 2 9 2 7 2 2" xfId="15080"/>
    <cellStyle name="Normal 2 2 2 9 2 7 3" xfId="15081"/>
    <cellStyle name="Normal 2 2 2 9 2 7 3 2" xfId="15082"/>
    <cellStyle name="Normal 2 2 2 9 2 7 4" xfId="15083"/>
    <cellStyle name="Normal 2 2 2 9 2 7 4 2" xfId="15084"/>
    <cellStyle name="Normal 2 2 2 9 2 7 5" xfId="15085"/>
    <cellStyle name="Normal 2 2 2 9 2 7 5 2" xfId="15086"/>
    <cellStyle name="Normal 2 2 2 9 2 7 6" xfId="15087"/>
    <cellStyle name="Normal 2 2 2 9 2 7 6 2" xfId="15088"/>
    <cellStyle name="Normal 2 2 2 9 2 7 7" xfId="15089"/>
    <cellStyle name="Normal 2 2 2 9 2 7 7 2" xfId="15090"/>
    <cellStyle name="Normal 2 2 2 9 2 7 8" xfId="15091"/>
    <cellStyle name="Normal 2 2 2 9 2 7 8 2" xfId="15092"/>
    <cellStyle name="Normal 2 2 2 9 2 7 9" xfId="15093"/>
    <cellStyle name="Normal 2 2 2 9 2 7 9 2" xfId="15094"/>
    <cellStyle name="Normal 2 2 2 9 2 8" xfId="15095"/>
    <cellStyle name="Normal 2 2 2 9 2 8 2" xfId="15096"/>
    <cellStyle name="Normal 2 2 2 9 2 9" xfId="15097"/>
    <cellStyle name="Normal 2 2 2 9 2 9 2" xfId="15098"/>
    <cellStyle name="Normal 2 2 2 9 3" xfId="15099"/>
    <cellStyle name="Normal 2 2 2 9 3 10" xfId="15100"/>
    <cellStyle name="Normal 2 2 2 9 3 10 2" xfId="15101"/>
    <cellStyle name="Normal 2 2 2 9 3 11" xfId="15102"/>
    <cellStyle name="Normal 2 2 2 9 3 11 2" xfId="15103"/>
    <cellStyle name="Normal 2 2 2 9 3 12" xfId="15104"/>
    <cellStyle name="Normal 2 2 2 9 3 12 2" xfId="15105"/>
    <cellStyle name="Normal 2 2 2 9 3 13" xfId="15106"/>
    <cellStyle name="Normal 2 2 2 9 3 2" xfId="15107"/>
    <cellStyle name="Normal 2 2 2 9 3 2 10" xfId="15108"/>
    <cellStyle name="Normal 2 2 2 9 3 2 10 2" xfId="15109"/>
    <cellStyle name="Normal 2 2 2 9 3 2 11" xfId="15110"/>
    <cellStyle name="Normal 2 2 2 9 3 2 11 2" xfId="15111"/>
    <cellStyle name="Normal 2 2 2 9 3 2 12" xfId="15112"/>
    <cellStyle name="Normal 2 2 2 9 3 2 2" xfId="15113"/>
    <cellStyle name="Normal 2 2 2 9 3 2 2 10" xfId="15114"/>
    <cellStyle name="Normal 2 2 2 9 3 2 2 10 2" xfId="15115"/>
    <cellStyle name="Normal 2 2 2 9 3 2 2 11" xfId="15116"/>
    <cellStyle name="Normal 2 2 2 9 3 2 2 2" xfId="15117"/>
    <cellStyle name="Normal 2 2 2 9 3 2 2 2 2" xfId="15118"/>
    <cellStyle name="Normal 2 2 2 9 3 2 2 3" xfId="15119"/>
    <cellStyle name="Normal 2 2 2 9 3 2 2 3 2" xfId="15120"/>
    <cellStyle name="Normal 2 2 2 9 3 2 2 4" xfId="15121"/>
    <cellStyle name="Normal 2 2 2 9 3 2 2 4 2" xfId="15122"/>
    <cellStyle name="Normal 2 2 2 9 3 2 2 5" xfId="15123"/>
    <cellStyle name="Normal 2 2 2 9 3 2 2 5 2" xfId="15124"/>
    <cellStyle name="Normal 2 2 2 9 3 2 2 6" xfId="15125"/>
    <cellStyle name="Normal 2 2 2 9 3 2 2 6 2" xfId="15126"/>
    <cellStyle name="Normal 2 2 2 9 3 2 2 7" xfId="15127"/>
    <cellStyle name="Normal 2 2 2 9 3 2 2 7 2" xfId="15128"/>
    <cellStyle name="Normal 2 2 2 9 3 2 2 8" xfId="15129"/>
    <cellStyle name="Normal 2 2 2 9 3 2 2 8 2" xfId="15130"/>
    <cellStyle name="Normal 2 2 2 9 3 2 2 9" xfId="15131"/>
    <cellStyle name="Normal 2 2 2 9 3 2 2 9 2" xfId="15132"/>
    <cellStyle name="Normal 2 2 2 9 3 2 3" xfId="15133"/>
    <cellStyle name="Normal 2 2 2 9 3 2 3 2" xfId="15134"/>
    <cellStyle name="Normal 2 2 2 9 3 2 4" xfId="15135"/>
    <cellStyle name="Normal 2 2 2 9 3 2 4 2" xfId="15136"/>
    <cellStyle name="Normal 2 2 2 9 3 2 5" xfId="15137"/>
    <cellStyle name="Normal 2 2 2 9 3 2 5 2" xfId="15138"/>
    <cellStyle name="Normal 2 2 2 9 3 2 6" xfId="15139"/>
    <cellStyle name="Normal 2 2 2 9 3 2 6 2" xfId="15140"/>
    <cellStyle name="Normal 2 2 2 9 3 2 7" xfId="15141"/>
    <cellStyle name="Normal 2 2 2 9 3 2 7 2" xfId="15142"/>
    <cellStyle name="Normal 2 2 2 9 3 2 8" xfId="15143"/>
    <cellStyle name="Normal 2 2 2 9 3 2 8 2" xfId="15144"/>
    <cellStyle name="Normal 2 2 2 9 3 2 9" xfId="15145"/>
    <cellStyle name="Normal 2 2 2 9 3 2 9 2" xfId="15146"/>
    <cellStyle name="Normal 2 2 2 9 3 3" xfId="15147"/>
    <cellStyle name="Normal 2 2 2 9 3 3 10" xfId="15148"/>
    <cellStyle name="Normal 2 2 2 9 3 3 10 2" xfId="15149"/>
    <cellStyle name="Normal 2 2 2 9 3 3 11" xfId="15150"/>
    <cellStyle name="Normal 2 2 2 9 3 3 2" xfId="15151"/>
    <cellStyle name="Normal 2 2 2 9 3 3 2 2" xfId="15152"/>
    <cellStyle name="Normal 2 2 2 9 3 3 3" xfId="15153"/>
    <cellStyle name="Normal 2 2 2 9 3 3 3 2" xfId="15154"/>
    <cellStyle name="Normal 2 2 2 9 3 3 4" xfId="15155"/>
    <cellStyle name="Normal 2 2 2 9 3 3 4 2" xfId="15156"/>
    <cellStyle name="Normal 2 2 2 9 3 3 5" xfId="15157"/>
    <cellStyle name="Normal 2 2 2 9 3 3 5 2" xfId="15158"/>
    <cellStyle name="Normal 2 2 2 9 3 3 6" xfId="15159"/>
    <cellStyle name="Normal 2 2 2 9 3 3 6 2" xfId="15160"/>
    <cellStyle name="Normal 2 2 2 9 3 3 7" xfId="15161"/>
    <cellStyle name="Normal 2 2 2 9 3 3 7 2" xfId="15162"/>
    <cellStyle name="Normal 2 2 2 9 3 3 8" xfId="15163"/>
    <cellStyle name="Normal 2 2 2 9 3 3 8 2" xfId="15164"/>
    <cellStyle name="Normal 2 2 2 9 3 3 9" xfId="15165"/>
    <cellStyle name="Normal 2 2 2 9 3 3 9 2" xfId="15166"/>
    <cellStyle name="Normal 2 2 2 9 3 4" xfId="15167"/>
    <cellStyle name="Normal 2 2 2 9 3 4 2" xfId="15168"/>
    <cellStyle name="Normal 2 2 2 9 3 5" xfId="15169"/>
    <cellStyle name="Normal 2 2 2 9 3 5 2" xfId="15170"/>
    <cellStyle name="Normal 2 2 2 9 3 6" xfId="15171"/>
    <cellStyle name="Normal 2 2 2 9 3 6 2" xfId="15172"/>
    <cellStyle name="Normal 2 2 2 9 3 7" xfId="15173"/>
    <cellStyle name="Normal 2 2 2 9 3 7 2" xfId="15174"/>
    <cellStyle name="Normal 2 2 2 9 3 8" xfId="15175"/>
    <cellStyle name="Normal 2 2 2 9 3 8 2" xfId="15176"/>
    <cellStyle name="Normal 2 2 2 9 3 9" xfId="15177"/>
    <cellStyle name="Normal 2 2 2 9 3 9 2" xfId="15178"/>
    <cellStyle name="Normal 2 2 2 9 4" xfId="15179"/>
    <cellStyle name="Normal 2 2 2 9 4 10" xfId="15180"/>
    <cellStyle name="Normal 2 2 2 9 4 10 2" xfId="15181"/>
    <cellStyle name="Normal 2 2 2 9 4 11" xfId="15182"/>
    <cellStyle name="Normal 2 2 2 9 4 11 2" xfId="15183"/>
    <cellStyle name="Normal 2 2 2 9 4 12" xfId="15184"/>
    <cellStyle name="Normal 2 2 2 9 4 12 2" xfId="15185"/>
    <cellStyle name="Normal 2 2 2 9 4 13" xfId="15186"/>
    <cellStyle name="Normal 2 2 2 9 4 2" xfId="15187"/>
    <cellStyle name="Normal 2 2 2 9 4 2 10" xfId="15188"/>
    <cellStyle name="Normal 2 2 2 9 4 2 10 2" xfId="15189"/>
    <cellStyle name="Normal 2 2 2 9 4 2 11" xfId="15190"/>
    <cellStyle name="Normal 2 2 2 9 4 2 11 2" xfId="15191"/>
    <cellStyle name="Normal 2 2 2 9 4 2 12" xfId="15192"/>
    <cellStyle name="Normal 2 2 2 9 4 2 2" xfId="15193"/>
    <cellStyle name="Normal 2 2 2 9 4 2 2 10" xfId="15194"/>
    <cellStyle name="Normal 2 2 2 9 4 2 2 10 2" xfId="15195"/>
    <cellStyle name="Normal 2 2 2 9 4 2 2 11" xfId="15196"/>
    <cellStyle name="Normal 2 2 2 9 4 2 2 2" xfId="15197"/>
    <cellStyle name="Normal 2 2 2 9 4 2 2 2 2" xfId="15198"/>
    <cellStyle name="Normal 2 2 2 9 4 2 2 3" xfId="15199"/>
    <cellStyle name="Normal 2 2 2 9 4 2 2 3 2" xfId="15200"/>
    <cellStyle name="Normal 2 2 2 9 4 2 2 4" xfId="15201"/>
    <cellStyle name="Normal 2 2 2 9 4 2 2 4 2" xfId="15202"/>
    <cellStyle name="Normal 2 2 2 9 4 2 2 5" xfId="15203"/>
    <cellStyle name="Normal 2 2 2 9 4 2 2 5 2" xfId="15204"/>
    <cellStyle name="Normal 2 2 2 9 4 2 2 6" xfId="15205"/>
    <cellStyle name="Normal 2 2 2 9 4 2 2 6 2" xfId="15206"/>
    <cellStyle name="Normal 2 2 2 9 4 2 2 7" xfId="15207"/>
    <cellStyle name="Normal 2 2 2 9 4 2 2 7 2" xfId="15208"/>
    <cellStyle name="Normal 2 2 2 9 4 2 2 8" xfId="15209"/>
    <cellStyle name="Normal 2 2 2 9 4 2 2 8 2" xfId="15210"/>
    <cellStyle name="Normal 2 2 2 9 4 2 2 9" xfId="15211"/>
    <cellStyle name="Normal 2 2 2 9 4 2 2 9 2" xfId="15212"/>
    <cellStyle name="Normal 2 2 2 9 4 2 3" xfId="15213"/>
    <cellStyle name="Normal 2 2 2 9 4 2 3 2" xfId="15214"/>
    <cellStyle name="Normal 2 2 2 9 4 2 4" xfId="15215"/>
    <cellStyle name="Normal 2 2 2 9 4 2 4 2" xfId="15216"/>
    <cellStyle name="Normal 2 2 2 9 4 2 5" xfId="15217"/>
    <cellStyle name="Normal 2 2 2 9 4 2 5 2" xfId="15218"/>
    <cellStyle name="Normal 2 2 2 9 4 2 6" xfId="15219"/>
    <cellStyle name="Normal 2 2 2 9 4 2 6 2" xfId="15220"/>
    <cellStyle name="Normal 2 2 2 9 4 2 7" xfId="15221"/>
    <cellStyle name="Normal 2 2 2 9 4 2 7 2" xfId="15222"/>
    <cellStyle name="Normal 2 2 2 9 4 2 8" xfId="15223"/>
    <cellStyle name="Normal 2 2 2 9 4 2 8 2" xfId="15224"/>
    <cellStyle name="Normal 2 2 2 9 4 2 9" xfId="15225"/>
    <cellStyle name="Normal 2 2 2 9 4 2 9 2" xfId="15226"/>
    <cellStyle name="Normal 2 2 2 9 4 3" xfId="15227"/>
    <cellStyle name="Normal 2 2 2 9 4 3 10" xfId="15228"/>
    <cellStyle name="Normal 2 2 2 9 4 3 10 2" xfId="15229"/>
    <cellStyle name="Normal 2 2 2 9 4 3 11" xfId="15230"/>
    <cellStyle name="Normal 2 2 2 9 4 3 2" xfId="15231"/>
    <cellStyle name="Normal 2 2 2 9 4 3 2 2" xfId="15232"/>
    <cellStyle name="Normal 2 2 2 9 4 3 3" xfId="15233"/>
    <cellStyle name="Normal 2 2 2 9 4 3 3 2" xfId="15234"/>
    <cellStyle name="Normal 2 2 2 9 4 3 4" xfId="15235"/>
    <cellStyle name="Normal 2 2 2 9 4 3 4 2" xfId="15236"/>
    <cellStyle name="Normal 2 2 2 9 4 3 5" xfId="15237"/>
    <cellStyle name="Normal 2 2 2 9 4 3 5 2" xfId="15238"/>
    <cellStyle name="Normal 2 2 2 9 4 3 6" xfId="15239"/>
    <cellStyle name="Normal 2 2 2 9 4 3 6 2" xfId="15240"/>
    <cellStyle name="Normal 2 2 2 9 4 3 7" xfId="15241"/>
    <cellStyle name="Normal 2 2 2 9 4 3 7 2" xfId="15242"/>
    <cellStyle name="Normal 2 2 2 9 4 3 8" xfId="15243"/>
    <cellStyle name="Normal 2 2 2 9 4 3 8 2" xfId="15244"/>
    <cellStyle name="Normal 2 2 2 9 4 3 9" xfId="15245"/>
    <cellStyle name="Normal 2 2 2 9 4 3 9 2" xfId="15246"/>
    <cellStyle name="Normal 2 2 2 9 4 4" xfId="15247"/>
    <cellStyle name="Normal 2 2 2 9 4 4 2" xfId="15248"/>
    <cellStyle name="Normal 2 2 2 9 4 5" xfId="15249"/>
    <cellStyle name="Normal 2 2 2 9 4 5 2" xfId="15250"/>
    <cellStyle name="Normal 2 2 2 9 4 6" xfId="15251"/>
    <cellStyle name="Normal 2 2 2 9 4 6 2" xfId="15252"/>
    <cellStyle name="Normal 2 2 2 9 4 7" xfId="15253"/>
    <cellStyle name="Normal 2 2 2 9 4 7 2" xfId="15254"/>
    <cellStyle name="Normal 2 2 2 9 4 8" xfId="15255"/>
    <cellStyle name="Normal 2 2 2 9 4 8 2" xfId="15256"/>
    <cellStyle name="Normal 2 2 2 9 4 9" xfId="15257"/>
    <cellStyle name="Normal 2 2 2 9 4 9 2" xfId="15258"/>
    <cellStyle name="Normal 2 2 2 9 5" xfId="15259"/>
    <cellStyle name="Normal 2 2 2 9 5 10" xfId="15260"/>
    <cellStyle name="Normal 2 2 2 9 5 10 2" xfId="15261"/>
    <cellStyle name="Normal 2 2 2 9 5 11" xfId="15262"/>
    <cellStyle name="Normal 2 2 2 9 5 11 2" xfId="15263"/>
    <cellStyle name="Normal 2 2 2 9 5 12" xfId="15264"/>
    <cellStyle name="Normal 2 2 2 9 5 12 2" xfId="15265"/>
    <cellStyle name="Normal 2 2 2 9 5 13" xfId="15266"/>
    <cellStyle name="Normal 2 2 2 9 5 2" xfId="15267"/>
    <cellStyle name="Normal 2 2 2 9 5 2 10" xfId="15268"/>
    <cellStyle name="Normal 2 2 2 9 5 2 10 2" xfId="15269"/>
    <cellStyle name="Normal 2 2 2 9 5 2 11" xfId="15270"/>
    <cellStyle name="Normal 2 2 2 9 5 2 11 2" xfId="15271"/>
    <cellStyle name="Normal 2 2 2 9 5 2 12" xfId="15272"/>
    <cellStyle name="Normal 2 2 2 9 5 2 2" xfId="15273"/>
    <cellStyle name="Normal 2 2 2 9 5 2 2 10" xfId="15274"/>
    <cellStyle name="Normal 2 2 2 9 5 2 2 10 2" xfId="15275"/>
    <cellStyle name="Normal 2 2 2 9 5 2 2 11" xfId="15276"/>
    <cellStyle name="Normal 2 2 2 9 5 2 2 2" xfId="15277"/>
    <cellStyle name="Normal 2 2 2 9 5 2 2 2 2" xfId="15278"/>
    <cellStyle name="Normal 2 2 2 9 5 2 2 3" xfId="15279"/>
    <cellStyle name="Normal 2 2 2 9 5 2 2 3 2" xfId="15280"/>
    <cellStyle name="Normal 2 2 2 9 5 2 2 4" xfId="15281"/>
    <cellStyle name="Normal 2 2 2 9 5 2 2 4 2" xfId="15282"/>
    <cellStyle name="Normal 2 2 2 9 5 2 2 5" xfId="15283"/>
    <cellStyle name="Normal 2 2 2 9 5 2 2 5 2" xfId="15284"/>
    <cellStyle name="Normal 2 2 2 9 5 2 2 6" xfId="15285"/>
    <cellStyle name="Normal 2 2 2 9 5 2 2 6 2" xfId="15286"/>
    <cellStyle name="Normal 2 2 2 9 5 2 2 7" xfId="15287"/>
    <cellStyle name="Normal 2 2 2 9 5 2 2 7 2" xfId="15288"/>
    <cellStyle name="Normal 2 2 2 9 5 2 2 8" xfId="15289"/>
    <cellStyle name="Normal 2 2 2 9 5 2 2 8 2" xfId="15290"/>
    <cellStyle name="Normal 2 2 2 9 5 2 2 9" xfId="15291"/>
    <cellStyle name="Normal 2 2 2 9 5 2 2 9 2" xfId="15292"/>
    <cellStyle name="Normal 2 2 2 9 5 2 3" xfId="15293"/>
    <cellStyle name="Normal 2 2 2 9 5 2 3 2" xfId="15294"/>
    <cellStyle name="Normal 2 2 2 9 5 2 4" xfId="15295"/>
    <cellStyle name="Normal 2 2 2 9 5 2 4 2" xfId="15296"/>
    <cellStyle name="Normal 2 2 2 9 5 2 5" xfId="15297"/>
    <cellStyle name="Normal 2 2 2 9 5 2 5 2" xfId="15298"/>
    <cellStyle name="Normal 2 2 2 9 5 2 6" xfId="15299"/>
    <cellStyle name="Normal 2 2 2 9 5 2 6 2" xfId="15300"/>
    <cellStyle name="Normal 2 2 2 9 5 2 7" xfId="15301"/>
    <cellStyle name="Normal 2 2 2 9 5 2 7 2" xfId="15302"/>
    <cellStyle name="Normal 2 2 2 9 5 2 8" xfId="15303"/>
    <cellStyle name="Normal 2 2 2 9 5 2 8 2" xfId="15304"/>
    <cellStyle name="Normal 2 2 2 9 5 2 9" xfId="15305"/>
    <cellStyle name="Normal 2 2 2 9 5 2 9 2" xfId="15306"/>
    <cellStyle name="Normal 2 2 2 9 5 3" xfId="15307"/>
    <cellStyle name="Normal 2 2 2 9 5 3 10" xfId="15308"/>
    <cellStyle name="Normal 2 2 2 9 5 3 10 2" xfId="15309"/>
    <cellStyle name="Normal 2 2 2 9 5 3 11" xfId="15310"/>
    <cellStyle name="Normal 2 2 2 9 5 3 2" xfId="15311"/>
    <cellStyle name="Normal 2 2 2 9 5 3 2 2" xfId="15312"/>
    <cellStyle name="Normal 2 2 2 9 5 3 3" xfId="15313"/>
    <cellStyle name="Normal 2 2 2 9 5 3 3 2" xfId="15314"/>
    <cellStyle name="Normal 2 2 2 9 5 3 4" xfId="15315"/>
    <cellStyle name="Normal 2 2 2 9 5 3 4 2" xfId="15316"/>
    <cellStyle name="Normal 2 2 2 9 5 3 5" xfId="15317"/>
    <cellStyle name="Normal 2 2 2 9 5 3 5 2" xfId="15318"/>
    <cellStyle name="Normal 2 2 2 9 5 3 6" xfId="15319"/>
    <cellStyle name="Normal 2 2 2 9 5 3 6 2" xfId="15320"/>
    <cellStyle name="Normal 2 2 2 9 5 3 7" xfId="15321"/>
    <cellStyle name="Normal 2 2 2 9 5 3 7 2" xfId="15322"/>
    <cellStyle name="Normal 2 2 2 9 5 3 8" xfId="15323"/>
    <cellStyle name="Normal 2 2 2 9 5 3 8 2" xfId="15324"/>
    <cellStyle name="Normal 2 2 2 9 5 3 9" xfId="15325"/>
    <cellStyle name="Normal 2 2 2 9 5 3 9 2" xfId="15326"/>
    <cellStyle name="Normal 2 2 2 9 5 4" xfId="15327"/>
    <cellStyle name="Normal 2 2 2 9 5 4 2" xfId="15328"/>
    <cellStyle name="Normal 2 2 2 9 5 5" xfId="15329"/>
    <cellStyle name="Normal 2 2 2 9 5 5 2" xfId="15330"/>
    <cellStyle name="Normal 2 2 2 9 5 6" xfId="15331"/>
    <cellStyle name="Normal 2 2 2 9 5 6 2" xfId="15332"/>
    <cellStyle name="Normal 2 2 2 9 5 7" xfId="15333"/>
    <cellStyle name="Normal 2 2 2 9 5 7 2" xfId="15334"/>
    <cellStyle name="Normal 2 2 2 9 5 8" xfId="15335"/>
    <cellStyle name="Normal 2 2 2 9 5 8 2" xfId="15336"/>
    <cellStyle name="Normal 2 2 2 9 5 9" xfId="15337"/>
    <cellStyle name="Normal 2 2 2 9 5 9 2" xfId="15338"/>
    <cellStyle name="Normal 2 2 2 9 6" xfId="15339"/>
    <cellStyle name="Normal 2 2 2 9 6 10" xfId="15340"/>
    <cellStyle name="Normal 2 2 2 9 6 10 2" xfId="15341"/>
    <cellStyle name="Normal 2 2 2 9 6 11" xfId="15342"/>
    <cellStyle name="Normal 2 2 2 9 6 11 2" xfId="15343"/>
    <cellStyle name="Normal 2 2 2 9 6 12" xfId="15344"/>
    <cellStyle name="Normal 2 2 2 9 6 12 2" xfId="15345"/>
    <cellStyle name="Normal 2 2 2 9 6 13" xfId="15346"/>
    <cellStyle name="Normal 2 2 2 9 6 2" xfId="15347"/>
    <cellStyle name="Normal 2 2 2 9 6 2 10" xfId="15348"/>
    <cellStyle name="Normal 2 2 2 9 6 2 10 2" xfId="15349"/>
    <cellStyle name="Normal 2 2 2 9 6 2 11" xfId="15350"/>
    <cellStyle name="Normal 2 2 2 9 6 2 11 2" xfId="15351"/>
    <cellStyle name="Normal 2 2 2 9 6 2 12" xfId="15352"/>
    <cellStyle name="Normal 2 2 2 9 6 2 2" xfId="15353"/>
    <cellStyle name="Normal 2 2 2 9 6 2 2 10" xfId="15354"/>
    <cellStyle name="Normal 2 2 2 9 6 2 2 10 2" xfId="15355"/>
    <cellStyle name="Normal 2 2 2 9 6 2 2 11" xfId="15356"/>
    <cellStyle name="Normal 2 2 2 9 6 2 2 2" xfId="15357"/>
    <cellStyle name="Normal 2 2 2 9 6 2 2 2 2" xfId="15358"/>
    <cellStyle name="Normal 2 2 2 9 6 2 2 3" xfId="15359"/>
    <cellStyle name="Normal 2 2 2 9 6 2 2 3 2" xfId="15360"/>
    <cellStyle name="Normal 2 2 2 9 6 2 2 4" xfId="15361"/>
    <cellStyle name="Normal 2 2 2 9 6 2 2 4 2" xfId="15362"/>
    <cellStyle name="Normal 2 2 2 9 6 2 2 5" xfId="15363"/>
    <cellStyle name="Normal 2 2 2 9 6 2 2 5 2" xfId="15364"/>
    <cellStyle name="Normal 2 2 2 9 6 2 2 6" xfId="15365"/>
    <cellStyle name="Normal 2 2 2 9 6 2 2 6 2" xfId="15366"/>
    <cellStyle name="Normal 2 2 2 9 6 2 2 7" xfId="15367"/>
    <cellStyle name="Normal 2 2 2 9 6 2 2 7 2" xfId="15368"/>
    <cellStyle name="Normal 2 2 2 9 6 2 2 8" xfId="15369"/>
    <cellStyle name="Normal 2 2 2 9 6 2 2 8 2" xfId="15370"/>
    <cellStyle name="Normal 2 2 2 9 6 2 2 9" xfId="15371"/>
    <cellStyle name="Normal 2 2 2 9 6 2 2 9 2" xfId="15372"/>
    <cellStyle name="Normal 2 2 2 9 6 2 3" xfId="15373"/>
    <cellStyle name="Normal 2 2 2 9 6 2 3 2" xfId="15374"/>
    <cellStyle name="Normal 2 2 2 9 6 2 4" xfId="15375"/>
    <cellStyle name="Normal 2 2 2 9 6 2 4 2" xfId="15376"/>
    <cellStyle name="Normal 2 2 2 9 6 2 5" xfId="15377"/>
    <cellStyle name="Normal 2 2 2 9 6 2 5 2" xfId="15378"/>
    <cellStyle name="Normal 2 2 2 9 6 2 6" xfId="15379"/>
    <cellStyle name="Normal 2 2 2 9 6 2 6 2" xfId="15380"/>
    <cellStyle name="Normal 2 2 2 9 6 2 7" xfId="15381"/>
    <cellStyle name="Normal 2 2 2 9 6 2 7 2" xfId="15382"/>
    <cellStyle name="Normal 2 2 2 9 6 2 8" xfId="15383"/>
    <cellStyle name="Normal 2 2 2 9 6 2 8 2" xfId="15384"/>
    <cellStyle name="Normal 2 2 2 9 6 2 9" xfId="15385"/>
    <cellStyle name="Normal 2 2 2 9 6 2 9 2" xfId="15386"/>
    <cellStyle name="Normal 2 2 2 9 6 3" xfId="15387"/>
    <cellStyle name="Normal 2 2 2 9 6 3 10" xfId="15388"/>
    <cellStyle name="Normal 2 2 2 9 6 3 10 2" xfId="15389"/>
    <cellStyle name="Normal 2 2 2 9 6 3 11" xfId="15390"/>
    <cellStyle name="Normal 2 2 2 9 6 3 2" xfId="15391"/>
    <cellStyle name="Normal 2 2 2 9 6 3 2 2" xfId="15392"/>
    <cellStyle name="Normal 2 2 2 9 6 3 3" xfId="15393"/>
    <cellStyle name="Normal 2 2 2 9 6 3 3 2" xfId="15394"/>
    <cellStyle name="Normal 2 2 2 9 6 3 4" xfId="15395"/>
    <cellStyle name="Normal 2 2 2 9 6 3 4 2" xfId="15396"/>
    <cellStyle name="Normal 2 2 2 9 6 3 5" xfId="15397"/>
    <cellStyle name="Normal 2 2 2 9 6 3 5 2" xfId="15398"/>
    <cellStyle name="Normal 2 2 2 9 6 3 6" xfId="15399"/>
    <cellStyle name="Normal 2 2 2 9 6 3 6 2" xfId="15400"/>
    <cellStyle name="Normal 2 2 2 9 6 3 7" xfId="15401"/>
    <cellStyle name="Normal 2 2 2 9 6 3 7 2" xfId="15402"/>
    <cellStyle name="Normal 2 2 2 9 6 3 8" xfId="15403"/>
    <cellStyle name="Normal 2 2 2 9 6 3 8 2" xfId="15404"/>
    <cellStyle name="Normal 2 2 2 9 6 3 9" xfId="15405"/>
    <cellStyle name="Normal 2 2 2 9 6 3 9 2" xfId="15406"/>
    <cellStyle name="Normal 2 2 2 9 6 4" xfId="15407"/>
    <cellStyle name="Normal 2 2 2 9 6 4 2" xfId="15408"/>
    <cellStyle name="Normal 2 2 2 9 6 5" xfId="15409"/>
    <cellStyle name="Normal 2 2 2 9 6 5 2" xfId="15410"/>
    <cellStyle name="Normal 2 2 2 9 6 6" xfId="15411"/>
    <cellStyle name="Normal 2 2 2 9 6 6 2" xfId="15412"/>
    <cellStyle name="Normal 2 2 2 9 6 7" xfId="15413"/>
    <cellStyle name="Normal 2 2 2 9 6 7 2" xfId="15414"/>
    <cellStyle name="Normal 2 2 2 9 6 8" xfId="15415"/>
    <cellStyle name="Normal 2 2 2 9 6 8 2" xfId="15416"/>
    <cellStyle name="Normal 2 2 2 9 6 9" xfId="15417"/>
    <cellStyle name="Normal 2 2 2 9 6 9 2" xfId="15418"/>
    <cellStyle name="Normal 2 2 2 9 7" xfId="15419"/>
    <cellStyle name="Normal 2 2 20" xfId="15420"/>
    <cellStyle name="Normal 2 2 21" xfId="15421"/>
    <cellStyle name="Normal 2 2 22" xfId="15422"/>
    <cellStyle name="Normal 2 2 23" xfId="15423"/>
    <cellStyle name="Normal 2 2 24" xfId="15424"/>
    <cellStyle name="Normal 2 2 25" xfId="15425"/>
    <cellStyle name="Normal 2 2 26" xfId="15426"/>
    <cellStyle name="Normal 2 2 27" xfId="15427"/>
    <cellStyle name="Normal 2 2 28" xfId="15428"/>
    <cellStyle name="Normal 2 2 29" xfId="15429"/>
    <cellStyle name="Normal 2 2 3" xfId="15430"/>
    <cellStyle name="Normal 2 2 3 2" xfId="15431"/>
    <cellStyle name="Normal 2 2 30" xfId="15432"/>
    <cellStyle name="Normal 2 2 31" xfId="15433"/>
    <cellStyle name="Normal 2 2 4" xfId="15434"/>
    <cellStyle name="Normal 2 2 4 10" xfId="15435"/>
    <cellStyle name="Normal 2 2 4 10 10" xfId="15436"/>
    <cellStyle name="Normal 2 2 4 10 10 2" xfId="15437"/>
    <cellStyle name="Normal 2 2 4 10 11" xfId="15438"/>
    <cellStyle name="Normal 2 2 4 10 11 2" xfId="15439"/>
    <cellStyle name="Normal 2 2 4 10 12" xfId="15440"/>
    <cellStyle name="Normal 2 2 4 10 2" xfId="15441"/>
    <cellStyle name="Normal 2 2 4 10 2 10" xfId="15442"/>
    <cellStyle name="Normal 2 2 4 10 2 10 2" xfId="15443"/>
    <cellStyle name="Normal 2 2 4 10 2 11" xfId="15444"/>
    <cellStyle name="Normal 2 2 4 10 2 2" xfId="15445"/>
    <cellStyle name="Normal 2 2 4 10 2 2 2" xfId="15446"/>
    <cellStyle name="Normal 2 2 4 10 2 3" xfId="15447"/>
    <cellStyle name="Normal 2 2 4 10 2 3 2" xfId="15448"/>
    <cellStyle name="Normal 2 2 4 10 2 4" xfId="15449"/>
    <cellStyle name="Normal 2 2 4 10 2 4 2" xfId="15450"/>
    <cellStyle name="Normal 2 2 4 10 2 5" xfId="15451"/>
    <cellStyle name="Normal 2 2 4 10 2 5 2" xfId="15452"/>
    <cellStyle name="Normal 2 2 4 10 2 6" xfId="15453"/>
    <cellStyle name="Normal 2 2 4 10 2 6 2" xfId="15454"/>
    <cellStyle name="Normal 2 2 4 10 2 7" xfId="15455"/>
    <cellStyle name="Normal 2 2 4 10 2 7 2" xfId="15456"/>
    <cellStyle name="Normal 2 2 4 10 2 8" xfId="15457"/>
    <cellStyle name="Normal 2 2 4 10 2 8 2" xfId="15458"/>
    <cellStyle name="Normal 2 2 4 10 2 9" xfId="15459"/>
    <cellStyle name="Normal 2 2 4 10 2 9 2" xfId="15460"/>
    <cellStyle name="Normal 2 2 4 10 3" xfId="15461"/>
    <cellStyle name="Normal 2 2 4 10 3 2" xfId="15462"/>
    <cellStyle name="Normal 2 2 4 10 4" xfId="15463"/>
    <cellStyle name="Normal 2 2 4 10 4 2" xfId="15464"/>
    <cellStyle name="Normal 2 2 4 10 5" xfId="15465"/>
    <cellStyle name="Normal 2 2 4 10 5 2" xfId="15466"/>
    <cellStyle name="Normal 2 2 4 10 6" xfId="15467"/>
    <cellStyle name="Normal 2 2 4 10 6 2" xfId="15468"/>
    <cellStyle name="Normal 2 2 4 10 7" xfId="15469"/>
    <cellStyle name="Normal 2 2 4 10 7 2" xfId="15470"/>
    <cellStyle name="Normal 2 2 4 10 8" xfId="15471"/>
    <cellStyle name="Normal 2 2 4 10 8 2" xfId="15472"/>
    <cellStyle name="Normal 2 2 4 10 9" xfId="15473"/>
    <cellStyle name="Normal 2 2 4 10 9 2" xfId="15474"/>
    <cellStyle name="Normal 2 2 4 11" xfId="15475"/>
    <cellStyle name="Normal 2 2 4 11 10" xfId="15476"/>
    <cellStyle name="Normal 2 2 4 11 10 2" xfId="15477"/>
    <cellStyle name="Normal 2 2 4 11 11" xfId="15478"/>
    <cellStyle name="Normal 2 2 4 11 2" xfId="15479"/>
    <cellStyle name="Normal 2 2 4 11 2 2" xfId="15480"/>
    <cellStyle name="Normal 2 2 4 11 3" xfId="15481"/>
    <cellStyle name="Normal 2 2 4 11 3 2" xfId="15482"/>
    <cellStyle name="Normal 2 2 4 11 4" xfId="15483"/>
    <cellStyle name="Normal 2 2 4 11 4 2" xfId="15484"/>
    <cellStyle name="Normal 2 2 4 11 5" xfId="15485"/>
    <cellStyle name="Normal 2 2 4 11 5 2" xfId="15486"/>
    <cellStyle name="Normal 2 2 4 11 6" xfId="15487"/>
    <cellStyle name="Normal 2 2 4 11 6 2" xfId="15488"/>
    <cellStyle name="Normal 2 2 4 11 7" xfId="15489"/>
    <cellStyle name="Normal 2 2 4 11 7 2" xfId="15490"/>
    <cellStyle name="Normal 2 2 4 11 8" xfId="15491"/>
    <cellStyle name="Normal 2 2 4 11 8 2" xfId="15492"/>
    <cellStyle name="Normal 2 2 4 11 9" xfId="15493"/>
    <cellStyle name="Normal 2 2 4 11 9 2" xfId="15494"/>
    <cellStyle name="Normal 2 2 4 12" xfId="15495"/>
    <cellStyle name="Normal 2 2 4 12 2" xfId="15496"/>
    <cellStyle name="Normal 2 2 4 13" xfId="15497"/>
    <cellStyle name="Normal 2 2 4 13 2" xfId="15498"/>
    <cellStyle name="Normal 2 2 4 14" xfId="15499"/>
    <cellStyle name="Normal 2 2 4 14 2" xfId="15500"/>
    <cellStyle name="Normal 2 2 4 15" xfId="15501"/>
    <cellStyle name="Normal 2 2 4 15 2" xfId="15502"/>
    <cellStyle name="Normal 2 2 4 16" xfId="15503"/>
    <cellStyle name="Normal 2 2 4 16 2" xfId="15504"/>
    <cellStyle name="Normal 2 2 4 17" xfId="15505"/>
    <cellStyle name="Normal 2 2 4 17 2" xfId="15506"/>
    <cellStyle name="Normal 2 2 4 18" xfId="15507"/>
    <cellStyle name="Normal 2 2 4 18 2" xfId="15508"/>
    <cellStyle name="Normal 2 2 4 19" xfId="15509"/>
    <cellStyle name="Normal 2 2 4 19 2" xfId="15510"/>
    <cellStyle name="Normal 2 2 4 2" xfId="15511"/>
    <cellStyle name="Normal 2 2 4 2 10" xfId="15512"/>
    <cellStyle name="Normal 2 2 4 2 2" xfId="15513"/>
    <cellStyle name="Normal 2 2 4 2 2 10" xfId="15514"/>
    <cellStyle name="Normal 2 2 4 2 2 10 2" xfId="15515"/>
    <cellStyle name="Normal 2 2 4 2 2 11" xfId="15516"/>
    <cellStyle name="Normal 2 2 4 2 2 11 2" xfId="15517"/>
    <cellStyle name="Normal 2 2 4 2 2 12" xfId="15518"/>
    <cellStyle name="Normal 2 2 4 2 2 12 2" xfId="15519"/>
    <cellStyle name="Normal 2 2 4 2 2 13" xfId="15520"/>
    <cellStyle name="Normal 2 2 4 2 2 13 2" xfId="15521"/>
    <cellStyle name="Normal 2 2 4 2 2 14" xfId="15522"/>
    <cellStyle name="Normal 2 2 4 2 2 14 2" xfId="15523"/>
    <cellStyle name="Normal 2 2 4 2 2 15" xfId="15524"/>
    <cellStyle name="Normal 2 2 4 2 2 15 2" xfId="15525"/>
    <cellStyle name="Normal 2 2 4 2 2 16" xfId="15526"/>
    <cellStyle name="Normal 2 2 4 2 2 16 2" xfId="15527"/>
    <cellStyle name="Normal 2 2 4 2 2 17" xfId="15528"/>
    <cellStyle name="Normal 2 2 4 2 2 17 2" xfId="15529"/>
    <cellStyle name="Normal 2 2 4 2 2 18" xfId="15530"/>
    <cellStyle name="Normal 2 2 4 2 2 2" xfId="15531"/>
    <cellStyle name="Normal 2 2 4 2 2 2 2" xfId="15532"/>
    <cellStyle name="Normal 2 2 4 2 2 2 2 10" xfId="15533"/>
    <cellStyle name="Normal 2 2 4 2 2 2 2 10 2" xfId="15534"/>
    <cellStyle name="Normal 2 2 4 2 2 2 2 11" xfId="15535"/>
    <cellStyle name="Normal 2 2 4 2 2 2 2 11 2" xfId="15536"/>
    <cellStyle name="Normal 2 2 4 2 2 2 2 12" xfId="15537"/>
    <cellStyle name="Normal 2 2 4 2 2 2 2 12 2" xfId="15538"/>
    <cellStyle name="Normal 2 2 4 2 2 2 2 13" xfId="15539"/>
    <cellStyle name="Normal 2 2 4 2 2 2 2 13 2" xfId="15540"/>
    <cellStyle name="Normal 2 2 4 2 2 2 2 14" xfId="15541"/>
    <cellStyle name="Normal 2 2 4 2 2 2 2 14 2" xfId="15542"/>
    <cellStyle name="Normal 2 2 4 2 2 2 2 15" xfId="15543"/>
    <cellStyle name="Normal 2 2 4 2 2 2 2 15 2" xfId="15544"/>
    <cellStyle name="Normal 2 2 4 2 2 2 2 16" xfId="15545"/>
    <cellStyle name="Normal 2 2 4 2 2 2 2 16 2" xfId="15546"/>
    <cellStyle name="Normal 2 2 4 2 2 2 2 17" xfId="15547"/>
    <cellStyle name="Normal 2 2 4 2 2 2 2 2" xfId="15548"/>
    <cellStyle name="Normal 2 2 4 2 2 2 2 2 2" xfId="15549"/>
    <cellStyle name="Normal 2 2 4 2 2 2 2 3" xfId="15550"/>
    <cellStyle name="Normal 2 2 4 2 2 2 2 3 2" xfId="15551"/>
    <cellStyle name="Normal 2 2 4 2 2 2 2 4" xfId="15552"/>
    <cellStyle name="Normal 2 2 4 2 2 2 2 4 2" xfId="15553"/>
    <cellStyle name="Normal 2 2 4 2 2 2 2 5" xfId="15554"/>
    <cellStyle name="Normal 2 2 4 2 2 2 2 5 2" xfId="15555"/>
    <cellStyle name="Normal 2 2 4 2 2 2 2 6" xfId="15556"/>
    <cellStyle name="Normal 2 2 4 2 2 2 2 6 10" xfId="15557"/>
    <cellStyle name="Normal 2 2 4 2 2 2 2 6 10 2" xfId="15558"/>
    <cellStyle name="Normal 2 2 4 2 2 2 2 6 11" xfId="15559"/>
    <cellStyle name="Normal 2 2 4 2 2 2 2 6 11 2" xfId="15560"/>
    <cellStyle name="Normal 2 2 4 2 2 2 2 6 12" xfId="15561"/>
    <cellStyle name="Normal 2 2 4 2 2 2 2 6 2" xfId="15562"/>
    <cellStyle name="Normal 2 2 4 2 2 2 2 6 2 10" xfId="15563"/>
    <cellStyle name="Normal 2 2 4 2 2 2 2 6 2 10 2" xfId="15564"/>
    <cellStyle name="Normal 2 2 4 2 2 2 2 6 2 11" xfId="15565"/>
    <cellStyle name="Normal 2 2 4 2 2 2 2 6 2 2" xfId="15566"/>
    <cellStyle name="Normal 2 2 4 2 2 2 2 6 2 2 2" xfId="15567"/>
    <cellStyle name="Normal 2 2 4 2 2 2 2 6 2 3" xfId="15568"/>
    <cellStyle name="Normal 2 2 4 2 2 2 2 6 2 3 2" xfId="15569"/>
    <cellStyle name="Normal 2 2 4 2 2 2 2 6 2 4" xfId="15570"/>
    <cellStyle name="Normal 2 2 4 2 2 2 2 6 2 4 2" xfId="15571"/>
    <cellStyle name="Normal 2 2 4 2 2 2 2 6 2 5" xfId="15572"/>
    <cellStyle name="Normal 2 2 4 2 2 2 2 6 2 5 2" xfId="15573"/>
    <cellStyle name="Normal 2 2 4 2 2 2 2 6 2 6" xfId="15574"/>
    <cellStyle name="Normal 2 2 4 2 2 2 2 6 2 6 2" xfId="15575"/>
    <cellStyle name="Normal 2 2 4 2 2 2 2 6 2 7" xfId="15576"/>
    <cellStyle name="Normal 2 2 4 2 2 2 2 6 2 7 2" xfId="15577"/>
    <cellStyle name="Normal 2 2 4 2 2 2 2 6 2 8" xfId="15578"/>
    <cellStyle name="Normal 2 2 4 2 2 2 2 6 2 8 2" xfId="15579"/>
    <cellStyle name="Normal 2 2 4 2 2 2 2 6 2 9" xfId="15580"/>
    <cellStyle name="Normal 2 2 4 2 2 2 2 6 2 9 2" xfId="15581"/>
    <cellStyle name="Normal 2 2 4 2 2 2 2 6 3" xfId="15582"/>
    <cellStyle name="Normal 2 2 4 2 2 2 2 6 3 2" xfId="15583"/>
    <cellStyle name="Normal 2 2 4 2 2 2 2 6 4" xfId="15584"/>
    <cellStyle name="Normal 2 2 4 2 2 2 2 6 4 2" xfId="15585"/>
    <cellStyle name="Normal 2 2 4 2 2 2 2 6 5" xfId="15586"/>
    <cellStyle name="Normal 2 2 4 2 2 2 2 6 5 2" xfId="15587"/>
    <cellStyle name="Normal 2 2 4 2 2 2 2 6 6" xfId="15588"/>
    <cellStyle name="Normal 2 2 4 2 2 2 2 6 6 2" xfId="15589"/>
    <cellStyle name="Normal 2 2 4 2 2 2 2 6 7" xfId="15590"/>
    <cellStyle name="Normal 2 2 4 2 2 2 2 6 7 2" xfId="15591"/>
    <cellStyle name="Normal 2 2 4 2 2 2 2 6 8" xfId="15592"/>
    <cellStyle name="Normal 2 2 4 2 2 2 2 6 8 2" xfId="15593"/>
    <cellStyle name="Normal 2 2 4 2 2 2 2 6 9" xfId="15594"/>
    <cellStyle name="Normal 2 2 4 2 2 2 2 6 9 2" xfId="15595"/>
    <cellStyle name="Normal 2 2 4 2 2 2 2 7" xfId="15596"/>
    <cellStyle name="Normal 2 2 4 2 2 2 2 7 10" xfId="15597"/>
    <cellStyle name="Normal 2 2 4 2 2 2 2 7 10 2" xfId="15598"/>
    <cellStyle name="Normal 2 2 4 2 2 2 2 7 11" xfId="15599"/>
    <cellStyle name="Normal 2 2 4 2 2 2 2 7 2" xfId="15600"/>
    <cellStyle name="Normal 2 2 4 2 2 2 2 7 2 2" xfId="15601"/>
    <cellStyle name="Normal 2 2 4 2 2 2 2 7 3" xfId="15602"/>
    <cellStyle name="Normal 2 2 4 2 2 2 2 7 3 2" xfId="15603"/>
    <cellStyle name="Normal 2 2 4 2 2 2 2 7 4" xfId="15604"/>
    <cellStyle name="Normal 2 2 4 2 2 2 2 7 4 2" xfId="15605"/>
    <cellStyle name="Normal 2 2 4 2 2 2 2 7 5" xfId="15606"/>
    <cellStyle name="Normal 2 2 4 2 2 2 2 7 5 2" xfId="15607"/>
    <cellStyle name="Normal 2 2 4 2 2 2 2 7 6" xfId="15608"/>
    <cellStyle name="Normal 2 2 4 2 2 2 2 7 6 2" xfId="15609"/>
    <cellStyle name="Normal 2 2 4 2 2 2 2 7 7" xfId="15610"/>
    <cellStyle name="Normal 2 2 4 2 2 2 2 7 7 2" xfId="15611"/>
    <cellStyle name="Normal 2 2 4 2 2 2 2 7 8" xfId="15612"/>
    <cellStyle name="Normal 2 2 4 2 2 2 2 7 8 2" xfId="15613"/>
    <cellStyle name="Normal 2 2 4 2 2 2 2 7 9" xfId="15614"/>
    <cellStyle name="Normal 2 2 4 2 2 2 2 7 9 2" xfId="15615"/>
    <cellStyle name="Normal 2 2 4 2 2 2 2 8" xfId="15616"/>
    <cellStyle name="Normal 2 2 4 2 2 2 2 8 2" xfId="15617"/>
    <cellStyle name="Normal 2 2 4 2 2 2 2 9" xfId="15618"/>
    <cellStyle name="Normal 2 2 4 2 2 2 2 9 2" xfId="15619"/>
    <cellStyle name="Normal 2 2 4 2 2 2 3" xfId="15620"/>
    <cellStyle name="Normal 2 2 4 2 2 2 3 10" xfId="15621"/>
    <cellStyle name="Normal 2 2 4 2 2 2 3 10 2" xfId="15622"/>
    <cellStyle name="Normal 2 2 4 2 2 2 3 11" xfId="15623"/>
    <cellStyle name="Normal 2 2 4 2 2 2 3 11 2" xfId="15624"/>
    <cellStyle name="Normal 2 2 4 2 2 2 3 12" xfId="15625"/>
    <cellStyle name="Normal 2 2 4 2 2 2 3 12 2" xfId="15626"/>
    <cellStyle name="Normal 2 2 4 2 2 2 3 13" xfId="15627"/>
    <cellStyle name="Normal 2 2 4 2 2 2 3 2" xfId="15628"/>
    <cellStyle name="Normal 2 2 4 2 2 2 3 2 10" xfId="15629"/>
    <cellStyle name="Normal 2 2 4 2 2 2 3 2 10 2" xfId="15630"/>
    <cellStyle name="Normal 2 2 4 2 2 2 3 2 11" xfId="15631"/>
    <cellStyle name="Normal 2 2 4 2 2 2 3 2 11 2" xfId="15632"/>
    <cellStyle name="Normal 2 2 4 2 2 2 3 2 12" xfId="15633"/>
    <cellStyle name="Normal 2 2 4 2 2 2 3 2 2" xfId="15634"/>
    <cellStyle name="Normal 2 2 4 2 2 2 3 2 2 10" xfId="15635"/>
    <cellStyle name="Normal 2 2 4 2 2 2 3 2 2 10 2" xfId="15636"/>
    <cellStyle name="Normal 2 2 4 2 2 2 3 2 2 11" xfId="15637"/>
    <cellStyle name="Normal 2 2 4 2 2 2 3 2 2 2" xfId="15638"/>
    <cellStyle name="Normal 2 2 4 2 2 2 3 2 2 2 2" xfId="15639"/>
    <cellStyle name="Normal 2 2 4 2 2 2 3 2 2 3" xfId="15640"/>
    <cellStyle name="Normal 2 2 4 2 2 2 3 2 2 3 2" xfId="15641"/>
    <cellStyle name="Normal 2 2 4 2 2 2 3 2 2 4" xfId="15642"/>
    <cellStyle name="Normal 2 2 4 2 2 2 3 2 2 4 2" xfId="15643"/>
    <cellStyle name="Normal 2 2 4 2 2 2 3 2 2 5" xfId="15644"/>
    <cellStyle name="Normal 2 2 4 2 2 2 3 2 2 5 2" xfId="15645"/>
    <cellStyle name="Normal 2 2 4 2 2 2 3 2 2 6" xfId="15646"/>
    <cellStyle name="Normal 2 2 4 2 2 2 3 2 2 6 2" xfId="15647"/>
    <cellStyle name="Normal 2 2 4 2 2 2 3 2 2 7" xfId="15648"/>
    <cellStyle name="Normal 2 2 4 2 2 2 3 2 2 7 2" xfId="15649"/>
    <cellStyle name="Normal 2 2 4 2 2 2 3 2 2 8" xfId="15650"/>
    <cellStyle name="Normal 2 2 4 2 2 2 3 2 2 8 2" xfId="15651"/>
    <cellStyle name="Normal 2 2 4 2 2 2 3 2 2 9" xfId="15652"/>
    <cellStyle name="Normal 2 2 4 2 2 2 3 2 2 9 2" xfId="15653"/>
    <cellStyle name="Normal 2 2 4 2 2 2 3 2 3" xfId="15654"/>
    <cellStyle name="Normal 2 2 4 2 2 2 3 2 3 2" xfId="15655"/>
    <cellStyle name="Normal 2 2 4 2 2 2 3 2 4" xfId="15656"/>
    <cellStyle name="Normal 2 2 4 2 2 2 3 2 4 2" xfId="15657"/>
    <cellStyle name="Normal 2 2 4 2 2 2 3 2 5" xfId="15658"/>
    <cellStyle name="Normal 2 2 4 2 2 2 3 2 5 2" xfId="15659"/>
    <cellStyle name="Normal 2 2 4 2 2 2 3 2 6" xfId="15660"/>
    <cellStyle name="Normal 2 2 4 2 2 2 3 2 6 2" xfId="15661"/>
    <cellStyle name="Normal 2 2 4 2 2 2 3 2 7" xfId="15662"/>
    <cellStyle name="Normal 2 2 4 2 2 2 3 2 7 2" xfId="15663"/>
    <cellStyle name="Normal 2 2 4 2 2 2 3 2 8" xfId="15664"/>
    <cellStyle name="Normal 2 2 4 2 2 2 3 2 8 2" xfId="15665"/>
    <cellStyle name="Normal 2 2 4 2 2 2 3 2 9" xfId="15666"/>
    <cellStyle name="Normal 2 2 4 2 2 2 3 2 9 2" xfId="15667"/>
    <cellStyle name="Normal 2 2 4 2 2 2 3 3" xfId="15668"/>
    <cellStyle name="Normal 2 2 4 2 2 2 3 3 10" xfId="15669"/>
    <cellStyle name="Normal 2 2 4 2 2 2 3 3 10 2" xfId="15670"/>
    <cellStyle name="Normal 2 2 4 2 2 2 3 3 11" xfId="15671"/>
    <cellStyle name="Normal 2 2 4 2 2 2 3 3 2" xfId="15672"/>
    <cellStyle name="Normal 2 2 4 2 2 2 3 3 2 2" xfId="15673"/>
    <cellStyle name="Normal 2 2 4 2 2 2 3 3 3" xfId="15674"/>
    <cellStyle name="Normal 2 2 4 2 2 2 3 3 3 2" xfId="15675"/>
    <cellStyle name="Normal 2 2 4 2 2 2 3 3 4" xfId="15676"/>
    <cellStyle name="Normal 2 2 4 2 2 2 3 3 4 2" xfId="15677"/>
    <cellStyle name="Normal 2 2 4 2 2 2 3 3 5" xfId="15678"/>
    <cellStyle name="Normal 2 2 4 2 2 2 3 3 5 2" xfId="15679"/>
    <cellStyle name="Normal 2 2 4 2 2 2 3 3 6" xfId="15680"/>
    <cellStyle name="Normal 2 2 4 2 2 2 3 3 6 2" xfId="15681"/>
    <cellStyle name="Normal 2 2 4 2 2 2 3 3 7" xfId="15682"/>
    <cellStyle name="Normal 2 2 4 2 2 2 3 3 7 2" xfId="15683"/>
    <cellStyle name="Normal 2 2 4 2 2 2 3 3 8" xfId="15684"/>
    <cellStyle name="Normal 2 2 4 2 2 2 3 3 8 2" xfId="15685"/>
    <cellStyle name="Normal 2 2 4 2 2 2 3 3 9" xfId="15686"/>
    <cellStyle name="Normal 2 2 4 2 2 2 3 3 9 2" xfId="15687"/>
    <cellStyle name="Normal 2 2 4 2 2 2 3 4" xfId="15688"/>
    <cellStyle name="Normal 2 2 4 2 2 2 3 4 2" xfId="15689"/>
    <cellStyle name="Normal 2 2 4 2 2 2 3 5" xfId="15690"/>
    <cellStyle name="Normal 2 2 4 2 2 2 3 5 2" xfId="15691"/>
    <cellStyle name="Normal 2 2 4 2 2 2 3 6" xfId="15692"/>
    <cellStyle name="Normal 2 2 4 2 2 2 3 6 2" xfId="15693"/>
    <cellStyle name="Normal 2 2 4 2 2 2 3 7" xfId="15694"/>
    <cellStyle name="Normal 2 2 4 2 2 2 3 7 2" xfId="15695"/>
    <cellStyle name="Normal 2 2 4 2 2 2 3 8" xfId="15696"/>
    <cellStyle name="Normal 2 2 4 2 2 2 3 8 2" xfId="15697"/>
    <cellStyle name="Normal 2 2 4 2 2 2 3 9" xfId="15698"/>
    <cellStyle name="Normal 2 2 4 2 2 2 3 9 2" xfId="15699"/>
    <cellStyle name="Normal 2 2 4 2 2 2 4" xfId="15700"/>
    <cellStyle name="Normal 2 2 4 2 2 2 4 10" xfId="15701"/>
    <cellStyle name="Normal 2 2 4 2 2 2 4 10 2" xfId="15702"/>
    <cellStyle name="Normal 2 2 4 2 2 2 4 11" xfId="15703"/>
    <cellStyle name="Normal 2 2 4 2 2 2 4 11 2" xfId="15704"/>
    <cellStyle name="Normal 2 2 4 2 2 2 4 12" xfId="15705"/>
    <cellStyle name="Normal 2 2 4 2 2 2 4 12 2" xfId="15706"/>
    <cellStyle name="Normal 2 2 4 2 2 2 4 13" xfId="15707"/>
    <cellStyle name="Normal 2 2 4 2 2 2 4 2" xfId="15708"/>
    <cellStyle name="Normal 2 2 4 2 2 2 4 2 10" xfId="15709"/>
    <cellStyle name="Normal 2 2 4 2 2 2 4 2 10 2" xfId="15710"/>
    <cellStyle name="Normal 2 2 4 2 2 2 4 2 11" xfId="15711"/>
    <cellStyle name="Normal 2 2 4 2 2 2 4 2 11 2" xfId="15712"/>
    <cellStyle name="Normal 2 2 4 2 2 2 4 2 12" xfId="15713"/>
    <cellStyle name="Normal 2 2 4 2 2 2 4 2 2" xfId="15714"/>
    <cellStyle name="Normal 2 2 4 2 2 2 4 2 2 10" xfId="15715"/>
    <cellStyle name="Normal 2 2 4 2 2 2 4 2 2 10 2" xfId="15716"/>
    <cellStyle name="Normal 2 2 4 2 2 2 4 2 2 11" xfId="15717"/>
    <cellStyle name="Normal 2 2 4 2 2 2 4 2 2 2" xfId="15718"/>
    <cellStyle name="Normal 2 2 4 2 2 2 4 2 2 2 2" xfId="15719"/>
    <cellStyle name="Normal 2 2 4 2 2 2 4 2 2 3" xfId="15720"/>
    <cellStyle name="Normal 2 2 4 2 2 2 4 2 2 3 2" xfId="15721"/>
    <cellStyle name="Normal 2 2 4 2 2 2 4 2 2 4" xfId="15722"/>
    <cellStyle name="Normal 2 2 4 2 2 2 4 2 2 4 2" xfId="15723"/>
    <cellStyle name="Normal 2 2 4 2 2 2 4 2 2 5" xfId="15724"/>
    <cellStyle name="Normal 2 2 4 2 2 2 4 2 2 5 2" xfId="15725"/>
    <cellStyle name="Normal 2 2 4 2 2 2 4 2 2 6" xfId="15726"/>
    <cellStyle name="Normal 2 2 4 2 2 2 4 2 2 6 2" xfId="15727"/>
    <cellStyle name="Normal 2 2 4 2 2 2 4 2 2 7" xfId="15728"/>
    <cellStyle name="Normal 2 2 4 2 2 2 4 2 2 7 2" xfId="15729"/>
    <cellStyle name="Normal 2 2 4 2 2 2 4 2 2 8" xfId="15730"/>
    <cellStyle name="Normal 2 2 4 2 2 2 4 2 2 8 2" xfId="15731"/>
    <cellStyle name="Normal 2 2 4 2 2 2 4 2 2 9" xfId="15732"/>
    <cellStyle name="Normal 2 2 4 2 2 2 4 2 2 9 2" xfId="15733"/>
    <cellStyle name="Normal 2 2 4 2 2 2 4 2 3" xfId="15734"/>
    <cellStyle name="Normal 2 2 4 2 2 2 4 2 3 2" xfId="15735"/>
    <cellStyle name="Normal 2 2 4 2 2 2 4 2 4" xfId="15736"/>
    <cellStyle name="Normal 2 2 4 2 2 2 4 2 4 2" xfId="15737"/>
    <cellStyle name="Normal 2 2 4 2 2 2 4 2 5" xfId="15738"/>
    <cellStyle name="Normal 2 2 4 2 2 2 4 2 5 2" xfId="15739"/>
    <cellStyle name="Normal 2 2 4 2 2 2 4 2 6" xfId="15740"/>
    <cellStyle name="Normal 2 2 4 2 2 2 4 2 6 2" xfId="15741"/>
    <cellStyle name="Normal 2 2 4 2 2 2 4 2 7" xfId="15742"/>
    <cellStyle name="Normal 2 2 4 2 2 2 4 2 7 2" xfId="15743"/>
    <cellStyle name="Normal 2 2 4 2 2 2 4 2 8" xfId="15744"/>
    <cellStyle name="Normal 2 2 4 2 2 2 4 2 8 2" xfId="15745"/>
    <cellStyle name="Normal 2 2 4 2 2 2 4 2 9" xfId="15746"/>
    <cellStyle name="Normal 2 2 4 2 2 2 4 2 9 2" xfId="15747"/>
    <cellStyle name="Normal 2 2 4 2 2 2 4 3" xfId="15748"/>
    <cellStyle name="Normal 2 2 4 2 2 2 4 3 10" xfId="15749"/>
    <cellStyle name="Normal 2 2 4 2 2 2 4 3 10 2" xfId="15750"/>
    <cellStyle name="Normal 2 2 4 2 2 2 4 3 11" xfId="15751"/>
    <cellStyle name="Normal 2 2 4 2 2 2 4 3 2" xfId="15752"/>
    <cellStyle name="Normal 2 2 4 2 2 2 4 3 2 2" xfId="15753"/>
    <cellStyle name="Normal 2 2 4 2 2 2 4 3 3" xfId="15754"/>
    <cellStyle name="Normal 2 2 4 2 2 2 4 3 3 2" xfId="15755"/>
    <cellStyle name="Normal 2 2 4 2 2 2 4 3 4" xfId="15756"/>
    <cellStyle name="Normal 2 2 4 2 2 2 4 3 4 2" xfId="15757"/>
    <cellStyle name="Normal 2 2 4 2 2 2 4 3 5" xfId="15758"/>
    <cellStyle name="Normal 2 2 4 2 2 2 4 3 5 2" xfId="15759"/>
    <cellStyle name="Normal 2 2 4 2 2 2 4 3 6" xfId="15760"/>
    <cellStyle name="Normal 2 2 4 2 2 2 4 3 6 2" xfId="15761"/>
    <cellStyle name="Normal 2 2 4 2 2 2 4 3 7" xfId="15762"/>
    <cellStyle name="Normal 2 2 4 2 2 2 4 3 7 2" xfId="15763"/>
    <cellStyle name="Normal 2 2 4 2 2 2 4 3 8" xfId="15764"/>
    <cellStyle name="Normal 2 2 4 2 2 2 4 3 8 2" xfId="15765"/>
    <cellStyle name="Normal 2 2 4 2 2 2 4 3 9" xfId="15766"/>
    <cellStyle name="Normal 2 2 4 2 2 2 4 3 9 2" xfId="15767"/>
    <cellStyle name="Normal 2 2 4 2 2 2 4 4" xfId="15768"/>
    <cellStyle name="Normal 2 2 4 2 2 2 4 4 2" xfId="15769"/>
    <cellStyle name="Normal 2 2 4 2 2 2 4 5" xfId="15770"/>
    <cellStyle name="Normal 2 2 4 2 2 2 4 5 2" xfId="15771"/>
    <cellStyle name="Normal 2 2 4 2 2 2 4 6" xfId="15772"/>
    <cellStyle name="Normal 2 2 4 2 2 2 4 6 2" xfId="15773"/>
    <cellStyle name="Normal 2 2 4 2 2 2 4 7" xfId="15774"/>
    <cellStyle name="Normal 2 2 4 2 2 2 4 7 2" xfId="15775"/>
    <cellStyle name="Normal 2 2 4 2 2 2 4 8" xfId="15776"/>
    <cellStyle name="Normal 2 2 4 2 2 2 4 8 2" xfId="15777"/>
    <cellStyle name="Normal 2 2 4 2 2 2 4 9" xfId="15778"/>
    <cellStyle name="Normal 2 2 4 2 2 2 4 9 2" xfId="15779"/>
    <cellStyle name="Normal 2 2 4 2 2 2 5" xfId="15780"/>
    <cellStyle name="Normal 2 2 4 2 2 2 5 10" xfId="15781"/>
    <cellStyle name="Normal 2 2 4 2 2 2 5 10 2" xfId="15782"/>
    <cellStyle name="Normal 2 2 4 2 2 2 5 11" xfId="15783"/>
    <cellStyle name="Normal 2 2 4 2 2 2 5 11 2" xfId="15784"/>
    <cellStyle name="Normal 2 2 4 2 2 2 5 12" xfId="15785"/>
    <cellStyle name="Normal 2 2 4 2 2 2 5 12 2" xfId="15786"/>
    <cellStyle name="Normal 2 2 4 2 2 2 5 13" xfId="15787"/>
    <cellStyle name="Normal 2 2 4 2 2 2 5 2" xfId="15788"/>
    <cellStyle name="Normal 2 2 4 2 2 2 5 2 10" xfId="15789"/>
    <cellStyle name="Normal 2 2 4 2 2 2 5 2 10 2" xfId="15790"/>
    <cellStyle name="Normal 2 2 4 2 2 2 5 2 11" xfId="15791"/>
    <cellStyle name="Normal 2 2 4 2 2 2 5 2 11 2" xfId="15792"/>
    <cellStyle name="Normal 2 2 4 2 2 2 5 2 12" xfId="15793"/>
    <cellStyle name="Normal 2 2 4 2 2 2 5 2 2" xfId="15794"/>
    <cellStyle name="Normal 2 2 4 2 2 2 5 2 2 10" xfId="15795"/>
    <cellStyle name="Normal 2 2 4 2 2 2 5 2 2 10 2" xfId="15796"/>
    <cellStyle name="Normal 2 2 4 2 2 2 5 2 2 11" xfId="15797"/>
    <cellStyle name="Normal 2 2 4 2 2 2 5 2 2 2" xfId="15798"/>
    <cellStyle name="Normal 2 2 4 2 2 2 5 2 2 2 2" xfId="15799"/>
    <cellStyle name="Normal 2 2 4 2 2 2 5 2 2 3" xfId="15800"/>
    <cellStyle name="Normal 2 2 4 2 2 2 5 2 2 3 2" xfId="15801"/>
    <cellStyle name="Normal 2 2 4 2 2 2 5 2 2 4" xfId="15802"/>
    <cellStyle name="Normal 2 2 4 2 2 2 5 2 2 4 2" xfId="15803"/>
    <cellStyle name="Normal 2 2 4 2 2 2 5 2 2 5" xfId="15804"/>
    <cellStyle name="Normal 2 2 4 2 2 2 5 2 2 5 2" xfId="15805"/>
    <cellStyle name="Normal 2 2 4 2 2 2 5 2 2 6" xfId="15806"/>
    <cellStyle name="Normal 2 2 4 2 2 2 5 2 2 6 2" xfId="15807"/>
    <cellStyle name="Normal 2 2 4 2 2 2 5 2 2 7" xfId="15808"/>
    <cellStyle name="Normal 2 2 4 2 2 2 5 2 2 7 2" xfId="15809"/>
    <cellStyle name="Normal 2 2 4 2 2 2 5 2 2 8" xfId="15810"/>
    <cellStyle name="Normal 2 2 4 2 2 2 5 2 2 8 2" xfId="15811"/>
    <cellStyle name="Normal 2 2 4 2 2 2 5 2 2 9" xfId="15812"/>
    <cellStyle name="Normal 2 2 4 2 2 2 5 2 2 9 2" xfId="15813"/>
    <cellStyle name="Normal 2 2 4 2 2 2 5 2 3" xfId="15814"/>
    <cellStyle name="Normal 2 2 4 2 2 2 5 2 3 2" xfId="15815"/>
    <cellStyle name="Normal 2 2 4 2 2 2 5 2 4" xfId="15816"/>
    <cellStyle name="Normal 2 2 4 2 2 2 5 2 4 2" xfId="15817"/>
    <cellStyle name="Normal 2 2 4 2 2 2 5 2 5" xfId="15818"/>
    <cellStyle name="Normal 2 2 4 2 2 2 5 2 5 2" xfId="15819"/>
    <cellStyle name="Normal 2 2 4 2 2 2 5 2 6" xfId="15820"/>
    <cellStyle name="Normal 2 2 4 2 2 2 5 2 6 2" xfId="15821"/>
    <cellStyle name="Normal 2 2 4 2 2 2 5 2 7" xfId="15822"/>
    <cellStyle name="Normal 2 2 4 2 2 2 5 2 7 2" xfId="15823"/>
    <cellStyle name="Normal 2 2 4 2 2 2 5 2 8" xfId="15824"/>
    <cellStyle name="Normal 2 2 4 2 2 2 5 2 8 2" xfId="15825"/>
    <cellStyle name="Normal 2 2 4 2 2 2 5 2 9" xfId="15826"/>
    <cellStyle name="Normal 2 2 4 2 2 2 5 2 9 2" xfId="15827"/>
    <cellStyle name="Normal 2 2 4 2 2 2 5 3" xfId="15828"/>
    <cellStyle name="Normal 2 2 4 2 2 2 5 3 10" xfId="15829"/>
    <cellStyle name="Normal 2 2 4 2 2 2 5 3 10 2" xfId="15830"/>
    <cellStyle name="Normal 2 2 4 2 2 2 5 3 11" xfId="15831"/>
    <cellStyle name="Normal 2 2 4 2 2 2 5 3 2" xfId="15832"/>
    <cellStyle name="Normal 2 2 4 2 2 2 5 3 2 2" xfId="15833"/>
    <cellStyle name="Normal 2 2 4 2 2 2 5 3 3" xfId="15834"/>
    <cellStyle name="Normal 2 2 4 2 2 2 5 3 3 2" xfId="15835"/>
    <cellStyle name="Normal 2 2 4 2 2 2 5 3 4" xfId="15836"/>
    <cellStyle name="Normal 2 2 4 2 2 2 5 3 4 2" xfId="15837"/>
    <cellStyle name="Normal 2 2 4 2 2 2 5 3 5" xfId="15838"/>
    <cellStyle name="Normal 2 2 4 2 2 2 5 3 5 2" xfId="15839"/>
    <cellStyle name="Normal 2 2 4 2 2 2 5 3 6" xfId="15840"/>
    <cellStyle name="Normal 2 2 4 2 2 2 5 3 6 2" xfId="15841"/>
    <cellStyle name="Normal 2 2 4 2 2 2 5 3 7" xfId="15842"/>
    <cellStyle name="Normal 2 2 4 2 2 2 5 3 7 2" xfId="15843"/>
    <cellStyle name="Normal 2 2 4 2 2 2 5 3 8" xfId="15844"/>
    <cellStyle name="Normal 2 2 4 2 2 2 5 3 8 2" xfId="15845"/>
    <cellStyle name="Normal 2 2 4 2 2 2 5 3 9" xfId="15846"/>
    <cellStyle name="Normal 2 2 4 2 2 2 5 3 9 2" xfId="15847"/>
    <cellStyle name="Normal 2 2 4 2 2 2 5 4" xfId="15848"/>
    <cellStyle name="Normal 2 2 4 2 2 2 5 4 2" xfId="15849"/>
    <cellStyle name="Normal 2 2 4 2 2 2 5 5" xfId="15850"/>
    <cellStyle name="Normal 2 2 4 2 2 2 5 5 2" xfId="15851"/>
    <cellStyle name="Normal 2 2 4 2 2 2 5 6" xfId="15852"/>
    <cellStyle name="Normal 2 2 4 2 2 2 5 6 2" xfId="15853"/>
    <cellStyle name="Normal 2 2 4 2 2 2 5 7" xfId="15854"/>
    <cellStyle name="Normal 2 2 4 2 2 2 5 7 2" xfId="15855"/>
    <cellStyle name="Normal 2 2 4 2 2 2 5 8" xfId="15856"/>
    <cellStyle name="Normal 2 2 4 2 2 2 5 8 2" xfId="15857"/>
    <cellStyle name="Normal 2 2 4 2 2 2 5 9" xfId="15858"/>
    <cellStyle name="Normal 2 2 4 2 2 2 5 9 2" xfId="15859"/>
    <cellStyle name="Normal 2 2 4 2 2 2 6" xfId="15860"/>
    <cellStyle name="Normal 2 2 4 2 2 3" xfId="15861"/>
    <cellStyle name="Normal 2 2 4 2 2 3 2" xfId="15862"/>
    <cellStyle name="Normal 2 2 4 2 2 4" xfId="15863"/>
    <cellStyle name="Normal 2 2 4 2 2 4 2" xfId="15864"/>
    <cellStyle name="Normal 2 2 4 2 2 5" xfId="15865"/>
    <cellStyle name="Normal 2 2 4 2 2 5 2" xfId="15866"/>
    <cellStyle name="Normal 2 2 4 2 2 6" xfId="15867"/>
    <cellStyle name="Normal 2 2 4 2 2 6 2" xfId="15868"/>
    <cellStyle name="Normal 2 2 4 2 2 7" xfId="15869"/>
    <cellStyle name="Normal 2 2 4 2 2 7 10" xfId="15870"/>
    <cellStyle name="Normal 2 2 4 2 2 7 10 2" xfId="15871"/>
    <cellStyle name="Normal 2 2 4 2 2 7 11" xfId="15872"/>
    <cellStyle name="Normal 2 2 4 2 2 7 11 2" xfId="15873"/>
    <cellStyle name="Normal 2 2 4 2 2 7 12" xfId="15874"/>
    <cellStyle name="Normal 2 2 4 2 2 7 2" xfId="15875"/>
    <cellStyle name="Normal 2 2 4 2 2 7 2 10" xfId="15876"/>
    <cellStyle name="Normal 2 2 4 2 2 7 2 10 2" xfId="15877"/>
    <cellStyle name="Normal 2 2 4 2 2 7 2 11" xfId="15878"/>
    <cellStyle name="Normal 2 2 4 2 2 7 2 2" xfId="15879"/>
    <cellStyle name="Normal 2 2 4 2 2 7 2 2 2" xfId="15880"/>
    <cellStyle name="Normal 2 2 4 2 2 7 2 3" xfId="15881"/>
    <cellStyle name="Normal 2 2 4 2 2 7 2 3 2" xfId="15882"/>
    <cellStyle name="Normal 2 2 4 2 2 7 2 4" xfId="15883"/>
    <cellStyle name="Normal 2 2 4 2 2 7 2 4 2" xfId="15884"/>
    <cellStyle name="Normal 2 2 4 2 2 7 2 5" xfId="15885"/>
    <cellStyle name="Normal 2 2 4 2 2 7 2 5 2" xfId="15886"/>
    <cellStyle name="Normal 2 2 4 2 2 7 2 6" xfId="15887"/>
    <cellStyle name="Normal 2 2 4 2 2 7 2 6 2" xfId="15888"/>
    <cellStyle name="Normal 2 2 4 2 2 7 2 7" xfId="15889"/>
    <cellStyle name="Normal 2 2 4 2 2 7 2 7 2" xfId="15890"/>
    <cellStyle name="Normal 2 2 4 2 2 7 2 8" xfId="15891"/>
    <cellStyle name="Normal 2 2 4 2 2 7 2 8 2" xfId="15892"/>
    <cellStyle name="Normal 2 2 4 2 2 7 2 9" xfId="15893"/>
    <cellStyle name="Normal 2 2 4 2 2 7 2 9 2" xfId="15894"/>
    <cellStyle name="Normal 2 2 4 2 2 7 3" xfId="15895"/>
    <cellStyle name="Normal 2 2 4 2 2 7 3 2" xfId="15896"/>
    <cellStyle name="Normal 2 2 4 2 2 7 4" xfId="15897"/>
    <cellStyle name="Normal 2 2 4 2 2 7 4 2" xfId="15898"/>
    <cellStyle name="Normal 2 2 4 2 2 7 5" xfId="15899"/>
    <cellStyle name="Normal 2 2 4 2 2 7 5 2" xfId="15900"/>
    <cellStyle name="Normal 2 2 4 2 2 7 6" xfId="15901"/>
    <cellStyle name="Normal 2 2 4 2 2 7 6 2" xfId="15902"/>
    <cellStyle name="Normal 2 2 4 2 2 7 7" xfId="15903"/>
    <cellStyle name="Normal 2 2 4 2 2 7 7 2" xfId="15904"/>
    <cellStyle name="Normal 2 2 4 2 2 7 8" xfId="15905"/>
    <cellStyle name="Normal 2 2 4 2 2 7 8 2" xfId="15906"/>
    <cellStyle name="Normal 2 2 4 2 2 7 9" xfId="15907"/>
    <cellStyle name="Normal 2 2 4 2 2 7 9 2" xfId="15908"/>
    <cellStyle name="Normal 2 2 4 2 2 8" xfId="15909"/>
    <cellStyle name="Normal 2 2 4 2 2 8 10" xfId="15910"/>
    <cellStyle name="Normal 2 2 4 2 2 8 10 2" xfId="15911"/>
    <cellStyle name="Normal 2 2 4 2 2 8 11" xfId="15912"/>
    <cellStyle name="Normal 2 2 4 2 2 8 2" xfId="15913"/>
    <cellStyle name="Normal 2 2 4 2 2 8 2 2" xfId="15914"/>
    <cellStyle name="Normal 2 2 4 2 2 8 3" xfId="15915"/>
    <cellStyle name="Normal 2 2 4 2 2 8 3 2" xfId="15916"/>
    <cellStyle name="Normal 2 2 4 2 2 8 4" xfId="15917"/>
    <cellStyle name="Normal 2 2 4 2 2 8 4 2" xfId="15918"/>
    <cellStyle name="Normal 2 2 4 2 2 8 5" xfId="15919"/>
    <cellStyle name="Normal 2 2 4 2 2 8 5 2" xfId="15920"/>
    <cellStyle name="Normal 2 2 4 2 2 8 6" xfId="15921"/>
    <cellStyle name="Normal 2 2 4 2 2 8 6 2" xfId="15922"/>
    <cellStyle name="Normal 2 2 4 2 2 8 7" xfId="15923"/>
    <cellStyle name="Normal 2 2 4 2 2 8 7 2" xfId="15924"/>
    <cellStyle name="Normal 2 2 4 2 2 8 8" xfId="15925"/>
    <cellStyle name="Normal 2 2 4 2 2 8 8 2" xfId="15926"/>
    <cellStyle name="Normal 2 2 4 2 2 8 9" xfId="15927"/>
    <cellStyle name="Normal 2 2 4 2 2 8 9 2" xfId="15928"/>
    <cellStyle name="Normal 2 2 4 2 2 9" xfId="15929"/>
    <cellStyle name="Normal 2 2 4 2 2 9 2" xfId="15930"/>
    <cellStyle name="Normal 2 2 4 2 3" xfId="15931"/>
    <cellStyle name="Normal 2 2 4 2 3 2" xfId="15932"/>
    <cellStyle name="Normal 2 2 4 2 4" xfId="15933"/>
    <cellStyle name="Normal 2 2 4 2 4 2" xfId="15934"/>
    <cellStyle name="Normal 2 2 4 2 5" xfId="15935"/>
    <cellStyle name="Normal 2 2 4 2 5 2" xfId="15936"/>
    <cellStyle name="Normal 2 2 4 2 6" xfId="15937"/>
    <cellStyle name="Normal 2 2 4 2 6 10" xfId="15938"/>
    <cellStyle name="Normal 2 2 4 2 6 10 2" xfId="15939"/>
    <cellStyle name="Normal 2 2 4 2 6 11" xfId="15940"/>
    <cellStyle name="Normal 2 2 4 2 6 11 2" xfId="15941"/>
    <cellStyle name="Normal 2 2 4 2 6 12" xfId="15942"/>
    <cellStyle name="Normal 2 2 4 2 6 12 2" xfId="15943"/>
    <cellStyle name="Normal 2 2 4 2 6 13" xfId="15944"/>
    <cellStyle name="Normal 2 2 4 2 6 13 2" xfId="15945"/>
    <cellStyle name="Normal 2 2 4 2 6 14" xfId="15946"/>
    <cellStyle name="Normal 2 2 4 2 6 14 2" xfId="15947"/>
    <cellStyle name="Normal 2 2 4 2 6 15" xfId="15948"/>
    <cellStyle name="Normal 2 2 4 2 6 15 2" xfId="15949"/>
    <cellStyle name="Normal 2 2 4 2 6 16" xfId="15950"/>
    <cellStyle name="Normal 2 2 4 2 6 16 2" xfId="15951"/>
    <cellStyle name="Normal 2 2 4 2 6 17" xfId="15952"/>
    <cellStyle name="Normal 2 2 4 2 6 2" xfId="15953"/>
    <cellStyle name="Normal 2 2 4 2 6 2 2" xfId="15954"/>
    <cellStyle name="Normal 2 2 4 2 6 3" xfId="15955"/>
    <cellStyle name="Normal 2 2 4 2 6 3 2" xfId="15956"/>
    <cellStyle name="Normal 2 2 4 2 6 4" xfId="15957"/>
    <cellStyle name="Normal 2 2 4 2 6 4 2" xfId="15958"/>
    <cellStyle name="Normal 2 2 4 2 6 5" xfId="15959"/>
    <cellStyle name="Normal 2 2 4 2 6 5 2" xfId="15960"/>
    <cellStyle name="Normal 2 2 4 2 6 6" xfId="15961"/>
    <cellStyle name="Normal 2 2 4 2 6 6 10" xfId="15962"/>
    <cellStyle name="Normal 2 2 4 2 6 6 10 2" xfId="15963"/>
    <cellStyle name="Normal 2 2 4 2 6 6 11" xfId="15964"/>
    <cellStyle name="Normal 2 2 4 2 6 6 11 2" xfId="15965"/>
    <cellStyle name="Normal 2 2 4 2 6 6 12" xfId="15966"/>
    <cellStyle name="Normal 2 2 4 2 6 6 2" xfId="15967"/>
    <cellStyle name="Normal 2 2 4 2 6 6 2 10" xfId="15968"/>
    <cellStyle name="Normal 2 2 4 2 6 6 2 10 2" xfId="15969"/>
    <cellStyle name="Normal 2 2 4 2 6 6 2 11" xfId="15970"/>
    <cellStyle name="Normal 2 2 4 2 6 6 2 2" xfId="15971"/>
    <cellStyle name="Normal 2 2 4 2 6 6 2 2 2" xfId="15972"/>
    <cellStyle name="Normal 2 2 4 2 6 6 2 3" xfId="15973"/>
    <cellStyle name="Normal 2 2 4 2 6 6 2 3 2" xfId="15974"/>
    <cellStyle name="Normal 2 2 4 2 6 6 2 4" xfId="15975"/>
    <cellStyle name="Normal 2 2 4 2 6 6 2 4 2" xfId="15976"/>
    <cellStyle name="Normal 2 2 4 2 6 6 2 5" xfId="15977"/>
    <cellStyle name="Normal 2 2 4 2 6 6 2 5 2" xfId="15978"/>
    <cellStyle name="Normal 2 2 4 2 6 6 2 6" xfId="15979"/>
    <cellStyle name="Normal 2 2 4 2 6 6 2 6 2" xfId="15980"/>
    <cellStyle name="Normal 2 2 4 2 6 6 2 7" xfId="15981"/>
    <cellStyle name="Normal 2 2 4 2 6 6 2 7 2" xfId="15982"/>
    <cellStyle name="Normal 2 2 4 2 6 6 2 8" xfId="15983"/>
    <cellStyle name="Normal 2 2 4 2 6 6 2 8 2" xfId="15984"/>
    <cellStyle name="Normal 2 2 4 2 6 6 2 9" xfId="15985"/>
    <cellStyle name="Normal 2 2 4 2 6 6 2 9 2" xfId="15986"/>
    <cellStyle name="Normal 2 2 4 2 6 6 3" xfId="15987"/>
    <cellStyle name="Normal 2 2 4 2 6 6 3 2" xfId="15988"/>
    <cellStyle name="Normal 2 2 4 2 6 6 4" xfId="15989"/>
    <cellStyle name="Normal 2 2 4 2 6 6 4 2" xfId="15990"/>
    <cellStyle name="Normal 2 2 4 2 6 6 5" xfId="15991"/>
    <cellStyle name="Normal 2 2 4 2 6 6 5 2" xfId="15992"/>
    <cellStyle name="Normal 2 2 4 2 6 6 6" xfId="15993"/>
    <cellStyle name="Normal 2 2 4 2 6 6 6 2" xfId="15994"/>
    <cellStyle name="Normal 2 2 4 2 6 6 7" xfId="15995"/>
    <cellStyle name="Normal 2 2 4 2 6 6 7 2" xfId="15996"/>
    <cellStyle name="Normal 2 2 4 2 6 6 8" xfId="15997"/>
    <cellStyle name="Normal 2 2 4 2 6 6 8 2" xfId="15998"/>
    <cellStyle name="Normal 2 2 4 2 6 6 9" xfId="15999"/>
    <cellStyle name="Normal 2 2 4 2 6 6 9 2" xfId="16000"/>
    <cellStyle name="Normal 2 2 4 2 6 7" xfId="16001"/>
    <cellStyle name="Normal 2 2 4 2 6 7 10" xfId="16002"/>
    <cellStyle name="Normal 2 2 4 2 6 7 10 2" xfId="16003"/>
    <cellStyle name="Normal 2 2 4 2 6 7 11" xfId="16004"/>
    <cellStyle name="Normal 2 2 4 2 6 7 2" xfId="16005"/>
    <cellStyle name="Normal 2 2 4 2 6 7 2 2" xfId="16006"/>
    <cellStyle name="Normal 2 2 4 2 6 7 3" xfId="16007"/>
    <cellStyle name="Normal 2 2 4 2 6 7 3 2" xfId="16008"/>
    <cellStyle name="Normal 2 2 4 2 6 7 4" xfId="16009"/>
    <cellStyle name="Normal 2 2 4 2 6 7 4 2" xfId="16010"/>
    <cellStyle name="Normal 2 2 4 2 6 7 5" xfId="16011"/>
    <cellStyle name="Normal 2 2 4 2 6 7 5 2" xfId="16012"/>
    <cellStyle name="Normal 2 2 4 2 6 7 6" xfId="16013"/>
    <cellStyle name="Normal 2 2 4 2 6 7 6 2" xfId="16014"/>
    <cellStyle name="Normal 2 2 4 2 6 7 7" xfId="16015"/>
    <cellStyle name="Normal 2 2 4 2 6 7 7 2" xfId="16016"/>
    <cellStyle name="Normal 2 2 4 2 6 7 8" xfId="16017"/>
    <cellStyle name="Normal 2 2 4 2 6 7 8 2" xfId="16018"/>
    <cellStyle name="Normal 2 2 4 2 6 7 9" xfId="16019"/>
    <cellStyle name="Normal 2 2 4 2 6 7 9 2" xfId="16020"/>
    <cellStyle name="Normal 2 2 4 2 6 8" xfId="16021"/>
    <cellStyle name="Normal 2 2 4 2 6 8 2" xfId="16022"/>
    <cellStyle name="Normal 2 2 4 2 6 9" xfId="16023"/>
    <cellStyle name="Normal 2 2 4 2 6 9 2" xfId="16024"/>
    <cellStyle name="Normal 2 2 4 2 7" xfId="16025"/>
    <cellStyle name="Normal 2 2 4 2 7 10" xfId="16026"/>
    <cellStyle name="Normal 2 2 4 2 7 10 2" xfId="16027"/>
    <cellStyle name="Normal 2 2 4 2 7 11" xfId="16028"/>
    <cellStyle name="Normal 2 2 4 2 7 11 2" xfId="16029"/>
    <cellStyle name="Normal 2 2 4 2 7 12" xfId="16030"/>
    <cellStyle name="Normal 2 2 4 2 7 12 2" xfId="16031"/>
    <cellStyle name="Normal 2 2 4 2 7 13" xfId="16032"/>
    <cellStyle name="Normal 2 2 4 2 7 2" xfId="16033"/>
    <cellStyle name="Normal 2 2 4 2 7 2 10" xfId="16034"/>
    <cellStyle name="Normal 2 2 4 2 7 2 10 2" xfId="16035"/>
    <cellStyle name="Normal 2 2 4 2 7 2 11" xfId="16036"/>
    <cellStyle name="Normal 2 2 4 2 7 2 11 2" xfId="16037"/>
    <cellStyle name="Normal 2 2 4 2 7 2 12" xfId="16038"/>
    <cellStyle name="Normal 2 2 4 2 7 2 2" xfId="16039"/>
    <cellStyle name="Normal 2 2 4 2 7 2 2 10" xfId="16040"/>
    <cellStyle name="Normal 2 2 4 2 7 2 2 10 2" xfId="16041"/>
    <cellStyle name="Normal 2 2 4 2 7 2 2 11" xfId="16042"/>
    <cellStyle name="Normal 2 2 4 2 7 2 2 2" xfId="16043"/>
    <cellStyle name="Normal 2 2 4 2 7 2 2 2 2" xfId="16044"/>
    <cellStyle name="Normal 2 2 4 2 7 2 2 3" xfId="16045"/>
    <cellStyle name="Normal 2 2 4 2 7 2 2 3 2" xfId="16046"/>
    <cellStyle name="Normal 2 2 4 2 7 2 2 4" xfId="16047"/>
    <cellStyle name="Normal 2 2 4 2 7 2 2 4 2" xfId="16048"/>
    <cellStyle name="Normal 2 2 4 2 7 2 2 5" xfId="16049"/>
    <cellStyle name="Normal 2 2 4 2 7 2 2 5 2" xfId="16050"/>
    <cellStyle name="Normal 2 2 4 2 7 2 2 6" xfId="16051"/>
    <cellStyle name="Normal 2 2 4 2 7 2 2 6 2" xfId="16052"/>
    <cellStyle name="Normal 2 2 4 2 7 2 2 7" xfId="16053"/>
    <cellStyle name="Normal 2 2 4 2 7 2 2 7 2" xfId="16054"/>
    <cellStyle name="Normal 2 2 4 2 7 2 2 8" xfId="16055"/>
    <cellStyle name="Normal 2 2 4 2 7 2 2 8 2" xfId="16056"/>
    <cellStyle name="Normal 2 2 4 2 7 2 2 9" xfId="16057"/>
    <cellStyle name="Normal 2 2 4 2 7 2 2 9 2" xfId="16058"/>
    <cellStyle name="Normal 2 2 4 2 7 2 3" xfId="16059"/>
    <cellStyle name="Normal 2 2 4 2 7 2 3 2" xfId="16060"/>
    <cellStyle name="Normal 2 2 4 2 7 2 4" xfId="16061"/>
    <cellStyle name="Normal 2 2 4 2 7 2 4 2" xfId="16062"/>
    <cellStyle name="Normal 2 2 4 2 7 2 5" xfId="16063"/>
    <cellStyle name="Normal 2 2 4 2 7 2 5 2" xfId="16064"/>
    <cellStyle name="Normal 2 2 4 2 7 2 6" xfId="16065"/>
    <cellStyle name="Normal 2 2 4 2 7 2 6 2" xfId="16066"/>
    <cellStyle name="Normal 2 2 4 2 7 2 7" xfId="16067"/>
    <cellStyle name="Normal 2 2 4 2 7 2 7 2" xfId="16068"/>
    <cellStyle name="Normal 2 2 4 2 7 2 8" xfId="16069"/>
    <cellStyle name="Normal 2 2 4 2 7 2 8 2" xfId="16070"/>
    <cellStyle name="Normal 2 2 4 2 7 2 9" xfId="16071"/>
    <cellStyle name="Normal 2 2 4 2 7 2 9 2" xfId="16072"/>
    <cellStyle name="Normal 2 2 4 2 7 3" xfId="16073"/>
    <cellStyle name="Normal 2 2 4 2 7 3 10" xfId="16074"/>
    <cellStyle name="Normal 2 2 4 2 7 3 10 2" xfId="16075"/>
    <cellStyle name="Normal 2 2 4 2 7 3 11" xfId="16076"/>
    <cellStyle name="Normal 2 2 4 2 7 3 2" xfId="16077"/>
    <cellStyle name="Normal 2 2 4 2 7 3 2 2" xfId="16078"/>
    <cellStyle name="Normal 2 2 4 2 7 3 3" xfId="16079"/>
    <cellStyle name="Normal 2 2 4 2 7 3 3 2" xfId="16080"/>
    <cellStyle name="Normal 2 2 4 2 7 3 4" xfId="16081"/>
    <cellStyle name="Normal 2 2 4 2 7 3 4 2" xfId="16082"/>
    <cellStyle name="Normal 2 2 4 2 7 3 5" xfId="16083"/>
    <cellStyle name="Normal 2 2 4 2 7 3 5 2" xfId="16084"/>
    <cellStyle name="Normal 2 2 4 2 7 3 6" xfId="16085"/>
    <cellStyle name="Normal 2 2 4 2 7 3 6 2" xfId="16086"/>
    <cellStyle name="Normal 2 2 4 2 7 3 7" xfId="16087"/>
    <cellStyle name="Normal 2 2 4 2 7 3 7 2" xfId="16088"/>
    <cellStyle name="Normal 2 2 4 2 7 3 8" xfId="16089"/>
    <cellStyle name="Normal 2 2 4 2 7 3 8 2" xfId="16090"/>
    <cellStyle name="Normal 2 2 4 2 7 3 9" xfId="16091"/>
    <cellStyle name="Normal 2 2 4 2 7 3 9 2" xfId="16092"/>
    <cellStyle name="Normal 2 2 4 2 7 4" xfId="16093"/>
    <cellStyle name="Normal 2 2 4 2 7 4 2" xfId="16094"/>
    <cellStyle name="Normal 2 2 4 2 7 5" xfId="16095"/>
    <cellStyle name="Normal 2 2 4 2 7 5 2" xfId="16096"/>
    <cellStyle name="Normal 2 2 4 2 7 6" xfId="16097"/>
    <cellStyle name="Normal 2 2 4 2 7 6 2" xfId="16098"/>
    <cellStyle name="Normal 2 2 4 2 7 7" xfId="16099"/>
    <cellStyle name="Normal 2 2 4 2 7 7 2" xfId="16100"/>
    <cellStyle name="Normal 2 2 4 2 7 8" xfId="16101"/>
    <cellStyle name="Normal 2 2 4 2 7 8 2" xfId="16102"/>
    <cellStyle name="Normal 2 2 4 2 7 9" xfId="16103"/>
    <cellStyle name="Normal 2 2 4 2 7 9 2" xfId="16104"/>
    <cellStyle name="Normal 2 2 4 2 8" xfId="16105"/>
    <cellStyle name="Normal 2 2 4 2 8 10" xfId="16106"/>
    <cellStyle name="Normal 2 2 4 2 8 10 2" xfId="16107"/>
    <cellStyle name="Normal 2 2 4 2 8 11" xfId="16108"/>
    <cellStyle name="Normal 2 2 4 2 8 11 2" xfId="16109"/>
    <cellStyle name="Normal 2 2 4 2 8 12" xfId="16110"/>
    <cellStyle name="Normal 2 2 4 2 8 12 2" xfId="16111"/>
    <cellStyle name="Normal 2 2 4 2 8 13" xfId="16112"/>
    <cellStyle name="Normal 2 2 4 2 8 2" xfId="16113"/>
    <cellStyle name="Normal 2 2 4 2 8 2 10" xfId="16114"/>
    <cellStyle name="Normal 2 2 4 2 8 2 10 2" xfId="16115"/>
    <cellStyle name="Normal 2 2 4 2 8 2 11" xfId="16116"/>
    <cellStyle name="Normal 2 2 4 2 8 2 11 2" xfId="16117"/>
    <cellStyle name="Normal 2 2 4 2 8 2 12" xfId="16118"/>
    <cellStyle name="Normal 2 2 4 2 8 2 2" xfId="16119"/>
    <cellStyle name="Normal 2 2 4 2 8 2 2 10" xfId="16120"/>
    <cellStyle name="Normal 2 2 4 2 8 2 2 10 2" xfId="16121"/>
    <cellStyle name="Normal 2 2 4 2 8 2 2 11" xfId="16122"/>
    <cellStyle name="Normal 2 2 4 2 8 2 2 2" xfId="16123"/>
    <cellStyle name="Normal 2 2 4 2 8 2 2 2 2" xfId="16124"/>
    <cellStyle name="Normal 2 2 4 2 8 2 2 3" xfId="16125"/>
    <cellStyle name="Normal 2 2 4 2 8 2 2 3 2" xfId="16126"/>
    <cellStyle name="Normal 2 2 4 2 8 2 2 4" xfId="16127"/>
    <cellStyle name="Normal 2 2 4 2 8 2 2 4 2" xfId="16128"/>
    <cellStyle name="Normal 2 2 4 2 8 2 2 5" xfId="16129"/>
    <cellStyle name="Normal 2 2 4 2 8 2 2 5 2" xfId="16130"/>
    <cellStyle name="Normal 2 2 4 2 8 2 2 6" xfId="16131"/>
    <cellStyle name="Normal 2 2 4 2 8 2 2 6 2" xfId="16132"/>
    <cellStyle name="Normal 2 2 4 2 8 2 2 7" xfId="16133"/>
    <cellStyle name="Normal 2 2 4 2 8 2 2 7 2" xfId="16134"/>
    <cellStyle name="Normal 2 2 4 2 8 2 2 8" xfId="16135"/>
    <cellStyle name="Normal 2 2 4 2 8 2 2 8 2" xfId="16136"/>
    <cellStyle name="Normal 2 2 4 2 8 2 2 9" xfId="16137"/>
    <cellStyle name="Normal 2 2 4 2 8 2 2 9 2" xfId="16138"/>
    <cellStyle name="Normal 2 2 4 2 8 2 3" xfId="16139"/>
    <cellStyle name="Normal 2 2 4 2 8 2 3 2" xfId="16140"/>
    <cellStyle name="Normal 2 2 4 2 8 2 4" xfId="16141"/>
    <cellStyle name="Normal 2 2 4 2 8 2 4 2" xfId="16142"/>
    <cellStyle name="Normal 2 2 4 2 8 2 5" xfId="16143"/>
    <cellStyle name="Normal 2 2 4 2 8 2 5 2" xfId="16144"/>
    <cellStyle name="Normal 2 2 4 2 8 2 6" xfId="16145"/>
    <cellStyle name="Normal 2 2 4 2 8 2 6 2" xfId="16146"/>
    <cellStyle name="Normal 2 2 4 2 8 2 7" xfId="16147"/>
    <cellStyle name="Normal 2 2 4 2 8 2 7 2" xfId="16148"/>
    <cellStyle name="Normal 2 2 4 2 8 2 8" xfId="16149"/>
    <cellStyle name="Normal 2 2 4 2 8 2 8 2" xfId="16150"/>
    <cellStyle name="Normal 2 2 4 2 8 2 9" xfId="16151"/>
    <cellStyle name="Normal 2 2 4 2 8 2 9 2" xfId="16152"/>
    <cellStyle name="Normal 2 2 4 2 8 3" xfId="16153"/>
    <cellStyle name="Normal 2 2 4 2 8 3 10" xfId="16154"/>
    <cellStyle name="Normal 2 2 4 2 8 3 10 2" xfId="16155"/>
    <cellStyle name="Normal 2 2 4 2 8 3 11" xfId="16156"/>
    <cellStyle name="Normal 2 2 4 2 8 3 2" xfId="16157"/>
    <cellStyle name="Normal 2 2 4 2 8 3 2 2" xfId="16158"/>
    <cellStyle name="Normal 2 2 4 2 8 3 3" xfId="16159"/>
    <cellStyle name="Normal 2 2 4 2 8 3 3 2" xfId="16160"/>
    <cellStyle name="Normal 2 2 4 2 8 3 4" xfId="16161"/>
    <cellStyle name="Normal 2 2 4 2 8 3 4 2" xfId="16162"/>
    <cellStyle name="Normal 2 2 4 2 8 3 5" xfId="16163"/>
    <cellStyle name="Normal 2 2 4 2 8 3 5 2" xfId="16164"/>
    <cellStyle name="Normal 2 2 4 2 8 3 6" xfId="16165"/>
    <cellStyle name="Normal 2 2 4 2 8 3 6 2" xfId="16166"/>
    <cellStyle name="Normal 2 2 4 2 8 3 7" xfId="16167"/>
    <cellStyle name="Normal 2 2 4 2 8 3 7 2" xfId="16168"/>
    <cellStyle name="Normal 2 2 4 2 8 3 8" xfId="16169"/>
    <cellStyle name="Normal 2 2 4 2 8 3 8 2" xfId="16170"/>
    <cellStyle name="Normal 2 2 4 2 8 3 9" xfId="16171"/>
    <cellStyle name="Normal 2 2 4 2 8 3 9 2" xfId="16172"/>
    <cellStyle name="Normal 2 2 4 2 8 4" xfId="16173"/>
    <cellStyle name="Normal 2 2 4 2 8 4 2" xfId="16174"/>
    <cellStyle name="Normal 2 2 4 2 8 5" xfId="16175"/>
    <cellStyle name="Normal 2 2 4 2 8 5 2" xfId="16176"/>
    <cellStyle name="Normal 2 2 4 2 8 6" xfId="16177"/>
    <cellStyle name="Normal 2 2 4 2 8 6 2" xfId="16178"/>
    <cellStyle name="Normal 2 2 4 2 8 7" xfId="16179"/>
    <cellStyle name="Normal 2 2 4 2 8 7 2" xfId="16180"/>
    <cellStyle name="Normal 2 2 4 2 8 8" xfId="16181"/>
    <cellStyle name="Normal 2 2 4 2 8 8 2" xfId="16182"/>
    <cellStyle name="Normal 2 2 4 2 8 9" xfId="16183"/>
    <cellStyle name="Normal 2 2 4 2 8 9 2" xfId="16184"/>
    <cellStyle name="Normal 2 2 4 2 9" xfId="16185"/>
    <cellStyle name="Normal 2 2 4 2 9 10" xfId="16186"/>
    <cellStyle name="Normal 2 2 4 2 9 10 2" xfId="16187"/>
    <cellStyle name="Normal 2 2 4 2 9 11" xfId="16188"/>
    <cellStyle name="Normal 2 2 4 2 9 11 2" xfId="16189"/>
    <cellStyle name="Normal 2 2 4 2 9 12" xfId="16190"/>
    <cellStyle name="Normal 2 2 4 2 9 12 2" xfId="16191"/>
    <cellStyle name="Normal 2 2 4 2 9 13" xfId="16192"/>
    <cellStyle name="Normal 2 2 4 2 9 2" xfId="16193"/>
    <cellStyle name="Normal 2 2 4 2 9 2 10" xfId="16194"/>
    <cellStyle name="Normal 2 2 4 2 9 2 10 2" xfId="16195"/>
    <cellStyle name="Normal 2 2 4 2 9 2 11" xfId="16196"/>
    <cellStyle name="Normal 2 2 4 2 9 2 11 2" xfId="16197"/>
    <cellStyle name="Normal 2 2 4 2 9 2 12" xfId="16198"/>
    <cellStyle name="Normal 2 2 4 2 9 2 2" xfId="16199"/>
    <cellStyle name="Normal 2 2 4 2 9 2 2 10" xfId="16200"/>
    <cellStyle name="Normal 2 2 4 2 9 2 2 10 2" xfId="16201"/>
    <cellStyle name="Normal 2 2 4 2 9 2 2 11" xfId="16202"/>
    <cellStyle name="Normal 2 2 4 2 9 2 2 2" xfId="16203"/>
    <cellStyle name="Normal 2 2 4 2 9 2 2 2 2" xfId="16204"/>
    <cellStyle name="Normal 2 2 4 2 9 2 2 3" xfId="16205"/>
    <cellStyle name="Normal 2 2 4 2 9 2 2 3 2" xfId="16206"/>
    <cellStyle name="Normal 2 2 4 2 9 2 2 4" xfId="16207"/>
    <cellStyle name="Normal 2 2 4 2 9 2 2 4 2" xfId="16208"/>
    <cellStyle name="Normal 2 2 4 2 9 2 2 5" xfId="16209"/>
    <cellStyle name="Normal 2 2 4 2 9 2 2 5 2" xfId="16210"/>
    <cellStyle name="Normal 2 2 4 2 9 2 2 6" xfId="16211"/>
    <cellStyle name="Normal 2 2 4 2 9 2 2 6 2" xfId="16212"/>
    <cellStyle name="Normal 2 2 4 2 9 2 2 7" xfId="16213"/>
    <cellStyle name="Normal 2 2 4 2 9 2 2 7 2" xfId="16214"/>
    <cellStyle name="Normal 2 2 4 2 9 2 2 8" xfId="16215"/>
    <cellStyle name="Normal 2 2 4 2 9 2 2 8 2" xfId="16216"/>
    <cellStyle name="Normal 2 2 4 2 9 2 2 9" xfId="16217"/>
    <cellStyle name="Normal 2 2 4 2 9 2 2 9 2" xfId="16218"/>
    <cellStyle name="Normal 2 2 4 2 9 2 3" xfId="16219"/>
    <cellStyle name="Normal 2 2 4 2 9 2 3 2" xfId="16220"/>
    <cellStyle name="Normal 2 2 4 2 9 2 4" xfId="16221"/>
    <cellStyle name="Normal 2 2 4 2 9 2 4 2" xfId="16222"/>
    <cellStyle name="Normal 2 2 4 2 9 2 5" xfId="16223"/>
    <cellStyle name="Normal 2 2 4 2 9 2 5 2" xfId="16224"/>
    <cellStyle name="Normal 2 2 4 2 9 2 6" xfId="16225"/>
    <cellStyle name="Normal 2 2 4 2 9 2 6 2" xfId="16226"/>
    <cellStyle name="Normal 2 2 4 2 9 2 7" xfId="16227"/>
    <cellStyle name="Normal 2 2 4 2 9 2 7 2" xfId="16228"/>
    <cellStyle name="Normal 2 2 4 2 9 2 8" xfId="16229"/>
    <cellStyle name="Normal 2 2 4 2 9 2 8 2" xfId="16230"/>
    <cellStyle name="Normal 2 2 4 2 9 2 9" xfId="16231"/>
    <cellStyle name="Normal 2 2 4 2 9 2 9 2" xfId="16232"/>
    <cellStyle name="Normal 2 2 4 2 9 3" xfId="16233"/>
    <cellStyle name="Normal 2 2 4 2 9 3 10" xfId="16234"/>
    <cellStyle name="Normal 2 2 4 2 9 3 10 2" xfId="16235"/>
    <cellStyle name="Normal 2 2 4 2 9 3 11" xfId="16236"/>
    <cellStyle name="Normal 2 2 4 2 9 3 2" xfId="16237"/>
    <cellStyle name="Normal 2 2 4 2 9 3 2 2" xfId="16238"/>
    <cellStyle name="Normal 2 2 4 2 9 3 3" xfId="16239"/>
    <cellStyle name="Normal 2 2 4 2 9 3 3 2" xfId="16240"/>
    <cellStyle name="Normal 2 2 4 2 9 3 4" xfId="16241"/>
    <cellStyle name="Normal 2 2 4 2 9 3 4 2" xfId="16242"/>
    <cellStyle name="Normal 2 2 4 2 9 3 5" xfId="16243"/>
    <cellStyle name="Normal 2 2 4 2 9 3 5 2" xfId="16244"/>
    <cellStyle name="Normal 2 2 4 2 9 3 6" xfId="16245"/>
    <cellStyle name="Normal 2 2 4 2 9 3 6 2" xfId="16246"/>
    <cellStyle name="Normal 2 2 4 2 9 3 7" xfId="16247"/>
    <cellStyle name="Normal 2 2 4 2 9 3 7 2" xfId="16248"/>
    <cellStyle name="Normal 2 2 4 2 9 3 8" xfId="16249"/>
    <cellStyle name="Normal 2 2 4 2 9 3 8 2" xfId="16250"/>
    <cellStyle name="Normal 2 2 4 2 9 3 9" xfId="16251"/>
    <cellStyle name="Normal 2 2 4 2 9 3 9 2" xfId="16252"/>
    <cellStyle name="Normal 2 2 4 2 9 4" xfId="16253"/>
    <cellStyle name="Normal 2 2 4 2 9 4 2" xfId="16254"/>
    <cellStyle name="Normal 2 2 4 2 9 5" xfId="16255"/>
    <cellStyle name="Normal 2 2 4 2 9 5 2" xfId="16256"/>
    <cellStyle name="Normal 2 2 4 2 9 6" xfId="16257"/>
    <cellStyle name="Normal 2 2 4 2 9 6 2" xfId="16258"/>
    <cellStyle name="Normal 2 2 4 2 9 7" xfId="16259"/>
    <cellStyle name="Normal 2 2 4 2 9 7 2" xfId="16260"/>
    <cellStyle name="Normal 2 2 4 2 9 8" xfId="16261"/>
    <cellStyle name="Normal 2 2 4 2 9 8 2" xfId="16262"/>
    <cellStyle name="Normal 2 2 4 2 9 9" xfId="16263"/>
    <cellStyle name="Normal 2 2 4 2 9 9 2" xfId="16264"/>
    <cellStyle name="Normal 2 2 4 20" xfId="16265"/>
    <cellStyle name="Normal 2 2 4 20 2" xfId="16266"/>
    <cellStyle name="Normal 2 2 4 21" xfId="16267"/>
    <cellStyle name="Normal 2 2 4 3" xfId="16268"/>
    <cellStyle name="Normal 2 2 4 3 2" xfId="16269"/>
    <cellStyle name="Normal 2 2 4 3 2 10" xfId="16270"/>
    <cellStyle name="Normal 2 2 4 3 2 10 2" xfId="16271"/>
    <cellStyle name="Normal 2 2 4 3 2 11" xfId="16272"/>
    <cellStyle name="Normal 2 2 4 3 2 11 2" xfId="16273"/>
    <cellStyle name="Normal 2 2 4 3 2 12" xfId="16274"/>
    <cellStyle name="Normal 2 2 4 3 2 12 2" xfId="16275"/>
    <cellStyle name="Normal 2 2 4 3 2 13" xfId="16276"/>
    <cellStyle name="Normal 2 2 4 3 2 13 2" xfId="16277"/>
    <cellStyle name="Normal 2 2 4 3 2 14" xfId="16278"/>
    <cellStyle name="Normal 2 2 4 3 2 14 2" xfId="16279"/>
    <cellStyle name="Normal 2 2 4 3 2 15" xfId="16280"/>
    <cellStyle name="Normal 2 2 4 3 2 15 2" xfId="16281"/>
    <cellStyle name="Normal 2 2 4 3 2 16" xfId="16282"/>
    <cellStyle name="Normal 2 2 4 3 2 16 2" xfId="16283"/>
    <cellStyle name="Normal 2 2 4 3 2 17" xfId="16284"/>
    <cellStyle name="Normal 2 2 4 3 2 2" xfId="16285"/>
    <cellStyle name="Normal 2 2 4 3 2 2 2" xfId="16286"/>
    <cellStyle name="Normal 2 2 4 3 2 2 2 10" xfId="16287"/>
    <cellStyle name="Normal 2 2 4 3 2 2 2 10 2" xfId="16288"/>
    <cellStyle name="Normal 2 2 4 3 2 2 2 11" xfId="16289"/>
    <cellStyle name="Normal 2 2 4 3 2 2 2 11 2" xfId="16290"/>
    <cellStyle name="Normal 2 2 4 3 2 2 2 12" xfId="16291"/>
    <cellStyle name="Normal 2 2 4 3 2 2 2 12 2" xfId="16292"/>
    <cellStyle name="Normal 2 2 4 3 2 2 2 13" xfId="16293"/>
    <cellStyle name="Normal 2 2 4 3 2 2 2 2" xfId="16294"/>
    <cellStyle name="Normal 2 2 4 3 2 2 2 2 10" xfId="16295"/>
    <cellStyle name="Normal 2 2 4 3 2 2 2 2 10 2" xfId="16296"/>
    <cellStyle name="Normal 2 2 4 3 2 2 2 2 11" xfId="16297"/>
    <cellStyle name="Normal 2 2 4 3 2 2 2 2 11 2" xfId="16298"/>
    <cellStyle name="Normal 2 2 4 3 2 2 2 2 12" xfId="16299"/>
    <cellStyle name="Normal 2 2 4 3 2 2 2 2 2" xfId="16300"/>
    <cellStyle name="Normal 2 2 4 3 2 2 2 2 2 10" xfId="16301"/>
    <cellStyle name="Normal 2 2 4 3 2 2 2 2 2 10 2" xfId="16302"/>
    <cellStyle name="Normal 2 2 4 3 2 2 2 2 2 11" xfId="16303"/>
    <cellStyle name="Normal 2 2 4 3 2 2 2 2 2 2" xfId="16304"/>
    <cellStyle name="Normal 2 2 4 3 2 2 2 2 2 2 2" xfId="16305"/>
    <cellStyle name="Normal 2 2 4 3 2 2 2 2 2 3" xfId="16306"/>
    <cellStyle name="Normal 2 2 4 3 2 2 2 2 2 3 2" xfId="16307"/>
    <cellStyle name="Normal 2 2 4 3 2 2 2 2 2 4" xfId="16308"/>
    <cellStyle name="Normal 2 2 4 3 2 2 2 2 2 4 2" xfId="16309"/>
    <cellStyle name="Normal 2 2 4 3 2 2 2 2 2 5" xfId="16310"/>
    <cellStyle name="Normal 2 2 4 3 2 2 2 2 2 5 2" xfId="16311"/>
    <cellStyle name="Normal 2 2 4 3 2 2 2 2 2 6" xfId="16312"/>
    <cellStyle name="Normal 2 2 4 3 2 2 2 2 2 6 2" xfId="16313"/>
    <cellStyle name="Normal 2 2 4 3 2 2 2 2 2 7" xfId="16314"/>
    <cellStyle name="Normal 2 2 4 3 2 2 2 2 2 7 2" xfId="16315"/>
    <cellStyle name="Normal 2 2 4 3 2 2 2 2 2 8" xfId="16316"/>
    <cellStyle name="Normal 2 2 4 3 2 2 2 2 2 8 2" xfId="16317"/>
    <cellStyle name="Normal 2 2 4 3 2 2 2 2 2 9" xfId="16318"/>
    <cellStyle name="Normal 2 2 4 3 2 2 2 2 2 9 2" xfId="16319"/>
    <cellStyle name="Normal 2 2 4 3 2 2 2 2 3" xfId="16320"/>
    <cellStyle name="Normal 2 2 4 3 2 2 2 2 3 2" xfId="16321"/>
    <cellStyle name="Normal 2 2 4 3 2 2 2 2 4" xfId="16322"/>
    <cellStyle name="Normal 2 2 4 3 2 2 2 2 4 2" xfId="16323"/>
    <cellStyle name="Normal 2 2 4 3 2 2 2 2 5" xfId="16324"/>
    <cellStyle name="Normal 2 2 4 3 2 2 2 2 5 2" xfId="16325"/>
    <cellStyle name="Normal 2 2 4 3 2 2 2 2 6" xfId="16326"/>
    <cellStyle name="Normal 2 2 4 3 2 2 2 2 6 2" xfId="16327"/>
    <cellStyle name="Normal 2 2 4 3 2 2 2 2 7" xfId="16328"/>
    <cellStyle name="Normal 2 2 4 3 2 2 2 2 7 2" xfId="16329"/>
    <cellStyle name="Normal 2 2 4 3 2 2 2 2 8" xfId="16330"/>
    <cellStyle name="Normal 2 2 4 3 2 2 2 2 8 2" xfId="16331"/>
    <cellStyle name="Normal 2 2 4 3 2 2 2 2 9" xfId="16332"/>
    <cellStyle name="Normal 2 2 4 3 2 2 2 2 9 2" xfId="16333"/>
    <cellStyle name="Normal 2 2 4 3 2 2 2 3" xfId="16334"/>
    <cellStyle name="Normal 2 2 4 3 2 2 2 3 10" xfId="16335"/>
    <cellStyle name="Normal 2 2 4 3 2 2 2 3 10 2" xfId="16336"/>
    <cellStyle name="Normal 2 2 4 3 2 2 2 3 11" xfId="16337"/>
    <cellStyle name="Normal 2 2 4 3 2 2 2 3 2" xfId="16338"/>
    <cellStyle name="Normal 2 2 4 3 2 2 2 3 2 2" xfId="16339"/>
    <cellStyle name="Normal 2 2 4 3 2 2 2 3 3" xfId="16340"/>
    <cellStyle name="Normal 2 2 4 3 2 2 2 3 3 2" xfId="16341"/>
    <cellStyle name="Normal 2 2 4 3 2 2 2 3 4" xfId="16342"/>
    <cellStyle name="Normal 2 2 4 3 2 2 2 3 4 2" xfId="16343"/>
    <cellStyle name="Normal 2 2 4 3 2 2 2 3 5" xfId="16344"/>
    <cellStyle name="Normal 2 2 4 3 2 2 2 3 5 2" xfId="16345"/>
    <cellStyle name="Normal 2 2 4 3 2 2 2 3 6" xfId="16346"/>
    <cellStyle name="Normal 2 2 4 3 2 2 2 3 6 2" xfId="16347"/>
    <cellStyle name="Normal 2 2 4 3 2 2 2 3 7" xfId="16348"/>
    <cellStyle name="Normal 2 2 4 3 2 2 2 3 7 2" xfId="16349"/>
    <cellStyle name="Normal 2 2 4 3 2 2 2 3 8" xfId="16350"/>
    <cellStyle name="Normal 2 2 4 3 2 2 2 3 8 2" xfId="16351"/>
    <cellStyle name="Normal 2 2 4 3 2 2 2 3 9" xfId="16352"/>
    <cellStyle name="Normal 2 2 4 3 2 2 2 3 9 2" xfId="16353"/>
    <cellStyle name="Normal 2 2 4 3 2 2 2 4" xfId="16354"/>
    <cellStyle name="Normal 2 2 4 3 2 2 2 4 2" xfId="16355"/>
    <cellStyle name="Normal 2 2 4 3 2 2 2 5" xfId="16356"/>
    <cellStyle name="Normal 2 2 4 3 2 2 2 5 2" xfId="16357"/>
    <cellStyle name="Normal 2 2 4 3 2 2 2 6" xfId="16358"/>
    <cellStyle name="Normal 2 2 4 3 2 2 2 6 2" xfId="16359"/>
    <cellStyle name="Normal 2 2 4 3 2 2 2 7" xfId="16360"/>
    <cellStyle name="Normal 2 2 4 3 2 2 2 7 2" xfId="16361"/>
    <cellStyle name="Normal 2 2 4 3 2 2 2 8" xfId="16362"/>
    <cellStyle name="Normal 2 2 4 3 2 2 2 8 2" xfId="16363"/>
    <cellStyle name="Normal 2 2 4 3 2 2 2 9" xfId="16364"/>
    <cellStyle name="Normal 2 2 4 3 2 2 2 9 2" xfId="16365"/>
    <cellStyle name="Normal 2 2 4 3 2 2 3" xfId="16366"/>
    <cellStyle name="Normal 2 2 4 3 2 2 3 10" xfId="16367"/>
    <cellStyle name="Normal 2 2 4 3 2 2 3 10 2" xfId="16368"/>
    <cellStyle name="Normal 2 2 4 3 2 2 3 11" xfId="16369"/>
    <cellStyle name="Normal 2 2 4 3 2 2 3 11 2" xfId="16370"/>
    <cellStyle name="Normal 2 2 4 3 2 2 3 12" xfId="16371"/>
    <cellStyle name="Normal 2 2 4 3 2 2 3 12 2" xfId="16372"/>
    <cellStyle name="Normal 2 2 4 3 2 2 3 13" xfId="16373"/>
    <cellStyle name="Normal 2 2 4 3 2 2 3 2" xfId="16374"/>
    <cellStyle name="Normal 2 2 4 3 2 2 3 2 10" xfId="16375"/>
    <cellStyle name="Normal 2 2 4 3 2 2 3 2 10 2" xfId="16376"/>
    <cellStyle name="Normal 2 2 4 3 2 2 3 2 11" xfId="16377"/>
    <cellStyle name="Normal 2 2 4 3 2 2 3 2 11 2" xfId="16378"/>
    <cellStyle name="Normal 2 2 4 3 2 2 3 2 12" xfId="16379"/>
    <cellStyle name="Normal 2 2 4 3 2 2 3 2 2" xfId="16380"/>
    <cellStyle name="Normal 2 2 4 3 2 2 3 2 2 10" xfId="16381"/>
    <cellStyle name="Normal 2 2 4 3 2 2 3 2 2 10 2" xfId="16382"/>
    <cellStyle name="Normal 2 2 4 3 2 2 3 2 2 11" xfId="16383"/>
    <cellStyle name="Normal 2 2 4 3 2 2 3 2 2 2" xfId="16384"/>
    <cellStyle name="Normal 2 2 4 3 2 2 3 2 2 2 2" xfId="16385"/>
    <cellStyle name="Normal 2 2 4 3 2 2 3 2 2 3" xfId="16386"/>
    <cellStyle name="Normal 2 2 4 3 2 2 3 2 2 3 2" xfId="16387"/>
    <cellStyle name="Normal 2 2 4 3 2 2 3 2 2 4" xfId="16388"/>
    <cellStyle name="Normal 2 2 4 3 2 2 3 2 2 4 2" xfId="16389"/>
    <cellStyle name="Normal 2 2 4 3 2 2 3 2 2 5" xfId="16390"/>
    <cellStyle name="Normal 2 2 4 3 2 2 3 2 2 5 2" xfId="16391"/>
    <cellStyle name="Normal 2 2 4 3 2 2 3 2 2 6" xfId="16392"/>
    <cellStyle name="Normal 2 2 4 3 2 2 3 2 2 6 2" xfId="16393"/>
    <cellStyle name="Normal 2 2 4 3 2 2 3 2 2 7" xfId="16394"/>
    <cellStyle name="Normal 2 2 4 3 2 2 3 2 2 7 2" xfId="16395"/>
    <cellStyle name="Normal 2 2 4 3 2 2 3 2 2 8" xfId="16396"/>
    <cellStyle name="Normal 2 2 4 3 2 2 3 2 2 8 2" xfId="16397"/>
    <cellStyle name="Normal 2 2 4 3 2 2 3 2 2 9" xfId="16398"/>
    <cellStyle name="Normal 2 2 4 3 2 2 3 2 2 9 2" xfId="16399"/>
    <cellStyle name="Normal 2 2 4 3 2 2 3 2 3" xfId="16400"/>
    <cellStyle name="Normal 2 2 4 3 2 2 3 2 3 2" xfId="16401"/>
    <cellStyle name="Normal 2 2 4 3 2 2 3 2 4" xfId="16402"/>
    <cellStyle name="Normal 2 2 4 3 2 2 3 2 4 2" xfId="16403"/>
    <cellStyle name="Normal 2 2 4 3 2 2 3 2 5" xfId="16404"/>
    <cellStyle name="Normal 2 2 4 3 2 2 3 2 5 2" xfId="16405"/>
    <cellStyle name="Normal 2 2 4 3 2 2 3 2 6" xfId="16406"/>
    <cellStyle name="Normal 2 2 4 3 2 2 3 2 6 2" xfId="16407"/>
    <cellStyle name="Normal 2 2 4 3 2 2 3 2 7" xfId="16408"/>
    <cellStyle name="Normal 2 2 4 3 2 2 3 2 7 2" xfId="16409"/>
    <cellStyle name="Normal 2 2 4 3 2 2 3 2 8" xfId="16410"/>
    <cellStyle name="Normal 2 2 4 3 2 2 3 2 8 2" xfId="16411"/>
    <cellStyle name="Normal 2 2 4 3 2 2 3 2 9" xfId="16412"/>
    <cellStyle name="Normal 2 2 4 3 2 2 3 2 9 2" xfId="16413"/>
    <cellStyle name="Normal 2 2 4 3 2 2 3 3" xfId="16414"/>
    <cellStyle name="Normal 2 2 4 3 2 2 3 3 10" xfId="16415"/>
    <cellStyle name="Normal 2 2 4 3 2 2 3 3 10 2" xfId="16416"/>
    <cellStyle name="Normal 2 2 4 3 2 2 3 3 11" xfId="16417"/>
    <cellStyle name="Normal 2 2 4 3 2 2 3 3 2" xfId="16418"/>
    <cellStyle name="Normal 2 2 4 3 2 2 3 3 2 2" xfId="16419"/>
    <cellStyle name="Normal 2 2 4 3 2 2 3 3 3" xfId="16420"/>
    <cellStyle name="Normal 2 2 4 3 2 2 3 3 3 2" xfId="16421"/>
    <cellStyle name="Normal 2 2 4 3 2 2 3 3 4" xfId="16422"/>
    <cellStyle name="Normal 2 2 4 3 2 2 3 3 4 2" xfId="16423"/>
    <cellStyle name="Normal 2 2 4 3 2 2 3 3 5" xfId="16424"/>
    <cellStyle name="Normal 2 2 4 3 2 2 3 3 5 2" xfId="16425"/>
    <cellStyle name="Normal 2 2 4 3 2 2 3 3 6" xfId="16426"/>
    <cellStyle name="Normal 2 2 4 3 2 2 3 3 6 2" xfId="16427"/>
    <cellStyle name="Normal 2 2 4 3 2 2 3 3 7" xfId="16428"/>
    <cellStyle name="Normal 2 2 4 3 2 2 3 3 7 2" xfId="16429"/>
    <cellStyle name="Normal 2 2 4 3 2 2 3 3 8" xfId="16430"/>
    <cellStyle name="Normal 2 2 4 3 2 2 3 3 8 2" xfId="16431"/>
    <cellStyle name="Normal 2 2 4 3 2 2 3 3 9" xfId="16432"/>
    <cellStyle name="Normal 2 2 4 3 2 2 3 3 9 2" xfId="16433"/>
    <cellStyle name="Normal 2 2 4 3 2 2 3 4" xfId="16434"/>
    <cellStyle name="Normal 2 2 4 3 2 2 3 4 2" xfId="16435"/>
    <cellStyle name="Normal 2 2 4 3 2 2 3 5" xfId="16436"/>
    <cellStyle name="Normal 2 2 4 3 2 2 3 5 2" xfId="16437"/>
    <cellStyle name="Normal 2 2 4 3 2 2 3 6" xfId="16438"/>
    <cellStyle name="Normal 2 2 4 3 2 2 3 6 2" xfId="16439"/>
    <cellStyle name="Normal 2 2 4 3 2 2 3 7" xfId="16440"/>
    <cellStyle name="Normal 2 2 4 3 2 2 3 7 2" xfId="16441"/>
    <cellStyle name="Normal 2 2 4 3 2 2 3 8" xfId="16442"/>
    <cellStyle name="Normal 2 2 4 3 2 2 3 8 2" xfId="16443"/>
    <cellStyle name="Normal 2 2 4 3 2 2 3 9" xfId="16444"/>
    <cellStyle name="Normal 2 2 4 3 2 2 3 9 2" xfId="16445"/>
    <cellStyle name="Normal 2 2 4 3 2 2 4" xfId="16446"/>
    <cellStyle name="Normal 2 2 4 3 2 2 4 10" xfId="16447"/>
    <cellStyle name="Normal 2 2 4 3 2 2 4 10 2" xfId="16448"/>
    <cellStyle name="Normal 2 2 4 3 2 2 4 11" xfId="16449"/>
    <cellStyle name="Normal 2 2 4 3 2 2 4 11 2" xfId="16450"/>
    <cellStyle name="Normal 2 2 4 3 2 2 4 12" xfId="16451"/>
    <cellStyle name="Normal 2 2 4 3 2 2 4 12 2" xfId="16452"/>
    <cellStyle name="Normal 2 2 4 3 2 2 4 13" xfId="16453"/>
    <cellStyle name="Normal 2 2 4 3 2 2 4 2" xfId="16454"/>
    <cellStyle name="Normal 2 2 4 3 2 2 4 2 10" xfId="16455"/>
    <cellStyle name="Normal 2 2 4 3 2 2 4 2 10 2" xfId="16456"/>
    <cellStyle name="Normal 2 2 4 3 2 2 4 2 11" xfId="16457"/>
    <cellStyle name="Normal 2 2 4 3 2 2 4 2 11 2" xfId="16458"/>
    <cellStyle name="Normal 2 2 4 3 2 2 4 2 12" xfId="16459"/>
    <cellStyle name="Normal 2 2 4 3 2 2 4 2 2" xfId="16460"/>
    <cellStyle name="Normal 2 2 4 3 2 2 4 2 2 10" xfId="16461"/>
    <cellStyle name="Normal 2 2 4 3 2 2 4 2 2 10 2" xfId="16462"/>
    <cellStyle name="Normal 2 2 4 3 2 2 4 2 2 11" xfId="16463"/>
    <cellStyle name="Normal 2 2 4 3 2 2 4 2 2 2" xfId="16464"/>
    <cellStyle name="Normal 2 2 4 3 2 2 4 2 2 2 2" xfId="16465"/>
    <cellStyle name="Normal 2 2 4 3 2 2 4 2 2 3" xfId="16466"/>
    <cellStyle name="Normal 2 2 4 3 2 2 4 2 2 3 2" xfId="16467"/>
    <cellStyle name="Normal 2 2 4 3 2 2 4 2 2 4" xfId="16468"/>
    <cellStyle name="Normal 2 2 4 3 2 2 4 2 2 4 2" xfId="16469"/>
    <cellStyle name="Normal 2 2 4 3 2 2 4 2 2 5" xfId="16470"/>
    <cellStyle name="Normal 2 2 4 3 2 2 4 2 2 5 2" xfId="16471"/>
    <cellStyle name="Normal 2 2 4 3 2 2 4 2 2 6" xfId="16472"/>
    <cellStyle name="Normal 2 2 4 3 2 2 4 2 2 6 2" xfId="16473"/>
    <cellStyle name="Normal 2 2 4 3 2 2 4 2 2 7" xfId="16474"/>
    <cellStyle name="Normal 2 2 4 3 2 2 4 2 2 7 2" xfId="16475"/>
    <cellStyle name="Normal 2 2 4 3 2 2 4 2 2 8" xfId="16476"/>
    <cellStyle name="Normal 2 2 4 3 2 2 4 2 2 8 2" xfId="16477"/>
    <cellStyle name="Normal 2 2 4 3 2 2 4 2 2 9" xfId="16478"/>
    <cellStyle name="Normal 2 2 4 3 2 2 4 2 2 9 2" xfId="16479"/>
    <cellStyle name="Normal 2 2 4 3 2 2 4 2 3" xfId="16480"/>
    <cellStyle name="Normal 2 2 4 3 2 2 4 2 3 2" xfId="16481"/>
    <cellStyle name="Normal 2 2 4 3 2 2 4 2 4" xfId="16482"/>
    <cellStyle name="Normal 2 2 4 3 2 2 4 2 4 2" xfId="16483"/>
    <cellStyle name="Normal 2 2 4 3 2 2 4 2 5" xfId="16484"/>
    <cellStyle name="Normal 2 2 4 3 2 2 4 2 5 2" xfId="16485"/>
    <cellStyle name="Normal 2 2 4 3 2 2 4 2 6" xfId="16486"/>
    <cellStyle name="Normal 2 2 4 3 2 2 4 2 6 2" xfId="16487"/>
    <cellStyle name="Normal 2 2 4 3 2 2 4 2 7" xfId="16488"/>
    <cellStyle name="Normal 2 2 4 3 2 2 4 2 7 2" xfId="16489"/>
    <cellStyle name="Normal 2 2 4 3 2 2 4 2 8" xfId="16490"/>
    <cellStyle name="Normal 2 2 4 3 2 2 4 2 8 2" xfId="16491"/>
    <cellStyle name="Normal 2 2 4 3 2 2 4 2 9" xfId="16492"/>
    <cellStyle name="Normal 2 2 4 3 2 2 4 2 9 2" xfId="16493"/>
    <cellStyle name="Normal 2 2 4 3 2 2 4 3" xfId="16494"/>
    <cellStyle name="Normal 2 2 4 3 2 2 4 3 10" xfId="16495"/>
    <cellStyle name="Normal 2 2 4 3 2 2 4 3 10 2" xfId="16496"/>
    <cellStyle name="Normal 2 2 4 3 2 2 4 3 11" xfId="16497"/>
    <cellStyle name="Normal 2 2 4 3 2 2 4 3 2" xfId="16498"/>
    <cellStyle name="Normal 2 2 4 3 2 2 4 3 2 2" xfId="16499"/>
    <cellStyle name="Normal 2 2 4 3 2 2 4 3 3" xfId="16500"/>
    <cellStyle name="Normal 2 2 4 3 2 2 4 3 3 2" xfId="16501"/>
    <cellStyle name="Normal 2 2 4 3 2 2 4 3 4" xfId="16502"/>
    <cellStyle name="Normal 2 2 4 3 2 2 4 3 4 2" xfId="16503"/>
    <cellStyle name="Normal 2 2 4 3 2 2 4 3 5" xfId="16504"/>
    <cellStyle name="Normal 2 2 4 3 2 2 4 3 5 2" xfId="16505"/>
    <cellStyle name="Normal 2 2 4 3 2 2 4 3 6" xfId="16506"/>
    <cellStyle name="Normal 2 2 4 3 2 2 4 3 6 2" xfId="16507"/>
    <cellStyle name="Normal 2 2 4 3 2 2 4 3 7" xfId="16508"/>
    <cellStyle name="Normal 2 2 4 3 2 2 4 3 7 2" xfId="16509"/>
    <cellStyle name="Normal 2 2 4 3 2 2 4 3 8" xfId="16510"/>
    <cellStyle name="Normal 2 2 4 3 2 2 4 3 8 2" xfId="16511"/>
    <cellStyle name="Normal 2 2 4 3 2 2 4 3 9" xfId="16512"/>
    <cellStyle name="Normal 2 2 4 3 2 2 4 3 9 2" xfId="16513"/>
    <cellStyle name="Normal 2 2 4 3 2 2 4 4" xfId="16514"/>
    <cellStyle name="Normal 2 2 4 3 2 2 4 4 2" xfId="16515"/>
    <cellStyle name="Normal 2 2 4 3 2 2 4 5" xfId="16516"/>
    <cellStyle name="Normal 2 2 4 3 2 2 4 5 2" xfId="16517"/>
    <cellStyle name="Normal 2 2 4 3 2 2 4 6" xfId="16518"/>
    <cellStyle name="Normal 2 2 4 3 2 2 4 6 2" xfId="16519"/>
    <cellStyle name="Normal 2 2 4 3 2 2 4 7" xfId="16520"/>
    <cellStyle name="Normal 2 2 4 3 2 2 4 7 2" xfId="16521"/>
    <cellStyle name="Normal 2 2 4 3 2 2 4 8" xfId="16522"/>
    <cellStyle name="Normal 2 2 4 3 2 2 4 8 2" xfId="16523"/>
    <cellStyle name="Normal 2 2 4 3 2 2 4 9" xfId="16524"/>
    <cellStyle name="Normal 2 2 4 3 2 2 4 9 2" xfId="16525"/>
    <cellStyle name="Normal 2 2 4 3 2 2 5" xfId="16526"/>
    <cellStyle name="Normal 2 2 4 3 2 2 5 10" xfId="16527"/>
    <cellStyle name="Normal 2 2 4 3 2 2 5 10 2" xfId="16528"/>
    <cellStyle name="Normal 2 2 4 3 2 2 5 11" xfId="16529"/>
    <cellStyle name="Normal 2 2 4 3 2 2 5 11 2" xfId="16530"/>
    <cellStyle name="Normal 2 2 4 3 2 2 5 12" xfId="16531"/>
    <cellStyle name="Normal 2 2 4 3 2 2 5 12 2" xfId="16532"/>
    <cellStyle name="Normal 2 2 4 3 2 2 5 13" xfId="16533"/>
    <cellStyle name="Normal 2 2 4 3 2 2 5 2" xfId="16534"/>
    <cellStyle name="Normal 2 2 4 3 2 2 5 2 10" xfId="16535"/>
    <cellStyle name="Normal 2 2 4 3 2 2 5 2 10 2" xfId="16536"/>
    <cellStyle name="Normal 2 2 4 3 2 2 5 2 11" xfId="16537"/>
    <cellStyle name="Normal 2 2 4 3 2 2 5 2 11 2" xfId="16538"/>
    <cellStyle name="Normal 2 2 4 3 2 2 5 2 12" xfId="16539"/>
    <cellStyle name="Normal 2 2 4 3 2 2 5 2 2" xfId="16540"/>
    <cellStyle name="Normal 2 2 4 3 2 2 5 2 2 10" xfId="16541"/>
    <cellStyle name="Normal 2 2 4 3 2 2 5 2 2 10 2" xfId="16542"/>
    <cellStyle name="Normal 2 2 4 3 2 2 5 2 2 11" xfId="16543"/>
    <cellStyle name="Normal 2 2 4 3 2 2 5 2 2 2" xfId="16544"/>
    <cellStyle name="Normal 2 2 4 3 2 2 5 2 2 2 2" xfId="16545"/>
    <cellStyle name="Normal 2 2 4 3 2 2 5 2 2 3" xfId="16546"/>
    <cellStyle name="Normal 2 2 4 3 2 2 5 2 2 3 2" xfId="16547"/>
    <cellStyle name="Normal 2 2 4 3 2 2 5 2 2 4" xfId="16548"/>
    <cellStyle name="Normal 2 2 4 3 2 2 5 2 2 4 2" xfId="16549"/>
    <cellStyle name="Normal 2 2 4 3 2 2 5 2 2 5" xfId="16550"/>
    <cellStyle name="Normal 2 2 4 3 2 2 5 2 2 5 2" xfId="16551"/>
    <cellStyle name="Normal 2 2 4 3 2 2 5 2 2 6" xfId="16552"/>
    <cellStyle name="Normal 2 2 4 3 2 2 5 2 2 6 2" xfId="16553"/>
    <cellStyle name="Normal 2 2 4 3 2 2 5 2 2 7" xfId="16554"/>
    <cellStyle name="Normal 2 2 4 3 2 2 5 2 2 7 2" xfId="16555"/>
    <cellStyle name="Normal 2 2 4 3 2 2 5 2 2 8" xfId="16556"/>
    <cellStyle name="Normal 2 2 4 3 2 2 5 2 2 8 2" xfId="16557"/>
    <cellStyle name="Normal 2 2 4 3 2 2 5 2 2 9" xfId="16558"/>
    <cellStyle name="Normal 2 2 4 3 2 2 5 2 2 9 2" xfId="16559"/>
    <cellStyle name="Normal 2 2 4 3 2 2 5 2 3" xfId="16560"/>
    <cellStyle name="Normal 2 2 4 3 2 2 5 2 3 2" xfId="16561"/>
    <cellStyle name="Normal 2 2 4 3 2 2 5 2 4" xfId="16562"/>
    <cellStyle name="Normal 2 2 4 3 2 2 5 2 4 2" xfId="16563"/>
    <cellStyle name="Normal 2 2 4 3 2 2 5 2 5" xfId="16564"/>
    <cellStyle name="Normal 2 2 4 3 2 2 5 2 5 2" xfId="16565"/>
    <cellStyle name="Normal 2 2 4 3 2 2 5 2 6" xfId="16566"/>
    <cellStyle name="Normal 2 2 4 3 2 2 5 2 6 2" xfId="16567"/>
    <cellStyle name="Normal 2 2 4 3 2 2 5 2 7" xfId="16568"/>
    <cellStyle name="Normal 2 2 4 3 2 2 5 2 7 2" xfId="16569"/>
    <cellStyle name="Normal 2 2 4 3 2 2 5 2 8" xfId="16570"/>
    <cellStyle name="Normal 2 2 4 3 2 2 5 2 8 2" xfId="16571"/>
    <cellStyle name="Normal 2 2 4 3 2 2 5 2 9" xfId="16572"/>
    <cellStyle name="Normal 2 2 4 3 2 2 5 2 9 2" xfId="16573"/>
    <cellStyle name="Normal 2 2 4 3 2 2 5 3" xfId="16574"/>
    <cellStyle name="Normal 2 2 4 3 2 2 5 3 10" xfId="16575"/>
    <cellStyle name="Normal 2 2 4 3 2 2 5 3 10 2" xfId="16576"/>
    <cellStyle name="Normal 2 2 4 3 2 2 5 3 11" xfId="16577"/>
    <cellStyle name="Normal 2 2 4 3 2 2 5 3 2" xfId="16578"/>
    <cellStyle name="Normal 2 2 4 3 2 2 5 3 2 2" xfId="16579"/>
    <cellStyle name="Normal 2 2 4 3 2 2 5 3 3" xfId="16580"/>
    <cellStyle name="Normal 2 2 4 3 2 2 5 3 3 2" xfId="16581"/>
    <cellStyle name="Normal 2 2 4 3 2 2 5 3 4" xfId="16582"/>
    <cellStyle name="Normal 2 2 4 3 2 2 5 3 4 2" xfId="16583"/>
    <cellStyle name="Normal 2 2 4 3 2 2 5 3 5" xfId="16584"/>
    <cellStyle name="Normal 2 2 4 3 2 2 5 3 5 2" xfId="16585"/>
    <cellStyle name="Normal 2 2 4 3 2 2 5 3 6" xfId="16586"/>
    <cellStyle name="Normal 2 2 4 3 2 2 5 3 6 2" xfId="16587"/>
    <cellStyle name="Normal 2 2 4 3 2 2 5 3 7" xfId="16588"/>
    <cellStyle name="Normal 2 2 4 3 2 2 5 3 7 2" xfId="16589"/>
    <cellStyle name="Normal 2 2 4 3 2 2 5 3 8" xfId="16590"/>
    <cellStyle name="Normal 2 2 4 3 2 2 5 3 8 2" xfId="16591"/>
    <cellStyle name="Normal 2 2 4 3 2 2 5 3 9" xfId="16592"/>
    <cellStyle name="Normal 2 2 4 3 2 2 5 3 9 2" xfId="16593"/>
    <cellStyle name="Normal 2 2 4 3 2 2 5 4" xfId="16594"/>
    <cellStyle name="Normal 2 2 4 3 2 2 5 4 2" xfId="16595"/>
    <cellStyle name="Normal 2 2 4 3 2 2 5 5" xfId="16596"/>
    <cellStyle name="Normal 2 2 4 3 2 2 5 5 2" xfId="16597"/>
    <cellStyle name="Normal 2 2 4 3 2 2 5 6" xfId="16598"/>
    <cellStyle name="Normal 2 2 4 3 2 2 5 6 2" xfId="16599"/>
    <cellStyle name="Normal 2 2 4 3 2 2 5 7" xfId="16600"/>
    <cellStyle name="Normal 2 2 4 3 2 2 5 7 2" xfId="16601"/>
    <cellStyle name="Normal 2 2 4 3 2 2 5 8" xfId="16602"/>
    <cellStyle name="Normal 2 2 4 3 2 2 5 8 2" xfId="16603"/>
    <cellStyle name="Normal 2 2 4 3 2 2 5 9" xfId="16604"/>
    <cellStyle name="Normal 2 2 4 3 2 2 5 9 2" xfId="16605"/>
    <cellStyle name="Normal 2 2 4 3 2 2 6" xfId="16606"/>
    <cellStyle name="Normal 2 2 4 3 2 3" xfId="16607"/>
    <cellStyle name="Normal 2 2 4 3 2 3 2" xfId="16608"/>
    <cellStyle name="Normal 2 2 4 3 2 4" xfId="16609"/>
    <cellStyle name="Normal 2 2 4 3 2 4 2" xfId="16610"/>
    <cellStyle name="Normal 2 2 4 3 2 5" xfId="16611"/>
    <cellStyle name="Normal 2 2 4 3 2 5 2" xfId="16612"/>
    <cellStyle name="Normal 2 2 4 3 2 6" xfId="16613"/>
    <cellStyle name="Normal 2 2 4 3 2 6 10" xfId="16614"/>
    <cellStyle name="Normal 2 2 4 3 2 6 10 2" xfId="16615"/>
    <cellStyle name="Normal 2 2 4 3 2 6 11" xfId="16616"/>
    <cellStyle name="Normal 2 2 4 3 2 6 11 2" xfId="16617"/>
    <cellStyle name="Normal 2 2 4 3 2 6 12" xfId="16618"/>
    <cellStyle name="Normal 2 2 4 3 2 6 2" xfId="16619"/>
    <cellStyle name="Normal 2 2 4 3 2 6 2 10" xfId="16620"/>
    <cellStyle name="Normal 2 2 4 3 2 6 2 10 2" xfId="16621"/>
    <cellStyle name="Normal 2 2 4 3 2 6 2 11" xfId="16622"/>
    <cellStyle name="Normal 2 2 4 3 2 6 2 2" xfId="16623"/>
    <cellStyle name="Normal 2 2 4 3 2 6 2 2 2" xfId="16624"/>
    <cellStyle name="Normal 2 2 4 3 2 6 2 3" xfId="16625"/>
    <cellStyle name="Normal 2 2 4 3 2 6 2 3 2" xfId="16626"/>
    <cellStyle name="Normal 2 2 4 3 2 6 2 4" xfId="16627"/>
    <cellStyle name="Normal 2 2 4 3 2 6 2 4 2" xfId="16628"/>
    <cellStyle name="Normal 2 2 4 3 2 6 2 5" xfId="16629"/>
    <cellStyle name="Normal 2 2 4 3 2 6 2 5 2" xfId="16630"/>
    <cellStyle name="Normal 2 2 4 3 2 6 2 6" xfId="16631"/>
    <cellStyle name="Normal 2 2 4 3 2 6 2 6 2" xfId="16632"/>
    <cellStyle name="Normal 2 2 4 3 2 6 2 7" xfId="16633"/>
    <cellStyle name="Normal 2 2 4 3 2 6 2 7 2" xfId="16634"/>
    <cellStyle name="Normal 2 2 4 3 2 6 2 8" xfId="16635"/>
    <cellStyle name="Normal 2 2 4 3 2 6 2 8 2" xfId="16636"/>
    <cellStyle name="Normal 2 2 4 3 2 6 2 9" xfId="16637"/>
    <cellStyle name="Normal 2 2 4 3 2 6 2 9 2" xfId="16638"/>
    <cellStyle name="Normal 2 2 4 3 2 6 3" xfId="16639"/>
    <cellStyle name="Normal 2 2 4 3 2 6 3 2" xfId="16640"/>
    <cellStyle name="Normal 2 2 4 3 2 6 4" xfId="16641"/>
    <cellStyle name="Normal 2 2 4 3 2 6 4 2" xfId="16642"/>
    <cellStyle name="Normal 2 2 4 3 2 6 5" xfId="16643"/>
    <cellStyle name="Normal 2 2 4 3 2 6 5 2" xfId="16644"/>
    <cellStyle name="Normal 2 2 4 3 2 6 6" xfId="16645"/>
    <cellStyle name="Normal 2 2 4 3 2 6 6 2" xfId="16646"/>
    <cellStyle name="Normal 2 2 4 3 2 6 7" xfId="16647"/>
    <cellStyle name="Normal 2 2 4 3 2 6 7 2" xfId="16648"/>
    <cellStyle name="Normal 2 2 4 3 2 6 8" xfId="16649"/>
    <cellStyle name="Normal 2 2 4 3 2 6 8 2" xfId="16650"/>
    <cellStyle name="Normal 2 2 4 3 2 6 9" xfId="16651"/>
    <cellStyle name="Normal 2 2 4 3 2 6 9 2" xfId="16652"/>
    <cellStyle name="Normal 2 2 4 3 2 7" xfId="16653"/>
    <cellStyle name="Normal 2 2 4 3 2 7 10" xfId="16654"/>
    <cellStyle name="Normal 2 2 4 3 2 7 10 2" xfId="16655"/>
    <cellStyle name="Normal 2 2 4 3 2 7 11" xfId="16656"/>
    <cellStyle name="Normal 2 2 4 3 2 7 2" xfId="16657"/>
    <cellStyle name="Normal 2 2 4 3 2 7 2 2" xfId="16658"/>
    <cellStyle name="Normal 2 2 4 3 2 7 3" xfId="16659"/>
    <cellStyle name="Normal 2 2 4 3 2 7 3 2" xfId="16660"/>
    <cellStyle name="Normal 2 2 4 3 2 7 4" xfId="16661"/>
    <cellStyle name="Normal 2 2 4 3 2 7 4 2" xfId="16662"/>
    <cellStyle name="Normal 2 2 4 3 2 7 5" xfId="16663"/>
    <cellStyle name="Normal 2 2 4 3 2 7 5 2" xfId="16664"/>
    <cellStyle name="Normal 2 2 4 3 2 7 6" xfId="16665"/>
    <cellStyle name="Normal 2 2 4 3 2 7 6 2" xfId="16666"/>
    <cellStyle name="Normal 2 2 4 3 2 7 7" xfId="16667"/>
    <cellStyle name="Normal 2 2 4 3 2 7 7 2" xfId="16668"/>
    <cellStyle name="Normal 2 2 4 3 2 7 8" xfId="16669"/>
    <cellStyle name="Normal 2 2 4 3 2 7 8 2" xfId="16670"/>
    <cellStyle name="Normal 2 2 4 3 2 7 9" xfId="16671"/>
    <cellStyle name="Normal 2 2 4 3 2 7 9 2" xfId="16672"/>
    <cellStyle name="Normal 2 2 4 3 2 8" xfId="16673"/>
    <cellStyle name="Normal 2 2 4 3 2 8 2" xfId="16674"/>
    <cellStyle name="Normal 2 2 4 3 2 9" xfId="16675"/>
    <cellStyle name="Normal 2 2 4 3 2 9 2" xfId="16676"/>
    <cellStyle name="Normal 2 2 4 3 3" xfId="16677"/>
    <cellStyle name="Normal 2 2 4 3 3 10" xfId="16678"/>
    <cellStyle name="Normal 2 2 4 3 3 10 2" xfId="16679"/>
    <cellStyle name="Normal 2 2 4 3 3 11" xfId="16680"/>
    <cellStyle name="Normal 2 2 4 3 3 11 2" xfId="16681"/>
    <cellStyle name="Normal 2 2 4 3 3 12" xfId="16682"/>
    <cellStyle name="Normal 2 2 4 3 3 12 2" xfId="16683"/>
    <cellStyle name="Normal 2 2 4 3 3 13" xfId="16684"/>
    <cellStyle name="Normal 2 2 4 3 3 2" xfId="16685"/>
    <cellStyle name="Normal 2 2 4 3 3 2 10" xfId="16686"/>
    <cellStyle name="Normal 2 2 4 3 3 2 10 2" xfId="16687"/>
    <cellStyle name="Normal 2 2 4 3 3 2 11" xfId="16688"/>
    <cellStyle name="Normal 2 2 4 3 3 2 11 2" xfId="16689"/>
    <cellStyle name="Normal 2 2 4 3 3 2 12" xfId="16690"/>
    <cellStyle name="Normal 2 2 4 3 3 2 2" xfId="16691"/>
    <cellStyle name="Normal 2 2 4 3 3 2 2 10" xfId="16692"/>
    <cellStyle name="Normal 2 2 4 3 3 2 2 10 2" xfId="16693"/>
    <cellStyle name="Normal 2 2 4 3 3 2 2 11" xfId="16694"/>
    <cellStyle name="Normal 2 2 4 3 3 2 2 2" xfId="16695"/>
    <cellStyle name="Normal 2 2 4 3 3 2 2 2 2" xfId="16696"/>
    <cellStyle name="Normal 2 2 4 3 3 2 2 3" xfId="16697"/>
    <cellStyle name="Normal 2 2 4 3 3 2 2 3 2" xfId="16698"/>
    <cellStyle name="Normal 2 2 4 3 3 2 2 4" xfId="16699"/>
    <cellStyle name="Normal 2 2 4 3 3 2 2 4 2" xfId="16700"/>
    <cellStyle name="Normal 2 2 4 3 3 2 2 5" xfId="16701"/>
    <cellStyle name="Normal 2 2 4 3 3 2 2 5 2" xfId="16702"/>
    <cellStyle name="Normal 2 2 4 3 3 2 2 6" xfId="16703"/>
    <cellStyle name="Normal 2 2 4 3 3 2 2 6 2" xfId="16704"/>
    <cellStyle name="Normal 2 2 4 3 3 2 2 7" xfId="16705"/>
    <cellStyle name="Normal 2 2 4 3 3 2 2 7 2" xfId="16706"/>
    <cellStyle name="Normal 2 2 4 3 3 2 2 8" xfId="16707"/>
    <cellStyle name="Normal 2 2 4 3 3 2 2 8 2" xfId="16708"/>
    <cellStyle name="Normal 2 2 4 3 3 2 2 9" xfId="16709"/>
    <cellStyle name="Normal 2 2 4 3 3 2 2 9 2" xfId="16710"/>
    <cellStyle name="Normal 2 2 4 3 3 2 3" xfId="16711"/>
    <cellStyle name="Normal 2 2 4 3 3 2 3 2" xfId="16712"/>
    <cellStyle name="Normal 2 2 4 3 3 2 4" xfId="16713"/>
    <cellStyle name="Normal 2 2 4 3 3 2 4 2" xfId="16714"/>
    <cellStyle name="Normal 2 2 4 3 3 2 5" xfId="16715"/>
    <cellStyle name="Normal 2 2 4 3 3 2 5 2" xfId="16716"/>
    <cellStyle name="Normal 2 2 4 3 3 2 6" xfId="16717"/>
    <cellStyle name="Normal 2 2 4 3 3 2 6 2" xfId="16718"/>
    <cellStyle name="Normal 2 2 4 3 3 2 7" xfId="16719"/>
    <cellStyle name="Normal 2 2 4 3 3 2 7 2" xfId="16720"/>
    <cellStyle name="Normal 2 2 4 3 3 2 8" xfId="16721"/>
    <cellStyle name="Normal 2 2 4 3 3 2 8 2" xfId="16722"/>
    <cellStyle name="Normal 2 2 4 3 3 2 9" xfId="16723"/>
    <cellStyle name="Normal 2 2 4 3 3 2 9 2" xfId="16724"/>
    <cellStyle name="Normal 2 2 4 3 3 3" xfId="16725"/>
    <cellStyle name="Normal 2 2 4 3 3 3 10" xfId="16726"/>
    <cellStyle name="Normal 2 2 4 3 3 3 10 2" xfId="16727"/>
    <cellStyle name="Normal 2 2 4 3 3 3 11" xfId="16728"/>
    <cellStyle name="Normal 2 2 4 3 3 3 2" xfId="16729"/>
    <cellStyle name="Normal 2 2 4 3 3 3 2 2" xfId="16730"/>
    <cellStyle name="Normal 2 2 4 3 3 3 3" xfId="16731"/>
    <cellStyle name="Normal 2 2 4 3 3 3 3 2" xfId="16732"/>
    <cellStyle name="Normal 2 2 4 3 3 3 4" xfId="16733"/>
    <cellStyle name="Normal 2 2 4 3 3 3 4 2" xfId="16734"/>
    <cellStyle name="Normal 2 2 4 3 3 3 5" xfId="16735"/>
    <cellStyle name="Normal 2 2 4 3 3 3 5 2" xfId="16736"/>
    <cellStyle name="Normal 2 2 4 3 3 3 6" xfId="16737"/>
    <cellStyle name="Normal 2 2 4 3 3 3 6 2" xfId="16738"/>
    <cellStyle name="Normal 2 2 4 3 3 3 7" xfId="16739"/>
    <cellStyle name="Normal 2 2 4 3 3 3 7 2" xfId="16740"/>
    <cellStyle name="Normal 2 2 4 3 3 3 8" xfId="16741"/>
    <cellStyle name="Normal 2 2 4 3 3 3 8 2" xfId="16742"/>
    <cellStyle name="Normal 2 2 4 3 3 3 9" xfId="16743"/>
    <cellStyle name="Normal 2 2 4 3 3 3 9 2" xfId="16744"/>
    <cellStyle name="Normal 2 2 4 3 3 4" xfId="16745"/>
    <cellStyle name="Normal 2 2 4 3 3 4 2" xfId="16746"/>
    <cellStyle name="Normal 2 2 4 3 3 5" xfId="16747"/>
    <cellStyle name="Normal 2 2 4 3 3 5 2" xfId="16748"/>
    <cellStyle name="Normal 2 2 4 3 3 6" xfId="16749"/>
    <cellStyle name="Normal 2 2 4 3 3 6 2" xfId="16750"/>
    <cellStyle name="Normal 2 2 4 3 3 7" xfId="16751"/>
    <cellStyle name="Normal 2 2 4 3 3 7 2" xfId="16752"/>
    <cellStyle name="Normal 2 2 4 3 3 8" xfId="16753"/>
    <cellStyle name="Normal 2 2 4 3 3 8 2" xfId="16754"/>
    <cellStyle name="Normal 2 2 4 3 3 9" xfId="16755"/>
    <cellStyle name="Normal 2 2 4 3 3 9 2" xfId="16756"/>
    <cellStyle name="Normal 2 2 4 3 4" xfId="16757"/>
    <cellStyle name="Normal 2 2 4 3 4 10" xfId="16758"/>
    <cellStyle name="Normal 2 2 4 3 4 10 2" xfId="16759"/>
    <cellStyle name="Normal 2 2 4 3 4 11" xfId="16760"/>
    <cellStyle name="Normal 2 2 4 3 4 11 2" xfId="16761"/>
    <cellStyle name="Normal 2 2 4 3 4 12" xfId="16762"/>
    <cellStyle name="Normal 2 2 4 3 4 12 2" xfId="16763"/>
    <cellStyle name="Normal 2 2 4 3 4 13" xfId="16764"/>
    <cellStyle name="Normal 2 2 4 3 4 2" xfId="16765"/>
    <cellStyle name="Normal 2 2 4 3 4 2 10" xfId="16766"/>
    <cellStyle name="Normal 2 2 4 3 4 2 10 2" xfId="16767"/>
    <cellStyle name="Normal 2 2 4 3 4 2 11" xfId="16768"/>
    <cellStyle name="Normal 2 2 4 3 4 2 11 2" xfId="16769"/>
    <cellStyle name="Normal 2 2 4 3 4 2 12" xfId="16770"/>
    <cellStyle name="Normal 2 2 4 3 4 2 2" xfId="16771"/>
    <cellStyle name="Normal 2 2 4 3 4 2 2 10" xfId="16772"/>
    <cellStyle name="Normal 2 2 4 3 4 2 2 10 2" xfId="16773"/>
    <cellStyle name="Normal 2 2 4 3 4 2 2 11" xfId="16774"/>
    <cellStyle name="Normal 2 2 4 3 4 2 2 2" xfId="16775"/>
    <cellStyle name="Normal 2 2 4 3 4 2 2 2 2" xfId="16776"/>
    <cellStyle name="Normal 2 2 4 3 4 2 2 3" xfId="16777"/>
    <cellStyle name="Normal 2 2 4 3 4 2 2 3 2" xfId="16778"/>
    <cellStyle name="Normal 2 2 4 3 4 2 2 4" xfId="16779"/>
    <cellStyle name="Normal 2 2 4 3 4 2 2 4 2" xfId="16780"/>
    <cellStyle name="Normal 2 2 4 3 4 2 2 5" xfId="16781"/>
    <cellStyle name="Normal 2 2 4 3 4 2 2 5 2" xfId="16782"/>
    <cellStyle name="Normal 2 2 4 3 4 2 2 6" xfId="16783"/>
    <cellStyle name="Normal 2 2 4 3 4 2 2 6 2" xfId="16784"/>
    <cellStyle name="Normal 2 2 4 3 4 2 2 7" xfId="16785"/>
    <cellStyle name="Normal 2 2 4 3 4 2 2 7 2" xfId="16786"/>
    <cellStyle name="Normal 2 2 4 3 4 2 2 8" xfId="16787"/>
    <cellStyle name="Normal 2 2 4 3 4 2 2 8 2" xfId="16788"/>
    <cellStyle name="Normal 2 2 4 3 4 2 2 9" xfId="16789"/>
    <cellStyle name="Normal 2 2 4 3 4 2 2 9 2" xfId="16790"/>
    <cellStyle name="Normal 2 2 4 3 4 2 3" xfId="16791"/>
    <cellStyle name="Normal 2 2 4 3 4 2 3 2" xfId="16792"/>
    <cellStyle name="Normal 2 2 4 3 4 2 4" xfId="16793"/>
    <cellStyle name="Normal 2 2 4 3 4 2 4 2" xfId="16794"/>
    <cellStyle name="Normal 2 2 4 3 4 2 5" xfId="16795"/>
    <cellStyle name="Normal 2 2 4 3 4 2 5 2" xfId="16796"/>
    <cellStyle name="Normal 2 2 4 3 4 2 6" xfId="16797"/>
    <cellStyle name="Normal 2 2 4 3 4 2 6 2" xfId="16798"/>
    <cellStyle name="Normal 2 2 4 3 4 2 7" xfId="16799"/>
    <cellStyle name="Normal 2 2 4 3 4 2 7 2" xfId="16800"/>
    <cellStyle name="Normal 2 2 4 3 4 2 8" xfId="16801"/>
    <cellStyle name="Normal 2 2 4 3 4 2 8 2" xfId="16802"/>
    <cellStyle name="Normal 2 2 4 3 4 2 9" xfId="16803"/>
    <cellStyle name="Normal 2 2 4 3 4 2 9 2" xfId="16804"/>
    <cellStyle name="Normal 2 2 4 3 4 3" xfId="16805"/>
    <cellStyle name="Normal 2 2 4 3 4 3 10" xfId="16806"/>
    <cellStyle name="Normal 2 2 4 3 4 3 10 2" xfId="16807"/>
    <cellStyle name="Normal 2 2 4 3 4 3 11" xfId="16808"/>
    <cellStyle name="Normal 2 2 4 3 4 3 2" xfId="16809"/>
    <cellStyle name="Normal 2 2 4 3 4 3 2 2" xfId="16810"/>
    <cellStyle name="Normal 2 2 4 3 4 3 3" xfId="16811"/>
    <cellStyle name="Normal 2 2 4 3 4 3 3 2" xfId="16812"/>
    <cellStyle name="Normal 2 2 4 3 4 3 4" xfId="16813"/>
    <cellStyle name="Normal 2 2 4 3 4 3 4 2" xfId="16814"/>
    <cellStyle name="Normal 2 2 4 3 4 3 5" xfId="16815"/>
    <cellStyle name="Normal 2 2 4 3 4 3 5 2" xfId="16816"/>
    <cellStyle name="Normal 2 2 4 3 4 3 6" xfId="16817"/>
    <cellStyle name="Normal 2 2 4 3 4 3 6 2" xfId="16818"/>
    <cellStyle name="Normal 2 2 4 3 4 3 7" xfId="16819"/>
    <cellStyle name="Normal 2 2 4 3 4 3 7 2" xfId="16820"/>
    <cellStyle name="Normal 2 2 4 3 4 3 8" xfId="16821"/>
    <cellStyle name="Normal 2 2 4 3 4 3 8 2" xfId="16822"/>
    <cellStyle name="Normal 2 2 4 3 4 3 9" xfId="16823"/>
    <cellStyle name="Normal 2 2 4 3 4 3 9 2" xfId="16824"/>
    <cellStyle name="Normal 2 2 4 3 4 4" xfId="16825"/>
    <cellStyle name="Normal 2 2 4 3 4 4 2" xfId="16826"/>
    <cellStyle name="Normal 2 2 4 3 4 5" xfId="16827"/>
    <cellStyle name="Normal 2 2 4 3 4 5 2" xfId="16828"/>
    <cellStyle name="Normal 2 2 4 3 4 6" xfId="16829"/>
    <cellStyle name="Normal 2 2 4 3 4 6 2" xfId="16830"/>
    <cellStyle name="Normal 2 2 4 3 4 7" xfId="16831"/>
    <cellStyle name="Normal 2 2 4 3 4 7 2" xfId="16832"/>
    <cellStyle name="Normal 2 2 4 3 4 8" xfId="16833"/>
    <cellStyle name="Normal 2 2 4 3 4 8 2" xfId="16834"/>
    <cellStyle name="Normal 2 2 4 3 4 9" xfId="16835"/>
    <cellStyle name="Normal 2 2 4 3 4 9 2" xfId="16836"/>
    <cellStyle name="Normal 2 2 4 3 5" xfId="16837"/>
    <cellStyle name="Normal 2 2 4 3 5 10" xfId="16838"/>
    <cellStyle name="Normal 2 2 4 3 5 10 2" xfId="16839"/>
    <cellStyle name="Normal 2 2 4 3 5 11" xfId="16840"/>
    <cellStyle name="Normal 2 2 4 3 5 11 2" xfId="16841"/>
    <cellStyle name="Normal 2 2 4 3 5 12" xfId="16842"/>
    <cellStyle name="Normal 2 2 4 3 5 12 2" xfId="16843"/>
    <cellStyle name="Normal 2 2 4 3 5 13" xfId="16844"/>
    <cellStyle name="Normal 2 2 4 3 5 2" xfId="16845"/>
    <cellStyle name="Normal 2 2 4 3 5 2 10" xfId="16846"/>
    <cellStyle name="Normal 2 2 4 3 5 2 10 2" xfId="16847"/>
    <cellStyle name="Normal 2 2 4 3 5 2 11" xfId="16848"/>
    <cellStyle name="Normal 2 2 4 3 5 2 11 2" xfId="16849"/>
    <cellStyle name="Normal 2 2 4 3 5 2 12" xfId="16850"/>
    <cellStyle name="Normal 2 2 4 3 5 2 2" xfId="16851"/>
    <cellStyle name="Normal 2 2 4 3 5 2 2 10" xfId="16852"/>
    <cellStyle name="Normal 2 2 4 3 5 2 2 10 2" xfId="16853"/>
    <cellStyle name="Normal 2 2 4 3 5 2 2 11" xfId="16854"/>
    <cellStyle name="Normal 2 2 4 3 5 2 2 2" xfId="16855"/>
    <cellStyle name="Normal 2 2 4 3 5 2 2 2 2" xfId="16856"/>
    <cellStyle name="Normal 2 2 4 3 5 2 2 3" xfId="16857"/>
    <cellStyle name="Normal 2 2 4 3 5 2 2 3 2" xfId="16858"/>
    <cellStyle name="Normal 2 2 4 3 5 2 2 4" xfId="16859"/>
    <cellStyle name="Normal 2 2 4 3 5 2 2 4 2" xfId="16860"/>
    <cellStyle name="Normal 2 2 4 3 5 2 2 5" xfId="16861"/>
    <cellStyle name="Normal 2 2 4 3 5 2 2 5 2" xfId="16862"/>
    <cellStyle name="Normal 2 2 4 3 5 2 2 6" xfId="16863"/>
    <cellStyle name="Normal 2 2 4 3 5 2 2 6 2" xfId="16864"/>
    <cellStyle name="Normal 2 2 4 3 5 2 2 7" xfId="16865"/>
    <cellStyle name="Normal 2 2 4 3 5 2 2 7 2" xfId="16866"/>
    <cellStyle name="Normal 2 2 4 3 5 2 2 8" xfId="16867"/>
    <cellStyle name="Normal 2 2 4 3 5 2 2 8 2" xfId="16868"/>
    <cellStyle name="Normal 2 2 4 3 5 2 2 9" xfId="16869"/>
    <cellStyle name="Normal 2 2 4 3 5 2 2 9 2" xfId="16870"/>
    <cellStyle name="Normal 2 2 4 3 5 2 3" xfId="16871"/>
    <cellStyle name="Normal 2 2 4 3 5 2 3 2" xfId="16872"/>
    <cellStyle name="Normal 2 2 4 3 5 2 4" xfId="16873"/>
    <cellStyle name="Normal 2 2 4 3 5 2 4 2" xfId="16874"/>
    <cellStyle name="Normal 2 2 4 3 5 2 5" xfId="16875"/>
    <cellStyle name="Normal 2 2 4 3 5 2 5 2" xfId="16876"/>
    <cellStyle name="Normal 2 2 4 3 5 2 6" xfId="16877"/>
    <cellStyle name="Normal 2 2 4 3 5 2 6 2" xfId="16878"/>
    <cellStyle name="Normal 2 2 4 3 5 2 7" xfId="16879"/>
    <cellStyle name="Normal 2 2 4 3 5 2 7 2" xfId="16880"/>
    <cellStyle name="Normal 2 2 4 3 5 2 8" xfId="16881"/>
    <cellStyle name="Normal 2 2 4 3 5 2 8 2" xfId="16882"/>
    <cellStyle name="Normal 2 2 4 3 5 2 9" xfId="16883"/>
    <cellStyle name="Normal 2 2 4 3 5 2 9 2" xfId="16884"/>
    <cellStyle name="Normal 2 2 4 3 5 3" xfId="16885"/>
    <cellStyle name="Normal 2 2 4 3 5 3 10" xfId="16886"/>
    <cellStyle name="Normal 2 2 4 3 5 3 10 2" xfId="16887"/>
    <cellStyle name="Normal 2 2 4 3 5 3 11" xfId="16888"/>
    <cellStyle name="Normal 2 2 4 3 5 3 2" xfId="16889"/>
    <cellStyle name="Normal 2 2 4 3 5 3 2 2" xfId="16890"/>
    <cellStyle name="Normal 2 2 4 3 5 3 3" xfId="16891"/>
    <cellStyle name="Normal 2 2 4 3 5 3 3 2" xfId="16892"/>
    <cellStyle name="Normal 2 2 4 3 5 3 4" xfId="16893"/>
    <cellStyle name="Normal 2 2 4 3 5 3 4 2" xfId="16894"/>
    <cellStyle name="Normal 2 2 4 3 5 3 5" xfId="16895"/>
    <cellStyle name="Normal 2 2 4 3 5 3 5 2" xfId="16896"/>
    <cellStyle name="Normal 2 2 4 3 5 3 6" xfId="16897"/>
    <cellStyle name="Normal 2 2 4 3 5 3 6 2" xfId="16898"/>
    <cellStyle name="Normal 2 2 4 3 5 3 7" xfId="16899"/>
    <cellStyle name="Normal 2 2 4 3 5 3 7 2" xfId="16900"/>
    <cellStyle name="Normal 2 2 4 3 5 3 8" xfId="16901"/>
    <cellStyle name="Normal 2 2 4 3 5 3 8 2" xfId="16902"/>
    <cellStyle name="Normal 2 2 4 3 5 3 9" xfId="16903"/>
    <cellStyle name="Normal 2 2 4 3 5 3 9 2" xfId="16904"/>
    <cellStyle name="Normal 2 2 4 3 5 4" xfId="16905"/>
    <cellStyle name="Normal 2 2 4 3 5 4 2" xfId="16906"/>
    <cellStyle name="Normal 2 2 4 3 5 5" xfId="16907"/>
    <cellStyle name="Normal 2 2 4 3 5 5 2" xfId="16908"/>
    <cellStyle name="Normal 2 2 4 3 5 6" xfId="16909"/>
    <cellStyle name="Normal 2 2 4 3 5 6 2" xfId="16910"/>
    <cellStyle name="Normal 2 2 4 3 5 7" xfId="16911"/>
    <cellStyle name="Normal 2 2 4 3 5 7 2" xfId="16912"/>
    <cellStyle name="Normal 2 2 4 3 5 8" xfId="16913"/>
    <cellStyle name="Normal 2 2 4 3 5 8 2" xfId="16914"/>
    <cellStyle name="Normal 2 2 4 3 5 9" xfId="16915"/>
    <cellStyle name="Normal 2 2 4 3 5 9 2" xfId="16916"/>
    <cellStyle name="Normal 2 2 4 3 6" xfId="16917"/>
    <cellStyle name="Normal 2 2 4 3 6 10" xfId="16918"/>
    <cellStyle name="Normal 2 2 4 3 6 10 2" xfId="16919"/>
    <cellStyle name="Normal 2 2 4 3 6 11" xfId="16920"/>
    <cellStyle name="Normal 2 2 4 3 6 11 2" xfId="16921"/>
    <cellStyle name="Normal 2 2 4 3 6 12" xfId="16922"/>
    <cellStyle name="Normal 2 2 4 3 6 12 2" xfId="16923"/>
    <cellStyle name="Normal 2 2 4 3 6 13" xfId="16924"/>
    <cellStyle name="Normal 2 2 4 3 6 2" xfId="16925"/>
    <cellStyle name="Normal 2 2 4 3 6 2 10" xfId="16926"/>
    <cellStyle name="Normal 2 2 4 3 6 2 10 2" xfId="16927"/>
    <cellStyle name="Normal 2 2 4 3 6 2 11" xfId="16928"/>
    <cellStyle name="Normal 2 2 4 3 6 2 11 2" xfId="16929"/>
    <cellStyle name="Normal 2 2 4 3 6 2 12" xfId="16930"/>
    <cellStyle name="Normal 2 2 4 3 6 2 2" xfId="16931"/>
    <cellStyle name="Normal 2 2 4 3 6 2 2 10" xfId="16932"/>
    <cellStyle name="Normal 2 2 4 3 6 2 2 10 2" xfId="16933"/>
    <cellStyle name="Normal 2 2 4 3 6 2 2 11" xfId="16934"/>
    <cellStyle name="Normal 2 2 4 3 6 2 2 2" xfId="16935"/>
    <cellStyle name="Normal 2 2 4 3 6 2 2 2 2" xfId="16936"/>
    <cellStyle name="Normal 2 2 4 3 6 2 2 3" xfId="16937"/>
    <cellStyle name="Normal 2 2 4 3 6 2 2 3 2" xfId="16938"/>
    <cellStyle name="Normal 2 2 4 3 6 2 2 4" xfId="16939"/>
    <cellStyle name="Normal 2 2 4 3 6 2 2 4 2" xfId="16940"/>
    <cellStyle name="Normal 2 2 4 3 6 2 2 5" xfId="16941"/>
    <cellStyle name="Normal 2 2 4 3 6 2 2 5 2" xfId="16942"/>
    <cellStyle name="Normal 2 2 4 3 6 2 2 6" xfId="16943"/>
    <cellStyle name="Normal 2 2 4 3 6 2 2 6 2" xfId="16944"/>
    <cellStyle name="Normal 2 2 4 3 6 2 2 7" xfId="16945"/>
    <cellStyle name="Normal 2 2 4 3 6 2 2 7 2" xfId="16946"/>
    <cellStyle name="Normal 2 2 4 3 6 2 2 8" xfId="16947"/>
    <cellStyle name="Normal 2 2 4 3 6 2 2 8 2" xfId="16948"/>
    <cellStyle name="Normal 2 2 4 3 6 2 2 9" xfId="16949"/>
    <cellStyle name="Normal 2 2 4 3 6 2 2 9 2" xfId="16950"/>
    <cellStyle name="Normal 2 2 4 3 6 2 3" xfId="16951"/>
    <cellStyle name="Normal 2 2 4 3 6 2 3 2" xfId="16952"/>
    <cellStyle name="Normal 2 2 4 3 6 2 4" xfId="16953"/>
    <cellStyle name="Normal 2 2 4 3 6 2 4 2" xfId="16954"/>
    <cellStyle name="Normal 2 2 4 3 6 2 5" xfId="16955"/>
    <cellStyle name="Normal 2 2 4 3 6 2 5 2" xfId="16956"/>
    <cellStyle name="Normal 2 2 4 3 6 2 6" xfId="16957"/>
    <cellStyle name="Normal 2 2 4 3 6 2 6 2" xfId="16958"/>
    <cellStyle name="Normal 2 2 4 3 6 2 7" xfId="16959"/>
    <cellStyle name="Normal 2 2 4 3 6 2 7 2" xfId="16960"/>
    <cellStyle name="Normal 2 2 4 3 6 2 8" xfId="16961"/>
    <cellStyle name="Normal 2 2 4 3 6 2 8 2" xfId="16962"/>
    <cellStyle name="Normal 2 2 4 3 6 2 9" xfId="16963"/>
    <cellStyle name="Normal 2 2 4 3 6 2 9 2" xfId="16964"/>
    <cellStyle name="Normal 2 2 4 3 6 3" xfId="16965"/>
    <cellStyle name="Normal 2 2 4 3 6 3 10" xfId="16966"/>
    <cellStyle name="Normal 2 2 4 3 6 3 10 2" xfId="16967"/>
    <cellStyle name="Normal 2 2 4 3 6 3 11" xfId="16968"/>
    <cellStyle name="Normal 2 2 4 3 6 3 2" xfId="16969"/>
    <cellStyle name="Normal 2 2 4 3 6 3 2 2" xfId="16970"/>
    <cellStyle name="Normal 2 2 4 3 6 3 3" xfId="16971"/>
    <cellStyle name="Normal 2 2 4 3 6 3 3 2" xfId="16972"/>
    <cellStyle name="Normal 2 2 4 3 6 3 4" xfId="16973"/>
    <cellStyle name="Normal 2 2 4 3 6 3 4 2" xfId="16974"/>
    <cellStyle name="Normal 2 2 4 3 6 3 5" xfId="16975"/>
    <cellStyle name="Normal 2 2 4 3 6 3 5 2" xfId="16976"/>
    <cellStyle name="Normal 2 2 4 3 6 3 6" xfId="16977"/>
    <cellStyle name="Normal 2 2 4 3 6 3 6 2" xfId="16978"/>
    <cellStyle name="Normal 2 2 4 3 6 3 7" xfId="16979"/>
    <cellStyle name="Normal 2 2 4 3 6 3 7 2" xfId="16980"/>
    <cellStyle name="Normal 2 2 4 3 6 3 8" xfId="16981"/>
    <cellStyle name="Normal 2 2 4 3 6 3 8 2" xfId="16982"/>
    <cellStyle name="Normal 2 2 4 3 6 3 9" xfId="16983"/>
    <cellStyle name="Normal 2 2 4 3 6 3 9 2" xfId="16984"/>
    <cellStyle name="Normal 2 2 4 3 6 4" xfId="16985"/>
    <cellStyle name="Normal 2 2 4 3 6 4 2" xfId="16986"/>
    <cellStyle name="Normal 2 2 4 3 6 5" xfId="16987"/>
    <cellStyle name="Normal 2 2 4 3 6 5 2" xfId="16988"/>
    <cellStyle name="Normal 2 2 4 3 6 6" xfId="16989"/>
    <cellStyle name="Normal 2 2 4 3 6 6 2" xfId="16990"/>
    <cellStyle name="Normal 2 2 4 3 6 7" xfId="16991"/>
    <cellStyle name="Normal 2 2 4 3 6 7 2" xfId="16992"/>
    <cellStyle name="Normal 2 2 4 3 6 8" xfId="16993"/>
    <cellStyle name="Normal 2 2 4 3 6 8 2" xfId="16994"/>
    <cellStyle name="Normal 2 2 4 3 6 9" xfId="16995"/>
    <cellStyle name="Normal 2 2 4 3 6 9 2" xfId="16996"/>
    <cellStyle name="Normal 2 2 4 3 7" xfId="16997"/>
    <cellStyle name="Normal 2 2 4 4" xfId="16998"/>
    <cellStyle name="Normal 2 2 4 4 10" xfId="16999"/>
    <cellStyle name="Normal 2 2 4 4 10 2" xfId="17000"/>
    <cellStyle name="Normal 2 2 4 4 11" xfId="17001"/>
    <cellStyle name="Normal 2 2 4 4 11 2" xfId="17002"/>
    <cellStyle name="Normal 2 2 4 4 12" xfId="17003"/>
    <cellStyle name="Normal 2 2 4 4 12 2" xfId="17004"/>
    <cellStyle name="Normal 2 2 4 4 13" xfId="17005"/>
    <cellStyle name="Normal 2 2 4 4 2" xfId="17006"/>
    <cellStyle name="Normal 2 2 4 4 2 10" xfId="17007"/>
    <cellStyle name="Normal 2 2 4 4 2 10 2" xfId="17008"/>
    <cellStyle name="Normal 2 2 4 4 2 11" xfId="17009"/>
    <cellStyle name="Normal 2 2 4 4 2 11 2" xfId="17010"/>
    <cellStyle name="Normal 2 2 4 4 2 12" xfId="17011"/>
    <cellStyle name="Normal 2 2 4 4 2 2" xfId="17012"/>
    <cellStyle name="Normal 2 2 4 4 2 2 10" xfId="17013"/>
    <cellStyle name="Normal 2 2 4 4 2 2 10 2" xfId="17014"/>
    <cellStyle name="Normal 2 2 4 4 2 2 11" xfId="17015"/>
    <cellStyle name="Normal 2 2 4 4 2 2 2" xfId="17016"/>
    <cellStyle name="Normal 2 2 4 4 2 2 2 2" xfId="17017"/>
    <cellStyle name="Normal 2 2 4 4 2 2 3" xfId="17018"/>
    <cellStyle name="Normal 2 2 4 4 2 2 3 2" xfId="17019"/>
    <cellStyle name="Normal 2 2 4 4 2 2 4" xfId="17020"/>
    <cellStyle name="Normal 2 2 4 4 2 2 4 2" xfId="17021"/>
    <cellStyle name="Normal 2 2 4 4 2 2 5" xfId="17022"/>
    <cellStyle name="Normal 2 2 4 4 2 2 5 2" xfId="17023"/>
    <cellStyle name="Normal 2 2 4 4 2 2 6" xfId="17024"/>
    <cellStyle name="Normal 2 2 4 4 2 2 6 2" xfId="17025"/>
    <cellStyle name="Normal 2 2 4 4 2 2 7" xfId="17026"/>
    <cellStyle name="Normal 2 2 4 4 2 2 7 2" xfId="17027"/>
    <cellStyle name="Normal 2 2 4 4 2 2 8" xfId="17028"/>
    <cellStyle name="Normal 2 2 4 4 2 2 8 2" xfId="17029"/>
    <cellStyle name="Normal 2 2 4 4 2 2 9" xfId="17030"/>
    <cellStyle name="Normal 2 2 4 4 2 2 9 2" xfId="17031"/>
    <cellStyle name="Normal 2 2 4 4 2 3" xfId="17032"/>
    <cellStyle name="Normal 2 2 4 4 2 3 2" xfId="17033"/>
    <cellStyle name="Normal 2 2 4 4 2 4" xfId="17034"/>
    <cellStyle name="Normal 2 2 4 4 2 4 2" xfId="17035"/>
    <cellStyle name="Normal 2 2 4 4 2 5" xfId="17036"/>
    <cellStyle name="Normal 2 2 4 4 2 5 2" xfId="17037"/>
    <cellStyle name="Normal 2 2 4 4 2 6" xfId="17038"/>
    <cellStyle name="Normal 2 2 4 4 2 6 2" xfId="17039"/>
    <cellStyle name="Normal 2 2 4 4 2 7" xfId="17040"/>
    <cellStyle name="Normal 2 2 4 4 2 7 2" xfId="17041"/>
    <cellStyle name="Normal 2 2 4 4 2 8" xfId="17042"/>
    <cellStyle name="Normal 2 2 4 4 2 8 2" xfId="17043"/>
    <cellStyle name="Normal 2 2 4 4 2 9" xfId="17044"/>
    <cellStyle name="Normal 2 2 4 4 2 9 2" xfId="17045"/>
    <cellStyle name="Normal 2 2 4 4 3" xfId="17046"/>
    <cellStyle name="Normal 2 2 4 4 3 10" xfId="17047"/>
    <cellStyle name="Normal 2 2 4 4 3 10 2" xfId="17048"/>
    <cellStyle name="Normal 2 2 4 4 3 11" xfId="17049"/>
    <cellStyle name="Normal 2 2 4 4 3 2" xfId="17050"/>
    <cellStyle name="Normal 2 2 4 4 3 2 2" xfId="17051"/>
    <cellStyle name="Normal 2 2 4 4 3 3" xfId="17052"/>
    <cellStyle name="Normal 2 2 4 4 3 3 2" xfId="17053"/>
    <cellStyle name="Normal 2 2 4 4 3 4" xfId="17054"/>
    <cellStyle name="Normal 2 2 4 4 3 4 2" xfId="17055"/>
    <cellStyle name="Normal 2 2 4 4 3 5" xfId="17056"/>
    <cellStyle name="Normal 2 2 4 4 3 5 2" xfId="17057"/>
    <cellStyle name="Normal 2 2 4 4 3 6" xfId="17058"/>
    <cellStyle name="Normal 2 2 4 4 3 6 2" xfId="17059"/>
    <cellStyle name="Normal 2 2 4 4 3 7" xfId="17060"/>
    <cellStyle name="Normal 2 2 4 4 3 7 2" xfId="17061"/>
    <cellStyle name="Normal 2 2 4 4 3 8" xfId="17062"/>
    <cellStyle name="Normal 2 2 4 4 3 8 2" xfId="17063"/>
    <cellStyle name="Normal 2 2 4 4 3 9" xfId="17064"/>
    <cellStyle name="Normal 2 2 4 4 3 9 2" xfId="17065"/>
    <cellStyle name="Normal 2 2 4 4 4" xfId="17066"/>
    <cellStyle name="Normal 2 2 4 4 4 2" xfId="17067"/>
    <cellStyle name="Normal 2 2 4 4 5" xfId="17068"/>
    <cellStyle name="Normal 2 2 4 4 5 2" xfId="17069"/>
    <cellStyle name="Normal 2 2 4 4 6" xfId="17070"/>
    <cellStyle name="Normal 2 2 4 4 6 2" xfId="17071"/>
    <cellStyle name="Normal 2 2 4 4 7" xfId="17072"/>
    <cellStyle name="Normal 2 2 4 4 7 2" xfId="17073"/>
    <cellStyle name="Normal 2 2 4 4 8" xfId="17074"/>
    <cellStyle name="Normal 2 2 4 4 8 2" xfId="17075"/>
    <cellStyle name="Normal 2 2 4 4 9" xfId="17076"/>
    <cellStyle name="Normal 2 2 4 4 9 2" xfId="17077"/>
    <cellStyle name="Normal 2 2 4 5" xfId="17078"/>
    <cellStyle name="Normal 2 2 4 5 10" xfId="17079"/>
    <cellStyle name="Normal 2 2 4 5 10 2" xfId="17080"/>
    <cellStyle name="Normal 2 2 4 5 11" xfId="17081"/>
    <cellStyle name="Normal 2 2 4 5 11 2" xfId="17082"/>
    <cellStyle name="Normal 2 2 4 5 12" xfId="17083"/>
    <cellStyle name="Normal 2 2 4 5 12 2" xfId="17084"/>
    <cellStyle name="Normal 2 2 4 5 13" xfId="17085"/>
    <cellStyle name="Normal 2 2 4 5 2" xfId="17086"/>
    <cellStyle name="Normal 2 2 4 5 2 10" xfId="17087"/>
    <cellStyle name="Normal 2 2 4 5 2 10 2" xfId="17088"/>
    <cellStyle name="Normal 2 2 4 5 2 11" xfId="17089"/>
    <cellStyle name="Normal 2 2 4 5 2 11 2" xfId="17090"/>
    <cellStyle name="Normal 2 2 4 5 2 12" xfId="17091"/>
    <cellStyle name="Normal 2 2 4 5 2 2" xfId="17092"/>
    <cellStyle name="Normal 2 2 4 5 2 2 10" xfId="17093"/>
    <cellStyle name="Normal 2 2 4 5 2 2 10 2" xfId="17094"/>
    <cellStyle name="Normal 2 2 4 5 2 2 11" xfId="17095"/>
    <cellStyle name="Normal 2 2 4 5 2 2 2" xfId="17096"/>
    <cellStyle name="Normal 2 2 4 5 2 2 2 2" xfId="17097"/>
    <cellStyle name="Normal 2 2 4 5 2 2 3" xfId="17098"/>
    <cellStyle name="Normal 2 2 4 5 2 2 3 2" xfId="17099"/>
    <cellStyle name="Normal 2 2 4 5 2 2 4" xfId="17100"/>
    <cellStyle name="Normal 2 2 4 5 2 2 4 2" xfId="17101"/>
    <cellStyle name="Normal 2 2 4 5 2 2 5" xfId="17102"/>
    <cellStyle name="Normal 2 2 4 5 2 2 5 2" xfId="17103"/>
    <cellStyle name="Normal 2 2 4 5 2 2 6" xfId="17104"/>
    <cellStyle name="Normal 2 2 4 5 2 2 6 2" xfId="17105"/>
    <cellStyle name="Normal 2 2 4 5 2 2 7" xfId="17106"/>
    <cellStyle name="Normal 2 2 4 5 2 2 7 2" xfId="17107"/>
    <cellStyle name="Normal 2 2 4 5 2 2 8" xfId="17108"/>
    <cellStyle name="Normal 2 2 4 5 2 2 8 2" xfId="17109"/>
    <cellStyle name="Normal 2 2 4 5 2 2 9" xfId="17110"/>
    <cellStyle name="Normal 2 2 4 5 2 2 9 2" xfId="17111"/>
    <cellStyle name="Normal 2 2 4 5 2 3" xfId="17112"/>
    <cellStyle name="Normal 2 2 4 5 2 3 2" xfId="17113"/>
    <cellStyle name="Normal 2 2 4 5 2 4" xfId="17114"/>
    <cellStyle name="Normal 2 2 4 5 2 4 2" xfId="17115"/>
    <cellStyle name="Normal 2 2 4 5 2 5" xfId="17116"/>
    <cellStyle name="Normal 2 2 4 5 2 5 2" xfId="17117"/>
    <cellStyle name="Normal 2 2 4 5 2 6" xfId="17118"/>
    <cellStyle name="Normal 2 2 4 5 2 6 2" xfId="17119"/>
    <cellStyle name="Normal 2 2 4 5 2 7" xfId="17120"/>
    <cellStyle name="Normal 2 2 4 5 2 7 2" xfId="17121"/>
    <cellStyle name="Normal 2 2 4 5 2 8" xfId="17122"/>
    <cellStyle name="Normal 2 2 4 5 2 8 2" xfId="17123"/>
    <cellStyle name="Normal 2 2 4 5 2 9" xfId="17124"/>
    <cellStyle name="Normal 2 2 4 5 2 9 2" xfId="17125"/>
    <cellStyle name="Normal 2 2 4 5 3" xfId="17126"/>
    <cellStyle name="Normal 2 2 4 5 3 10" xfId="17127"/>
    <cellStyle name="Normal 2 2 4 5 3 10 2" xfId="17128"/>
    <cellStyle name="Normal 2 2 4 5 3 11" xfId="17129"/>
    <cellStyle name="Normal 2 2 4 5 3 2" xfId="17130"/>
    <cellStyle name="Normal 2 2 4 5 3 2 2" xfId="17131"/>
    <cellStyle name="Normal 2 2 4 5 3 3" xfId="17132"/>
    <cellStyle name="Normal 2 2 4 5 3 3 2" xfId="17133"/>
    <cellStyle name="Normal 2 2 4 5 3 4" xfId="17134"/>
    <cellStyle name="Normal 2 2 4 5 3 4 2" xfId="17135"/>
    <cellStyle name="Normal 2 2 4 5 3 5" xfId="17136"/>
    <cellStyle name="Normal 2 2 4 5 3 5 2" xfId="17137"/>
    <cellStyle name="Normal 2 2 4 5 3 6" xfId="17138"/>
    <cellStyle name="Normal 2 2 4 5 3 6 2" xfId="17139"/>
    <cellStyle name="Normal 2 2 4 5 3 7" xfId="17140"/>
    <cellStyle name="Normal 2 2 4 5 3 7 2" xfId="17141"/>
    <cellStyle name="Normal 2 2 4 5 3 8" xfId="17142"/>
    <cellStyle name="Normal 2 2 4 5 3 8 2" xfId="17143"/>
    <cellStyle name="Normal 2 2 4 5 3 9" xfId="17144"/>
    <cellStyle name="Normal 2 2 4 5 3 9 2" xfId="17145"/>
    <cellStyle name="Normal 2 2 4 5 4" xfId="17146"/>
    <cellStyle name="Normal 2 2 4 5 4 2" xfId="17147"/>
    <cellStyle name="Normal 2 2 4 5 5" xfId="17148"/>
    <cellStyle name="Normal 2 2 4 5 5 2" xfId="17149"/>
    <cellStyle name="Normal 2 2 4 5 6" xfId="17150"/>
    <cellStyle name="Normal 2 2 4 5 6 2" xfId="17151"/>
    <cellStyle name="Normal 2 2 4 5 7" xfId="17152"/>
    <cellStyle name="Normal 2 2 4 5 7 2" xfId="17153"/>
    <cellStyle name="Normal 2 2 4 5 8" xfId="17154"/>
    <cellStyle name="Normal 2 2 4 5 8 2" xfId="17155"/>
    <cellStyle name="Normal 2 2 4 5 9" xfId="17156"/>
    <cellStyle name="Normal 2 2 4 5 9 2" xfId="17157"/>
    <cellStyle name="Normal 2 2 4 6" xfId="17158"/>
    <cellStyle name="Normal 2 2 4 6 2" xfId="17159"/>
    <cellStyle name="Normal 2 2 4 6 2 10" xfId="17160"/>
    <cellStyle name="Normal 2 2 4 6 2 10 2" xfId="17161"/>
    <cellStyle name="Normal 2 2 4 6 2 11" xfId="17162"/>
    <cellStyle name="Normal 2 2 4 6 2 11 2" xfId="17163"/>
    <cellStyle name="Normal 2 2 4 6 2 12" xfId="17164"/>
    <cellStyle name="Normal 2 2 4 6 2 12 2" xfId="17165"/>
    <cellStyle name="Normal 2 2 4 6 2 13" xfId="17166"/>
    <cellStyle name="Normal 2 2 4 6 2 2" xfId="17167"/>
    <cellStyle name="Normal 2 2 4 6 2 2 10" xfId="17168"/>
    <cellStyle name="Normal 2 2 4 6 2 2 10 2" xfId="17169"/>
    <cellStyle name="Normal 2 2 4 6 2 2 11" xfId="17170"/>
    <cellStyle name="Normal 2 2 4 6 2 2 11 2" xfId="17171"/>
    <cellStyle name="Normal 2 2 4 6 2 2 12" xfId="17172"/>
    <cellStyle name="Normal 2 2 4 6 2 2 2" xfId="17173"/>
    <cellStyle name="Normal 2 2 4 6 2 2 2 10" xfId="17174"/>
    <cellStyle name="Normal 2 2 4 6 2 2 2 10 2" xfId="17175"/>
    <cellStyle name="Normal 2 2 4 6 2 2 2 11" xfId="17176"/>
    <cellStyle name="Normal 2 2 4 6 2 2 2 2" xfId="17177"/>
    <cellStyle name="Normal 2 2 4 6 2 2 2 2 2" xfId="17178"/>
    <cellStyle name="Normal 2 2 4 6 2 2 2 3" xfId="17179"/>
    <cellStyle name="Normal 2 2 4 6 2 2 2 3 2" xfId="17180"/>
    <cellStyle name="Normal 2 2 4 6 2 2 2 4" xfId="17181"/>
    <cellStyle name="Normal 2 2 4 6 2 2 2 4 2" xfId="17182"/>
    <cellStyle name="Normal 2 2 4 6 2 2 2 5" xfId="17183"/>
    <cellStyle name="Normal 2 2 4 6 2 2 2 5 2" xfId="17184"/>
    <cellStyle name="Normal 2 2 4 6 2 2 2 6" xfId="17185"/>
    <cellStyle name="Normal 2 2 4 6 2 2 2 6 2" xfId="17186"/>
    <cellStyle name="Normal 2 2 4 6 2 2 2 7" xfId="17187"/>
    <cellStyle name="Normal 2 2 4 6 2 2 2 7 2" xfId="17188"/>
    <cellStyle name="Normal 2 2 4 6 2 2 2 8" xfId="17189"/>
    <cellStyle name="Normal 2 2 4 6 2 2 2 8 2" xfId="17190"/>
    <cellStyle name="Normal 2 2 4 6 2 2 2 9" xfId="17191"/>
    <cellStyle name="Normal 2 2 4 6 2 2 2 9 2" xfId="17192"/>
    <cellStyle name="Normal 2 2 4 6 2 2 3" xfId="17193"/>
    <cellStyle name="Normal 2 2 4 6 2 2 3 2" xfId="17194"/>
    <cellStyle name="Normal 2 2 4 6 2 2 4" xfId="17195"/>
    <cellStyle name="Normal 2 2 4 6 2 2 4 2" xfId="17196"/>
    <cellStyle name="Normal 2 2 4 6 2 2 5" xfId="17197"/>
    <cellStyle name="Normal 2 2 4 6 2 2 5 2" xfId="17198"/>
    <cellStyle name="Normal 2 2 4 6 2 2 6" xfId="17199"/>
    <cellStyle name="Normal 2 2 4 6 2 2 6 2" xfId="17200"/>
    <cellStyle name="Normal 2 2 4 6 2 2 7" xfId="17201"/>
    <cellStyle name="Normal 2 2 4 6 2 2 7 2" xfId="17202"/>
    <cellStyle name="Normal 2 2 4 6 2 2 8" xfId="17203"/>
    <cellStyle name="Normal 2 2 4 6 2 2 8 2" xfId="17204"/>
    <cellStyle name="Normal 2 2 4 6 2 2 9" xfId="17205"/>
    <cellStyle name="Normal 2 2 4 6 2 2 9 2" xfId="17206"/>
    <cellStyle name="Normal 2 2 4 6 2 3" xfId="17207"/>
    <cellStyle name="Normal 2 2 4 6 2 3 10" xfId="17208"/>
    <cellStyle name="Normal 2 2 4 6 2 3 10 2" xfId="17209"/>
    <cellStyle name="Normal 2 2 4 6 2 3 11" xfId="17210"/>
    <cellStyle name="Normal 2 2 4 6 2 3 2" xfId="17211"/>
    <cellStyle name="Normal 2 2 4 6 2 3 2 2" xfId="17212"/>
    <cellStyle name="Normal 2 2 4 6 2 3 3" xfId="17213"/>
    <cellStyle name="Normal 2 2 4 6 2 3 3 2" xfId="17214"/>
    <cellStyle name="Normal 2 2 4 6 2 3 4" xfId="17215"/>
    <cellStyle name="Normal 2 2 4 6 2 3 4 2" xfId="17216"/>
    <cellStyle name="Normal 2 2 4 6 2 3 5" xfId="17217"/>
    <cellStyle name="Normal 2 2 4 6 2 3 5 2" xfId="17218"/>
    <cellStyle name="Normal 2 2 4 6 2 3 6" xfId="17219"/>
    <cellStyle name="Normal 2 2 4 6 2 3 6 2" xfId="17220"/>
    <cellStyle name="Normal 2 2 4 6 2 3 7" xfId="17221"/>
    <cellStyle name="Normal 2 2 4 6 2 3 7 2" xfId="17222"/>
    <cellStyle name="Normal 2 2 4 6 2 3 8" xfId="17223"/>
    <cellStyle name="Normal 2 2 4 6 2 3 8 2" xfId="17224"/>
    <cellStyle name="Normal 2 2 4 6 2 3 9" xfId="17225"/>
    <cellStyle name="Normal 2 2 4 6 2 3 9 2" xfId="17226"/>
    <cellStyle name="Normal 2 2 4 6 2 4" xfId="17227"/>
    <cellStyle name="Normal 2 2 4 6 2 4 2" xfId="17228"/>
    <cellStyle name="Normal 2 2 4 6 2 5" xfId="17229"/>
    <cellStyle name="Normal 2 2 4 6 2 5 2" xfId="17230"/>
    <cellStyle name="Normal 2 2 4 6 2 6" xfId="17231"/>
    <cellStyle name="Normal 2 2 4 6 2 6 2" xfId="17232"/>
    <cellStyle name="Normal 2 2 4 6 2 7" xfId="17233"/>
    <cellStyle name="Normal 2 2 4 6 2 7 2" xfId="17234"/>
    <cellStyle name="Normal 2 2 4 6 2 8" xfId="17235"/>
    <cellStyle name="Normal 2 2 4 6 2 8 2" xfId="17236"/>
    <cellStyle name="Normal 2 2 4 6 2 9" xfId="17237"/>
    <cellStyle name="Normal 2 2 4 6 2 9 2" xfId="17238"/>
    <cellStyle name="Normal 2 2 4 6 3" xfId="17239"/>
    <cellStyle name="Normal 2 2 4 6 3 10" xfId="17240"/>
    <cellStyle name="Normal 2 2 4 6 3 10 2" xfId="17241"/>
    <cellStyle name="Normal 2 2 4 6 3 11" xfId="17242"/>
    <cellStyle name="Normal 2 2 4 6 3 11 2" xfId="17243"/>
    <cellStyle name="Normal 2 2 4 6 3 12" xfId="17244"/>
    <cellStyle name="Normal 2 2 4 6 3 12 2" xfId="17245"/>
    <cellStyle name="Normal 2 2 4 6 3 13" xfId="17246"/>
    <cellStyle name="Normal 2 2 4 6 3 2" xfId="17247"/>
    <cellStyle name="Normal 2 2 4 6 3 2 10" xfId="17248"/>
    <cellStyle name="Normal 2 2 4 6 3 2 10 2" xfId="17249"/>
    <cellStyle name="Normal 2 2 4 6 3 2 11" xfId="17250"/>
    <cellStyle name="Normal 2 2 4 6 3 2 11 2" xfId="17251"/>
    <cellStyle name="Normal 2 2 4 6 3 2 12" xfId="17252"/>
    <cellStyle name="Normal 2 2 4 6 3 2 2" xfId="17253"/>
    <cellStyle name="Normal 2 2 4 6 3 2 2 10" xfId="17254"/>
    <cellStyle name="Normal 2 2 4 6 3 2 2 10 2" xfId="17255"/>
    <cellStyle name="Normal 2 2 4 6 3 2 2 11" xfId="17256"/>
    <cellStyle name="Normal 2 2 4 6 3 2 2 2" xfId="17257"/>
    <cellStyle name="Normal 2 2 4 6 3 2 2 2 2" xfId="17258"/>
    <cellStyle name="Normal 2 2 4 6 3 2 2 3" xfId="17259"/>
    <cellStyle name="Normal 2 2 4 6 3 2 2 3 2" xfId="17260"/>
    <cellStyle name="Normal 2 2 4 6 3 2 2 4" xfId="17261"/>
    <cellStyle name="Normal 2 2 4 6 3 2 2 4 2" xfId="17262"/>
    <cellStyle name="Normal 2 2 4 6 3 2 2 5" xfId="17263"/>
    <cellStyle name="Normal 2 2 4 6 3 2 2 5 2" xfId="17264"/>
    <cellStyle name="Normal 2 2 4 6 3 2 2 6" xfId="17265"/>
    <cellStyle name="Normal 2 2 4 6 3 2 2 6 2" xfId="17266"/>
    <cellStyle name="Normal 2 2 4 6 3 2 2 7" xfId="17267"/>
    <cellStyle name="Normal 2 2 4 6 3 2 2 7 2" xfId="17268"/>
    <cellStyle name="Normal 2 2 4 6 3 2 2 8" xfId="17269"/>
    <cellStyle name="Normal 2 2 4 6 3 2 2 8 2" xfId="17270"/>
    <cellStyle name="Normal 2 2 4 6 3 2 2 9" xfId="17271"/>
    <cellStyle name="Normal 2 2 4 6 3 2 2 9 2" xfId="17272"/>
    <cellStyle name="Normal 2 2 4 6 3 2 3" xfId="17273"/>
    <cellStyle name="Normal 2 2 4 6 3 2 3 2" xfId="17274"/>
    <cellStyle name="Normal 2 2 4 6 3 2 4" xfId="17275"/>
    <cellStyle name="Normal 2 2 4 6 3 2 4 2" xfId="17276"/>
    <cellStyle name="Normal 2 2 4 6 3 2 5" xfId="17277"/>
    <cellStyle name="Normal 2 2 4 6 3 2 5 2" xfId="17278"/>
    <cellStyle name="Normal 2 2 4 6 3 2 6" xfId="17279"/>
    <cellStyle name="Normal 2 2 4 6 3 2 6 2" xfId="17280"/>
    <cellStyle name="Normal 2 2 4 6 3 2 7" xfId="17281"/>
    <cellStyle name="Normal 2 2 4 6 3 2 7 2" xfId="17282"/>
    <cellStyle name="Normal 2 2 4 6 3 2 8" xfId="17283"/>
    <cellStyle name="Normal 2 2 4 6 3 2 8 2" xfId="17284"/>
    <cellStyle name="Normal 2 2 4 6 3 2 9" xfId="17285"/>
    <cellStyle name="Normal 2 2 4 6 3 2 9 2" xfId="17286"/>
    <cellStyle name="Normal 2 2 4 6 3 3" xfId="17287"/>
    <cellStyle name="Normal 2 2 4 6 3 3 10" xfId="17288"/>
    <cellStyle name="Normal 2 2 4 6 3 3 10 2" xfId="17289"/>
    <cellStyle name="Normal 2 2 4 6 3 3 11" xfId="17290"/>
    <cellStyle name="Normal 2 2 4 6 3 3 2" xfId="17291"/>
    <cellStyle name="Normal 2 2 4 6 3 3 2 2" xfId="17292"/>
    <cellStyle name="Normal 2 2 4 6 3 3 3" xfId="17293"/>
    <cellStyle name="Normal 2 2 4 6 3 3 3 2" xfId="17294"/>
    <cellStyle name="Normal 2 2 4 6 3 3 4" xfId="17295"/>
    <cellStyle name="Normal 2 2 4 6 3 3 4 2" xfId="17296"/>
    <cellStyle name="Normal 2 2 4 6 3 3 5" xfId="17297"/>
    <cellStyle name="Normal 2 2 4 6 3 3 5 2" xfId="17298"/>
    <cellStyle name="Normal 2 2 4 6 3 3 6" xfId="17299"/>
    <cellStyle name="Normal 2 2 4 6 3 3 6 2" xfId="17300"/>
    <cellStyle name="Normal 2 2 4 6 3 3 7" xfId="17301"/>
    <cellStyle name="Normal 2 2 4 6 3 3 7 2" xfId="17302"/>
    <cellStyle name="Normal 2 2 4 6 3 3 8" xfId="17303"/>
    <cellStyle name="Normal 2 2 4 6 3 3 8 2" xfId="17304"/>
    <cellStyle name="Normal 2 2 4 6 3 3 9" xfId="17305"/>
    <cellStyle name="Normal 2 2 4 6 3 3 9 2" xfId="17306"/>
    <cellStyle name="Normal 2 2 4 6 3 4" xfId="17307"/>
    <cellStyle name="Normal 2 2 4 6 3 4 2" xfId="17308"/>
    <cellStyle name="Normal 2 2 4 6 3 5" xfId="17309"/>
    <cellStyle name="Normal 2 2 4 6 3 5 2" xfId="17310"/>
    <cellStyle name="Normal 2 2 4 6 3 6" xfId="17311"/>
    <cellStyle name="Normal 2 2 4 6 3 6 2" xfId="17312"/>
    <cellStyle name="Normal 2 2 4 6 3 7" xfId="17313"/>
    <cellStyle name="Normal 2 2 4 6 3 7 2" xfId="17314"/>
    <cellStyle name="Normal 2 2 4 6 3 8" xfId="17315"/>
    <cellStyle name="Normal 2 2 4 6 3 8 2" xfId="17316"/>
    <cellStyle name="Normal 2 2 4 6 3 9" xfId="17317"/>
    <cellStyle name="Normal 2 2 4 6 3 9 2" xfId="17318"/>
    <cellStyle name="Normal 2 2 4 6 4" xfId="17319"/>
    <cellStyle name="Normal 2 2 4 6 4 10" xfId="17320"/>
    <cellStyle name="Normal 2 2 4 6 4 10 2" xfId="17321"/>
    <cellStyle name="Normal 2 2 4 6 4 11" xfId="17322"/>
    <cellStyle name="Normal 2 2 4 6 4 11 2" xfId="17323"/>
    <cellStyle name="Normal 2 2 4 6 4 12" xfId="17324"/>
    <cellStyle name="Normal 2 2 4 6 4 12 2" xfId="17325"/>
    <cellStyle name="Normal 2 2 4 6 4 13" xfId="17326"/>
    <cellStyle name="Normal 2 2 4 6 4 2" xfId="17327"/>
    <cellStyle name="Normal 2 2 4 6 4 2 10" xfId="17328"/>
    <cellStyle name="Normal 2 2 4 6 4 2 10 2" xfId="17329"/>
    <cellStyle name="Normal 2 2 4 6 4 2 11" xfId="17330"/>
    <cellStyle name="Normal 2 2 4 6 4 2 11 2" xfId="17331"/>
    <cellStyle name="Normal 2 2 4 6 4 2 12" xfId="17332"/>
    <cellStyle name="Normal 2 2 4 6 4 2 2" xfId="17333"/>
    <cellStyle name="Normal 2 2 4 6 4 2 2 10" xfId="17334"/>
    <cellStyle name="Normal 2 2 4 6 4 2 2 10 2" xfId="17335"/>
    <cellStyle name="Normal 2 2 4 6 4 2 2 11" xfId="17336"/>
    <cellStyle name="Normal 2 2 4 6 4 2 2 2" xfId="17337"/>
    <cellStyle name="Normal 2 2 4 6 4 2 2 2 2" xfId="17338"/>
    <cellStyle name="Normal 2 2 4 6 4 2 2 3" xfId="17339"/>
    <cellStyle name="Normal 2 2 4 6 4 2 2 3 2" xfId="17340"/>
    <cellStyle name="Normal 2 2 4 6 4 2 2 4" xfId="17341"/>
    <cellStyle name="Normal 2 2 4 6 4 2 2 4 2" xfId="17342"/>
    <cellStyle name="Normal 2 2 4 6 4 2 2 5" xfId="17343"/>
    <cellStyle name="Normal 2 2 4 6 4 2 2 5 2" xfId="17344"/>
    <cellStyle name="Normal 2 2 4 6 4 2 2 6" xfId="17345"/>
    <cellStyle name="Normal 2 2 4 6 4 2 2 6 2" xfId="17346"/>
    <cellStyle name="Normal 2 2 4 6 4 2 2 7" xfId="17347"/>
    <cellStyle name="Normal 2 2 4 6 4 2 2 7 2" xfId="17348"/>
    <cellStyle name="Normal 2 2 4 6 4 2 2 8" xfId="17349"/>
    <cellStyle name="Normal 2 2 4 6 4 2 2 8 2" xfId="17350"/>
    <cellStyle name="Normal 2 2 4 6 4 2 2 9" xfId="17351"/>
    <cellStyle name="Normal 2 2 4 6 4 2 2 9 2" xfId="17352"/>
    <cellStyle name="Normal 2 2 4 6 4 2 3" xfId="17353"/>
    <cellStyle name="Normal 2 2 4 6 4 2 3 2" xfId="17354"/>
    <cellStyle name="Normal 2 2 4 6 4 2 4" xfId="17355"/>
    <cellStyle name="Normal 2 2 4 6 4 2 4 2" xfId="17356"/>
    <cellStyle name="Normal 2 2 4 6 4 2 5" xfId="17357"/>
    <cellStyle name="Normal 2 2 4 6 4 2 5 2" xfId="17358"/>
    <cellStyle name="Normal 2 2 4 6 4 2 6" xfId="17359"/>
    <cellStyle name="Normal 2 2 4 6 4 2 6 2" xfId="17360"/>
    <cellStyle name="Normal 2 2 4 6 4 2 7" xfId="17361"/>
    <cellStyle name="Normal 2 2 4 6 4 2 7 2" xfId="17362"/>
    <cellStyle name="Normal 2 2 4 6 4 2 8" xfId="17363"/>
    <cellStyle name="Normal 2 2 4 6 4 2 8 2" xfId="17364"/>
    <cellStyle name="Normal 2 2 4 6 4 2 9" xfId="17365"/>
    <cellStyle name="Normal 2 2 4 6 4 2 9 2" xfId="17366"/>
    <cellStyle name="Normal 2 2 4 6 4 3" xfId="17367"/>
    <cellStyle name="Normal 2 2 4 6 4 3 10" xfId="17368"/>
    <cellStyle name="Normal 2 2 4 6 4 3 10 2" xfId="17369"/>
    <cellStyle name="Normal 2 2 4 6 4 3 11" xfId="17370"/>
    <cellStyle name="Normal 2 2 4 6 4 3 2" xfId="17371"/>
    <cellStyle name="Normal 2 2 4 6 4 3 2 2" xfId="17372"/>
    <cellStyle name="Normal 2 2 4 6 4 3 3" xfId="17373"/>
    <cellStyle name="Normal 2 2 4 6 4 3 3 2" xfId="17374"/>
    <cellStyle name="Normal 2 2 4 6 4 3 4" xfId="17375"/>
    <cellStyle name="Normal 2 2 4 6 4 3 4 2" xfId="17376"/>
    <cellStyle name="Normal 2 2 4 6 4 3 5" xfId="17377"/>
    <cellStyle name="Normal 2 2 4 6 4 3 5 2" xfId="17378"/>
    <cellStyle name="Normal 2 2 4 6 4 3 6" xfId="17379"/>
    <cellStyle name="Normal 2 2 4 6 4 3 6 2" xfId="17380"/>
    <cellStyle name="Normal 2 2 4 6 4 3 7" xfId="17381"/>
    <cellStyle name="Normal 2 2 4 6 4 3 7 2" xfId="17382"/>
    <cellStyle name="Normal 2 2 4 6 4 3 8" xfId="17383"/>
    <cellStyle name="Normal 2 2 4 6 4 3 8 2" xfId="17384"/>
    <cellStyle name="Normal 2 2 4 6 4 3 9" xfId="17385"/>
    <cellStyle name="Normal 2 2 4 6 4 3 9 2" xfId="17386"/>
    <cellStyle name="Normal 2 2 4 6 4 4" xfId="17387"/>
    <cellStyle name="Normal 2 2 4 6 4 4 2" xfId="17388"/>
    <cellStyle name="Normal 2 2 4 6 4 5" xfId="17389"/>
    <cellStyle name="Normal 2 2 4 6 4 5 2" xfId="17390"/>
    <cellStyle name="Normal 2 2 4 6 4 6" xfId="17391"/>
    <cellStyle name="Normal 2 2 4 6 4 6 2" xfId="17392"/>
    <cellStyle name="Normal 2 2 4 6 4 7" xfId="17393"/>
    <cellStyle name="Normal 2 2 4 6 4 7 2" xfId="17394"/>
    <cellStyle name="Normal 2 2 4 6 4 8" xfId="17395"/>
    <cellStyle name="Normal 2 2 4 6 4 8 2" xfId="17396"/>
    <cellStyle name="Normal 2 2 4 6 4 9" xfId="17397"/>
    <cellStyle name="Normal 2 2 4 6 4 9 2" xfId="17398"/>
    <cellStyle name="Normal 2 2 4 6 5" xfId="17399"/>
    <cellStyle name="Normal 2 2 4 6 5 10" xfId="17400"/>
    <cellStyle name="Normal 2 2 4 6 5 10 2" xfId="17401"/>
    <cellStyle name="Normal 2 2 4 6 5 11" xfId="17402"/>
    <cellStyle name="Normal 2 2 4 6 5 11 2" xfId="17403"/>
    <cellStyle name="Normal 2 2 4 6 5 12" xfId="17404"/>
    <cellStyle name="Normal 2 2 4 6 5 12 2" xfId="17405"/>
    <cellStyle name="Normal 2 2 4 6 5 13" xfId="17406"/>
    <cellStyle name="Normal 2 2 4 6 5 2" xfId="17407"/>
    <cellStyle name="Normal 2 2 4 6 5 2 10" xfId="17408"/>
    <cellStyle name="Normal 2 2 4 6 5 2 10 2" xfId="17409"/>
    <cellStyle name="Normal 2 2 4 6 5 2 11" xfId="17410"/>
    <cellStyle name="Normal 2 2 4 6 5 2 11 2" xfId="17411"/>
    <cellStyle name="Normal 2 2 4 6 5 2 12" xfId="17412"/>
    <cellStyle name="Normal 2 2 4 6 5 2 2" xfId="17413"/>
    <cellStyle name="Normal 2 2 4 6 5 2 2 10" xfId="17414"/>
    <cellStyle name="Normal 2 2 4 6 5 2 2 10 2" xfId="17415"/>
    <cellStyle name="Normal 2 2 4 6 5 2 2 11" xfId="17416"/>
    <cellStyle name="Normal 2 2 4 6 5 2 2 2" xfId="17417"/>
    <cellStyle name="Normal 2 2 4 6 5 2 2 2 2" xfId="17418"/>
    <cellStyle name="Normal 2 2 4 6 5 2 2 3" xfId="17419"/>
    <cellStyle name="Normal 2 2 4 6 5 2 2 3 2" xfId="17420"/>
    <cellStyle name="Normal 2 2 4 6 5 2 2 4" xfId="17421"/>
    <cellStyle name="Normal 2 2 4 6 5 2 2 4 2" xfId="17422"/>
    <cellStyle name="Normal 2 2 4 6 5 2 2 5" xfId="17423"/>
    <cellStyle name="Normal 2 2 4 6 5 2 2 5 2" xfId="17424"/>
    <cellStyle name="Normal 2 2 4 6 5 2 2 6" xfId="17425"/>
    <cellStyle name="Normal 2 2 4 6 5 2 2 6 2" xfId="17426"/>
    <cellStyle name="Normal 2 2 4 6 5 2 2 7" xfId="17427"/>
    <cellStyle name="Normal 2 2 4 6 5 2 2 7 2" xfId="17428"/>
    <cellStyle name="Normal 2 2 4 6 5 2 2 8" xfId="17429"/>
    <cellStyle name="Normal 2 2 4 6 5 2 2 8 2" xfId="17430"/>
    <cellStyle name="Normal 2 2 4 6 5 2 2 9" xfId="17431"/>
    <cellStyle name="Normal 2 2 4 6 5 2 2 9 2" xfId="17432"/>
    <cellStyle name="Normal 2 2 4 6 5 2 3" xfId="17433"/>
    <cellStyle name="Normal 2 2 4 6 5 2 3 2" xfId="17434"/>
    <cellStyle name="Normal 2 2 4 6 5 2 4" xfId="17435"/>
    <cellStyle name="Normal 2 2 4 6 5 2 4 2" xfId="17436"/>
    <cellStyle name="Normal 2 2 4 6 5 2 5" xfId="17437"/>
    <cellStyle name="Normal 2 2 4 6 5 2 5 2" xfId="17438"/>
    <cellStyle name="Normal 2 2 4 6 5 2 6" xfId="17439"/>
    <cellStyle name="Normal 2 2 4 6 5 2 6 2" xfId="17440"/>
    <cellStyle name="Normal 2 2 4 6 5 2 7" xfId="17441"/>
    <cellStyle name="Normal 2 2 4 6 5 2 7 2" xfId="17442"/>
    <cellStyle name="Normal 2 2 4 6 5 2 8" xfId="17443"/>
    <cellStyle name="Normal 2 2 4 6 5 2 8 2" xfId="17444"/>
    <cellStyle name="Normal 2 2 4 6 5 2 9" xfId="17445"/>
    <cellStyle name="Normal 2 2 4 6 5 2 9 2" xfId="17446"/>
    <cellStyle name="Normal 2 2 4 6 5 3" xfId="17447"/>
    <cellStyle name="Normal 2 2 4 6 5 3 10" xfId="17448"/>
    <cellStyle name="Normal 2 2 4 6 5 3 10 2" xfId="17449"/>
    <cellStyle name="Normal 2 2 4 6 5 3 11" xfId="17450"/>
    <cellStyle name="Normal 2 2 4 6 5 3 2" xfId="17451"/>
    <cellStyle name="Normal 2 2 4 6 5 3 2 2" xfId="17452"/>
    <cellStyle name="Normal 2 2 4 6 5 3 3" xfId="17453"/>
    <cellStyle name="Normal 2 2 4 6 5 3 3 2" xfId="17454"/>
    <cellStyle name="Normal 2 2 4 6 5 3 4" xfId="17455"/>
    <cellStyle name="Normal 2 2 4 6 5 3 4 2" xfId="17456"/>
    <cellStyle name="Normal 2 2 4 6 5 3 5" xfId="17457"/>
    <cellStyle name="Normal 2 2 4 6 5 3 5 2" xfId="17458"/>
    <cellStyle name="Normal 2 2 4 6 5 3 6" xfId="17459"/>
    <cellStyle name="Normal 2 2 4 6 5 3 6 2" xfId="17460"/>
    <cellStyle name="Normal 2 2 4 6 5 3 7" xfId="17461"/>
    <cellStyle name="Normal 2 2 4 6 5 3 7 2" xfId="17462"/>
    <cellStyle name="Normal 2 2 4 6 5 3 8" xfId="17463"/>
    <cellStyle name="Normal 2 2 4 6 5 3 8 2" xfId="17464"/>
    <cellStyle name="Normal 2 2 4 6 5 3 9" xfId="17465"/>
    <cellStyle name="Normal 2 2 4 6 5 3 9 2" xfId="17466"/>
    <cellStyle name="Normal 2 2 4 6 5 4" xfId="17467"/>
    <cellStyle name="Normal 2 2 4 6 5 4 2" xfId="17468"/>
    <cellStyle name="Normal 2 2 4 6 5 5" xfId="17469"/>
    <cellStyle name="Normal 2 2 4 6 5 5 2" xfId="17470"/>
    <cellStyle name="Normal 2 2 4 6 5 6" xfId="17471"/>
    <cellStyle name="Normal 2 2 4 6 5 6 2" xfId="17472"/>
    <cellStyle name="Normal 2 2 4 6 5 7" xfId="17473"/>
    <cellStyle name="Normal 2 2 4 6 5 7 2" xfId="17474"/>
    <cellStyle name="Normal 2 2 4 6 5 8" xfId="17475"/>
    <cellStyle name="Normal 2 2 4 6 5 8 2" xfId="17476"/>
    <cellStyle name="Normal 2 2 4 6 5 9" xfId="17477"/>
    <cellStyle name="Normal 2 2 4 6 5 9 2" xfId="17478"/>
    <cellStyle name="Normal 2 2 4 6 6" xfId="17479"/>
    <cellStyle name="Normal 2 2 4 7" xfId="17480"/>
    <cellStyle name="Normal 2 2 4 7 2" xfId="17481"/>
    <cellStyle name="Normal 2 2 4 8" xfId="17482"/>
    <cellStyle name="Normal 2 2 4 8 2" xfId="17483"/>
    <cellStyle name="Normal 2 2 4 9" xfId="17484"/>
    <cellStyle name="Normal 2 2 4 9 2" xfId="17485"/>
    <cellStyle name="Normal 2 2 5" xfId="17486"/>
    <cellStyle name="Normal 2 2 5 2" xfId="17487"/>
    <cellStyle name="Normal 2 2 6" xfId="17488"/>
    <cellStyle name="Normal 2 2 6 2" xfId="17489"/>
    <cellStyle name="Normal 2 2 7" xfId="17490"/>
    <cellStyle name="Normal 2 2 7 2" xfId="17491"/>
    <cellStyle name="Normal 2 2 8" xfId="17492"/>
    <cellStyle name="Normal 2 2 8 2" xfId="17493"/>
    <cellStyle name="Normal 2 2 9" xfId="17494"/>
    <cellStyle name="Normal 2 2 9 2" xfId="17495"/>
    <cellStyle name="Normal 2 20" xfId="17496"/>
    <cellStyle name="Normal 2 20 2" xfId="17497"/>
    <cellStyle name="Normal 2 21" xfId="17498"/>
    <cellStyle name="Normal 2 22" xfId="17499"/>
    <cellStyle name="Normal 2 22 2" xfId="17500"/>
    <cellStyle name="Normal 2 3" xfId="17501"/>
    <cellStyle name="Normal 2 3 10" xfId="17502"/>
    <cellStyle name="Normal 2 3 10 2" xfId="17503"/>
    <cellStyle name="Normal 2 3 11" xfId="17504"/>
    <cellStyle name="Normal 2 3 11 2" xfId="17505"/>
    <cellStyle name="Normal 2 3 12" xfId="17506"/>
    <cellStyle name="Normal 2 3 12 2" xfId="17507"/>
    <cellStyle name="Normal 2 3 13" xfId="17508"/>
    <cellStyle name="Normal 2 3 13 10" xfId="17509"/>
    <cellStyle name="Normal 2 3 13 10 2" xfId="17510"/>
    <cellStyle name="Normal 2 3 13 11" xfId="17511"/>
    <cellStyle name="Normal 2 3 13 11 2" xfId="17512"/>
    <cellStyle name="Normal 2 3 13 12" xfId="17513"/>
    <cellStyle name="Normal 2 3 13 12 2" xfId="17514"/>
    <cellStyle name="Normal 2 3 13 13" xfId="17515"/>
    <cellStyle name="Normal 2 3 13 13 2" xfId="17516"/>
    <cellStyle name="Normal 2 3 13 14" xfId="17517"/>
    <cellStyle name="Normal 2 3 13 14 2" xfId="17518"/>
    <cellStyle name="Normal 2 3 13 15" xfId="17519"/>
    <cellStyle name="Normal 2 3 13 15 2" xfId="17520"/>
    <cellStyle name="Normal 2 3 13 16" xfId="17521"/>
    <cellStyle name="Normal 2 3 13 16 2" xfId="17522"/>
    <cellStyle name="Normal 2 3 13 17" xfId="17523"/>
    <cellStyle name="Normal 2 3 13 2" xfId="17524"/>
    <cellStyle name="Normal 2 3 13 2 2" xfId="17525"/>
    <cellStyle name="Normal 2 3 13 3" xfId="17526"/>
    <cellStyle name="Normal 2 3 13 3 2" xfId="17527"/>
    <cellStyle name="Normal 2 3 13 4" xfId="17528"/>
    <cellStyle name="Normal 2 3 13 4 2" xfId="17529"/>
    <cellStyle name="Normal 2 3 13 5" xfId="17530"/>
    <cellStyle name="Normal 2 3 13 5 2" xfId="17531"/>
    <cellStyle name="Normal 2 3 13 6" xfId="17532"/>
    <cellStyle name="Normal 2 3 13 6 10" xfId="17533"/>
    <cellStyle name="Normal 2 3 13 6 10 2" xfId="17534"/>
    <cellStyle name="Normal 2 3 13 6 11" xfId="17535"/>
    <cellStyle name="Normal 2 3 13 6 11 2" xfId="17536"/>
    <cellStyle name="Normal 2 3 13 6 12" xfId="17537"/>
    <cellStyle name="Normal 2 3 13 6 2" xfId="17538"/>
    <cellStyle name="Normal 2 3 13 6 2 10" xfId="17539"/>
    <cellStyle name="Normal 2 3 13 6 2 10 2" xfId="17540"/>
    <cellStyle name="Normal 2 3 13 6 2 11" xfId="17541"/>
    <cellStyle name="Normal 2 3 13 6 2 2" xfId="17542"/>
    <cellStyle name="Normal 2 3 13 6 2 2 2" xfId="17543"/>
    <cellStyle name="Normal 2 3 13 6 2 3" xfId="17544"/>
    <cellStyle name="Normal 2 3 13 6 2 3 2" xfId="17545"/>
    <cellStyle name="Normal 2 3 13 6 2 4" xfId="17546"/>
    <cellStyle name="Normal 2 3 13 6 2 4 2" xfId="17547"/>
    <cellStyle name="Normal 2 3 13 6 2 5" xfId="17548"/>
    <cellStyle name="Normal 2 3 13 6 2 5 2" xfId="17549"/>
    <cellStyle name="Normal 2 3 13 6 2 6" xfId="17550"/>
    <cellStyle name="Normal 2 3 13 6 2 6 2" xfId="17551"/>
    <cellStyle name="Normal 2 3 13 6 2 7" xfId="17552"/>
    <cellStyle name="Normal 2 3 13 6 2 7 2" xfId="17553"/>
    <cellStyle name="Normal 2 3 13 6 2 8" xfId="17554"/>
    <cellStyle name="Normal 2 3 13 6 2 8 2" xfId="17555"/>
    <cellStyle name="Normal 2 3 13 6 2 9" xfId="17556"/>
    <cellStyle name="Normal 2 3 13 6 2 9 2" xfId="17557"/>
    <cellStyle name="Normal 2 3 13 6 3" xfId="17558"/>
    <cellStyle name="Normal 2 3 13 6 3 2" xfId="17559"/>
    <cellStyle name="Normal 2 3 13 6 4" xfId="17560"/>
    <cellStyle name="Normal 2 3 13 6 4 2" xfId="17561"/>
    <cellStyle name="Normal 2 3 13 6 5" xfId="17562"/>
    <cellStyle name="Normal 2 3 13 6 5 2" xfId="17563"/>
    <cellStyle name="Normal 2 3 13 6 6" xfId="17564"/>
    <cellStyle name="Normal 2 3 13 6 6 2" xfId="17565"/>
    <cellStyle name="Normal 2 3 13 6 7" xfId="17566"/>
    <cellStyle name="Normal 2 3 13 6 7 2" xfId="17567"/>
    <cellStyle name="Normal 2 3 13 6 8" xfId="17568"/>
    <cellStyle name="Normal 2 3 13 6 8 2" xfId="17569"/>
    <cellStyle name="Normal 2 3 13 6 9" xfId="17570"/>
    <cellStyle name="Normal 2 3 13 6 9 2" xfId="17571"/>
    <cellStyle name="Normal 2 3 13 7" xfId="17572"/>
    <cellStyle name="Normal 2 3 13 7 10" xfId="17573"/>
    <cellStyle name="Normal 2 3 13 7 10 2" xfId="17574"/>
    <cellStyle name="Normal 2 3 13 7 11" xfId="17575"/>
    <cellStyle name="Normal 2 3 13 7 2" xfId="17576"/>
    <cellStyle name="Normal 2 3 13 7 2 2" xfId="17577"/>
    <cellStyle name="Normal 2 3 13 7 3" xfId="17578"/>
    <cellStyle name="Normal 2 3 13 7 3 2" xfId="17579"/>
    <cellStyle name="Normal 2 3 13 7 4" xfId="17580"/>
    <cellStyle name="Normal 2 3 13 7 4 2" xfId="17581"/>
    <cellStyle name="Normal 2 3 13 7 5" xfId="17582"/>
    <cellStyle name="Normal 2 3 13 7 5 2" xfId="17583"/>
    <cellStyle name="Normal 2 3 13 7 6" xfId="17584"/>
    <cellStyle name="Normal 2 3 13 7 6 2" xfId="17585"/>
    <cellStyle name="Normal 2 3 13 7 7" xfId="17586"/>
    <cellStyle name="Normal 2 3 13 7 7 2" xfId="17587"/>
    <cellStyle name="Normal 2 3 13 7 8" xfId="17588"/>
    <cellStyle name="Normal 2 3 13 7 8 2" xfId="17589"/>
    <cellStyle name="Normal 2 3 13 7 9" xfId="17590"/>
    <cellStyle name="Normal 2 3 13 7 9 2" xfId="17591"/>
    <cellStyle name="Normal 2 3 13 8" xfId="17592"/>
    <cellStyle name="Normal 2 3 13 8 2" xfId="17593"/>
    <cellStyle name="Normal 2 3 13 9" xfId="17594"/>
    <cellStyle name="Normal 2 3 13 9 2" xfId="17595"/>
    <cellStyle name="Normal 2 3 14" xfId="17596"/>
    <cellStyle name="Normal 2 3 14 10" xfId="17597"/>
    <cellStyle name="Normal 2 3 14 10 2" xfId="17598"/>
    <cellStyle name="Normal 2 3 14 11" xfId="17599"/>
    <cellStyle name="Normal 2 3 14 11 2" xfId="17600"/>
    <cellStyle name="Normal 2 3 14 12" xfId="17601"/>
    <cellStyle name="Normal 2 3 14 12 2" xfId="17602"/>
    <cellStyle name="Normal 2 3 14 13" xfId="17603"/>
    <cellStyle name="Normal 2 3 14 2" xfId="17604"/>
    <cellStyle name="Normal 2 3 14 2 10" xfId="17605"/>
    <cellStyle name="Normal 2 3 14 2 10 2" xfId="17606"/>
    <cellStyle name="Normal 2 3 14 2 11" xfId="17607"/>
    <cellStyle name="Normal 2 3 14 2 11 2" xfId="17608"/>
    <cellStyle name="Normal 2 3 14 2 12" xfId="17609"/>
    <cellStyle name="Normal 2 3 14 2 2" xfId="17610"/>
    <cellStyle name="Normal 2 3 14 2 2 10" xfId="17611"/>
    <cellStyle name="Normal 2 3 14 2 2 10 2" xfId="17612"/>
    <cellStyle name="Normal 2 3 14 2 2 11" xfId="17613"/>
    <cellStyle name="Normal 2 3 14 2 2 2" xfId="17614"/>
    <cellStyle name="Normal 2 3 14 2 2 2 2" xfId="17615"/>
    <cellStyle name="Normal 2 3 14 2 2 3" xfId="17616"/>
    <cellStyle name="Normal 2 3 14 2 2 3 2" xfId="17617"/>
    <cellStyle name="Normal 2 3 14 2 2 4" xfId="17618"/>
    <cellStyle name="Normal 2 3 14 2 2 4 2" xfId="17619"/>
    <cellStyle name="Normal 2 3 14 2 2 5" xfId="17620"/>
    <cellStyle name="Normal 2 3 14 2 2 5 2" xfId="17621"/>
    <cellStyle name="Normal 2 3 14 2 2 6" xfId="17622"/>
    <cellStyle name="Normal 2 3 14 2 2 6 2" xfId="17623"/>
    <cellStyle name="Normal 2 3 14 2 2 7" xfId="17624"/>
    <cellStyle name="Normal 2 3 14 2 2 7 2" xfId="17625"/>
    <cellStyle name="Normal 2 3 14 2 2 8" xfId="17626"/>
    <cellStyle name="Normal 2 3 14 2 2 8 2" xfId="17627"/>
    <cellStyle name="Normal 2 3 14 2 2 9" xfId="17628"/>
    <cellStyle name="Normal 2 3 14 2 2 9 2" xfId="17629"/>
    <cellStyle name="Normal 2 3 14 2 3" xfId="17630"/>
    <cellStyle name="Normal 2 3 14 2 3 2" xfId="17631"/>
    <cellStyle name="Normal 2 3 14 2 4" xfId="17632"/>
    <cellStyle name="Normal 2 3 14 2 4 2" xfId="17633"/>
    <cellStyle name="Normal 2 3 14 2 5" xfId="17634"/>
    <cellStyle name="Normal 2 3 14 2 5 2" xfId="17635"/>
    <cellStyle name="Normal 2 3 14 2 6" xfId="17636"/>
    <cellStyle name="Normal 2 3 14 2 6 2" xfId="17637"/>
    <cellStyle name="Normal 2 3 14 2 7" xfId="17638"/>
    <cellStyle name="Normal 2 3 14 2 7 2" xfId="17639"/>
    <cellStyle name="Normal 2 3 14 2 8" xfId="17640"/>
    <cellStyle name="Normal 2 3 14 2 8 2" xfId="17641"/>
    <cellStyle name="Normal 2 3 14 2 9" xfId="17642"/>
    <cellStyle name="Normal 2 3 14 2 9 2" xfId="17643"/>
    <cellStyle name="Normal 2 3 14 3" xfId="17644"/>
    <cellStyle name="Normal 2 3 14 3 10" xfId="17645"/>
    <cellStyle name="Normal 2 3 14 3 10 2" xfId="17646"/>
    <cellStyle name="Normal 2 3 14 3 11" xfId="17647"/>
    <cellStyle name="Normal 2 3 14 3 2" xfId="17648"/>
    <cellStyle name="Normal 2 3 14 3 2 2" xfId="17649"/>
    <cellStyle name="Normal 2 3 14 3 3" xfId="17650"/>
    <cellStyle name="Normal 2 3 14 3 3 2" xfId="17651"/>
    <cellStyle name="Normal 2 3 14 3 4" xfId="17652"/>
    <cellStyle name="Normal 2 3 14 3 4 2" xfId="17653"/>
    <cellStyle name="Normal 2 3 14 3 5" xfId="17654"/>
    <cellStyle name="Normal 2 3 14 3 5 2" xfId="17655"/>
    <cellStyle name="Normal 2 3 14 3 6" xfId="17656"/>
    <cellStyle name="Normal 2 3 14 3 6 2" xfId="17657"/>
    <cellStyle name="Normal 2 3 14 3 7" xfId="17658"/>
    <cellStyle name="Normal 2 3 14 3 7 2" xfId="17659"/>
    <cellStyle name="Normal 2 3 14 3 8" xfId="17660"/>
    <cellStyle name="Normal 2 3 14 3 8 2" xfId="17661"/>
    <cellStyle name="Normal 2 3 14 3 9" xfId="17662"/>
    <cellStyle name="Normal 2 3 14 3 9 2" xfId="17663"/>
    <cellStyle name="Normal 2 3 14 4" xfId="17664"/>
    <cellStyle name="Normal 2 3 14 4 2" xfId="17665"/>
    <cellStyle name="Normal 2 3 14 5" xfId="17666"/>
    <cellStyle name="Normal 2 3 14 5 2" xfId="17667"/>
    <cellStyle name="Normal 2 3 14 6" xfId="17668"/>
    <cellStyle name="Normal 2 3 14 6 2" xfId="17669"/>
    <cellStyle name="Normal 2 3 14 7" xfId="17670"/>
    <cellStyle name="Normal 2 3 14 7 2" xfId="17671"/>
    <cellStyle name="Normal 2 3 14 8" xfId="17672"/>
    <cellStyle name="Normal 2 3 14 8 2" xfId="17673"/>
    <cellStyle name="Normal 2 3 14 9" xfId="17674"/>
    <cellStyle name="Normal 2 3 14 9 2" xfId="17675"/>
    <cellStyle name="Normal 2 3 15" xfId="17676"/>
    <cellStyle name="Normal 2 3 15 10" xfId="17677"/>
    <cellStyle name="Normal 2 3 15 10 2" xfId="17678"/>
    <cellStyle name="Normal 2 3 15 11" xfId="17679"/>
    <cellStyle name="Normal 2 3 15 11 2" xfId="17680"/>
    <cellStyle name="Normal 2 3 15 12" xfId="17681"/>
    <cellStyle name="Normal 2 3 15 12 2" xfId="17682"/>
    <cellStyle name="Normal 2 3 15 13" xfId="17683"/>
    <cellStyle name="Normal 2 3 15 2" xfId="17684"/>
    <cellStyle name="Normal 2 3 15 2 10" xfId="17685"/>
    <cellStyle name="Normal 2 3 15 2 10 2" xfId="17686"/>
    <cellStyle name="Normal 2 3 15 2 11" xfId="17687"/>
    <cellStyle name="Normal 2 3 15 2 11 2" xfId="17688"/>
    <cellStyle name="Normal 2 3 15 2 12" xfId="17689"/>
    <cellStyle name="Normal 2 3 15 2 2" xfId="17690"/>
    <cellStyle name="Normal 2 3 15 2 2 10" xfId="17691"/>
    <cellStyle name="Normal 2 3 15 2 2 10 2" xfId="17692"/>
    <cellStyle name="Normal 2 3 15 2 2 11" xfId="17693"/>
    <cellStyle name="Normal 2 3 15 2 2 2" xfId="17694"/>
    <cellStyle name="Normal 2 3 15 2 2 2 2" xfId="17695"/>
    <cellStyle name="Normal 2 3 15 2 2 3" xfId="17696"/>
    <cellStyle name="Normal 2 3 15 2 2 3 2" xfId="17697"/>
    <cellStyle name="Normal 2 3 15 2 2 4" xfId="17698"/>
    <cellStyle name="Normal 2 3 15 2 2 4 2" xfId="17699"/>
    <cellStyle name="Normal 2 3 15 2 2 5" xfId="17700"/>
    <cellStyle name="Normal 2 3 15 2 2 5 2" xfId="17701"/>
    <cellStyle name="Normal 2 3 15 2 2 6" xfId="17702"/>
    <cellStyle name="Normal 2 3 15 2 2 6 2" xfId="17703"/>
    <cellStyle name="Normal 2 3 15 2 2 7" xfId="17704"/>
    <cellStyle name="Normal 2 3 15 2 2 7 2" xfId="17705"/>
    <cellStyle name="Normal 2 3 15 2 2 8" xfId="17706"/>
    <cellStyle name="Normal 2 3 15 2 2 8 2" xfId="17707"/>
    <cellStyle name="Normal 2 3 15 2 2 9" xfId="17708"/>
    <cellStyle name="Normal 2 3 15 2 2 9 2" xfId="17709"/>
    <cellStyle name="Normal 2 3 15 2 3" xfId="17710"/>
    <cellStyle name="Normal 2 3 15 2 3 2" xfId="17711"/>
    <cellStyle name="Normal 2 3 15 2 4" xfId="17712"/>
    <cellStyle name="Normal 2 3 15 2 4 2" xfId="17713"/>
    <cellStyle name="Normal 2 3 15 2 5" xfId="17714"/>
    <cellStyle name="Normal 2 3 15 2 5 2" xfId="17715"/>
    <cellStyle name="Normal 2 3 15 2 6" xfId="17716"/>
    <cellStyle name="Normal 2 3 15 2 6 2" xfId="17717"/>
    <cellStyle name="Normal 2 3 15 2 7" xfId="17718"/>
    <cellStyle name="Normal 2 3 15 2 7 2" xfId="17719"/>
    <cellStyle name="Normal 2 3 15 2 8" xfId="17720"/>
    <cellStyle name="Normal 2 3 15 2 8 2" xfId="17721"/>
    <cellStyle name="Normal 2 3 15 2 9" xfId="17722"/>
    <cellStyle name="Normal 2 3 15 2 9 2" xfId="17723"/>
    <cellStyle name="Normal 2 3 15 3" xfId="17724"/>
    <cellStyle name="Normal 2 3 15 3 10" xfId="17725"/>
    <cellStyle name="Normal 2 3 15 3 10 2" xfId="17726"/>
    <cellStyle name="Normal 2 3 15 3 11" xfId="17727"/>
    <cellStyle name="Normal 2 3 15 3 2" xfId="17728"/>
    <cellStyle name="Normal 2 3 15 3 2 2" xfId="17729"/>
    <cellStyle name="Normal 2 3 15 3 3" xfId="17730"/>
    <cellStyle name="Normal 2 3 15 3 3 2" xfId="17731"/>
    <cellStyle name="Normal 2 3 15 3 4" xfId="17732"/>
    <cellStyle name="Normal 2 3 15 3 4 2" xfId="17733"/>
    <cellStyle name="Normal 2 3 15 3 5" xfId="17734"/>
    <cellStyle name="Normal 2 3 15 3 5 2" xfId="17735"/>
    <cellStyle name="Normal 2 3 15 3 6" xfId="17736"/>
    <cellStyle name="Normal 2 3 15 3 6 2" xfId="17737"/>
    <cellStyle name="Normal 2 3 15 3 7" xfId="17738"/>
    <cellStyle name="Normal 2 3 15 3 7 2" xfId="17739"/>
    <cellStyle name="Normal 2 3 15 3 8" xfId="17740"/>
    <cellStyle name="Normal 2 3 15 3 8 2" xfId="17741"/>
    <cellStyle name="Normal 2 3 15 3 9" xfId="17742"/>
    <cellStyle name="Normal 2 3 15 3 9 2" xfId="17743"/>
    <cellStyle name="Normal 2 3 15 4" xfId="17744"/>
    <cellStyle name="Normal 2 3 15 4 2" xfId="17745"/>
    <cellStyle name="Normal 2 3 15 5" xfId="17746"/>
    <cellStyle name="Normal 2 3 15 5 2" xfId="17747"/>
    <cellStyle name="Normal 2 3 15 6" xfId="17748"/>
    <cellStyle name="Normal 2 3 15 6 2" xfId="17749"/>
    <cellStyle name="Normal 2 3 15 7" xfId="17750"/>
    <cellStyle name="Normal 2 3 15 7 2" xfId="17751"/>
    <cellStyle name="Normal 2 3 15 8" xfId="17752"/>
    <cellStyle name="Normal 2 3 15 8 2" xfId="17753"/>
    <cellStyle name="Normal 2 3 15 9" xfId="17754"/>
    <cellStyle name="Normal 2 3 15 9 2" xfId="17755"/>
    <cellStyle name="Normal 2 3 16" xfId="17756"/>
    <cellStyle name="Normal 2 3 16 10" xfId="17757"/>
    <cellStyle name="Normal 2 3 16 10 2" xfId="17758"/>
    <cellStyle name="Normal 2 3 16 11" xfId="17759"/>
    <cellStyle name="Normal 2 3 16 11 2" xfId="17760"/>
    <cellStyle name="Normal 2 3 16 12" xfId="17761"/>
    <cellStyle name="Normal 2 3 16 12 2" xfId="17762"/>
    <cellStyle name="Normal 2 3 16 13" xfId="17763"/>
    <cellStyle name="Normal 2 3 16 2" xfId="17764"/>
    <cellStyle name="Normal 2 3 16 2 10" xfId="17765"/>
    <cellStyle name="Normal 2 3 16 2 10 2" xfId="17766"/>
    <cellStyle name="Normal 2 3 16 2 11" xfId="17767"/>
    <cellStyle name="Normal 2 3 16 2 11 2" xfId="17768"/>
    <cellStyle name="Normal 2 3 16 2 12" xfId="17769"/>
    <cellStyle name="Normal 2 3 16 2 2" xfId="17770"/>
    <cellStyle name="Normal 2 3 16 2 2 10" xfId="17771"/>
    <cellStyle name="Normal 2 3 16 2 2 10 2" xfId="17772"/>
    <cellStyle name="Normal 2 3 16 2 2 11" xfId="17773"/>
    <cellStyle name="Normal 2 3 16 2 2 2" xfId="17774"/>
    <cellStyle name="Normal 2 3 16 2 2 2 2" xfId="17775"/>
    <cellStyle name="Normal 2 3 16 2 2 3" xfId="17776"/>
    <cellStyle name="Normal 2 3 16 2 2 3 2" xfId="17777"/>
    <cellStyle name="Normal 2 3 16 2 2 4" xfId="17778"/>
    <cellStyle name="Normal 2 3 16 2 2 4 2" xfId="17779"/>
    <cellStyle name="Normal 2 3 16 2 2 5" xfId="17780"/>
    <cellStyle name="Normal 2 3 16 2 2 5 2" xfId="17781"/>
    <cellStyle name="Normal 2 3 16 2 2 6" xfId="17782"/>
    <cellStyle name="Normal 2 3 16 2 2 6 2" xfId="17783"/>
    <cellStyle name="Normal 2 3 16 2 2 7" xfId="17784"/>
    <cellStyle name="Normal 2 3 16 2 2 7 2" xfId="17785"/>
    <cellStyle name="Normal 2 3 16 2 2 8" xfId="17786"/>
    <cellStyle name="Normal 2 3 16 2 2 8 2" xfId="17787"/>
    <cellStyle name="Normal 2 3 16 2 2 9" xfId="17788"/>
    <cellStyle name="Normal 2 3 16 2 2 9 2" xfId="17789"/>
    <cellStyle name="Normal 2 3 16 2 3" xfId="17790"/>
    <cellStyle name="Normal 2 3 16 2 3 2" xfId="17791"/>
    <cellStyle name="Normal 2 3 16 2 4" xfId="17792"/>
    <cellStyle name="Normal 2 3 16 2 4 2" xfId="17793"/>
    <cellStyle name="Normal 2 3 16 2 5" xfId="17794"/>
    <cellStyle name="Normal 2 3 16 2 5 2" xfId="17795"/>
    <cellStyle name="Normal 2 3 16 2 6" xfId="17796"/>
    <cellStyle name="Normal 2 3 16 2 6 2" xfId="17797"/>
    <cellStyle name="Normal 2 3 16 2 7" xfId="17798"/>
    <cellStyle name="Normal 2 3 16 2 7 2" xfId="17799"/>
    <cellStyle name="Normal 2 3 16 2 8" xfId="17800"/>
    <cellStyle name="Normal 2 3 16 2 8 2" xfId="17801"/>
    <cellStyle name="Normal 2 3 16 2 9" xfId="17802"/>
    <cellStyle name="Normal 2 3 16 2 9 2" xfId="17803"/>
    <cellStyle name="Normal 2 3 16 3" xfId="17804"/>
    <cellStyle name="Normal 2 3 16 3 10" xfId="17805"/>
    <cellStyle name="Normal 2 3 16 3 10 2" xfId="17806"/>
    <cellStyle name="Normal 2 3 16 3 11" xfId="17807"/>
    <cellStyle name="Normal 2 3 16 3 2" xfId="17808"/>
    <cellStyle name="Normal 2 3 16 3 2 2" xfId="17809"/>
    <cellStyle name="Normal 2 3 16 3 3" xfId="17810"/>
    <cellStyle name="Normal 2 3 16 3 3 2" xfId="17811"/>
    <cellStyle name="Normal 2 3 16 3 4" xfId="17812"/>
    <cellStyle name="Normal 2 3 16 3 4 2" xfId="17813"/>
    <cellStyle name="Normal 2 3 16 3 5" xfId="17814"/>
    <cellStyle name="Normal 2 3 16 3 5 2" xfId="17815"/>
    <cellStyle name="Normal 2 3 16 3 6" xfId="17816"/>
    <cellStyle name="Normal 2 3 16 3 6 2" xfId="17817"/>
    <cellStyle name="Normal 2 3 16 3 7" xfId="17818"/>
    <cellStyle name="Normal 2 3 16 3 7 2" xfId="17819"/>
    <cellStyle name="Normal 2 3 16 3 8" xfId="17820"/>
    <cellStyle name="Normal 2 3 16 3 8 2" xfId="17821"/>
    <cellStyle name="Normal 2 3 16 3 9" xfId="17822"/>
    <cellStyle name="Normal 2 3 16 3 9 2" xfId="17823"/>
    <cellStyle name="Normal 2 3 16 4" xfId="17824"/>
    <cellStyle name="Normal 2 3 16 4 2" xfId="17825"/>
    <cellStyle name="Normal 2 3 16 5" xfId="17826"/>
    <cellStyle name="Normal 2 3 16 5 2" xfId="17827"/>
    <cellStyle name="Normal 2 3 16 6" xfId="17828"/>
    <cellStyle name="Normal 2 3 16 6 2" xfId="17829"/>
    <cellStyle name="Normal 2 3 16 7" xfId="17830"/>
    <cellStyle name="Normal 2 3 16 7 2" xfId="17831"/>
    <cellStyle name="Normal 2 3 16 8" xfId="17832"/>
    <cellStyle name="Normal 2 3 16 8 2" xfId="17833"/>
    <cellStyle name="Normal 2 3 16 9" xfId="17834"/>
    <cellStyle name="Normal 2 3 16 9 2" xfId="17835"/>
    <cellStyle name="Normal 2 3 17" xfId="17836"/>
    <cellStyle name="Normal 2 3 18" xfId="17837"/>
    <cellStyle name="Normal 2 3 19" xfId="17838"/>
    <cellStyle name="Normal 2 3 2" xfId="17839"/>
    <cellStyle name="Normal 2 3 2 10" xfId="17840"/>
    <cellStyle name="Normal 2 3 2 10 10" xfId="17841"/>
    <cellStyle name="Normal 2 3 2 10 10 2" xfId="17842"/>
    <cellStyle name="Normal 2 3 2 10 11" xfId="17843"/>
    <cellStyle name="Normal 2 3 2 10 11 2" xfId="17844"/>
    <cellStyle name="Normal 2 3 2 10 12" xfId="17845"/>
    <cellStyle name="Normal 2 3 2 10 12 2" xfId="17846"/>
    <cellStyle name="Normal 2 3 2 10 13" xfId="17847"/>
    <cellStyle name="Normal 2 3 2 10 2" xfId="17848"/>
    <cellStyle name="Normal 2 3 2 10 2 10" xfId="17849"/>
    <cellStyle name="Normal 2 3 2 10 2 10 2" xfId="17850"/>
    <cellStyle name="Normal 2 3 2 10 2 11" xfId="17851"/>
    <cellStyle name="Normal 2 3 2 10 2 11 2" xfId="17852"/>
    <cellStyle name="Normal 2 3 2 10 2 12" xfId="17853"/>
    <cellStyle name="Normal 2 3 2 10 2 2" xfId="17854"/>
    <cellStyle name="Normal 2 3 2 10 2 2 10" xfId="17855"/>
    <cellStyle name="Normal 2 3 2 10 2 2 10 2" xfId="17856"/>
    <cellStyle name="Normal 2 3 2 10 2 2 11" xfId="17857"/>
    <cellStyle name="Normal 2 3 2 10 2 2 2" xfId="17858"/>
    <cellStyle name="Normal 2 3 2 10 2 2 2 2" xfId="17859"/>
    <cellStyle name="Normal 2 3 2 10 2 2 3" xfId="17860"/>
    <cellStyle name="Normal 2 3 2 10 2 2 3 2" xfId="17861"/>
    <cellStyle name="Normal 2 3 2 10 2 2 4" xfId="17862"/>
    <cellStyle name="Normal 2 3 2 10 2 2 4 2" xfId="17863"/>
    <cellStyle name="Normal 2 3 2 10 2 2 5" xfId="17864"/>
    <cellStyle name="Normal 2 3 2 10 2 2 5 2" xfId="17865"/>
    <cellStyle name="Normal 2 3 2 10 2 2 6" xfId="17866"/>
    <cellStyle name="Normal 2 3 2 10 2 2 6 2" xfId="17867"/>
    <cellStyle name="Normal 2 3 2 10 2 2 7" xfId="17868"/>
    <cellStyle name="Normal 2 3 2 10 2 2 7 2" xfId="17869"/>
    <cellStyle name="Normal 2 3 2 10 2 2 8" xfId="17870"/>
    <cellStyle name="Normal 2 3 2 10 2 2 8 2" xfId="17871"/>
    <cellStyle name="Normal 2 3 2 10 2 2 9" xfId="17872"/>
    <cellStyle name="Normal 2 3 2 10 2 2 9 2" xfId="17873"/>
    <cellStyle name="Normal 2 3 2 10 2 3" xfId="17874"/>
    <cellStyle name="Normal 2 3 2 10 2 3 2" xfId="17875"/>
    <cellStyle name="Normal 2 3 2 10 2 4" xfId="17876"/>
    <cellStyle name="Normal 2 3 2 10 2 4 2" xfId="17877"/>
    <cellStyle name="Normal 2 3 2 10 2 5" xfId="17878"/>
    <cellStyle name="Normal 2 3 2 10 2 5 2" xfId="17879"/>
    <cellStyle name="Normal 2 3 2 10 2 6" xfId="17880"/>
    <cellStyle name="Normal 2 3 2 10 2 6 2" xfId="17881"/>
    <cellStyle name="Normal 2 3 2 10 2 7" xfId="17882"/>
    <cellStyle name="Normal 2 3 2 10 2 7 2" xfId="17883"/>
    <cellStyle name="Normal 2 3 2 10 2 8" xfId="17884"/>
    <cellStyle name="Normal 2 3 2 10 2 8 2" xfId="17885"/>
    <cellStyle name="Normal 2 3 2 10 2 9" xfId="17886"/>
    <cellStyle name="Normal 2 3 2 10 2 9 2" xfId="17887"/>
    <cellStyle name="Normal 2 3 2 10 3" xfId="17888"/>
    <cellStyle name="Normal 2 3 2 10 3 10" xfId="17889"/>
    <cellStyle name="Normal 2 3 2 10 3 10 2" xfId="17890"/>
    <cellStyle name="Normal 2 3 2 10 3 11" xfId="17891"/>
    <cellStyle name="Normal 2 3 2 10 3 2" xfId="17892"/>
    <cellStyle name="Normal 2 3 2 10 3 2 2" xfId="17893"/>
    <cellStyle name="Normal 2 3 2 10 3 3" xfId="17894"/>
    <cellStyle name="Normal 2 3 2 10 3 3 2" xfId="17895"/>
    <cellStyle name="Normal 2 3 2 10 3 4" xfId="17896"/>
    <cellStyle name="Normal 2 3 2 10 3 4 2" xfId="17897"/>
    <cellStyle name="Normal 2 3 2 10 3 5" xfId="17898"/>
    <cellStyle name="Normal 2 3 2 10 3 5 2" xfId="17899"/>
    <cellStyle name="Normal 2 3 2 10 3 6" xfId="17900"/>
    <cellStyle name="Normal 2 3 2 10 3 6 2" xfId="17901"/>
    <cellStyle name="Normal 2 3 2 10 3 7" xfId="17902"/>
    <cellStyle name="Normal 2 3 2 10 3 7 2" xfId="17903"/>
    <cellStyle name="Normal 2 3 2 10 3 8" xfId="17904"/>
    <cellStyle name="Normal 2 3 2 10 3 8 2" xfId="17905"/>
    <cellStyle name="Normal 2 3 2 10 3 9" xfId="17906"/>
    <cellStyle name="Normal 2 3 2 10 3 9 2" xfId="17907"/>
    <cellStyle name="Normal 2 3 2 10 4" xfId="17908"/>
    <cellStyle name="Normal 2 3 2 10 4 2" xfId="17909"/>
    <cellStyle name="Normal 2 3 2 10 5" xfId="17910"/>
    <cellStyle name="Normal 2 3 2 10 5 2" xfId="17911"/>
    <cellStyle name="Normal 2 3 2 10 6" xfId="17912"/>
    <cellStyle name="Normal 2 3 2 10 6 2" xfId="17913"/>
    <cellStyle name="Normal 2 3 2 10 7" xfId="17914"/>
    <cellStyle name="Normal 2 3 2 10 7 2" xfId="17915"/>
    <cellStyle name="Normal 2 3 2 10 8" xfId="17916"/>
    <cellStyle name="Normal 2 3 2 10 8 2" xfId="17917"/>
    <cellStyle name="Normal 2 3 2 10 9" xfId="17918"/>
    <cellStyle name="Normal 2 3 2 10 9 2" xfId="17919"/>
    <cellStyle name="Normal 2 3 2 11" xfId="17920"/>
    <cellStyle name="Normal 2 3 2 11 10" xfId="17921"/>
    <cellStyle name="Normal 2 3 2 11 10 2" xfId="17922"/>
    <cellStyle name="Normal 2 3 2 11 11" xfId="17923"/>
    <cellStyle name="Normal 2 3 2 11 11 2" xfId="17924"/>
    <cellStyle name="Normal 2 3 2 11 12" xfId="17925"/>
    <cellStyle name="Normal 2 3 2 11 12 2" xfId="17926"/>
    <cellStyle name="Normal 2 3 2 11 13" xfId="17927"/>
    <cellStyle name="Normal 2 3 2 11 2" xfId="17928"/>
    <cellStyle name="Normal 2 3 2 11 2 10" xfId="17929"/>
    <cellStyle name="Normal 2 3 2 11 2 10 2" xfId="17930"/>
    <cellStyle name="Normal 2 3 2 11 2 11" xfId="17931"/>
    <cellStyle name="Normal 2 3 2 11 2 11 2" xfId="17932"/>
    <cellStyle name="Normal 2 3 2 11 2 12" xfId="17933"/>
    <cellStyle name="Normal 2 3 2 11 2 2" xfId="17934"/>
    <cellStyle name="Normal 2 3 2 11 2 2 10" xfId="17935"/>
    <cellStyle name="Normal 2 3 2 11 2 2 10 2" xfId="17936"/>
    <cellStyle name="Normal 2 3 2 11 2 2 11" xfId="17937"/>
    <cellStyle name="Normal 2 3 2 11 2 2 2" xfId="17938"/>
    <cellStyle name="Normal 2 3 2 11 2 2 2 2" xfId="17939"/>
    <cellStyle name="Normal 2 3 2 11 2 2 3" xfId="17940"/>
    <cellStyle name="Normal 2 3 2 11 2 2 3 2" xfId="17941"/>
    <cellStyle name="Normal 2 3 2 11 2 2 4" xfId="17942"/>
    <cellStyle name="Normal 2 3 2 11 2 2 4 2" xfId="17943"/>
    <cellStyle name="Normal 2 3 2 11 2 2 5" xfId="17944"/>
    <cellStyle name="Normal 2 3 2 11 2 2 5 2" xfId="17945"/>
    <cellStyle name="Normal 2 3 2 11 2 2 6" xfId="17946"/>
    <cellStyle name="Normal 2 3 2 11 2 2 6 2" xfId="17947"/>
    <cellStyle name="Normal 2 3 2 11 2 2 7" xfId="17948"/>
    <cellStyle name="Normal 2 3 2 11 2 2 7 2" xfId="17949"/>
    <cellStyle name="Normal 2 3 2 11 2 2 8" xfId="17950"/>
    <cellStyle name="Normal 2 3 2 11 2 2 8 2" xfId="17951"/>
    <cellStyle name="Normal 2 3 2 11 2 2 9" xfId="17952"/>
    <cellStyle name="Normal 2 3 2 11 2 2 9 2" xfId="17953"/>
    <cellStyle name="Normal 2 3 2 11 2 3" xfId="17954"/>
    <cellStyle name="Normal 2 3 2 11 2 3 2" xfId="17955"/>
    <cellStyle name="Normal 2 3 2 11 2 4" xfId="17956"/>
    <cellStyle name="Normal 2 3 2 11 2 4 2" xfId="17957"/>
    <cellStyle name="Normal 2 3 2 11 2 5" xfId="17958"/>
    <cellStyle name="Normal 2 3 2 11 2 5 2" xfId="17959"/>
    <cellStyle name="Normal 2 3 2 11 2 6" xfId="17960"/>
    <cellStyle name="Normal 2 3 2 11 2 6 2" xfId="17961"/>
    <cellStyle name="Normal 2 3 2 11 2 7" xfId="17962"/>
    <cellStyle name="Normal 2 3 2 11 2 7 2" xfId="17963"/>
    <cellStyle name="Normal 2 3 2 11 2 8" xfId="17964"/>
    <cellStyle name="Normal 2 3 2 11 2 8 2" xfId="17965"/>
    <cellStyle name="Normal 2 3 2 11 2 9" xfId="17966"/>
    <cellStyle name="Normal 2 3 2 11 2 9 2" xfId="17967"/>
    <cellStyle name="Normal 2 3 2 11 3" xfId="17968"/>
    <cellStyle name="Normal 2 3 2 11 3 10" xfId="17969"/>
    <cellStyle name="Normal 2 3 2 11 3 10 2" xfId="17970"/>
    <cellStyle name="Normal 2 3 2 11 3 11" xfId="17971"/>
    <cellStyle name="Normal 2 3 2 11 3 2" xfId="17972"/>
    <cellStyle name="Normal 2 3 2 11 3 2 2" xfId="17973"/>
    <cellStyle name="Normal 2 3 2 11 3 3" xfId="17974"/>
    <cellStyle name="Normal 2 3 2 11 3 3 2" xfId="17975"/>
    <cellStyle name="Normal 2 3 2 11 3 4" xfId="17976"/>
    <cellStyle name="Normal 2 3 2 11 3 4 2" xfId="17977"/>
    <cellStyle name="Normal 2 3 2 11 3 5" xfId="17978"/>
    <cellStyle name="Normal 2 3 2 11 3 5 2" xfId="17979"/>
    <cellStyle name="Normal 2 3 2 11 3 6" xfId="17980"/>
    <cellStyle name="Normal 2 3 2 11 3 6 2" xfId="17981"/>
    <cellStyle name="Normal 2 3 2 11 3 7" xfId="17982"/>
    <cellStyle name="Normal 2 3 2 11 3 7 2" xfId="17983"/>
    <cellStyle name="Normal 2 3 2 11 3 8" xfId="17984"/>
    <cellStyle name="Normal 2 3 2 11 3 8 2" xfId="17985"/>
    <cellStyle name="Normal 2 3 2 11 3 9" xfId="17986"/>
    <cellStyle name="Normal 2 3 2 11 3 9 2" xfId="17987"/>
    <cellStyle name="Normal 2 3 2 11 4" xfId="17988"/>
    <cellStyle name="Normal 2 3 2 11 4 2" xfId="17989"/>
    <cellStyle name="Normal 2 3 2 11 5" xfId="17990"/>
    <cellStyle name="Normal 2 3 2 11 5 2" xfId="17991"/>
    <cellStyle name="Normal 2 3 2 11 6" xfId="17992"/>
    <cellStyle name="Normal 2 3 2 11 6 2" xfId="17993"/>
    <cellStyle name="Normal 2 3 2 11 7" xfId="17994"/>
    <cellStyle name="Normal 2 3 2 11 7 2" xfId="17995"/>
    <cellStyle name="Normal 2 3 2 11 8" xfId="17996"/>
    <cellStyle name="Normal 2 3 2 11 8 2" xfId="17997"/>
    <cellStyle name="Normal 2 3 2 11 9" xfId="17998"/>
    <cellStyle name="Normal 2 3 2 11 9 2" xfId="17999"/>
    <cellStyle name="Normal 2 3 2 12" xfId="18000"/>
    <cellStyle name="Normal 2 3 2 12 10" xfId="18001"/>
    <cellStyle name="Normal 2 3 2 12 10 2" xfId="18002"/>
    <cellStyle name="Normal 2 3 2 12 11" xfId="18003"/>
    <cellStyle name="Normal 2 3 2 12 11 2" xfId="18004"/>
    <cellStyle name="Normal 2 3 2 12 12" xfId="18005"/>
    <cellStyle name="Normal 2 3 2 12 12 2" xfId="18006"/>
    <cellStyle name="Normal 2 3 2 12 13" xfId="18007"/>
    <cellStyle name="Normal 2 3 2 12 2" xfId="18008"/>
    <cellStyle name="Normal 2 3 2 12 2 10" xfId="18009"/>
    <cellStyle name="Normal 2 3 2 12 2 10 2" xfId="18010"/>
    <cellStyle name="Normal 2 3 2 12 2 11" xfId="18011"/>
    <cellStyle name="Normal 2 3 2 12 2 11 2" xfId="18012"/>
    <cellStyle name="Normal 2 3 2 12 2 12" xfId="18013"/>
    <cellStyle name="Normal 2 3 2 12 2 2" xfId="18014"/>
    <cellStyle name="Normal 2 3 2 12 2 2 10" xfId="18015"/>
    <cellStyle name="Normal 2 3 2 12 2 2 10 2" xfId="18016"/>
    <cellStyle name="Normal 2 3 2 12 2 2 11" xfId="18017"/>
    <cellStyle name="Normal 2 3 2 12 2 2 2" xfId="18018"/>
    <cellStyle name="Normal 2 3 2 12 2 2 2 2" xfId="18019"/>
    <cellStyle name="Normal 2 3 2 12 2 2 3" xfId="18020"/>
    <cellStyle name="Normal 2 3 2 12 2 2 3 2" xfId="18021"/>
    <cellStyle name="Normal 2 3 2 12 2 2 4" xfId="18022"/>
    <cellStyle name="Normal 2 3 2 12 2 2 4 2" xfId="18023"/>
    <cellStyle name="Normal 2 3 2 12 2 2 5" xfId="18024"/>
    <cellStyle name="Normal 2 3 2 12 2 2 5 2" xfId="18025"/>
    <cellStyle name="Normal 2 3 2 12 2 2 6" xfId="18026"/>
    <cellStyle name="Normal 2 3 2 12 2 2 6 2" xfId="18027"/>
    <cellStyle name="Normal 2 3 2 12 2 2 7" xfId="18028"/>
    <cellStyle name="Normal 2 3 2 12 2 2 7 2" xfId="18029"/>
    <cellStyle name="Normal 2 3 2 12 2 2 8" xfId="18030"/>
    <cellStyle name="Normal 2 3 2 12 2 2 8 2" xfId="18031"/>
    <cellStyle name="Normal 2 3 2 12 2 2 9" xfId="18032"/>
    <cellStyle name="Normal 2 3 2 12 2 2 9 2" xfId="18033"/>
    <cellStyle name="Normal 2 3 2 12 2 3" xfId="18034"/>
    <cellStyle name="Normal 2 3 2 12 2 3 2" xfId="18035"/>
    <cellStyle name="Normal 2 3 2 12 2 4" xfId="18036"/>
    <cellStyle name="Normal 2 3 2 12 2 4 2" xfId="18037"/>
    <cellStyle name="Normal 2 3 2 12 2 5" xfId="18038"/>
    <cellStyle name="Normal 2 3 2 12 2 5 2" xfId="18039"/>
    <cellStyle name="Normal 2 3 2 12 2 6" xfId="18040"/>
    <cellStyle name="Normal 2 3 2 12 2 6 2" xfId="18041"/>
    <cellStyle name="Normal 2 3 2 12 2 7" xfId="18042"/>
    <cellStyle name="Normal 2 3 2 12 2 7 2" xfId="18043"/>
    <cellStyle name="Normal 2 3 2 12 2 8" xfId="18044"/>
    <cellStyle name="Normal 2 3 2 12 2 8 2" xfId="18045"/>
    <cellStyle name="Normal 2 3 2 12 2 9" xfId="18046"/>
    <cellStyle name="Normal 2 3 2 12 2 9 2" xfId="18047"/>
    <cellStyle name="Normal 2 3 2 12 3" xfId="18048"/>
    <cellStyle name="Normal 2 3 2 12 3 10" xfId="18049"/>
    <cellStyle name="Normal 2 3 2 12 3 10 2" xfId="18050"/>
    <cellStyle name="Normal 2 3 2 12 3 11" xfId="18051"/>
    <cellStyle name="Normal 2 3 2 12 3 2" xfId="18052"/>
    <cellStyle name="Normal 2 3 2 12 3 2 2" xfId="18053"/>
    <cellStyle name="Normal 2 3 2 12 3 3" xfId="18054"/>
    <cellStyle name="Normal 2 3 2 12 3 3 2" xfId="18055"/>
    <cellStyle name="Normal 2 3 2 12 3 4" xfId="18056"/>
    <cellStyle name="Normal 2 3 2 12 3 4 2" xfId="18057"/>
    <cellStyle name="Normal 2 3 2 12 3 5" xfId="18058"/>
    <cellStyle name="Normal 2 3 2 12 3 5 2" xfId="18059"/>
    <cellStyle name="Normal 2 3 2 12 3 6" xfId="18060"/>
    <cellStyle name="Normal 2 3 2 12 3 6 2" xfId="18061"/>
    <cellStyle name="Normal 2 3 2 12 3 7" xfId="18062"/>
    <cellStyle name="Normal 2 3 2 12 3 7 2" xfId="18063"/>
    <cellStyle name="Normal 2 3 2 12 3 8" xfId="18064"/>
    <cellStyle name="Normal 2 3 2 12 3 8 2" xfId="18065"/>
    <cellStyle name="Normal 2 3 2 12 3 9" xfId="18066"/>
    <cellStyle name="Normal 2 3 2 12 3 9 2" xfId="18067"/>
    <cellStyle name="Normal 2 3 2 12 4" xfId="18068"/>
    <cellStyle name="Normal 2 3 2 12 4 2" xfId="18069"/>
    <cellStyle name="Normal 2 3 2 12 5" xfId="18070"/>
    <cellStyle name="Normal 2 3 2 12 5 2" xfId="18071"/>
    <cellStyle name="Normal 2 3 2 12 6" xfId="18072"/>
    <cellStyle name="Normal 2 3 2 12 6 2" xfId="18073"/>
    <cellStyle name="Normal 2 3 2 12 7" xfId="18074"/>
    <cellStyle name="Normal 2 3 2 12 7 2" xfId="18075"/>
    <cellStyle name="Normal 2 3 2 12 8" xfId="18076"/>
    <cellStyle name="Normal 2 3 2 12 8 2" xfId="18077"/>
    <cellStyle name="Normal 2 3 2 12 9" xfId="18078"/>
    <cellStyle name="Normal 2 3 2 12 9 2" xfId="18079"/>
    <cellStyle name="Normal 2 3 2 13" xfId="18080"/>
    <cellStyle name="Normal 2 3 2 13 2" xfId="18081"/>
    <cellStyle name="Normal 2 3 2 13 2 10" xfId="18082"/>
    <cellStyle name="Normal 2 3 2 13 2 10 2" xfId="18083"/>
    <cellStyle name="Normal 2 3 2 13 2 11" xfId="18084"/>
    <cellStyle name="Normal 2 3 2 13 2 11 2" xfId="18085"/>
    <cellStyle name="Normal 2 3 2 13 2 12" xfId="18086"/>
    <cellStyle name="Normal 2 3 2 13 2 12 2" xfId="18087"/>
    <cellStyle name="Normal 2 3 2 13 2 13" xfId="18088"/>
    <cellStyle name="Normal 2 3 2 13 2 2" xfId="18089"/>
    <cellStyle name="Normal 2 3 2 13 2 2 10" xfId="18090"/>
    <cellStyle name="Normal 2 3 2 13 2 2 10 2" xfId="18091"/>
    <cellStyle name="Normal 2 3 2 13 2 2 11" xfId="18092"/>
    <cellStyle name="Normal 2 3 2 13 2 2 11 2" xfId="18093"/>
    <cellStyle name="Normal 2 3 2 13 2 2 12" xfId="18094"/>
    <cellStyle name="Normal 2 3 2 13 2 2 2" xfId="18095"/>
    <cellStyle name="Normal 2 3 2 13 2 2 2 10" xfId="18096"/>
    <cellStyle name="Normal 2 3 2 13 2 2 2 10 2" xfId="18097"/>
    <cellStyle name="Normal 2 3 2 13 2 2 2 11" xfId="18098"/>
    <cellStyle name="Normal 2 3 2 13 2 2 2 2" xfId="18099"/>
    <cellStyle name="Normal 2 3 2 13 2 2 2 2 2" xfId="18100"/>
    <cellStyle name="Normal 2 3 2 13 2 2 2 3" xfId="18101"/>
    <cellStyle name="Normal 2 3 2 13 2 2 2 3 2" xfId="18102"/>
    <cellStyle name="Normal 2 3 2 13 2 2 2 4" xfId="18103"/>
    <cellStyle name="Normal 2 3 2 13 2 2 2 4 2" xfId="18104"/>
    <cellStyle name="Normal 2 3 2 13 2 2 2 5" xfId="18105"/>
    <cellStyle name="Normal 2 3 2 13 2 2 2 5 2" xfId="18106"/>
    <cellStyle name="Normal 2 3 2 13 2 2 2 6" xfId="18107"/>
    <cellStyle name="Normal 2 3 2 13 2 2 2 6 2" xfId="18108"/>
    <cellStyle name="Normal 2 3 2 13 2 2 2 7" xfId="18109"/>
    <cellStyle name="Normal 2 3 2 13 2 2 2 7 2" xfId="18110"/>
    <cellStyle name="Normal 2 3 2 13 2 2 2 8" xfId="18111"/>
    <cellStyle name="Normal 2 3 2 13 2 2 2 8 2" xfId="18112"/>
    <cellStyle name="Normal 2 3 2 13 2 2 2 9" xfId="18113"/>
    <cellStyle name="Normal 2 3 2 13 2 2 2 9 2" xfId="18114"/>
    <cellStyle name="Normal 2 3 2 13 2 2 3" xfId="18115"/>
    <cellStyle name="Normal 2 3 2 13 2 2 3 2" xfId="18116"/>
    <cellStyle name="Normal 2 3 2 13 2 2 4" xfId="18117"/>
    <cellStyle name="Normal 2 3 2 13 2 2 4 2" xfId="18118"/>
    <cellStyle name="Normal 2 3 2 13 2 2 5" xfId="18119"/>
    <cellStyle name="Normal 2 3 2 13 2 2 5 2" xfId="18120"/>
    <cellStyle name="Normal 2 3 2 13 2 2 6" xfId="18121"/>
    <cellStyle name="Normal 2 3 2 13 2 2 6 2" xfId="18122"/>
    <cellStyle name="Normal 2 3 2 13 2 2 7" xfId="18123"/>
    <cellStyle name="Normal 2 3 2 13 2 2 7 2" xfId="18124"/>
    <cellStyle name="Normal 2 3 2 13 2 2 8" xfId="18125"/>
    <cellStyle name="Normal 2 3 2 13 2 2 8 2" xfId="18126"/>
    <cellStyle name="Normal 2 3 2 13 2 2 9" xfId="18127"/>
    <cellStyle name="Normal 2 3 2 13 2 2 9 2" xfId="18128"/>
    <cellStyle name="Normal 2 3 2 13 2 3" xfId="18129"/>
    <cellStyle name="Normal 2 3 2 13 2 3 10" xfId="18130"/>
    <cellStyle name="Normal 2 3 2 13 2 3 10 2" xfId="18131"/>
    <cellStyle name="Normal 2 3 2 13 2 3 11" xfId="18132"/>
    <cellStyle name="Normal 2 3 2 13 2 3 2" xfId="18133"/>
    <cellStyle name="Normal 2 3 2 13 2 3 2 2" xfId="18134"/>
    <cellStyle name="Normal 2 3 2 13 2 3 3" xfId="18135"/>
    <cellStyle name="Normal 2 3 2 13 2 3 3 2" xfId="18136"/>
    <cellStyle name="Normal 2 3 2 13 2 3 4" xfId="18137"/>
    <cellStyle name="Normal 2 3 2 13 2 3 4 2" xfId="18138"/>
    <cellStyle name="Normal 2 3 2 13 2 3 5" xfId="18139"/>
    <cellStyle name="Normal 2 3 2 13 2 3 5 2" xfId="18140"/>
    <cellStyle name="Normal 2 3 2 13 2 3 6" xfId="18141"/>
    <cellStyle name="Normal 2 3 2 13 2 3 6 2" xfId="18142"/>
    <cellStyle name="Normal 2 3 2 13 2 3 7" xfId="18143"/>
    <cellStyle name="Normal 2 3 2 13 2 3 7 2" xfId="18144"/>
    <cellStyle name="Normal 2 3 2 13 2 3 8" xfId="18145"/>
    <cellStyle name="Normal 2 3 2 13 2 3 8 2" xfId="18146"/>
    <cellStyle name="Normal 2 3 2 13 2 3 9" xfId="18147"/>
    <cellStyle name="Normal 2 3 2 13 2 3 9 2" xfId="18148"/>
    <cellStyle name="Normal 2 3 2 13 2 4" xfId="18149"/>
    <cellStyle name="Normal 2 3 2 13 2 4 2" xfId="18150"/>
    <cellStyle name="Normal 2 3 2 13 2 5" xfId="18151"/>
    <cellStyle name="Normal 2 3 2 13 2 5 2" xfId="18152"/>
    <cellStyle name="Normal 2 3 2 13 2 6" xfId="18153"/>
    <cellStyle name="Normal 2 3 2 13 2 6 2" xfId="18154"/>
    <cellStyle name="Normal 2 3 2 13 2 7" xfId="18155"/>
    <cellStyle name="Normal 2 3 2 13 2 7 2" xfId="18156"/>
    <cellStyle name="Normal 2 3 2 13 2 8" xfId="18157"/>
    <cellStyle name="Normal 2 3 2 13 2 8 2" xfId="18158"/>
    <cellStyle name="Normal 2 3 2 13 2 9" xfId="18159"/>
    <cellStyle name="Normal 2 3 2 13 2 9 2" xfId="18160"/>
    <cellStyle name="Normal 2 3 2 13 3" xfId="18161"/>
    <cellStyle name="Normal 2 3 2 13 3 10" xfId="18162"/>
    <cellStyle name="Normal 2 3 2 13 3 10 2" xfId="18163"/>
    <cellStyle name="Normal 2 3 2 13 3 11" xfId="18164"/>
    <cellStyle name="Normal 2 3 2 13 3 11 2" xfId="18165"/>
    <cellStyle name="Normal 2 3 2 13 3 12" xfId="18166"/>
    <cellStyle name="Normal 2 3 2 13 3 12 2" xfId="18167"/>
    <cellStyle name="Normal 2 3 2 13 3 13" xfId="18168"/>
    <cellStyle name="Normal 2 3 2 13 3 2" xfId="18169"/>
    <cellStyle name="Normal 2 3 2 13 3 2 10" xfId="18170"/>
    <cellStyle name="Normal 2 3 2 13 3 2 10 2" xfId="18171"/>
    <cellStyle name="Normal 2 3 2 13 3 2 11" xfId="18172"/>
    <cellStyle name="Normal 2 3 2 13 3 2 11 2" xfId="18173"/>
    <cellStyle name="Normal 2 3 2 13 3 2 12" xfId="18174"/>
    <cellStyle name="Normal 2 3 2 13 3 2 2" xfId="18175"/>
    <cellStyle name="Normal 2 3 2 13 3 2 2 10" xfId="18176"/>
    <cellStyle name="Normal 2 3 2 13 3 2 2 10 2" xfId="18177"/>
    <cellStyle name="Normal 2 3 2 13 3 2 2 11" xfId="18178"/>
    <cellStyle name="Normal 2 3 2 13 3 2 2 2" xfId="18179"/>
    <cellStyle name="Normal 2 3 2 13 3 2 2 2 2" xfId="18180"/>
    <cellStyle name="Normal 2 3 2 13 3 2 2 3" xfId="18181"/>
    <cellStyle name="Normal 2 3 2 13 3 2 2 3 2" xfId="18182"/>
    <cellStyle name="Normal 2 3 2 13 3 2 2 4" xfId="18183"/>
    <cellStyle name="Normal 2 3 2 13 3 2 2 4 2" xfId="18184"/>
    <cellStyle name="Normal 2 3 2 13 3 2 2 5" xfId="18185"/>
    <cellStyle name="Normal 2 3 2 13 3 2 2 5 2" xfId="18186"/>
    <cellStyle name="Normal 2 3 2 13 3 2 2 6" xfId="18187"/>
    <cellStyle name="Normal 2 3 2 13 3 2 2 6 2" xfId="18188"/>
    <cellStyle name="Normal 2 3 2 13 3 2 2 7" xfId="18189"/>
    <cellStyle name="Normal 2 3 2 13 3 2 2 7 2" xfId="18190"/>
    <cellStyle name="Normal 2 3 2 13 3 2 2 8" xfId="18191"/>
    <cellStyle name="Normal 2 3 2 13 3 2 2 8 2" xfId="18192"/>
    <cellStyle name="Normal 2 3 2 13 3 2 2 9" xfId="18193"/>
    <cellStyle name="Normal 2 3 2 13 3 2 2 9 2" xfId="18194"/>
    <cellStyle name="Normal 2 3 2 13 3 2 3" xfId="18195"/>
    <cellStyle name="Normal 2 3 2 13 3 2 3 2" xfId="18196"/>
    <cellStyle name="Normal 2 3 2 13 3 2 4" xfId="18197"/>
    <cellStyle name="Normal 2 3 2 13 3 2 4 2" xfId="18198"/>
    <cellStyle name="Normal 2 3 2 13 3 2 5" xfId="18199"/>
    <cellStyle name="Normal 2 3 2 13 3 2 5 2" xfId="18200"/>
    <cellStyle name="Normal 2 3 2 13 3 2 6" xfId="18201"/>
    <cellStyle name="Normal 2 3 2 13 3 2 6 2" xfId="18202"/>
    <cellStyle name="Normal 2 3 2 13 3 2 7" xfId="18203"/>
    <cellStyle name="Normal 2 3 2 13 3 2 7 2" xfId="18204"/>
    <cellStyle name="Normal 2 3 2 13 3 2 8" xfId="18205"/>
    <cellStyle name="Normal 2 3 2 13 3 2 8 2" xfId="18206"/>
    <cellStyle name="Normal 2 3 2 13 3 2 9" xfId="18207"/>
    <cellStyle name="Normal 2 3 2 13 3 2 9 2" xfId="18208"/>
    <cellStyle name="Normal 2 3 2 13 3 3" xfId="18209"/>
    <cellStyle name="Normal 2 3 2 13 3 3 10" xfId="18210"/>
    <cellStyle name="Normal 2 3 2 13 3 3 10 2" xfId="18211"/>
    <cellStyle name="Normal 2 3 2 13 3 3 11" xfId="18212"/>
    <cellStyle name="Normal 2 3 2 13 3 3 2" xfId="18213"/>
    <cellStyle name="Normal 2 3 2 13 3 3 2 2" xfId="18214"/>
    <cellStyle name="Normal 2 3 2 13 3 3 3" xfId="18215"/>
    <cellStyle name="Normal 2 3 2 13 3 3 3 2" xfId="18216"/>
    <cellStyle name="Normal 2 3 2 13 3 3 4" xfId="18217"/>
    <cellStyle name="Normal 2 3 2 13 3 3 4 2" xfId="18218"/>
    <cellStyle name="Normal 2 3 2 13 3 3 5" xfId="18219"/>
    <cellStyle name="Normal 2 3 2 13 3 3 5 2" xfId="18220"/>
    <cellStyle name="Normal 2 3 2 13 3 3 6" xfId="18221"/>
    <cellStyle name="Normal 2 3 2 13 3 3 6 2" xfId="18222"/>
    <cellStyle name="Normal 2 3 2 13 3 3 7" xfId="18223"/>
    <cellStyle name="Normal 2 3 2 13 3 3 7 2" xfId="18224"/>
    <cellStyle name="Normal 2 3 2 13 3 3 8" xfId="18225"/>
    <cellStyle name="Normal 2 3 2 13 3 3 8 2" xfId="18226"/>
    <cellStyle name="Normal 2 3 2 13 3 3 9" xfId="18227"/>
    <cellStyle name="Normal 2 3 2 13 3 3 9 2" xfId="18228"/>
    <cellStyle name="Normal 2 3 2 13 3 4" xfId="18229"/>
    <cellStyle name="Normal 2 3 2 13 3 4 2" xfId="18230"/>
    <cellStyle name="Normal 2 3 2 13 3 5" xfId="18231"/>
    <cellStyle name="Normal 2 3 2 13 3 5 2" xfId="18232"/>
    <cellStyle name="Normal 2 3 2 13 3 6" xfId="18233"/>
    <cellStyle name="Normal 2 3 2 13 3 6 2" xfId="18234"/>
    <cellStyle name="Normal 2 3 2 13 3 7" xfId="18235"/>
    <cellStyle name="Normal 2 3 2 13 3 7 2" xfId="18236"/>
    <cellStyle name="Normal 2 3 2 13 3 8" xfId="18237"/>
    <cellStyle name="Normal 2 3 2 13 3 8 2" xfId="18238"/>
    <cellStyle name="Normal 2 3 2 13 3 9" xfId="18239"/>
    <cellStyle name="Normal 2 3 2 13 3 9 2" xfId="18240"/>
    <cellStyle name="Normal 2 3 2 13 4" xfId="18241"/>
    <cellStyle name="Normal 2 3 2 13 4 10" xfId="18242"/>
    <cellStyle name="Normal 2 3 2 13 4 10 2" xfId="18243"/>
    <cellStyle name="Normal 2 3 2 13 4 11" xfId="18244"/>
    <cellStyle name="Normal 2 3 2 13 4 11 2" xfId="18245"/>
    <cellStyle name="Normal 2 3 2 13 4 12" xfId="18246"/>
    <cellStyle name="Normal 2 3 2 13 4 12 2" xfId="18247"/>
    <cellStyle name="Normal 2 3 2 13 4 13" xfId="18248"/>
    <cellStyle name="Normal 2 3 2 13 4 2" xfId="18249"/>
    <cellStyle name="Normal 2 3 2 13 4 2 10" xfId="18250"/>
    <cellStyle name="Normal 2 3 2 13 4 2 10 2" xfId="18251"/>
    <cellStyle name="Normal 2 3 2 13 4 2 11" xfId="18252"/>
    <cellStyle name="Normal 2 3 2 13 4 2 11 2" xfId="18253"/>
    <cellStyle name="Normal 2 3 2 13 4 2 12" xfId="18254"/>
    <cellStyle name="Normal 2 3 2 13 4 2 2" xfId="18255"/>
    <cellStyle name="Normal 2 3 2 13 4 2 2 10" xfId="18256"/>
    <cellStyle name="Normal 2 3 2 13 4 2 2 10 2" xfId="18257"/>
    <cellStyle name="Normal 2 3 2 13 4 2 2 11" xfId="18258"/>
    <cellStyle name="Normal 2 3 2 13 4 2 2 2" xfId="18259"/>
    <cellStyle name="Normal 2 3 2 13 4 2 2 2 2" xfId="18260"/>
    <cellStyle name="Normal 2 3 2 13 4 2 2 3" xfId="18261"/>
    <cellStyle name="Normal 2 3 2 13 4 2 2 3 2" xfId="18262"/>
    <cellStyle name="Normal 2 3 2 13 4 2 2 4" xfId="18263"/>
    <cellStyle name="Normal 2 3 2 13 4 2 2 4 2" xfId="18264"/>
    <cellStyle name="Normal 2 3 2 13 4 2 2 5" xfId="18265"/>
    <cellStyle name="Normal 2 3 2 13 4 2 2 5 2" xfId="18266"/>
    <cellStyle name="Normal 2 3 2 13 4 2 2 6" xfId="18267"/>
    <cellStyle name="Normal 2 3 2 13 4 2 2 6 2" xfId="18268"/>
    <cellStyle name="Normal 2 3 2 13 4 2 2 7" xfId="18269"/>
    <cellStyle name="Normal 2 3 2 13 4 2 2 7 2" xfId="18270"/>
    <cellStyle name="Normal 2 3 2 13 4 2 2 8" xfId="18271"/>
    <cellStyle name="Normal 2 3 2 13 4 2 2 8 2" xfId="18272"/>
    <cellStyle name="Normal 2 3 2 13 4 2 2 9" xfId="18273"/>
    <cellStyle name="Normal 2 3 2 13 4 2 2 9 2" xfId="18274"/>
    <cellStyle name="Normal 2 3 2 13 4 2 3" xfId="18275"/>
    <cellStyle name="Normal 2 3 2 13 4 2 3 2" xfId="18276"/>
    <cellStyle name="Normal 2 3 2 13 4 2 4" xfId="18277"/>
    <cellStyle name="Normal 2 3 2 13 4 2 4 2" xfId="18278"/>
    <cellStyle name="Normal 2 3 2 13 4 2 5" xfId="18279"/>
    <cellStyle name="Normal 2 3 2 13 4 2 5 2" xfId="18280"/>
    <cellStyle name="Normal 2 3 2 13 4 2 6" xfId="18281"/>
    <cellStyle name="Normal 2 3 2 13 4 2 6 2" xfId="18282"/>
    <cellStyle name="Normal 2 3 2 13 4 2 7" xfId="18283"/>
    <cellStyle name="Normal 2 3 2 13 4 2 7 2" xfId="18284"/>
    <cellStyle name="Normal 2 3 2 13 4 2 8" xfId="18285"/>
    <cellStyle name="Normal 2 3 2 13 4 2 8 2" xfId="18286"/>
    <cellStyle name="Normal 2 3 2 13 4 2 9" xfId="18287"/>
    <cellStyle name="Normal 2 3 2 13 4 2 9 2" xfId="18288"/>
    <cellStyle name="Normal 2 3 2 13 4 3" xfId="18289"/>
    <cellStyle name="Normal 2 3 2 13 4 3 10" xfId="18290"/>
    <cellStyle name="Normal 2 3 2 13 4 3 10 2" xfId="18291"/>
    <cellStyle name="Normal 2 3 2 13 4 3 11" xfId="18292"/>
    <cellStyle name="Normal 2 3 2 13 4 3 2" xfId="18293"/>
    <cellStyle name="Normal 2 3 2 13 4 3 2 2" xfId="18294"/>
    <cellStyle name="Normal 2 3 2 13 4 3 3" xfId="18295"/>
    <cellStyle name="Normal 2 3 2 13 4 3 3 2" xfId="18296"/>
    <cellStyle name="Normal 2 3 2 13 4 3 4" xfId="18297"/>
    <cellStyle name="Normal 2 3 2 13 4 3 4 2" xfId="18298"/>
    <cellStyle name="Normal 2 3 2 13 4 3 5" xfId="18299"/>
    <cellStyle name="Normal 2 3 2 13 4 3 5 2" xfId="18300"/>
    <cellStyle name="Normal 2 3 2 13 4 3 6" xfId="18301"/>
    <cellStyle name="Normal 2 3 2 13 4 3 6 2" xfId="18302"/>
    <cellStyle name="Normal 2 3 2 13 4 3 7" xfId="18303"/>
    <cellStyle name="Normal 2 3 2 13 4 3 7 2" xfId="18304"/>
    <cellStyle name="Normal 2 3 2 13 4 3 8" xfId="18305"/>
    <cellStyle name="Normal 2 3 2 13 4 3 8 2" xfId="18306"/>
    <cellStyle name="Normal 2 3 2 13 4 3 9" xfId="18307"/>
    <cellStyle name="Normal 2 3 2 13 4 3 9 2" xfId="18308"/>
    <cellStyle name="Normal 2 3 2 13 4 4" xfId="18309"/>
    <cellStyle name="Normal 2 3 2 13 4 4 2" xfId="18310"/>
    <cellStyle name="Normal 2 3 2 13 4 5" xfId="18311"/>
    <cellStyle name="Normal 2 3 2 13 4 5 2" xfId="18312"/>
    <cellStyle name="Normal 2 3 2 13 4 6" xfId="18313"/>
    <cellStyle name="Normal 2 3 2 13 4 6 2" xfId="18314"/>
    <cellStyle name="Normal 2 3 2 13 4 7" xfId="18315"/>
    <cellStyle name="Normal 2 3 2 13 4 7 2" xfId="18316"/>
    <cellStyle name="Normal 2 3 2 13 4 8" xfId="18317"/>
    <cellStyle name="Normal 2 3 2 13 4 8 2" xfId="18318"/>
    <cellStyle name="Normal 2 3 2 13 4 9" xfId="18319"/>
    <cellStyle name="Normal 2 3 2 13 4 9 2" xfId="18320"/>
    <cellStyle name="Normal 2 3 2 13 5" xfId="18321"/>
    <cellStyle name="Normal 2 3 2 13 5 10" xfId="18322"/>
    <cellStyle name="Normal 2 3 2 13 5 10 2" xfId="18323"/>
    <cellStyle name="Normal 2 3 2 13 5 11" xfId="18324"/>
    <cellStyle name="Normal 2 3 2 13 5 11 2" xfId="18325"/>
    <cellStyle name="Normal 2 3 2 13 5 12" xfId="18326"/>
    <cellStyle name="Normal 2 3 2 13 5 12 2" xfId="18327"/>
    <cellStyle name="Normal 2 3 2 13 5 13" xfId="18328"/>
    <cellStyle name="Normal 2 3 2 13 5 2" xfId="18329"/>
    <cellStyle name="Normal 2 3 2 13 5 2 10" xfId="18330"/>
    <cellStyle name="Normal 2 3 2 13 5 2 10 2" xfId="18331"/>
    <cellStyle name="Normal 2 3 2 13 5 2 11" xfId="18332"/>
    <cellStyle name="Normal 2 3 2 13 5 2 11 2" xfId="18333"/>
    <cellStyle name="Normal 2 3 2 13 5 2 12" xfId="18334"/>
    <cellStyle name="Normal 2 3 2 13 5 2 2" xfId="18335"/>
    <cellStyle name="Normal 2 3 2 13 5 2 2 10" xfId="18336"/>
    <cellStyle name="Normal 2 3 2 13 5 2 2 10 2" xfId="18337"/>
    <cellStyle name="Normal 2 3 2 13 5 2 2 11" xfId="18338"/>
    <cellStyle name="Normal 2 3 2 13 5 2 2 2" xfId="18339"/>
    <cellStyle name="Normal 2 3 2 13 5 2 2 2 2" xfId="18340"/>
    <cellStyle name="Normal 2 3 2 13 5 2 2 3" xfId="18341"/>
    <cellStyle name="Normal 2 3 2 13 5 2 2 3 2" xfId="18342"/>
    <cellStyle name="Normal 2 3 2 13 5 2 2 4" xfId="18343"/>
    <cellStyle name="Normal 2 3 2 13 5 2 2 4 2" xfId="18344"/>
    <cellStyle name="Normal 2 3 2 13 5 2 2 5" xfId="18345"/>
    <cellStyle name="Normal 2 3 2 13 5 2 2 5 2" xfId="18346"/>
    <cellStyle name="Normal 2 3 2 13 5 2 2 6" xfId="18347"/>
    <cellStyle name="Normal 2 3 2 13 5 2 2 6 2" xfId="18348"/>
    <cellStyle name="Normal 2 3 2 13 5 2 2 7" xfId="18349"/>
    <cellStyle name="Normal 2 3 2 13 5 2 2 7 2" xfId="18350"/>
    <cellStyle name="Normal 2 3 2 13 5 2 2 8" xfId="18351"/>
    <cellStyle name="Normal 2 3 2 13 5 2 2 8 2" xfId="18352"/>
    <cellStyle name="Normal 2 3 2 13 5 2 2 9" xfId="18353"/>
    <cellStyle name="Normal 2 3 2 13 5 2 2 9 2" xfId="18354"/>
    <cellStyle name="Normal 2 3 2 13 5 2 3" xfId="18355"/>
    <cellStyle name="Normal 2 3 2 13 5 2 3 2" xfId="18356"/>
    <cellStyle name="Normal 2 3 2 13 5 2 4" xfId="18357"/>
    <cellStyle name="Normal 2 3 2 13 5 2 4 2" xfId="18358"/>
    <cellStyle name="Normal 2 3 2 13 5 2 5" xfId="18359"/>
    <cellStyle name="Normal 2 3 2 13 5 2 5 2" xfId="18360"/>
    <cellStyle name="Normal 2 3 2 13 5 2 6" xfId="18361"/>
    <cellStyle name="Normal 2 3 2 13 5 2 6 2" xfId="18362"/>
    <cellStyle name="Normal 2 3 2 13 5 2 7" xfId="18363"/>
    <cellStyle name="Normal 2 3 2 13 5 2 7 2" xfId="18364"/>
    <cellStyle name="Normal 2 3 2 13 5 2 8" xfId="18365"/>
    <cellStyle name="Normal 2 3 2 13 5 2 8 2" xfId="18366"/>
    <cellStyle name="Normal 2 3 2 13 5 2 9" xfId="18367"/>
    <cellStyle name="Normal 2 3 2 13 5 2 9 2" xfId="18368"/>
    <cellStyle name="Normal 2 3 2 13 5 3" xfId="18369"/>
    <cellStyle name="Normal 2 3 2 13 5 3 10" xfId="18370"/>
    <cellStyle name="Normal 2 3 2 13 5 3 10 2" xfId="18371"/>
    <cellStyle name="Normal 2 3 2 13 5 3 11" xfId="18372"/>
    <cellStyle name="Normal 2 3 2 13 5 3 2" xfId="18373"/>
    <cellStyle name="Normal 2 3 2 13 5 3 2 2" xfId="18374"/>
    <cellStyle name="Normal 2 3 2 13 5 3 3" xfId="18375"/>
    <cellStyle name="Normal 2 3 2 13 5 3 3 2" xfId="18376"/>
    <cellStyle name="Normal 2 3 2 13 5 3 4" xfId="18377"/>
    <cellStyle name="Normal 2 3 2 13 5 3 4 2" xfId="18378"/>
    <cellStyle name="Normal 2 3 2 13 5 3 5" xfId="18379"/>
    <cellStyle name="Normal 2 3 2 13 5 3 5 2" xfId="18380"/>
    <cellStyle name="Normal 2 3 2 13 5 3 6" xfId="18381"/>
    <cellStyle name="Normal 2 3 2 13 5 3 6 2" xfId="18382"/>
    <cellStyle name="Normal 2 3 2 13 5 3 7" xfId="18383"/>
    <cellStyle name="Normal 2 3 2 13 5 3 7 2" xfId="18384"/>
    <cellStyle name="Normal 2 3 2 13 5 3 8" xfId="18385"/>
    <cellStyle name="Normal 2 3 2 13 5 3 8 2" xfId="18386"/>
    <cellStyle name="Normal 2 3 2 13 5 3 9" xfId="18387"/>
    <cellStyle name="Normal 2 3 2 13 5 3 9 2" xfId="18388"/>
    <cellStyle name="Normal 2 3 2 13 5 4" xfId="18389"/>
    <cellStyle name="Normal 2 3 2 13 5 4 2" xfId="18390"/>
    <cellStyle name="Normal 2 3 2 13 5 5" xfId="18391"/>
    <cellStyle name="Normal 2 3 2 13 5 5 2" xfId="18392"/>
    <cellStyle name="Normal 2 3 2 13 5 6" xfId="18393"/>
    <cellStyle name="Normal 2 3 2 13 5 6 2" xfId="18394"/>
    <cellStyle name="Normal 2 3 2 13 5 7" xfId="18395"/>
    <cellStyle name="Normal 2 3 2 13 5 7 2" xfId="18396"/>
    <cellStyle name="Normal 2 3 2 13 5 8" xfId="18397"/>
    <cellStyle name="Normal 2 3 2 13 5 8 2" xfId="18398"/>
    <cellStyle name="Normal 2 3 2 13 5 9" xfId="18399"/>
    <cellStyle name="Normal 2 3 2 13 5 9 2" xfId="18400"/>
    <cellStyle name="Normal 2 3 2 13 6" xfId="18401"/>
    <cellStyle name="Normal 2 3 2 14" xfId="18402"/>
    <cellStyle name="Normal 2 3 2 14 2" xfId="18403"/>
    <cellStyle name="Normal 2 3 2 15" xfId="18404"/>
    <cellStyle name="Normal 2 3 2 15 2" xfId="18405"/>
    <cellStyle name="Normal 2 3 2 16" xfId="18406"/>
    <cellStyle name="Normal 2 3 2 16 2" xfId="18407"/>
    <cellStyle name="Normal 2 3 2 17" xfId="18408"/>
    <cellStyle name="Normal 2 3 2 17 10" xfId="18409"/>
    <cellStyle name="Normal 2 3 2 17 10 2" xfId="18410"/>
    <cellStyle name="Normal 2 3 2 17 11" xfId="18411"/>
    <cellStyle name="Normal 2 3 2 17 11 2" xfId="18412"/>
    <cellStyle name="Normal 2 3 2 17 12" xfId="18413"/>
    <cellStyle name="Normal 2 3 2 17 12 2" xfId="18414"/>
    <cellStyle name="Normal 2 3 2 17 13" xfId="18415"/>
    <cellStyle name="Normal 2 3 2 17 2" xfId="18416"/>
    <cellStyle name="Normal 2 3 2 17 2 10" xfId="18417"/>
    <cellStyle name="Normal 2 3 2 17 2 10 2" xfId="18418"/>
    <cellStyle name="Normal 2 3 2 17 2 11" xfId="18419"/>
    <cellStyle name="Normal 2 3 2 17 2 11 2" xfId="18420"/>
    <cellStyle name="Normal 2 3 2 17 2 12" xfId="18421"/>
    <cellStyle name="Normal 2 3 2 17 2 2" xfId="18422"/>
    <cellStyle name="Normal 2 3 2 17 2 2 10" xfId="18423"/>
    <cellStyle name="Normal 2 3 2 17 2 2 10 2" xfId="18424"/>
    <cellStyle name="Normal 2 3 2 17 2 2 11" xfId="18425"/>
    <cellStyle name="Normal 2 3 2 17 2 2 2" xfId="18426"/>
    <cellStyle name="Normal 2 3 2 17 2 2 2 2" xfId="18427"/>
    <cellStyle name="Normal 2 3 2 17 2 2 3" xfId="18428"/>
    <cellStyle name="Normal 2 3 2 17 2 2 3 2" xfId="18429"/>
    <cellStyle name="Normal 2 3 2 17 2 2 4" xfId="18430"/>
    <cellStyle name="Normal 2 3 2 17 2 2 4 2" xfId="18431"/>
    <cellStyle name="Normal 2 3 2 17 2 2 5" xfId="18432"/>
    <cellStyle name="Normal 2 3 2 17 2 2 5 2" xfId="18433"/>
    <cellStyle name="Normal 2 3 2 17 2 2 6" xfId="18434"/>
    <cellStyle name="Normal 2 3 2 17 2 2 6 2" xfId="18435"/>
    <cellStyle name="Normal 2 3 2 17 2 2 7" xfId="18436"/>
    <cellStyle name="Normal 2 3 2 17 2 2 7 2" xfId="18437"/>
    <cellStyle name="Normal 2 3 2 17 2 2 8" xfId="18438"/>
    <cellStyle name="Normal 2 3 2 17 2 2 8 2" xfId="18439"/>
    <cellStyle name="Normal 2 3 2 17 2 2 9" xfId="18440"/>
    <cellStyle name="Normal 2 3 2 17 2 2 9 2" xfId="18441"/>
    <cellStyle name="Normal 2 3 2 17 2 3" xfId="18442"/>
    <cellStyle name="Normal 2 3 2 17 2 3 2" xfId="18443"/>
    <cellStyle name="Normal 2 3 2 17 2 4" xfId="18444"/>
    <cellStyle name="Normal 2 3 2 17 2 4 2" xfId="18445"/>
    <cellStyle name="Normal 2 3 2 17 2 5" xfId="18446"/>
    <cellStyle name="Normal 2 3 2 17 2 5 2" xfId="18447"/>
    <cellStyle name="Normal 2 3 2 17 2 6" xfId="18448"/>
    <cellStyle name="Normal 2 3 2 17 2 6 2" xfId="18449"/>
    <cellStyle name="Normal 2 3 2 17 2 7" xfId="18450"/>
    <cellStyle name="Normal 2 3 2 17 2 7 2" xfId="18451"/>
    <cellStyle name="Normal 2 3 2 17 2 8" xfId="18452"/>
    <cellStyle name="Normal 2 3 2 17 2 8 2" xfId="18453"/>
    <cellStyle name="Normal 2 3 2 17 2 9" xfId="18454"/>
    <cellStyle name="Normal 2 3 2 17 2 9 2" xfId="18455"/>
    <cellStyle name="Normal 2 3 2 17 3" xfId="18456"/>
    <cellStyle name="Normal 2 3 2 17 3 10" xfId="18457"/>
    <cellStyle name="Normal 2 3 2 17 3 10 2" xfId="18458"/>
    <cellStyle name="Normal 2 3 2 17 3 11" xfId="18459"/>
    <cellStyle name="Normal 2 3 2 17 3 2" xfId="18460"/>
    <cellStyle name="Normal 2 3 2 17 3 2 2" xfId="18461"/>
    <cellStyle name="Normal 2 3 2 17 3 3" xfId="18462"/>
    <cellStyle name="Normal 2 3 2 17 3 3 2" xfId="18463"/>
    <cellStyle name="Normal 2 3 2 17 3 4" xfId="18464"/>
    <cellStyle name="Normal 2 3 2 17 3 4 2" xfId="18465"/>
    <cellStyle name="Normal 2 3 2 17 3 5" xfId="18466"/>
    <cellStyle name="Normal 2 3 2 17 3 5 2" xfId="18467"/>
    <cellStyle name="Normal 2 3 2 17 3 6" xfId="18468"/>
    <cellStyle name="Normal 2 3 2 17 3 6 2" xfId="18469"/>
    <cellStyle name="Normal 2 3 2 17 3 7" xfId="18470"/>
    <cellStyle name="Normal 2 3 2 17 3 7 2" xfId="18471"/>
    <cellStyle name="Normal 2 3 2 17 3 8" xfId="18472"/>
    <cellStyle name="Normal 2 3 2 17 3 8 2" xfId="18473"/>
    <cellStyle name="Normal 2 3 2 17 3 9" xfId="18474"/>
    <cellStyle name="Normal 2 3 2 17 3 9 2" xfId="18475"/>
    <cellStyle name="Normal 2 3 2 17 4" xfId="18476"/>
    <cellStyle name="Normal 2 3 2 17 4 2" xfId="18477"/>
    <cellStyle name="Normal 2 3 2 17 5" xfId="18478"/>
    <cellStyle name="Normal 2 3 2 17 5 2" xfId="18479"/>
    <cellStyle name="Normal 2 3 2 17 6" xfId="18480"/>
    <cellStyle name="Normal 2 3 2 17 6 2" xfId="18481"/>
    <cellStyle name="Normal 2 3 2 17 7" xfId="18482"/>
    <cellStyle name="Normal 2 3 2 17 7 2" xfId="18483"/>
    <cellStyle name="Normal 2 3 2 17 8" xfId="18484"/>
    <cellStyle name="Normal 2 3 2 17 8 2" xfId="18485"/>
    <cellStyle name="Normal 2 3 2 17 9" xfId="18486"/>
    <cellStyle name="Normal 2 3 2 17 9 2" xfId="18487"/>
    <cellStyle name="Normal 2 3 2 18" xfId="18488"/>
    <cellStyle name="Normal 2 3 2 19" xfId="18489"/>
    <cellStyle name="Normal 2 3 2 2" xfId="18490"/>
    <cellStyle name="Normal 2 3 2 2 10" xfId="18491"/>
    <cellStyle name="Normal 2 3 2 2 2" xfId="18492"/>
    <cellStyle name="Normal 2 3 2 2 2 10" xfId="18493"/>
    <cellStyle name="Normal 2 3 2 2 2 10 10" xfId="18494"/>
    <cellStyle name="Normal 2 3 2 2 2 10 10 2" xfId="18495"/>
    <cellStyle name="Normal 2 3 2 2 2 10 11" xfId="18496"/>
    <cellStyle name="Normal 2 3 2 2 2 10 11 2" xfId="18497"/>
    <cellStyle name="Normal 2 3 2 2 2 10 12" xfId="18498"/>
    <cellStyle name="Normal 2 3 2 2 2 10 2" xfId="18499"/>
    <cellStyle name="Normal 2 3 2 2 2 10 2 10" xfId="18500"/>
    <cellStyle name="Normal 2 3 2 2 2 10 2 10 2" xfId="18501"/>
    <cellStyle name="Normal 2 3 2 2 2 10 2 11" xfId="18502"/>
    <cellStyle name="Normal 2 3 2 2 2 10 2 2" xfId="18503"/>
    <cellStyle name="Normal 2 3 2 2 2 10 2 2 2" xfId="18504"/>
    <cellStyle name="Normal 2 3 2 2 2 10 2 3" xfId="18505"/>
    <cellStyle name="Normal 2 3 2 2 2 10 2 3 2" xfId="18506"/>
    <cellStyle name="Normal 2 3 2 2 2 10 2 4" xfId="18507"/>
    <cellStyle name="Normal 2 3 2 2 2 10 2 4 2" xfId="18508"/>
    <cellStyle name="Normal 2 3 2 2 2 10 2 5" xfId="18509"/>
    <cellStyle name="Normal 2 3 2 2 2 10 2 5 2" xfId="18510"/>
    <cellStyle name="Normal 2 3 2 2 2 10 2 6" xfId="18511"/>
    <cellStyle name="Normal 2 3 2 2 2 10 2 6 2" xfId="18512"/>
    <cellStyle name="Normal 2 3 2 2 2 10 2 7" xfId="18513"/>
    <cellStyle name="Normal 2 3 2 2 2 10 2 7 2" xfId="18514"/>
    <cellStyle name="Normal 2 3 2 2 2 10 2 8" xfId="18515"/>
    <cellStyle name="Normal 2 3 2 2 2 10 2 8 2" xfId="18516"/>
    <cellStyle name="Normal 2 3 2 2 2 10 2 9" xfId="18517"/>
    <cellStyle name="Normal 2 3 2 2 2 10 2 9 2" xfId="18518"/>
    <cellStyle name="Normal 2 3 2 2 2 10 3" xfId="18519"/>
    <cellStyle name="Normal 2 3 2 2 2 10 3 2" xfId="18520"/>
    <cellStyle name="Normal 2 3 2 2 2 10 4" xfId="18521"/>
    <cellStyle name="Normal 2 3 2 2 2 10 4 2" xfId="18522"/>
    <cellStyle name="Normal 2 3 2 2 2 10 5" xfId="18523"/>
    <cellStyle name="Normal 2 3 2 2 2 10 5 2" xfId="18524"/>
    <cellStyle name="Normal 2 3 2 2 2 10 6" xfId="18525"/>
    <cellStyle name="Normal 2 3 2 2 2 10 6 2" xfId="18526"/>
    <cellStyle name="Normal 2 3 2 2 2 10 7" xfId="18527"/>
    <cellStyle name="Normal 2 3 2 2 2 10 7 2" xfId="18528"/>
    <cellStyle name="Normal 2 3 2 2 2 10 8" xfId="18529"/>
    <cellStyle name="Normal 2 3 2 2 2 10 8 2" xfId="18530"/>
    <cellStyle name="Normal 2 3 2 2 2 10 9" xfId="18531"/>
    <cellStyle name="Normal 2 3 2 2 2 10 9 2" xfId="18532"/>
    <cellStyle name="Normal 2 3 2 2 2 11" xfId="18533"/>
    <cellStyle name="Normal 2 3 2 2 2 11 10" xfId="18534"/>
    <cellStyle name="Normal 2 3 2 2 2 11 10 2" xfId="18535"/>
    <cellStyle name="Normal 2 3 2 2 2 11 11" xfId="18536"/>
    <cellStyle name="Normal 2 3 2 2 2 11 2" xfId="18537"/>
    <cellStyle name="Normal 2 3 2 2 2 11 2 2" xfId="18538"/>
    <cellStyle name="Normal 2 3 2 2 2 11 3" xfId="18539"/>
    <cellStyle name="Normal 2 3 2 2 2 11 3 2" xfId="18540"/>
    <cellStyle name="Normal 2 3 2 2 2 11 4" xfId="18541"/>
    <cellStyle name="Normal 2 3 2 2 2 11 4 2" xfId="18542"/>
    <cellStyle name="Normal 2 3 2 2 2 11 5" xfId="18543"/>
    <cellStyle name="Normal 2 3 2 2 2 11 5 2" xfId="18544"/>
    <cellStyle name="Normal 2 3 2 2 2 11 6" xfId="18545"/>
    <cellStyle name="Normal 2 3 2 2 2 11 6 2" xfId="18546"/>
    <cellStyle name="Normal 2 3 2 2 2 11 7" xfId="18547"/>
    <cellStyle name="Normal 2 3 2 2 2 11 7 2" xfId="18548"/>
    <cellStyle name="Normal 2 3 2 2 2 11 8" xfId="18549"/>
    <cellStyle name="Normal 2 3 2 2 2 11 8 2" xfId="18550"/>
    <cellStyle name="Normal 2 3 2 2 2 11 9" xfId="18551"/>
    <cellStyle name="Normal 2 3 2 2 2 11 9 2" xfId="18552"/>
    <cellStyle name="Normal 2 3 2 2 2 12" xfId="18553"/>
    <cellStyle name="Normal 2 3 2 2 2 12 2" xfId="18554"/>
    <cellStyle name="Normal 2 3 2 2 2 13" xfId="18555"/>
    <cellStyle name="Normal 2 3 2 2 2 13 2" xfId="18556"/>
    <cellStyle name="Normal 2 3 2 2 2 14" xfId="18557"/>
    <cellStyle name="Normal 2 3 2 2 2 14 2" xfId="18558"/>
    <cellStyle name="Normal 2 3 2 2 2 15" xfId="18559"/>
    <cellStyle name="Normal 2 3 2 2 2 15 2" xfId="18560"/>
    <cellStyle name="Normal 2 3 2 2 2 16" xfId="18561"/>
    <cellStyle name="Normal 2 3 2 2 2 16 2" xfId="18562"/>
    <cellStyle name="Normal 2 3 2 2 2 17" xfId="18563"/>
    <cellStyle name="Normal 2 3 2 2 2 17 2" xfId="18564"/>
    <cellStyle name="Normal 2 3 2 2 2 18" xfId="18565"/>
    <cellStyle name="Normal 2 3 2 2 2 18 2" xfId="18566"/>
    <cellStyle name="Normal 2 3 2 2 2 19" xfId="18567"/>
    <cellStyle name="Normal 2 3 2 2 2 19 2" xfId="18568"/>
    <cellStyle name="Normal 2 3 2 2 2 2" xfId="18569"/>
    <cellStyle name="Normal 2 3 2 2 2 2 2" xfId="18570"/>
    <cellStyle name="Normal 2 3 2 2 2 2 2 10" xfId="18571"/>
    <cellStyle name="Normal 2 3 2 2 2 2 2 10 2" xfId="18572"/>
    <cellStyle name="Normal 2 3 2 2 2 2 2 11" xfId="18573"/>
    <cellStyle name="Normal 2 3 2 2 2 2 2 11 2" xfId="18574"/>
    <cellStyle name="Normal 2 3 2 2 2 2 2 12" xfId="18575"/>
    <cellStyle name="Normal 2 3 2 2 2 2 2 12 2" xfId="18576"/>
    <cellStyle name="Normal 2 3 2 2 2 2 2 13" xfId="18577"/>
    <cellStyle name="Normal 2 3 2 2 2 2 2 13 2" xfId="18578"/>
    <cellStyle name="Normal 2 3 2 2 2 2 2 14" xfId="18579"/>
    <cellStyle name="Normal 2 3 2 2 2 2 2 14 2" xfId="18580"/>
    <cellStyle name="Normal 2 3 2 2 2 2 2 15" xfId="18581"/>
    <cellStyle name="Normal 2 3 2 2 2 2 2 15 2" xfId="18582"/>
    <cellStyle name="Normal 2 3 2 2 2 2 2 16" xfId="18583"/>
    <cellStyle name="Normal 2 3 2 2 2 2 2 16 2" xfId="18584"/>
    <cellStyle name="Normal 2 3 2 2 2 2 2 17" xfId="18585"/>
    <cellStyle name="Normal 2 3 2 2 2 2 2 2" xfId="18586"/>
    <cellStyle name="Normal 2 3 2 2 2 2 2 2 2" xfId="18587"/>
    <cellStyle name="Normal 2 3 2 2 2 2 2 2 2 10" xfId="18588"/>
    <cellStyle name="Normal 2 3 2 2 2 2 2 2 2 10 2" xfId="18589"/>
    <cellStyle name="Normal 2 3 2 2 2 2 2 2 2 11" xfId="18590"/>
    <cellStyle name="Normal 2 3 2 2 2 2 2 2 2 11 2" xfId="18591"/>
    <cellStyle name="Normal 2 3 2 2 2 2 2 2 2 12" xfId="18592"/>
    <cellStyle name="Normal 2 3 2 2 2 2 2 2 2 12 2" xfId="18593"/>
    <cellStyle name="Normal 2 3 2 2 2 2 2 2 2 13" xfId="18594"/>
    <cellStyle name="Normal 2 3 2 2 2 2 2 2 2 2" xfId="18595"/>
    <cellStyle name="Normal 2 3 2 2 2 2 2 2 2 2 10" xfId="18596"/>
    <cellStyle name="Normal 2 3 2 2 2 2 2 2 2 2 10 2" xfId="18597"/>
    <cellStyle name="Normal 2 3 2 2 2 2 2 2 2 2 11" xfId="18598"/>
    <cellStyle name="Normal 2 3 2 2 2 2 2 2 2 2 11 2" xfId="18599"/>
    <cellStyle name="Normal 2 3 2 2 2 2 2 2 2 2 12" xfId="18600"/>
    <cellStyle name="Normal 2 3 2 2 2 2 2 2 2 2 2" xfId="18601"/>
    <cellStyle name="Normal 2 3 2 2 2 2 2 2 2 2 2 10" xfId="18602"/>
    <cellStyle name="Normal 2 3 2 2 2 2 2 2 2 2 2 10 2" xfId="18603"/>
    <cellStyle name="Normal 2 3 2 2 2 2 2 2 2 2 2 11" xfId="18604"/>
    <cellStyle name="Normal 2 3 2 2 2 2 2 2 2 2 2 2" xfId="18605"/>
    <cellStyle name="Normal 2 3 2 2 2 2 2 2 2 2 2 2 2" xfId="18606"/>
    <cellStyle name="Normal 2 3 2 2 2 2 2 2 2 2 2 3" xfId="18607"/>
    <cellStyle name="Normal 2 3 2 2 2 2 2 2 2 2 2 3 2" xfId="18608"/>
    <cellStyle name="Normal 2 3 2 2 2 2 2 2 2 2 2 4" xfId="18609"/>
    <cellStyle name="Normal 2 3 2 2 2 2 2 2 2 2 2 4 2" xfId="18610"/>
    <cellStyle name="Normal 2 3 2 2 2 2 2 2 2 2 2 5" xfId="18611"/>
    <cellStyle name="Normal 2 3 2 2 2 2 2 2 2 2 2 5 2" xfId="18612"/>
    <cellStyle name="Normal 2 3 2 2 2 2 2 2 2 2 2 6" xfId="18613"/>
    <cellStyle name="Normal 2 3 2 2 2 2 2 2 2 2 2 6 2" xfId="18614"/>
    <cellStyle name="Normal 2 3 2 2 2 2 2 2 2 2 2 7" xfId="18615"/>
    <cellStyle name="Normal 2 3 2 2 2 2 2 2 2 2 2 7 2" xfId="18616"/>
    <cellStyle name="Normal 2 3 2 2 2 2 2 2 2 2 2 8" xfId="18617"/>
    <cellStyle name="Normal 2 3 2 2 2 2 2 2 2 2 2 8 2" xfId="18618"/>
    <cellStyle name="Normal 2 3 2 2 2 2 2 2 2 2 2 9" xfId="18619"/>
    <cellStyle name="Normal 2 3 2 2 2 2 2 2 2 2 2 9 2" xfId="18620"/>
    <cellStyle name="Normal 2 3 2 2 2 2 2 2 2 2 3" xfId="18621"/>
    <cellStyle name="Normal 2 3 2 2 2 2 2 2 2 2 3 2" xfId="18622"/>
    <cellStyle name="Normal 2 3 2 2 2 2 2 2 2 2 4" xfId="18623"/>
    <cellStyle name="Normal 2 3 2 2 2 2 2 2 2 2 4 2" xfId="18624"/>
    <cellStyle name="Normal 2 3 2 2 2 2 2 2 2 2 5" xfId="18625"/>
    <cellStyle name="Normal 2 3 2 2 2 2 2 2 2 2 5 2" xfId="18626"/>
    <cellStyle name="Normal 2 3 2 2 2 2 2 2 2 2 6" xfId="18627"/>
    <cellStyle name="Normal 2 3 2 2 2 2 2 2 2 2 6 2" xfId="18628"/>
    <cellStyle name="Normal 2 3 2 2 2 2 2 2 2 2 7" xfId="18629"/>
    <cellStyle name="Normal 2 3 2 2 2 2 2 2 2 2 7 2" xfId="18630"/>
    <cellStyle name="Normal 2 3 2 2 2 2 2 2 2 2 8" xfId="18631"/>
    <cellStyle name="Normal 2 3 2 2 2 2 2 2 2 2 8 2" xfId="18632"/>
    <cellStyle name="Normal 2 3 2 2 2 2 2 2 2 2 9" xfId="18633"/>
    <cellStyle name="Normal 2 3 2 2 2 2 2 2 2 2 9 2" xfId="18634"/>
    <cellStyle name="Normal 2 3 2 2 2 2 2 2 2 3" xfId="18635"/>
    <cellStyle name="Normal 2 3 2 2 2 2 2 2 2 3 10" xfId="18636"/>
    <cellStyle name="Normal 2 3 2 2 2 2 2 2 2 3 10 2" xfId="18637"/>
    <cellStyle name="Normal 2 3 2 2 2 2 2 2 2 3 11" xfId="18638"/>
    <cellStyle name="Normal 2 3 2 2 2 2 2 2 2 3 2" xfId="18639"/>
    <cellStyle name="Normal 2 3 2 2 2 2 2 2 2 3 2 2" xfId="18640"/>
    <cellStyle name="Normal 2 3 2 2 2 2 2 2 2 3 3" xfId="18641"/>
    <cellStyle name="Normal 2 3 2 2 2 2 2 2 2 3 3 2" xfId="18642"/>
    <cellStyle name="Normal 2 3 2 2 2 2 2 2 2 3 4" xfId="18643"/>
    <cellStyle name="Normal 2 3 2 2 2 2 2 2 2 3 4 2" xfId="18644"/>
    <cellStyle name="Normal 2 3 2 2 2 2 2 2 2 3 5" xfId="18645"/>
    <cellStyle name="Normal 2 3 2 2 2 2 2 2 2 3 5 2" xfId="18646"/>
    <cellStyle name="Normal 2 3 2 2 2 2 2 2 2 3 6" xfId="18647"/>
    <cellStyle name="Normal 2 3 2 2 2 2 2 2 2 3 6 2" xfId="18648"/>
    <cellStyle name="Normal 2 3 2 2 2 2 2 2 2 3 7" xfId="18649"/>
    <cellStyle name="Normal 2 3 2 2 2 2 2 2 2 3 7 2" xfId="18650"/>
    <cellStyle name="Normal 2 3 2 2 2 2 2 2 2 3 8" xfId="18651"/>
    <cellStyle name="Normal 2 3 2 2 2 2 2 2 2 3 8 2" xfId="18652"/>
    <cellStyle name="Normal 2 3 2 2 2 2 2 2 2 3 9" xfId="18653"/>
    <cellStyle name="Normal 2 3 2 2 2 2 2 2 2 3 9 2" xfId="18654"/>
    <cellStyle name="Normal 2 3 2 2 2 2 2 2 2 4" xfId="18655"/>
    <cellStyle name="Normal 2 3 2 2 2 2 2 2 2 4 2" xfId="18656"/>
    <cellStyle name="Normal 2 3 2 2 2 2 2 2 2 5" xfId="18657"/>
    <cellStyle name="Normal 2 3 2 2 2 2 2 2 2 5 2" xfId="18658"/>
    <cellStyle name="Normal 2 3 2 2 2 2 2 2 2 6" xfId="18659"/>
    <cellStyle name="Normal 2 3 2 2 2 2 2 2 2 6 2" xfId="18660"/>
    <cellStyle name="Normal 2 3 2 2 2 2 2 2 2 7" xfId="18661"/>
    <cellStyle name="Normal 2 3 2 2 2 2 2 2 2 7 2" xfId="18662"/>
    <cellStyle name="Normal 2 3 2 2 2 2 2 2 2 8" xfId="18663"/>
    <cellStyle name="Normal 2 3 2 2 2 2 2 2 2 8 2" xfId="18664"/>
    <cellStyle name="Normal 2 3 2 2 2 2 2 2 2 9" xfId="18665"/>
    <cellStyle name="Normal 2 3 2 2 2 2 2 2 2 9 2" xfId="18666"/>
    <cellStyle name="Normal 2 3 2 2 2 2 2 2 3" xfId="18667"/>
    <cellStyle name="Normal 2 3 2 2 2 2 2 2 3 10" xfId="18668"/>
    <cellStyle name="Normal 2 3 2 2 2 2 2 2 3 10 2" xfId="18669"/>
    <cellStyle name="Normal 2 3 2 2 2 2 2 2 3 11" xfId="18670"/>
    <cellStyle name="Normal 2 3 2 2 2 2 2 2 3 11 2" xfId="18671"/>
    <cellStyle name="Normal 2 3 2 2 2 2 2 2 3 12" xfId="18672"/>
    <cellStyle name="Normal 2 3 2 2 2 2 2 2 3 12 2" xfId="18673"/>
    <cellStyle name="Normal 2 3 2 2 2 2 2 2 3 13" xfId="18674"/>
    <cellStyle name="Normal 2 3 2 2 2 2 2 2 3 2" xfId="18675"/>
    <cellStyle name="Normal 2 3 2 2 2 2 2 2 3 2 10" xfId="18676"/>
    <cellStyle name="Normal 2 3 2 2 2 2 2 2 3 2 10 2" xfId="18677"/>
    <cellStyle name="Normal 2 3 2 2 2 2 2 2 3 2 11" xfId="18678"/>
    <cellStyle name="Normal 2 3 2 2 2 2 2 2 3 2 11 2" xfId="18679"/>
    <cellStyle name="Normal 2 3 2 2 2 2 2 2 3 2 12" xfId="18680"/>
    <cellStyle name="Normal 2 3 2 2 2 2 2 2 3 2 2" xfId="18681"/>
    <cellStyle name="Normal 2 3 2 2 2 2 2 2 3 2 2 10" xfId="18682"/>
    <cellStyle name="Normal 2 3 2 2 2 2 2 2 3 2 2 10 2" xfId="18683"/>
    <cellStyle name="Normal 2 3 2 2 2 2 2 2 3 2 2 11" xfId="18684"/>
    <cellStyle name="Normal 2 3 2 2 2 2 2 2 3 2 2 2" xfId="18685"/>
    <cellStyle name="Normal 2 3 2 2 2 2 2 2 3 2 2 2 2" xfId="18686"/>
    <cellStyle name="Normal 2 3 2 2 2 2 2 2 3 2 2 3" xfId="18687"/>
    <cellStyle name="Normal 2 3 2 2 2 2 2 2 3 2 2 3 2" xfId="18688"/>
    <cellStyle name="Normal 2 3 2 2 2 2 2 2 3 2 2 4" xfId="18689"/>
    <cellStyle name="Normal 2 3 2 2 2 2 2 2 3 2 2 4 2" xfId="18690"/>
    <cellStyle name="Normal 2 3 2 2 2 2 2 2 3 2 2 5" xfId="18691"/>
    <cellStyle name="Normal 2 3 2 2 2 2 2 2 3 2 2 5 2" xfId="18692"/>
    <cellStyle name="Normal 2 3 2 2 2 2 2 2 3 2 2 6" xfId="18693"/>
    <cellStyle name="Normal 2 3 2 2 2 2 2 2 3 2 2 6 2" xfId="18694"/>
    <cellStyle name="Normal 2 3 2 2 2 2 2 2 3 2 2 7" xfId="18695"/>
    <cellStyle name="Normal 2 3 2 2 2 2 2 2 3 2 2 7 2" xfId="18696"/>
    <cellStyle name="Normal 2 3 2 2 2 2 2 2 3 2 2 8" xfId="18697"/>
    <cellStyle name="Normal 2 3 2 2 2 2 2 2 3 2 2 8 2" xfId="18698"/>
    <cellStyle name="Normal 2 3 2 2 2 2 2 2 3 2 2 9" xfId="18699"/>
    <cellStyle name="Normal 2 3 2 2 2 2 2 2 3 2 2 9 2" xfId="18700"/>
    <cellStyle name="Normal 2 3 2 2 2 2 2 2 3 2 3" xfId="18701"/>
    <cellStyle name="Normal 2 3 2 2 2 2 2 2 3 2 3 2" xfId="18702"/>
    <cellStyle name="Normal 2 3 2 2 2 2 2 2 3 2 4" xfId="18703"/>
    <cellStyle name="Normal 2 3 2 2 2 2 2 2 3 2 4 2" xfId="18704"/>
    <cellStyle name="Normal 2 3 2 2 2 2 2 2 3 2 5" xfId="18705"/>
    <cellStyle name="Normal 2 3 2 2 2 2 2 2 3 2 5 2" xfId="18706"/>
    <cellStyle name="Normal 2 3 2 2 2 2 2 2 3 2 6" xfId="18707"/>
    <cellStyle name="Normal 2 3 2 2 2 2 2 2 3 2 6 2" xfId="18708"/>
    <cellStyle name="Normal 2 3 2 2 2 2 2 2 3 2 7" xfId="18709"/>
    <cellStyle name="Normal 2 3 2 2 2 2 2 2 3 2 7 2" xfId="18710"/>
    <cellStyle name="Normal 2 3 2 2 2 2 2 2 3 2 8" xfId="18711"/>
    <cellStyle name="Normal 2 3 2 2 2 2 2 2 3 2 8 2" xfId="18712"/>
    <cellStyle name="Normal 2 3 2 2 2 2 2 2 3 2 9" xfId="18713"/>
    <cellStyle name="Normal 2 3 2 2 2 2 2 2 3 2 9 2" xfId="18714"/>
    <cellStyle name="Normal 2 3 2 2 2 2 2 2 3 3" xfId="18715"/>
    <cellStyle name="Normal 2 3 2 2 2 2 2 2 3 3 10" xfId="18716"/>
    <cellStyle name="Normal 2 3 2 2 2 2 2 2 3 3 10 2" xfId="18717"/>
    <cellStyle name="Normal 2 3 2 2 2 2 2 2 3 3 11" xfId="18718"/>
    <cellStyle name="Normal 2 3 2 2 2 2 2 2 3 3 2" xfId="18719"/>
    <cellStyle name="Normal 2 3 2 2 2 2 2 2 3 3 2 2" xfId="18720"/>
    <cellStyle name="Normal 2 3 2 2 2 2 2 2 3 3 3" xfId="18721"/>
    <cellStyle name="Normal 2 3 2 2 2 2 2 2 3 3 3 2" xfId="18722"/>
    <cellStyle name="Normal 2 3 2 2 2 2 2 2 3 3 4" xfId="18723"/>
    <cellStyle name="Normal 2 3 2 2 2 2 2 2 3 3 4 2" xfId="18724"/>
    <cellStyle name="Normal 2 3 2 2 2 2 2 2 3 3 5" xfId="18725"/>
    <cellStyle name="Normal 2 3 2 2 2 2 2 2 3 3 5 2" xfId="18726"/>
    <cellStyle name="Normal 2 3 2 2 2 2 2 2 3 3 6" xfId="18727"/>
    <cellStyle name="Normal 2 3 2 2 2 2 2 2 3 3 6 2" xfId="18728"/>
    <cellStyle name="Normal 2 3 2 2 2 2 2 2 3 3 7" xfId="18729"/>
    <cellStyle name="Normal 2 3 2 2 2 2 2 2 3 3 7 2" xfId="18730"/>
    <cellStyle name="Normal 2 3 2 2 2 2 2 2 3 3 8" xfId="18731"/>
    <cellStyle name="Normal 2 3 2 2 2 2 2 2 3 3 8 2" xfId="18732"/>
    <cellStyle name="Normal 2 3 2 2 2 2 2 2 3 3 9" xfId="18733"/>
    <cellStyle name="Normal 2 3 2 2 2 2 2 2 3 3 9 2" xfId="18734"/>
    <cellStyle name="Normal 2 3 2 2 2 2 2 2 3 4" xfId="18735"/>
    <cellStyle name="Normal 2 3 2 2 2 2 2 2 3 4 2" xfId="18736"/>
    <cellStyle name="Normal 2 3 2 2 2 2 2 2 3 5" xfId="18737"/>
    <cellStyle name="Normal 2 3 2 2 2 2 2 2 3 5 2" xfId="18738"/>
    <cellStyle name="Normal 2 3 2 2 2 2 2 2 3 6" xfId="18739"/>
    <cellStyle name="Normal 2 3 2 2 2 2 2 2 3 6 2" xfId="18740"/>
    <cellStyle name="Normal 2 3 2 2 2 2 2 2 3 7" xfId="18741"/>
    <cellStyle name="Normal 2 3 2 2 2 2 2 2 3 7 2" xfId="18742"/>
    <cellStyle name="Normal 2 3 2 2 2 2 2 2 3 8" xfId="18743"/>
    <cellStyle name="Normal 2 3 2 2 2 2 2 2 3 8 2" xfId="18744"/>
    <cellStyle name="Normal 2 3 2 2 2 2 2 2 3 9" xfId="18745"/>
    <cellStyle name="Normal 2 3 2 2 2 2 2 2 3 9 2" xfId="18746"/>
    <cellStyle name="Normal 2 3 2 2 2 2 2 2 4" xfId="18747"/>
    <cellStyle name="Normal 2 3 2 2 2 2 2 2 4 10" xfId="18748"/>
    <cellStyle name="Normal 2 3 2 2 2 2 2 2 4 10 2" xfId="18749"/>
    <cellStyle name="Normal 2 3 2 2 2 2 2 2 4 11" xfId="18750"/>
    <cellStyle name="Normal 2 3 2 2 2 2 2 2 4 11 2" xfId="18751"/>
    <cellStyle name="Normal 2 3 2 2 2 2 2 2 4 12" xfId="18752"/>
    <cellStyle name="Normal 2 3 2 2 2 2 2 2 4 12 2" xfId="18753"/>
    <cellStyle name="Normal 2 3 2 2 2 2 2 2 4 13" xfId="18754"/>
    <cellStyle name="Normal 2 3 2 2 2 2 2 2 4 2" xfId="18755"/>
    <cellStyle name="Normal 2 3 2 2 2 2 2 2 4 2 10" xfId="18756"/>
    <cellStyle name="Normal 2 3 2 2 2 2 2 2 4 2 10 2" xfId="18757"/>
    <cellStyle name="Normal 2 3 2 2 2 2 2 2 4 2 11" xfId="18758"/>
    <cellStyle name="Normal 2 3 2 2 2 2 2 2 4 2 11 2" xfId="18759"/>
    <cellStyle name="Normal 2 3 2 2 2 2 2 2 4 2 12" xfId="18760"/>
    <cellStyle name="Normal 2 3 2 2 2 2 2 2 4 2 2" xfId="18761"/>
    <cellStyle name="Normal 2 3 2 2 2 2 2 2 4 2 2 10" xfId="18762"/>
    <cellStyle name="Normal 2 3 2 2 2 2 2 2 4 2 2 10 2" xfId="18763"/>
    <cellStyle name="Normal 2 3 2 2 2 2 2 2 4 2 2 11" xfId="18764"/>
    <cellStyle name="Normal 2 3 2 2 2 2 2 2 4 2 2 2" xfId="18765"/>
    <cellStyle name="Normal 2 3 2 2 2 2 2 2 4 2 2 2 2" xfId="18766"/>
    <cellStyle name="Normal 2 3 2 2 2 2 2 2 4 2 2 3" xfId="18767"/>
    <cellStyle name="Normal 2 3 2 2 2 2 2 2 4 2 2 3 2" xfId="18768"/>
    <cellStyle name="Normal 2 3 2 2 2 2 2 2 4 2 2 4" xfId="18769"/>
    <cellStyle name="Normal 2 3 2 2 2 2 2 2 4 2 2 4 2" xfId="18770"/>
    <cellStyle name="Normal 2 3 2 2 2 2 2 2 4 2 2 5" xfId="18771"/>
    <cellStyle name="Normal 2 3 2 2 2 2 2 2 4 2 2 5 2" xfId="18772"/>
    <cellStyle name="Normal 2 3 2 2 2 2 2 2 4 2 2 6" xfId="18773"/>
    <cellStyle name="Normal 2 3 2 2 2 2 2 2 4 2 2 6 2" xfId="18774"/>
    <cellStyle name="Normal 2 3 2 2 2 2 2 2 4 2 2 7" xfId="18775"/>
    <cellStyle name="Normal 2 3 2 2 2 2 2 2 4 2 2 7 2" xfId="18776"/>
    <cellStyle name="Normal 2 3 2 2 2 2 2 2 4 2 2 8" xfId="18777"/>
    <cellStyle name="Normal 2 3 2 2 2 2 2 2 4 2 2 8 2" xfId="18778"/>
    <cellStyle name="Normal 2 3 2 2 2 2 2 2 4 2 2 9" xfId="18779"/>
    <cellStyle name="Normal 2 3 2 2 2 2 2 2 4 2 2 9 2" xfId="18780"/>
    <cellStyle name="Normal 2 3 2 2 2 2 2 2 4 2 3" xfId="18781"/>
    <cellStyle name="Normal 2 3 2 2 2 2 2 2 4 2 3 2" xfId="18782"/>
    <cellStyle name="Normal 2 3 2 2 2 2 2 2 4 2 4" xfId="18783"/>
    <cellStyle name="Normal 2 3 2 2 2 2 2 2 4 2 4 2" xfId="18784"/>
    <cellStyle name="Normal 2 3 2 2 2 2 2 2 4 2 5" xfId="18785"/>
    <cellStyle name="Normal 2 3 2 2 2 2 2 2 4 2 5 2" xfId="18786"/>
    <cellStyle name="Normal 2 3 2 2 2 2 2 2 4 2 6" xfId="18787"/>
    <cellStyle name="Normal 2 3 2 2 2 2 2 2 4 2 6 2" xfId="18788"/>
    <cellStyle name="Normal 2 3 2 2 2 2 2 2 4 2 7" xfId="18789"/>
    <cellStyle name="Normal 2 3 2 2 2 2 2 2 4 2 7 2" xfId="18790"/>
    <cellStyle name="Normal 2 3 2 2 2 2 2 2 4 2 8" xfId="18791"/>
    <cellStyle name="Normal 2 3 2 2 2 2 2 2 4 2 8 2" xfId="18792"/>
    <cellStyle name="Normal 2 3 2 2 2 2 2 2 4 2 9" xfId="18793"/>
    <cellStyle name="Normal 2 3 2 2 2 2 2 2 4 2 9 2" xfId="18794"/>
    <cellStyle name="Normal 2 3 2 2 2 2 2 2 4 3" xfId="18795"/>
    <cellStyle name="Normal 2 3 2 2 2 2 2 2 4 3 10" xfId="18796"/>
    <cellStyle name="Normal 2 3 2 2 2 2 2 2 4 3 10 2" xfId="18797"/>
    <cellStyle name="Normal 2 3 2 2 2 2 2 2 4 3 11" xfId="18798"/>
    <cellStyle name="Normal 2 3 2 2 2 2 2 2 4 3 2" xfId="18799"/>
    <cellStyle name="Normal 2 3 2 2 2 2 2 2 4 3 2 2" xfId="18800"/>
    <cellStyle name="Normal 2 3 2 2 2 2 2 2 4 3 3" xfId="18801"/>
    <cellStyle name="Normal 2 3 2 2 2 2 2 2 4 3 3 2" xfId="18802"/>
    <cellStyle name="Normal 2 3 2 2 2 2 2 2 4 3 4" xfId="18803"/>
    <cellStyle name="Normal 2 3 2 2 2 2 2 2 4 3 4 2" xfId="18804"/>
    <cellStyle name="Normal 2 3 2 2 2 2 2 2 4 3 5" xfId="18805"/>
    <cellStyle name="Normal 2 3 2 2 2 2 2 2 4 3 5 2" xfId="18806"/>
    <cellStyle name="Normal 2 3 2 2 2 2 2 2 4 3 6" xfId="18807"/>
    <cellStyle name="Normal 2 3 2 2 2 2 2 2 4 3 6 2" xfId="18808"/>
    <cellStyle name="Normal 2 3 2 2 2 2 2 2 4 3 7" xfId="18809"/>
    <cellStyle name="Normal 2 3 2 2 2 2 2 2 4 3 7 2" xfId="18810"/>
    <cellStyle name="Normal 2 3 2 2 2 2 2 2 4 3 8" xfId="18811"/>
    <cellStyle name="Normal 2 3 2 2 2 2 2 2 4 3 8 2" xfId="18812"/>
    <cellStyle name="Normal 2 3 2 2 2 2 2 2 4 3 9" xfId="18813"/>
    <cellStyle name="Normal 2 3 2 2 2 2 2 2 4 3 9 2" xfId="18814"/>
    <cellStyle name="Normal 2 3 2 2 2 2 2 2 4 4" xfId="18815"/>
    <cellStyle name="Normal 2 3 2 2 2 2 2 2 4 4 2" xfId="18816"/>
    <cellStyle name="Normal 2 3 2 2 2 2 2 2 4 5" xfId="18817"/>
    <cellStyle name="Normal 2 3 2 2 2 2 2 2 4 5 2" xfId="18818"/>
    <cellStyle name="Normal 2 3 2 2 2 2 2 2 4 6" xfId="18819"/>
    <cellStyle name="Normal 2 3 2 2 2 2 2 2 4 6 2" xfId="18820"/>
    <cellStyle name="Normal 2 3 2 2 2 2 2 2 4 7" xfId="18821"/>
    <cellStyle name="Normal 2 3 2 2 2 2 2 2 4 7 2" xfId="18822"/>
    <cellStyle name="Normal 2 3 2 2 2 2 2 2 4 8" xfId="18823"/>
    <cellStyle name="Normal 2 3 2 2 2 2 2 2 4 8 2" xfId="18824"/>
    <cellStyle name="Normal 2 3 2 2 2 2 2 2 4 9" xfId="18825"/>
    <cellStyle name="Normal 2 3 2 2 2 2 2 2 4 9 2" xfId="18826"/>
    <cellStyle name="Normal 2 3 2 2 2 2 2 2 5" xfId="18827"/>
    <cellStyle name="Normal 2 3 2 2 2 2 2 2 5 10" xfId="18828"/>
    <cellStyle name="Normal 2 3 2 2 2 2 2 2 5 10 2" xfId="18829"/>
    <cellStyle name="Normal 2 3 2 2 2 2 2 2 5 11" xfId="18830"/>
    <cellStyle name="Normal 2 3 2 2 2 2 2 2 5 11 2" xfId="18831"/>
    <cellStyle name="Normal 2 3 2 2 2 2 2 2 5 12" xfId="18832"/>
    <cellStyle name="Normal 2 3 2 2 2 2 2 2 5 12 2" xfId="18833"/>
    <cellStyle name="Normal 2 3 2 2 2 2 2 2 5 13" xfId="18834"/>
    <cellStyle name="Normal 2 3 2 2 2 2 2 2 5 2" xfId="18835"/>
    <cellStyle name="Normal 2 3 2 2 2 2 2 2 5 2 10" xfId="18836"/>
    <cellStyle name="Normal 2 3 2 2 2 2 2 2 5 2 10 2" xfId="18837"/>
    <cellStyle name="Normal 2 3 2 2 2 2 2 2 5 2 11" xfId="18838"/>
    <cellStyle name="Normal 2 3 2 2 2 2 2 2 5 2 11 2" xfId="18839"/>
    <cellStyle name="Normal 2 3 2 2 2 2 2 2 5 2 12" xfId="18840"/>
    <cellStyle name="Normal 2 3 2 2 2 2 2 2 5 2 2" xfId="18841"/>
    <cellStyle name="Normal 2 3 2 2 2 2 2 2 5 2 2 10" xfId="18842"/>
    <cellStyle name="Normal 2 3 2 2 2 2 2 2 5 2 2 10 2" xfId="18843"/>
    <cellStyle name="Normal 2 3 2 2 2 2 2 2 5 2 2 11" xfId="18844"/>
    <cellStyle name="Normal 2 3 2 2 2 2 2 2 5 2 2 2" xfId="18845"/>
    <cellStyle name="Normal 2 3 2 2 2 2 2 2 5 2 2 2 2" xfId="18846"/>
    <cellStyle name="Normal 2 3 2 2 2 2 2 2 5 2 2 3" xfId="18847"/>
    <cellStyle name="Normal 2 3 2 2 2 2 2 2 5 2 2 3 2" xfId="18848"/>
    <cellStyle name="Normal 2 3 2 2 2 2 2 2 5 2 2 4" xfId="18849"/>
    <cellStyle name="Normal 2 3 2 2 2 2 2 2 5 2 2 4 2" xfId="18850"/>
    <cellStyle name="Normal 2 3 2 2 2 2 2 2 5 2 2 5" xfId="18851"/>
    <cellStyle name="Normal 2 3 2 2 2 2 2 2 5 2 2 5 2" xfId="18852"/>
    <cellStyle name="Normal 2 3 2 2 2 2 2 2 5 2 2 6" xfId="18853"/>
    <cellStyle name="Normal 2 3 2 2 2 2 2 2 5 2 2 6 2" xfId="18854"/>
    <cellStyle name="Normal 2 3 2 2 2 2 2 2 5 2 2 7" xfId="18855"/>
    <cellStyle name="Normal 2 3 2 2 2 2 2 2 5 2 2 7 2" xfId="18856"/>
    <cellStyle name="Normal 2 3 2 2 2 2 2 2 5 2 2 8" xfId="18857"/>
    <cellStyle name="Normal 2 3 2 2 2 2 2 2 5 2 2 8 2" xfId="18858"/>
    <cellStyle name="Normal 2 3 2 2 2 2 2 2 5 2 2 9" xfId="18859"/>
    <cellStyle name="Normal 2 3 2 2 2 2 2 2 5 2 2 9 2" xfId="18860"/>
    <cellStyle name="Normal 2 3 2 2 2 2 2 2 5 2 3" xfId="18861"/>
    <cellStyle name="Normal 2 3 2 2 2 2 2 2 5 2 3 2" xfId="18862"/>
    <cellStyle name="Normal 2 3 2 2 2 2 2 2 5 2 4" xfId="18863"/>
    <cellStyle name="Normal 2 3 2 2 2 2 2 2 5 2 4 2" xfId="18864"/>
    <cellStyle name="Normal 2 3 2 2 2 2 2 2 5 2 5" xfId="18865"/>
    <cellStyle name="Normal 2 3 2 2 2 2 2 2 5 2 5 2" xfId="18866"/>
    <cellStyle name="Normal 2 3 2 2 2 2 2 2 5 2 6" xfId="18867"/>
    <cellStyle name="Normal 2 3 2 2 2 2 2 2 5 2 6 2" xfId="18868"/>
    <cellStyle name="Normal 2 3 2 2 2 2 2 2 5 2 7" xfId="18869"/>
    <cellStyle name="Normal 2 3 2 2 2 2 2 2 5 2 7 2" xfId="18870"/>
    <cellStyle name="Normal 2 3 2 2 2 2 2 2 5 2 8" xfId="18871"/>
    <cellStyle name="Normal 2 3 2 2 2 2 2 2 5 2 8 2" xfId="18872"/>
    <cellStyle name="Normal 2 3 2 2 2 2 2 2 5 2 9" xfId="18873"/>
    <cellStyle name="Normal 2 3 2 2 2 2 2 2 5 2 9 2" xfId="18874"/>
    <cellStyle name="Normal 2 3 2 2 2 2 2 2 5 3" xfId="18875"/>
    <cellStyle name="Normal 2 3 2 2 2 2 2 2 5 3 10" xfId="18876"/>
    <cellStyle name="Normal 2 3 2 2 2 2 2 2 5 3 10 2" xfId="18877"/>
    <cellStyle name="Normal 2 3 2 2 2 2 2 2 5 3 11" xfId="18878"/>
    <cellStyle name="Normal 2 3 2 2 2 2 2 2 5 3 2" xfId="18879"/>
    <cellStyle name="Normal 2 3 2 2 2 2 2 2 5 3 2 2" xfId="18880"/>
    <cellStyle name="Normal 2 3 2 2 2 2 2 2 5 3 3" xfId="18881"/>
    <cellStyle name="Normal 2 3 2 2 2 2 2 2 5 3 3 2" xfId="18882"/>
    <cellStyle name="Normal 2 3 2 2 2 2 2 2 5 3 4" xfId="18883"/>
    <cellStyle name="Normal 2 3 2 2 2 2 2 2 5 3 4 2" xfId="18884"/>
    <cellStyle name="Normal 2 3 2 2 2 2 2 2 5 3 5" xfId="18885"/>
    <cellStyle name="Normal 2 3 2 2 2 2 2 2 5 3 5 2" xfId="18886"/>
    <cellStyle name="Normal 2 3 2 2 2 2 2 2 5 3 6" xfId="18887"/>
    <cellStyle name="Normal 2 3 2 2 2 2 2 2 5 3 6 2" xfId="18888"/>
    <cellStyle name="Normal 2 3 2 2 2 2 2 2 5 3 7" xfId="18889"/>
    <cellStyle name="Normal 2 3 2 2 2 2 2 2 5 3 7 2" xfId="18890"/>
    <cellStyle name="Normal 2 3 2 2 2 2 2 2 5 3 8" xfId="18891"/>
    <cellStyle name="Normal 2 3 2 2 2 2 2 2 5 3 8 2" xfId="18892"/>
    <cellStyle name="Normal 2 3 2 2 2 2 2 2 5 3 9" xfId="18893"/>
    <cellStyle name="Normal 2 3 2 2 2 2 2 2 5 3 9 2" xfId="18894"/>
    <cellStyle name="Normal 2 3 2 2 2 2 2 2 5 4" xfId="18895"/>
    <cellStyle name="Normal 2 3 2 2 2 2 2 2 5 4 2" xfId="18896"/>
    <cellStyle name="Normal 2 3 2 2 2 2 2 2 5 5" xfId="18897"/>
    <cellStyle name="Normal 2 3 2 2 2 2 2 2 5 5 2" xfId="18898"/>
    <cellStyle name="Normal 2 3 2 2 2 2 2 2 5 6" xfId="18899"/>
    <cellStyle name="Normal 2 3 2 2 2 2 2 2 5 6 2" xfId="18900"/>
    <cellStyle name="Normal 2 3 2 2 2 2 2 2 5 7" xfId="18901"/>
    <cellStyle name="Normal 2 3 2 2 2 2 2 2 5 7 2" xfId="18902"/>
    <cellStyle name="Normal 2 3 2 2 2 2 2 2 5 8" xfId="18903"/>
    <cellStyle name="Normal 2 3 2 2 2 2 2 2 5 8 2" xfId="18904"/>
    <cellStyle name="Normal 2 3 2 2 2 2 2 2 5 9" xfId="18905"/>
    <cellStyle name="Normal 2 3 2 2 2 2 2 2 5 9 2" xfId="18906"/>
    <cellStyle name="Normal 2 3 2 2 2 2 2 2 6" xfId="18907"/>
    <cellStyle name="Normal 2 3 2 2 2 2 2 3" xfId="18908"/>
    <cellStyle name="Normal 2 3 2 2 2 2 2 3 2" xfId="18909"/>
    <cellStyle name="Normal 2 3 2 2 2 2 2 4" xfId="18910"/>
    <cellStyle name="Normal 2 3 2 2 2 2 2 4 2" xfId="18911"/>
    <cellStyle name="Normal 2 3 2 2 2 2 2 5" xfId="18912"/>
    <cellStyle name="Normal 2 3 2 2 2 2 2 5 2" xfId="18913"/>
    <cellStyle name="Normal 2 3 2 2 2 2 2 6" xfId="18914"/>
    <cellStyle name="Normal 2 3 2 2 2 2 2 6 10" xfId="18915"/>
    <cellStyle name="Normal 2 3 2 2 2 2 2 6 10 2" xfId="18916"/>
    <cellStyle name="Normal 2 3 2 2 2 2 2 6 11" xfId="18917"/>
    <cellStyle name="Normal 2 3 2 2 2 2 2 6 11 2" xfId="18918"/>
    <cellStyle name="Normal 2 3 2 2 2 2 2 6 12" xfId="18919"/>
    <cellStyle name="Normal 2 3 2 2 2 2 2 6 2" xfId="18920"/>
    <cellStyle name="Normal 2 3 2 2 2 2 2 6 2 10" xfId="18921"/>
    <cellStyle name="Normal 2 3 2 2 2 2 2 6 2 10 2" xfId="18922"/>
    <cellStyle name="Normal 2 3 2 2 2 2 2 6 2 11" xfId="18923"/>
    <cellStyle name="Normal 2 3 2 2 2 2 2 6 2 2" xfId="18924"/>
    <cellStyle name="Normal 2 3 2 2 2 2 2 6 2 2 2" xfId="18925"/>
    <cellStyle name="Normal 2 3 2 2 2 2 2 6 2 3" xfId="18926"/>
    <cellStyle name="Normal 2 3 2 2 2 2 2 6 2 3 2" xfId="18927"/>
    <cellStyle name="Normal 2 3 2 2 2 2 2 6 2 4" xfId="18928"/>
    <cellStyle name="Normal 2 3 2 2 2 2 2 6 2 4 2" xfId="18929"/>
    <cellStyle name="Normal 2 3 2 2 2 2 2 6 2 5" xfId="18930"/>
    <cellStyle name="Normal 2 3 2 2 2 2 2 6 2 5 2" xfId="18931"/>
    <cellStyle name="Normal 2 3 2 2 2 2 2 6 2 6" xfId="18932"/>
    <cellStyle name="Normal 2 3 2 2 2 2 2 6 2 6 2" xfId="18933"/>
    <cellStyle name="Normal 2 3 2 2 2 2 2 6 2 7" xfId="18934"/>
    <cellStyle name="Normal 2 3 2 2 2 2 2 6 2 7 2" xfId="18935"/>
    <cellStyle name="Normal 2 3 2 2 2 2 2 6 2 8" xfId="18936"/>
    <cellStyle name="Normal 2 3 2 2 2 2 2 6 2 8 2" xfId="18937"/>
    <cellStyle name="Normal 2 3 2 2 2 2 2 6 2 9" xfId="18938"/>
    <cellStyle name="Normal 2 3 2 2 2 2 2 6 2 9 2" xfId="18939"/>
    <cellStyle name="Normal 2 3 2 2 2 2 2 6 3" xfId="18940"/>
    <cellStyle name="Normal 2 3 2 2 2 2 2 6 3 2" xfId="18941"/>
    <cellStyle name="Normal 2 3 2 2 2 2 2 6 4" xfId="18942"/>
    <cellStyle name="Normal 2 3 2 2 2 2 2 6 4 2" xfId="18943"/>
    <cellStyle name="Normal 2 3 2 2 2 2 2 6 5" xfId="18944"/>
    <cellStyle name="Normal 2 3 2 2 2 2 2 6 5 2" xfId="18945"/>
    <cellStyle name="Normal 2 3 2 2 2 2 2 6 6" xfId="18946"/>
    <cellStyle name="Normal 2 3 2 2 2 2 2 6 6 2" xfId="18947"/>
    <cellStyle name="Normal 2 3 2 2 2 2 2 6 7" xfId="18948"/>
    <cellStyle name="Normal 2 3 2 2 2 2 2 6 7 2" xfId="18949"/>
    <cellStyle name="Normal 2 3 2 2 2 2 2 6 8" xfId="18950"/>
    <cellStyle name="Normal 2 3 2 2 2 2 2 6 8 2" xfId="18951"/>
    <cellStyle name="Normal 2 3 2 2 2 2 2 6 9" xfId="18952"/>
    <cellStyle name="Normal 2 3 2 2 2 2 2 6 9 2" xfId="18953"/>
    <cellStyle name="Normal 2 3 2 2 2 2 2 7" xfId="18954"/>
    <cellStyle name="Normal 2 3 2 2 2 2 2 7 10" xfId="18955"/>
    <cellStyle name="Normal 2 3 2 2 2 2 2 7 10 2" xfId="18956"/>
    <cellStyle name="Normal 2 3 2 2 2 2 2 7 11" xfId="18957"/>
    <cellStyle name="Normal 2 3 2 2 2 2 2 7 2" xfId="18958"/>
    <cellStyle name="Normal 2 3 2 2 2 2 2 7 2 2" xfId="18959"/>
    <cellStyle name="Normal 2 3 2 2 2 2 2 7 3" xfId="18960"/>
    <cellStyle name="Normal 2 3 2 2 2 2 2 7 3 2" xfId="18961"/>
    <cellStyle name="Normal 2 3 2 2 2 2 2 7 4" xfId="18962"/>
    <cellStyle name="Normal 2 3 2 2 2 2 2 7 4 2" xfId="18963"/>
    <cellStyle name="Normal 2 3 2 2 2 2 2 7 5" xfId="18964"/>
    <cellStyle name="Normal 2 3 2 2 2 2 2 7 5 2" xfId="18965"/>
    <cellStyle name="Normal 2 3 2 2 2 2 2 7 6" xfId="18966"/>
    <cellStyle name="Normal 2 3 2 2 2 2 2 7 6 2" xfId="18967"/>
    <cellStyle name="Normal 2 3 2 2 2 2 2 7 7" xfId="18968"/>
    <cellStyle name="Normal 2 3 2 2 2 2 2 7 7 2" xfId="18969"/>
    <cellStyle name="Normal 2 3 2 2 2 2 2 7 8" xfId="18970"/>
    <cellStyle name="Normal 2 3 2 2 2 2 2 7 8 2" xfId="18971"/>
    <cellStyle name="Normal 2 3 2 2 2 2 2 7 9" xfId="18972"/>
    <cellStyle name="Normal 2 3 2 2 2 2 2 7 9 2" xfId="18973"/>
    <cellStyle name="Normal 2 3 2 2 2 2 2 8" xfId="18974"/>
    <cellStyle name="Normal 2 3 2 2 2 2 2 8 2" xfId="18975"/>
    <cellStyle name="Normal 2 3 2 2 2 2 2 9" xfId="18976"/>
    <cellStyle name="Normal 2 3 2 2 2 2 2 9 2" xfId="18977"/>
    <cellStyle name="Normal 2 3 2 2 2 2 3" xfId="18978"/>
    <cellStyle name="Normal 2 3 2 2 2 2 3 10" xfId="18979"/>
    <cellStyle name="Normal 2 3 2 2 2 2 3 10 2" xfId="18980"/>
    <cellStyle name="Normal 2 3 2 2 2 2 3 11" xfId="18981"/>
    <cellStyle name="Normal 2 3 2 2 2 2 3 11 2" xfId="18982"/>
    <cellStyle name="Normal 2 3 2 2 2 2 3 12" xfId="18983"/>
    <cellStyle name="Normal 2 3 2 2 2 2 3 12 2" xfId="18984"/>
    <cellStyle name="Normal 2 3 2 2 2 2 3 13" xfId="18985"/>
    <cellStyle name="Normal 2 3 2 2 2 2 3 2" xfId="18986"/>
    <cellStyle name="Normal 2 3 2 2 2 2 3 2 10" xfId="18987"/>
    <cellStyle name="Normal 2 3 2 2 2 2 3 2 10 2" xfId="18988"/>
    <cellStyle name="Normal 2 3 2 2 2 2 3 2 11" xfId="18989"/>
    <cellStyle name="Normal 2 3 2 2 2 2 3 2 11 2" xfId="18990"/>
    <cellStyle name="Normal 2 3 2 2 2 2 3 2 12" xfId="18991"/>
    <cellStyle name="Normal 2 3 2 2 2 2 3 2 2" xfId="18992"/>
    <cellStyle name="Normal 2 3 2 2 2 2 3 2 2 10" xfId="18993"/>
    <cellStyle name="Normal 2 3 2 2 2 2 3 2 2 10 2" xfId="18994"/>
    <cellStyle name="Normal 2 3 2 2 2 2 3 2 2 11" xfId="18995"/>
    <cellStyle name="Normal 2 3 2 2 2 2 3 2 2 2" xfId="18996"/>
    <cellStyle name="Normal 2 3 2 2 2 2 3 2 2 2 2" xfId="18997"/>
    <cellStyle name="Normal 2 3 2 2 2 2 3 2 2 3" xfId="18998"/>
    <cellStyle name="Normal 2 3 2 2 2 2 3 2 2 3 2" xfId="18999"/>
    <cellStyle name="Normal 2 3 2 2 2 2 3 2 2 4" xfId="19000"/>
    <cellStyle name="Normal 2 3 2 2 2 2 3 2 2 4 2" xfId="19001"/>
    <cellStyle name="Normal 2 3 2 2 2 2 3 2 2 5" xfId="19002"/>
    <cellStyle name="Normal 2 3 2 2 2 2 3 2 2 5 2" xfId="19003"/>
    <cellStyle name="Normal 2 3 2 2 2 2 3 2 2 6" xfId="19004"/>
    <cellStyle name="Normal 2 3 2 2 2 2 3 2 2 6 2" xfId="19005"/>
    <cellStyle name="Normal 2 3 2 2 2 2 3 2 2 7" xfId="19006"/>
    <cellStyle name="Normal 2 3 2 2 2 2 3 2 2 7 2" xfId="19007"/>
    <cellStyle name="Normal 2 3 2 2 2 2 3 2 2 8" xfId="19008"/>
    <cellStyle name="Normal 2 3 2 2 2 2 3 2 2 8 2" xfId="19009"/>
    <cellStyle name="Normal 2 3 2 2 2 2 3 2 2 9" xfId="19010"/>
    <cellStyle name="Normal 2 3 2 2 2 2 3 2 2 9 2" xfId="19011"/>
    <cellStyle name="Normal 2 3 2 2 2 2 3 2 3" xfId="19012"/>
    <cellStyle name="Normal 2 3 2 2 2 2 3 2 3 2" xfId="19013"/>
    <cellStyle name="Normal 2 3 2 2 2 2 3 2 4" xfId="19014"/>
    <cellStyle name="Normal 2 3 2 2 2 2 3 2 4 2" xfId="19015"/>
    <cellStyle name="Normal 2 3 2 2 2 2 3 2 5" xfId="19016"/>
    <cellStyle name="Normal 2 3 2 2 2 2 3 2 5 2" xfId="19017"/>
    <cellStyle name="Normal 2 3 2 2 2 2 3 2 6" xfId="19018"/>
    <cellStyle name="Normal 2 3 2 2 2 2 3 2 6 2" xfId="19019"/>
    <cellStyle name="Normal 2 3 2 2 2 2 3 2 7" xfId="19020"/>
    <cellStyle name="Normal 2 3 2 2 2 2 3 2 7 2" xfId="19021"/>
    <cellStyle name="Normal 2 3 2 2 2 2 3 2 8" xfId="19022"/>
    <cellStyle name="Normal 2 3 2 2 2 2 3 2 8 2" xfId="19023"/>
    <cellStyle name="Normal 2 3 2 2 2 2 3 2 9" xfId="19024"/>
    <cellStyle name="Normal 2 3 2 2 2 2 3 2 9 2" xfId="19025"/>
    <cellStyle name="Normal 2 3 2 2 2 2 3 3" xfId="19026"/>
    <cellStyle name="Normal 2 3 2 2 2 2 3 3 10" xfId="19027"/>
    <cellStyle name="Normal 2 3 2 2 2 2 3 3 10 2" xfId="19028"/>
    <cellStyle name="Normal 2 3 2 2 2 2 3 3 11" xfId="19029"/>
    <cellStyle name="Normal 2 3 2 2 2 2 3 3 2" xfId="19030"/>
    <cellStyle name="Normal 2 3 2 2 2 2 3 3 2 2" xfId="19031"/>
    <cellStyle name="Normal 2 3 2 2 2 2 3 3 3" xfId="19032"/>
    <cellStyle name="Normal 2 3 2 2 2 2 3 3 3 2" xfId="19033"/>
    <cellStyle name="Normal 2 3 2 2 2 2 3 3 4" xfId="19034"/>
    <cellStyle name="Normal 2 3 2 2 2 2 3 3 4 2" xfId="19035"/>
    <cellStyle name="Normal 2 3 2 2 2 2 3 3 5" xfId="19036"/>
    <cellStyle name="Normal 2 3 2 2 2 2 3 3 5 2" xfId="19037"/>
    <cellStyle name="Normal 2 3 2 2 2 2 3 3 6" xfId="19038"/>
    <cellStyle name="Normal 2 3 2 2 2 2 3 3 6 2" xfId="19039"/>
    <cellStyle name="Normal 2 3 2 2 2 2 3 3 7" xfId="19040"/>
    <cellStyle name="Normal 2 3 2 2 2 2 3 3 7 2" xfId="19041"/>
    <cellStyle name="Normal 2 3 2 2 2 2 3 3 8" xfId="19042"/>
    <cellStyle name="Normal 2 3 2 2 2 2 3 3 8 2" xfId="19043"/>
    <cellStyle name="Normal 2 3 2 2 2 2 3 3 9" xfId="19044"/>
    <cellStyle name="Normal 2 3 2 2 2 2 3 3 9 2" xfId="19045"/>
    <cellStyle name="Normal 2 3 2 2 2 2 3 4" xfId="19046"/>
    <cellStyle name="Normal 2 3 2 2 2 2 3 4 2" xfId="19047"/>
    <cellStyle name="Normal 2 3 2 2 2 2 3 5" xfId="19048"/>
    <cellStyle name="Normal 2 3 2 2 2 2 3 5 2" xfId="19049"/>
    <cellStyle name="Normal 2 3 2 2 2 2 3 6" xfId="19050"/>
    <cellStyle name="Normal 2 3 2 2 2 2 3 6 2" xfId="19051"/>
    <cellStyle name="Normal 2 3 2 2 2 2 3 7" xfId="19052"/>
    <cellStyle name="Normal 2 3 2 2 2 2 3 7 2" xfId="19053"/>
    <cellStyle name="Normal 2 3 2 2 2 2 3 8" xfId="19054"/>
    <cellStyle name="Normal 2 3 2 2 2 2 3 8 2" xfId="19055"/>
    <cellStyle name="Normal 2 3 2 2 2 2 3 9" xfId="19056"/>
    <cellStyle name="Normal 2 3 2 2 2 2 3 9 2" xfId="19057"/>
    <cellStyle name="Normal 2 3 2 2 2 2 4" xfId="19058"/>
    <cellStyle name="Normal 2 3 2 2 2 2 4 10" xfId="19059"/>
    <cellStyle name="Normal 2 3 2 2 2 2 4 10 2" xfId="19060"/>
    <cellStyle name="Normal 2 3 2 2 2 2 4 11" xfId="19061"/>
    <cellStyle name="Normal 2 3 2 2 2 2 4 11 2" xfId="19062"/>
    <cellStyle name="Normal 2 3 2 2 2 2 4 12" xfId="19063"/>
    <cellStyle name="Normal 2 3 2 2 2 2 4 12 2" xfId="19064"/>
    <cellStyle name="Normal 2 3 2 2 2 2 4 13" xfId="19065"/>
    <cellStyle name="Normal 2 3 2 2 2 2 4 2" xfId="19066"/>
    <cellStyle name="Normal 2 3 2 2 2 2 4 2 10" xfId="19067"/>
    <cellStyle name="Normal 2 3 2 2 2 2 4 2 10 2" xfId="19068"/>
    <cellStyle name="Normal 2 3 2 2 2 2 4 2 11" xfId="19069"/>
    <cellStyle name="Normal 2 3 2 2 2 2 4 2 11 2" xfId="19070"/>
    <cellStyle name="Normal 2 3 2 2 2 2 4 2 12" xfId="19071"/>
    <cellStyle name="Normal 2 3 2 2 2 2 4 2 2" xfId="19072"/>
    <cellStyle name="Normal 2 3 2 2 2 2 4 2 2 10" xfId="19073"/>
    <cellStyle name="Normal 2 3 2 2 2 2 4 2 2 10 2" xfId="19074"/>
    <cellStyle name="Normal 2 3 2 2 2 2 4 2 2 11" xfId="19075"/>
    <cellStyle name="Normal 2 3 2 2 2 2 4 2 2 2" xfId="19076"/>
    <cellStyle name="Normal 2 3 2 2 2 2 4 2 2 2 2" xfId="19077"/>
    <cellStyle name="Normal 2 3 2 2 2 2 4 2 2 3" xfId="19078"/>
    <cellStyle name="Normal 2 3 2 2 2 2 4 2 2 3 2" xfId="19079"/>
    <cellStyle name="Normal 2 3 2 2 2 2 4 2 2 4" xfId="19080"/>
    <cellStyle name="Normal 2 3 2 2 2 2 4 2 2 4 2" xfId="19081"/>
    <cellStyle name="Normal 2 3 2 2 2 2 4 2 2 5" xfId="19082"/>
    <cellStyle name="Normal 2 3 2 2 2 2 4 2 2 5 2" xfId="19083"/>
    <cellStyle name="Normal 2 3 2 2 2 2 4 2 2 6" xfId="19084"/>
    <cellStyle name="Normal 2 3 2 2 2 2 4 2 2 6 2" xfId="19085"/>
    <cellStyle name="Normal 2 3 2 2 2 2 4 2 2 7" xfId="19086"/>
    <cellStyle name="Normal 2 3 2 2 2 2 4 2 2 7 2" xfId="19087"/>
    <cellStyle name="Normal 2 3 2 2 2 2 4 2 2 8" xfId="19088"/>
    <cellStyle name="Normal 2 3 2 2 2 2 4 2 2 8 2" xfId="19089"/>
    <cellStyle name="Normal 2 3 2 2 2 2 4 2 2 9" xfId="19090"/>
    <cellStyle name="Normal 2 3 2 2 2 2 4 2 2 9 2" xfId="19091"/>
    <cellStyle name="Normal 2 3 2 2 2 2 4 2 3" xfId="19092"/>
    <cellStyle name="Normal 2 3 2 2 2 2 4 2 3 2" xfId="19093"/>
    <cellStyle name="Normal 2 3 2 2 2 2 4 2 4" xfId="19094"/>
    <cellStyle name="Normal 2 3 2 2 2 2 4 2 4 2" xfId="19095"/>
    <cellStyle name="Normal 2 3 2 2 2 2 4 2 5" xfId="19096"/>
    <cellStyle name="Normal 2 3 2 2 2 2 4 2 5 2" xfId="19097"/>
    <cellStyle name="Normal 2 3 2 2 2 2 4 2 6" xfId="19098"/>
    <cellStyle name="Normal 2 3 2 2 2 2 4 2 6 2" xfId="19099"/>
    <cellStyle name="Normal 2 3 2 2 2 2 4 2 7" xfId="19100"/>
    <cellStyle name="Normal 2 3 2 2 2 2 4 2 7 2" xfId="19101"/>
    <cellStyle name="Normal 2 3 2 2 2 2 4 2 8" xfId="19102"/>
    <cellStyle name="Normal 2 3 2 2 2 2 4 2 8 2" xfId="19103"/>
    <cellStyle name="Normal 2 3 2 2 2 2 4 2 9" xfId="19104"/>
    <cellStyle name="Normal 2 3 2 2 2 2 4 2 9 2" xfId="19105"/>
    <cellStyle name="Normal 2 3 2 2 2 2 4 3" xfId="19106"/>
    <cellStyle name="Normal 2 3 2 2 2 2 4 3 10" xfId="19107"/>
    <cellStyle name="Normal 2 3 2 2 2 2 4 3 10 2" xfId="19108"/>
    <cellStyle name="Normal 2 3 2 2 2 2 4 3 11" xfId="19109"/>
    <cellStyle name="Normal 2 3 2 2 2 2 4 3 2" xfId="19110"/>
    <cellStyle name="Normal 2 3 2 2 2 2 4 3 2 2" xfId="19111"/>
    <cellStyle name="Normal 2 3 2 2 2 2 4 3 3" xfId="19112"/>
    <cellStyle name="Normal 2 3 2 2 2 2 4 3 3 2" xfId="19113"/>
    <cellStyle name="Normal 2 3 2 2 2 2 4 3 4" xfId="19114"/>
    <cellStyle name="Normal 2 3 2 2 2 2 4 3 4 2" xfId="19115"/>
    <cellStyle name="Normal 2 3 2 2 2 2 4 3 5" xfId="19116"/>
    <cellStyle name="Normal 2 3 2 2 2 2 4 3 5 2" xfId="19117"/>
    <cellStyle name="Normal 2 3 2 2 2 2 4 3 6" xfId="19118"/>
    <cellStyle name="Normal 2 3 2 2 2 2 4 3 6 2" xfId="19119"/>
    <cellStyle name="Normal 2 3 2 2 2 2 4 3 7" xfId="19120"/>
    <cellStyle name="Normal 2 3 2 2 2 2 4 3 7 2" xfId="19121"/>
    <cellStyle name="Normal 2 3 2 2 2 2 4 3 8" xfId="19122"/>
    <cellStyle name="Normal 2 3 2 2 2 2 4 3 8 2" xfId="19123"/>
    <cellStyle name="Normal 2 3 2 2 2 2 4 3 9" xfId="19124"/>
    <cellStyle name="Normal 2 3 2 2 2 2 4 3 9 2" xfId="19125"/>
    <cellStyle name="Normal 2 3 2 2 2 2 4 4" xfId="19126"/>
    <cellStyle name="Normal 2 3 2 2 2 2 4 4 2" xfId="19127"/>
    <cellStyle name="Normal 2 3 2 2 2 2 4 5" xfId="19128"/>
    <cellStyle name="Normal 2 3 2 2 2 2 4 5 2" xfId="19129"/>
    <cellStyle name="Normal 2 3 2 2 2 2 4 6" xfId="19130"/>
    <cellStyle name="Normal 2 3 2 2 2 2 4 6 2" xfId="19131"/>
    <cellStyle name="Normal 2 3 2 2 2 2 4 7" xfId="19132"/>
    <cellStyle name="Normal 2 3 2 2 2 2 4 7 2" xfId="19133"/>
    <cellStyle name="Normal 2 3 2 2 2 2 4 8" xfId="19134"/>
    <cellStyle name="Normal 2 3 2 2 2 2 4 8 2" xfId="19135"/>
    <cellStyle name="Normal 2 3 2 2 2 2 4 9" xfId="19136"/>
    <cellStyle name="Normal 2 3 2 2 2 2 4 9 2" xfId="19137"/>
    <cellStyle name="Normal 2 3 2 2 2 2 5" xfId="19138"/>
    <cellStyle name="Normal 2 3 2 2 2 2 5 10" xfId="19139"/>
    <cellStyle name="Normal 2 3 2 2 2 2 5 10 2" xfId="19140"/>
    <cellStyle name="Normal 2 3 2 2 2 2 5 11" xfId="19141"/>
    <cellStyle name="Normal 2 3 2 2 2 2 5 11 2" xfId="19142"/>
    <cellStyle name="Normal 2 3 2 2 2 2 5 12" xfId="19143"/>
    <cellStyle name="Normal 2 3 2 2 2 2 5 12 2" xfId="19144"/>
    <cellStyle name="Normal 2 3 2 2 2 2 5 13" xfId="19145"/>
    <cellStyle name="Normal 2 3 2 2 2 2 5 2" xfId="19146"/>
    <cellStyle name="Normal 2 3 2 2 2 2 5 2 10" xfId="19147"/>
    <cellStyle name="Normal 2 3 2 2 2 2 5 2 10 2" xfId="19148"/>
    <cellStyle name="Normal 2 3 2 2 2 2 5 2 11" xfId="19149"/>
    <cellStyle name="Normal 2 3 2 2 2 2 5 2 11 2" xfId="19150"/>
    <cellStyle name="Normal 2 3 2 2 2 2 5 2 12" xfId="19151"/>
    <cellStyle name="Normal 2 3 2 2 2 2 5 2 2" xfId="19152"/>
    <cellStyle name="Normal 2 3 2 2 2 2 5 2 2 10" xfId="19153"/>
    <cellStyle name="Normal 2 3 2 2 2 2 5 2 2 10 2" xfId="19154"/>
    <cellStyle name="Normal 2 3 2 2 2 2 5 2 2 11" xfId="19155"/>
    <cellStyle name="Normal 2 3 2 2 2 2 5 2 2 2" xfId="19156"/>
    <cellStyle name="Normal 2 3 2 2 2 2 5 2 2 2 2" xfId="19157"/>
    <cellStyle name="Normal 2 3 2 2 2 2 5 2 2 3" xfId="19158"/>
    <cellStyle name="Normal 2 3 2 2 2 2 5 2 2 3 2" xfId="19159"/>
    <cellStyle name="Normal 2 3 2 2 2 2 5 2 2 4" xfId="19160"/>
    <cellStyle name="Normal 2 3 2 2 2 2 5 2 2 4 2" xfId="19161"/>
    <cellStyle name="Normal 2 3 2 2 2 2 5 2 2 5" xfId="19162"/>
    <cellStyle name="Normal 2 3 2 2 2 2 5 2 2 5 2" xfId="19163"/>
    <cellStyle name="Normal 2 3 2 2 2 2 5 2 2 6" xfId="19164"/>
    <cellStyle name="Normal 2 3 2 2 2 2 5 2 2 6 2" xfId="19165"/>
    <cellStyle name="Normal 2 3 2 2 2 2 5 2 2 7" xfId="19166"/>
    <cellStyle name="Normal 2 3 2 2 2 2 5 2 2 7 2" xfId="19167"/>
    <cellStyle name="Normal 2 3 2 2 2 2 5 2 2 8" xfId="19168"/>
    <cellStyle name="Normal 2 3 2 2 2 2 5 2 2 8 2" xfId="19169"/>
    <cellStyle name="Normal 2 3 2 2 2 2 5 2 2 9" xfId="19170"/>
    <cellStyle name="Normal 2 3 2 2 2 2 5 2 2 9 2" xfId="19171"/>
    <cellStyle name="Normal 2 3 2 2 2 2 5 2 3" xfId="19172"/>
    <cellStyle name="Normal 2 3 2 2 2 2 5 2 3 2" xfId="19173"/>
    <cellStyle name="Normal 2 3 2 2 2 2 5 2 4" xfId="19174"/>
    <cellStyle name="Normal 2 3 2 2 2 2 5 2 4 2" xfId="19175"/>
    <cellStyle name="Normal 2 3 2 2 2 2 5 2 5" xfId="19176"/>
    <cellStyle name="Normal 2 3 2 2 2 2 5 2 5 2" xfId="19177"/>
    <cellStyle name="Normal 2 3 2 2 2 2 5 2 6" xfId="19178"/>
    <cellStyle name="Normal 2 3 2 2 2 2 5 2 6 2" xfId="19179"/>
    <cellStyle name="Normal 2 3 2 2 2 2 5 2 7" xfId="19180"/>
    <cellStyle name="Normal 2 3 2 2 2 2 5 2 7 2" xfId="19181"/>
    <cellStyle name="Normal 2 3 2 2 2 2 5 2 8" xfId="19182"/>
    <cellStyle name="Normal 2 3 2 2 2 2 5 2 8 2" xfId="19183"/>
    <cellStyle name="Normal 2 3 2 2 2 2 5 2 9" xfId="19184"/>
    <cellStyle name="Normal 2 3 2 2 2 2 5 2 9 2" xfId="19185"/>
    <cellStyle name="Normal 2 3 2 2 2 2 5 3" xfId="19186"/>
    <cellStyle name="Normal 2 3 2 2 2 2 5 3 10" xfId="19187"/>
    <cellStyle name="Normal 2 3 2 2 2 2 5 3 10 2" xfId="19188"/>
    <cellStyle name="Normal 2 3 2 2 2 2 5 3 11" xfId="19189"/>
    <cellStyle name="Normal 2 3 2 2 2 2 5 3 2" xfId="19190"/>
    <cellStyle name="Normal 2 3 2 2 2 2 5 3 2 2" xfId="19191"/>
    <cellStyle name="Normal 2 3 2 2 2 2 5 3 3" xfId="19192"/>
    <cellStyle name="Normal 2 3 2 2 2 2 5 3 3 2" xfId="19193"/>
    <cellStyle name="Normal 2 3 2 2 2 2 5 3 4" xfId="19194"/>
    <cellStyle name="Normal 2 3 2 2 2 2 5 3 4 2" xfId="19195"/>
    <cellStyle name="Normal 2 3 2 2 2 2 5 3 5" xfId="19196"/>
    <cellStyle name="Normal 2 3 2 2 2 2 5 3 5 2" xfId="19197"/>
    <cellStyle name="Normal 2 3 2 2 2 2 5 3 6" xfId="19198"/>
    <cellStyle name="Normal 2 3 2 2 2 2 5 3 6 2" xfId="19199"/>
    <cellStyle name="Normal 2 3 2 2 2 2 5 3 7" xfId="19200"/>
    <cellStyle name="Normal 2 3 2 2 2 2 5 3 7 2" xfId="19201"/>
    <cellStyle name="Normal 2 3 2 2 2 2 5 3 8" xfId="19202"/>
    <cellStyle name="Normal 2 3 2 2 2 2 5 3 8 2" xfId="19203"/>
    <cellStyle name="Normal 2 3 2 2 2 2 5 3 9" xfId="19204"/>
    <cellStyle name="Normal 2 3 2 2 2 2 5 3 9 2" xfId="19205"/>
    <cellStyle name="Normal 2 3 2 2 2 2 5 4" xfId="19206"/>
    <cellStyle name="Normal 2 3 2 2 2 2 5 4 2" xfId="19207"/>
    <cellStyle name="Normal 2 3 2 2 2 2 5 5" xfId="19208"/>
    <cellStyle name="Normal 2 3 2 2 2 2 5 5 2" xfId="19209"/>
    <cellStyle name="Normal 2 3 2 2 2 2 5 6" xfId="19210"/>
    <cellStyle name="Normal 2 3 2 2 2 2 5 6 2" xfId="19211"/>
    <cellStyle name="Normal 2 3 2 2 2 2 5 7" xfId="19212"/>
    <cellStyle name="Normal 2 3 2 2 2 2 5 7 2" xfId="19213"/>
    <cellStyle name="Normal 2 3 2 2 2 2 5 8" xfId="19214"/>
    <cellStyle name="Normal 2 3 2 2 2 2 5 8 2" xfId="19215"/>
    <cellStyle name="Normal 2 3 2 2 2 2 5 9" xfId="19216"/>
    <cellStyle name="Normal 2 3 2 2 2 2 5 9 2" xfId="19217"/>
    <cellStyle name="Normal 2 3 2 2 2 2 6" xfId="19218"/>
    <cellStyle name="Normal 2 3 2 2 2 2 6 10" xfId="19219"/>
    <cellStyle name="Normal 2 3 2 2 2 2 6 10 2" xfId="19220"/>
    <cellStyle name="Normal 2 3 2 2 2 2 6 11" xfId="19221"/>
    <cellStyle name="Normal 2 3 2 2 2 2 6 11 2" xfId="19222"/>
    <cellStyle name="Normal 2 3 2 2 2 2 6 12" xfId="19223"/>
    <cellStyle name="Normal 2 3 2 2 2 2 6 12 2" xfId="19224"/>
    <cellStyle name="Normal 2 3 2 2 2 2 6 13" xfId="19225"/>
    <cellStyle name="Normal 2 3 2 2 2 2 6 2" xfId="19226"/>
    <cellStyle name="Normal 2 3 2 2 2 2 6 2 10" xfId="19227"/>
    <cellStyle name="Normal 2 3 2 2 2 2 6 2 10 2" xfId="19228"/>
    <cellStyle name="Normal 2 3 2 2 2 2 6 2 11" xfId="19229"/>
    <cellStyle name="Normal 2 3 2 2 2 2 6 2 11 2" xfId="19230"/>
    <cellStyle name="Normal 2 3 2 2 2 2 6 2 12" xfId="19231"/>
    <cellStyle name="Normal 2 3 2 2 2 2 6 2 2" xfId="19232"/>
    <cellStyle name="Normal 2 3 2 2 2 2 6 2 2 10" xfId="19233"/>
    <cellStyle name="Normal 2 3 2 2 2 2 6 2 2 10 2" xfId="19234"/>
    <cellStyle name="Normal 2 3 2 2 2 2 6 2 2 11" xfId="19235"/>
    <cellStyle name="Normal 2 3 2 2 2 2 6 2 2 2" xfId="19236"/>
    <cellStyle name="Normal 2 3 2 2 2 2 6 2 2 2 2" xfId="19237"/>
    <cellStyle name="Normal 2 3 2 2 2 2 6 2 2 3" xfId="19238"/>
    <cellStyle name="Normal 2 3 2 2 2 2 6 2 2 3 2" xfId="19239"/>
    <cellStyle name="Normal 2 3 2 2 2 2 6 2 2 4" xfId="19240"/>
    <cellStyle name="Normal 2 3 2 2 2 2 6 2 2 4 2" xfId="19241"/>
    <cellStyle name="Normal 2 3 2 2 2 2 6 2 2 5" xfId="19242"/>
    <cellStyle name="Normal 2 3 2 2 2 2 6 2 2 5 2" xfId="19243"/>
    <cellStyle name="Normal 2 3 2 2 2 2 6 2 2 6" xfId="19244"/>
    <cellStyle name="Normal 2 3 2 2 2 2 6 2 2 6 2" xfId="19245"/>
    <cellStyle name="Normal 2 3 2 2 2 2 6 2 2 7" xfId="19246"/>
    <cellStyle name="Normal 2 3 2 2 2 2 6 2 2 7 2" xfId="19247"/>
    <cellStyle name="Normal 2 3 2 2 2 2 6 2 2 8" xfId="19248"/>
    <cellStyle name="Normal 2 3 2 2 2 2 6 2 2 8 2" xfId="19249"/>
    <cellStyle name="Normal 2 3 2 2 2 2 6 2 2 9" xfId="19250"/>
    <cellStyle name="Normal 2 3 2 2 2 2 6 2 2 9 2" xfId="19251"/>
    <cellStyle name="Normal 2 3 2 2 2 2 6 2 3" xfId="19252"/>
    <cellStyle name="Normal 2 3 2 2 2 2 6 2 3 2" xfId="19253"/>
    <cellStyle name="Normal 2 3 2 2 2 2 6 2 4" xfId="19254"/>
    <cellStyle name="Normal 2 3 2 2 2 2 6 2 4 2" xfId="19255"/>
    <cellStyle name="Normal 2 3 2 2 2 2 6 2 5" xfId="19256"/>
    <cellStyle name="Normal 2 3 2 2 2 2 6 2 5 2" xfId="19257"/>
    <cellStyle name="Normal 2 3 2 2 2 2 6 2 6" xfId="19258"/>
    <cellStyle name="Normal 2 3 2 2 2 2 6 2 6 2" xfId="19259"/>
    <cellStyle name="Normal 2 3 2 2 2 2 6 2 7" xfId="19260"/>
    <cellStyle name="Normal 2 3 2 2 2 2 6 2 7 2" xfId="19261"/>
    <cellStyle name="Normal 2 3 2 2 2 2 6 2 8" xfId="19262"/>
    <cellStyle name="Normal 2 3 2 2 2 2 6 2 8 2" xfId="19263"/>
    <cellStyle name="Normal 2 3 2 2 2 2 6 2 9" xfId="19264"/>
    <cellStyle name="Normal 2 3 2 2 2 2 6 2 9 2" xfId="19265"/>
    <cellStyle name="Normal 2 3 2 2 2 2 6 3" xfId="19266"/>
    <cellStyle name="Normal 2 3 2 2 2 2 6 3 10" xfId="19267"/>
    <cellStyle name="Normal 2 3 2 2 2 2 6 3 10 2" xfId="19268"/>
    <cellStyle name="Normal 2 3 2 2 2 2 6 3 11" xfId="19269"/>
    <cellStyle name="Normal 2 3 2 2 2 2 6 3 2" xfId="19270"/>
    <cellStyle name="Normal 2 3 2 2 2 2 6 3 2 2" xfId="19271"/>
    <cellStyle name="Normal 2 3 2 2 2 2 6 3 3" xfId="19272"/>
    <cellStyle name="Normal 2 3 2 2 2 2 6 3 3 2" xfId="19273"/>
    <cellStyle name="Normal 2 3 2 2 2 2 6 3 4" xfId="19274"/>
    <cellStyle name="Normal 2 3 2 2 2 2 6 3 4 2" xfId="19275"/>
    <cellStyle name="Normal 2 3 2 2 2 2 6 3 5" xfId="19276"/>
    <cellStyle name="Normal 2 3 2 2 2 2 6 3 5 2" xfId="19277"/>
    <cellStyle name="Normal 2 3 2 2 2 2 6 3 6" xfId="19278"/>
    <cellStyle name="Normal 2 3 2 2 2 2 6 3 6 2" xfId="19279"/>
    <cellStyle name="Normal 2 3 2 2 2 2 6 3 7" xfId="19280"/>
    <cellStyle name="Normal 2 3 2 2 2 2 6 3 7 2" xfId="19281"/>
    <cellStyle name="Normal 2 3 2 2 2 2 6 3 8" xfId="19282"/>
    <cellStyle name="Normal 2 3 2 2 2 2 6 3 8 2" xfId="19283"/>
    <cellStyle name="Normal 2 3 2 2 2 2 6 3 9" xfId="19284"/>
    <cellStyle name="Normal 2 3 2 2 2 2 6 3 9 2" xfId="19285"/>
    <cellStyle name="Normal 2 3 2 2 2 2 6 4" xfId="19286"/>
    <cellStyle name="Normal 2 3 2 2 2 2 6 4 2" xfId="19287"/>
    <cellStyle name="Normal 2 3 2 2 2 2 6 5" xfId="19288"/>
    <cellStyle name="Normal 2 3 2 2 2 2 6 5 2" xfId="19289"/>
    <cellStyle name="Normal 2 3 2 2 2 2 6 6" xfId="19290"/>
    <cellStyle name="Normal 2 3 2 2 2 2 6 6 2" xfId="19291"/>
    <cellStyle name="Normal 2 3 2 2 2 2 6 7" xfId="19292"/>
    <cellStyle name="Normal 2 3 2 2 2 2 6 7 2" xfId="19293"/>
    <cellStyle name="Normal 2 3 2 2 2 2 6 8" xfId="19294"/>
    <cellStyle name="Normal 2 3 2 2 2 2 6 8 2" xfId="19295"/>
    <cellStyle name="Normal 2 3 2 2 2 2 6 9" xfId="19296"/>
    <cellStyle name="Normal 2 3 2 2 2 2 6 9 2" xfId="19297"/>
    <cellStyle name="Normal 2 3 2 2 2 2 7" xfId="19298"/>
    <cellStyle name="Normal 2 3 2 2 2 20" xfId="19299"/>
    <cellStyle name="Normal 2 3 2 2 2 20 2" xfId="19300"/>
    <cellStyle name="Normal 2 3 2 2 2 21" xfId="19301"/>
    <cellStyle name="Normal 2 3 2 2 2 3" xfId="19302"/>
    <cellStyle name="Normal 2 3 2 2 2 3 10" xfId="19303"/>
    <cellStyle name="Normal 2 3 2 2 2 3 10 2" xfId="19304"/>
    <cellStyle name="Normal 2 3 2 2 2 3 11" xfId="19305"/>
    <cellStyle name="Normal 2 3 2 2 2 3 11 2" xfId="19306"/>
    <cellStyle name="Normal 2 3 2 2 2 3 12" xfId="19307"/>
    <cellStyle name="Normal 2 3 2 2 2 3 12 2" xfId="19308"/>
    <cellStyle name="Normal 2 3 2 2 2 3 13" xfId="19309"/>
    <cellStyle name="Normal 2 3 2 2 2 3 2" xfId="19310"/>
    <cellStyle name="Normal 2 3 2 2 2 3 2 10" xfId="19311"/>
    <cellStyle name="Normal 2 3 2 2 2 3 2 10 2" xfId="19312"/>
    <cellStyle name="Normal 2 3 2 2 2 3 2 11" xfId="19313"/>
    <cellStyle name="Normal 2 3 2 2 2 3 2 11 2" xfId="19314"/>
    <cellStyle name="Normal 2 3 2 2 2 3 2 12" xfId="19315"/>
    <cellStyle name="Normal 2 3 2 2 2 3 2 2" xfId="19316"/>
    <cellStyle name="Normal 2 3 2 2 2 3 2 2 10" xfId="19317"/>
    <cellStyle name="Normal 2 3 2 2 2 3 2 2 10 2" xfId="19318"/>
    <cellStyle name="Normal 2 3 2 2 2 3 2 2 11" xfId="19319"/>
    <cellStyle name="Normal 2 3 2 2 2 3 2 2 2" xfId="19320"/>
    <cellStyle name="Normal 2 3 2 2 2 3 2 2 2 2" xfId="19321"/>
    <cellStyle name="Normal 2 3 2 2 2 3 2 2 3" xfId="19322"/>
    <cellStyle name="Normal 2 3 2 2 2 3 2 2 3 2" xfId="19323"/>
    <cellStyle name="Normal 2 3 2 2 2 3 2 2 4" xfId="19324"/>
    <cellStyle name="Normal 2 3 2 2 2 3 2 2 4 2" xfId="19325"/>
    <cellStyle name="Normal 2 3 2 2 2 3 2 2 5" xfId="19326"/>
    <cellStyle name="Normal 2 3 2 2 2 3 2 2 5 2" xfId="19327"/>
    <cellStyle name="Normal 2 3 2 2 2 3 2 2 6" xfId="19328"/>
    <cellStyle name="Normal 2 3 2 2 2 3 2 2 6 2" xfId="19329"/>
    <cellStyle name="Normal 2 3 2 2 2 3 2 2 7" xfId="19330"/>
    <cellStyle name="Normal 2 3 2 2 2 3 2 2 7 2" xfId="19331"/>
    <cellStyle name="Normal 2 3 2 2 2 3 2 2 8" xfId="19332"/>
    <cellStyle name="Normal 2 3 2 2 2 3 2 2 8 2" xfId="19333"/>
    <cellStyle name="Normal 2 3 2 2 2 3 2 2 9" xfId="19334"/>
    <cellStyle name="Normal 2 3 2 2 2 3 2 2 9 2" xfId="19335"/>
    <cellStyle name="Normal 2 3 2 2 2 3 2 3" xfId="19336"/>
    <cellStyle name="Normal 2 3 2 2 2 3 2 3 2" xfId="19337"/>
    <cellStyle name="Normal 2 3 2 2 2 3 2 4" xfId="19338"/>
    <cellStyle name="Normal 2 3 2 2 2 3 2 4 2" xfId="19339"/>
    <cellStyle name="Normal 2 3 2 2 2 3 2 5" xfId="19340"/>
    <cellStyle name="Normal 2 3 2 2 2 3 2 5 2" xfId="19341"/>
    <cellStyle name="Normal 2 3 2 2 2 3 2 6" xfId="19342"/>
    <cellStyle name="Normal 2 3 2 2 2 3 2 6 2" xfId="19343"/>
    <cellStyle name="Normal 2 3 2 2 2 3 2 7" xfId="19344"/>
    <cellStyle name="Normal 2 3 2 2 2 3 2 7 2" xfId="19345"/>
    <cellStyle name="Normal 2 3 2 2 2 3 2 8" xfId="19346"/>
    <cellStyle name="Normal 2 3 2 2 2 3 2 8 2" xfId="19347"/>
    <cellStyle name="Normal 2 3 2 2 2 3 2 9" xfId="19348"/>
    <cellStyle name="Normal 2 3 2 2 2 3 2 9 2" xfId="19349"/>
    <cellStyle name="Normal 2 3 2 2 2 3 3" xfId="19350"/>
    <cellStyle name="Normal 2 3 2 2 2 3 3 10" xfId="19351"/>
    <cellStyle name="Normal 2 3 2 2 2 3 3 10 2" xfId="19352"/>
    <cellStyle name="Normal 2 3 2 2 2 3 3 11" xfId="19353"/>
    <cellStyle name="Normal 2 3 2 2 2 3 3 2" xfId="19354"/>
    <cellStyle name="Normal 2 3 2 2 2 3 3 2 2" xfId="19355"/>
    <cellStyle name="Normal 2 3 2 2 2 3 3 3" xfId="19356"/>
    <cellStyle name="Normal 2 3 2 2 2 3 3 3 2" xfId="19357"/>
    <cellStyle name="Normal 2 3 2 2 2 3 3 4" xfId="19358"/>
    <cellStyle name="Normal 2 3 2 2 2 3 3 4 2" xfId="19359"/>
    <cellStyle name="Normal 2 3 2 2 2 3 3 5" xfId="19360"/>
    <cellStyle name="Normal 2 3 2 2 2 3 3 5 2" xfId="19361"/>
    <cellStyle name="Normal 2 3 2 2 2 3 3 6" xfId="19362"/>
    <cellStyle name="Normal 2 3 2 2 2 3 3 6 2" xfId="19363"/>
    <cellStyle name="Normal 2 3 2 2 2 3 3 7" xfId="19364"/>
    <cellStyle name="Normal 2 3 2 2 2 3 3 7 2" xfId="19365"/>
    <cellStyle name="Normal 2 3 2 2 2 3 3 8" xfId="19366"/>
    <cellStyle name="Normal 2 3 2 2 2 3 3 8 2" xfId="19367"/>
    <cellStyle name="Normal 2 3 2 2 2 3 3 9" xfId="19368"/>
    <cellStyle name="Normal 2 3 2 2 2 3 3 9 2" xfId="19369"/>
    <cellStyle name="Normal 2 3 2 2 2 3 4" xfId="19370"/>
    <cellStyle name="Normal 2 3 2 2 2 3 4 2" xfId="19371"/>
    <cellStyle name="Normal 2 3 2 2 2 3 5" xfId="19372"/>
    <cellStyle name="Normal 2 3 2 2 2 3 5 2" xfId="19373"/>
    <cellStyle name="Normal 2 3 2 2 2 3 6" xfId="19374"/>
    <cellStyle name="Normal 2 3 2 2 2 3 6 2" xfId="19375"/>
    <cellStyle name="Normal 2 3 2 2 2 3 7" xfId="19376"/>
    <cellStyle name="Normal 2 3 2 2 2 3 7 2" xfId="19377"/>
    <cellStyle name="Normal 2 3 2 2 2 3 8" xfId="19378"/>
    <cellStyle name="Normal 2 3 2 2 2 3 8 2" xfId="19379"/>
    <cellStyle name="Normal 2 3 2 2 2 3 9" xfId="19380"/>
    <cellStyle name="Normal 2 3 2 2 2 3 9 2" xfId="19381"/>
    <cellStyle name="Normal 2 3 2 2 2 4" xfId="19382"/>
    <cellStyle name="Normal 2 3 2 2 2 4 10" xfId="19383"/>
    <cellStyle name="Normal 2 3 2 2 2 4 10 2" xfId="19384"/>
    <cellStyle name="Normal 2 3 2 2 2 4 11" xfId="19385"/>
    <cellStyle name="Normal 2 3 2 2 2 4 11 2" xfId="19386"/>
    <cellStyle name="Normal 2 3 2 2 2 4 12" xfId="19387"/>
    <cellStyle name="Normal 2 3 2 2 2 4 12 2" xfId="19388"/>
    <cellStyle name="Normal 2 3 2 2 2 4 13" xfId="19389"/>
    <cellStyle name="Normal 2 3 2 2 2 4 2" xfId="19390"/>
    <cellStyle name="Normal 2 3 2 2 2 4 2 10" xfId="19391"/>
    <cellStyle name="Normal 2 3 2 2 2 4 2 10 2" xfId="19392"/>
    <cellStyle name="Normal 2 3 2 2 2 4 2 11" xfId="19393"/>
    <cellStyle name="Normal 2 3 2 2 2 4 2 11 2" xfId="19394"/>
    <cellStyle name="Normal 2 3 2 2 2 4 2 12" xfId="19395"/>
    <cellStyle name="Normal 2 3 2 2 2 4 2 2" xfId="19396"/>
    <cellStyle name="Normal 2 3 2 2 2 4 2 2 10" xfId="19397"/>
    <cellStyle name="Normal 2 3 2 2 2 4 2 2 10 2" xfId="19398"/>
    <cellStyle name="Normal 2 3 2 2 2 4 2 2 11" xfId="19399"/>
    <cellStyle name="Normal 2 3 2 2 2 4 2 2 2" xfId="19400"/>
    <cellStyle name="Normal 2 3 2 2 2 4 2 2 2 2" xfId="19401"/>
    <cellStyle name="Normal 2 3 2 2 2 4 2 2 3" xfId="19402"/>
    <cellStyle name="Normal 2 3 2 2 2 4 2 2 3 2" xfId="19403"/>
    <cellStyle name="Normal 2 3 2 2 2 4 2 2 4" xfId="19404"/>
    <cellStyle name="Normal 2 3 2 2 2 4 2 2 4 2" xfId="19405"/>
    <cellStyle name="Normal 2 3 2 2 2 4 2 2 5" xfId="19406"/>
    <cellStyle name="Normal 2 3 2 2 2 4 2 2 5 2" xfId="19407"/>
    <cellStyle name="Normal 2 3 2 2 2 4 2 2 6" xfId="19408"/>
    <cellStyle name="Normal 2 3 2 2 2 4 2 2 6 2" xfId="19409"/>
    <cellStyle name="Normal 2 3 2 2 2 4 2 2 7" xfId="19410"/>
    <cellStyle name="Normal 2 3 2 2 2 4 2 2 7 2" xfId="19411"/>
    <cellStyle name="Normal 2 3 2 2 2 4 2 2 8" xfId="19412"/>
    <cellStyle name="Normal 2 3 2 2 2 4 2 2 8 2" xfId="19413"/>
    <cellStyle name="Normal 2 3 2 2 2 4 2 2 9" xfId="19414"/>
    <cellStyle name="Normal 2 3 2 2 2 4 2 2 9 2" xfId="19415"/>
    <cellStyle name="Normal 2 3 2 2 2 4 2 3" xfId="19416"/>
    <cellStyle name="Normal 2 3 2 2 2 4 2 3 2" xfId="19417"/>
    <cellStyle name="Normal 2 3 2 2 2 4 2 4" xfId="19418"/>
    <cellStyle name="Normal 2 3 2 2 2 4 2 4 2" xfId="19419"/>
    <cellStyle name="Normal 2 3 2 2 2 4 2 5" xfId="19420"/>
    <cellStyle name="Normal 2 3 2 2 2 4 2 5 2" xfId="19421"/>
    <cellStyle name="Normal 2 3 2 2 2 4 2 6" xfId="19422"/>
    <cellStyle name="Normal 2 3 2 2 2 4 2 6 2" xfId="19423"/>
    <cellStyle name="Normal 2 3 2 2 2 4 2 7" xfId="19424"/>
    <cellStyle name="Normal 2 3 2 2 2 4 2 7 2" xfId="19425"/>
    <cellStyle name="Normal 2 3 2 2 2 4 2 8" xfId="19426"/>
    <cellStyle name="Normal 2 3 2 2 2 4 2 8 2" xfId="19427"/>
    <cellStyle name="Normal 2 3 2 2 2 4 2 9" xfId="19428"/>
    <cellStyle name="Normal 2 3 2 2 2 4 2 9 2" xfId="19429"/>
    <cellStyle name="Normal 2 3 2 2 2 4 3" xfId="19430"/>
    <cellStyle name="Normal 2 3 2 2 2 4 3 10" xfId="19431"/>
    <cellStyle name="Normal 2 3 2 2 2 4 3 10 2" xfId="19432"/>
    <cellStyle name="Normal 2 3 2 2 2 4 3 11" xfId="19433"/>
    <cellStyle name="Normal 2 3 2 2 2 4 3 2" xfId="19434"/>
    <cellStyle name="Normal 2 3 2 2 2 4 3 2 2" xfId="19435"/>
    <cellStyle name="Normal 2 3 2 2 2 4 3 3" xfId="19436"/>
    <cellStyle name="Normal 2 3 2 2 2 4 3 3 2" xfId="19437"/>
    <cellStyle name="Normal 2 3 2 2 2 4 3 4" xfId="19438"/>
    <cellStyle name="Normal 2 3 2 2 2 4 3 4 2" xfId="19439"/>
    <cellStyle name="Normal 2 3 2 2 2 4 3 5" xfId="19440"/>
    <cellStyle name="Normal 2 3 2 2 2 4 3 5 2" xfId="19441"/>
    <cellStyle name="Normal 2 3 2 2 2 4 3 6" xfId="19442"/>
    <cellStyle name="Normal 2 3 2 2 2 4 3 6 2" xfId="19443"/>
    <cellStyle name="Normal 2 3 2 2 2 4 3 7" xfId="19444"/>
    <cellStyle name="Normal 2 3 2 2 2 4 3 7 2" xfId="19445"/>
    <cellStyle name="Normal 2 3 2 2 2 4 3 8" xfId="19446"/>
    <cellStyle name="Normal 2 3 2 2 2 4 3 8 2" xfId="19447"/>
    <cellStyle name="Normal 2 3 2 2 2 4 3 9" xfId="19448"/>
    <cellStyle name="Normal 2 3 2 2 2 4 3 9 2" xfId="19449"/>
    <cellStyle name="Normal 2 3 2 2 2 4 4" xfId="19450"/>
    <cellStyle name="Normal 2 3 2 2 2 4 4 2" xfId="19451"/>
    <cellStyle name="Normal 2 3 2 2 2 4 5" xfId="19452"/>
    <cellStyle name="Normal 2 3 2 2 2 4 5 2" xfId="19453"/>
    <cellStyle name="Normal 2 3 2 2 2 4 6" xfId="19454"/>
    <cellStyle name="Normal 2 3 2 2 2 4 6 2" xfId="19455"/>
    <cellStyle name="Normal 2 3 2 2 2 4 7" xfId="19456"/>
    <cellStyle name="Normal 2 3 2 2 2 4 7 2" xfId="19457"/>
    <cellStyle name="Normal 2 3 2 2 2 4 8" xfId="19458"/>
    <cellStyle name="Normal 2 3 2 2 2 4 8 2" xfId="19459"/>
    <cellStyle name="Normal 2 3 2 2 2 4 9" xfId="19460"/>
    <cellStyle name="Normal 2 3 2 2 2 4 9 2" xfId="19461"/>
    <cellStyle name="Normal 2 3 2 2 2 5" xfId="19462"/>
    <cellStyle name="Normal 2 3 2 2 2 5 10" xfId="19463"/>
    <cellStyle name="Normal 2 3 2 2 2 5 10 2" xfId="19464"/>
    <cellStyle name="Normal 2 3 2 2 2 5 11" xfId="19465"/>
    <cellStyle name="Normal 2 3 2 2 2 5 11 2" xfId="19466"/>
    <cellStyle name="Normal 2 3 2 2 2 5 12" xfId="19467"/>
    <cellStyle name="Normal 2 3 2 2 2 5 12 2" xfId="19468"/>
    <cellStyle name="Normal 2 3 2 2 2 5 13" xfId="19469"/>
    <cellStyle name="Normal 2 3 2 2 2 5 2" xfId="19470"/>
    <cellStyle name="Normal 2 3 2 2 2 5 2 10" xfId="19471"/>
    <cellStyle name="Normal 2 3 2 2 2 5 2 10 2" xfId="19472"/>
    <cellStyle name="Normal 2 3 2 2 2 5 2 11" xfId="19473"/>
    <cellStyle name="Normal 2 3 2 2 2 5 2 11 2" xfId="19474"/>
    <cellStyle name="Normal 2 3 2 2 2 5 2 12" xfId="19475"/>
    <cellStyle name="Normal 2 3 2 2 2 5 2 2" xfId="19476"/>
    <cellStyle name="Normal 2 3 2 2 2 5 2 2 10" xfId="19477"/>
    <cellStyle name="Normal 2 3 2 2 2 5 2 2 10 2" xfId="19478"/>
    <cellStyle name="Normal 2 3 2 2 2 5 2 2 11" xfId="19479"/>
    <cellStyle name="Normal 2 3 2 2 2 5 2 2 2" xfId="19480"/>
    <cellStyle name="Normal 2 3 2 2 2 5 2 2 2 2" xfId="19481"/>
    <cellStyle name="Normal 2 3 2 2 2 5 2 2 3" xfId="19482"/>
    <cellStyle name="Normal 2 3 2 2 2 5 2 2 3 2" xfId="19483"/>
    <cellStyle name="Normal 2 3 2 2 2 5 2 2 4" xfId="19484"/>
    <cellStyle name="Normal 2 3 2 2 2 5 2 2 4 2" xfId="19485"/>
    <cellStyle name="Normal 2 3 2 2 2 5 2 2 5" xfId="19486"/>
    <cellStyle name="Normal 2 3 2 2 2 5 2 2 5 2" xfId="19487"/>
    <cellStyle name="Normal 2 3 2 2 2 5 2 2 6" xfId="19488"/>
    <cellStyle name="Normal 2 3 2 2 2 5 2 2 6 2" xfId="19489"/>
    <cellStyle name="Normal 2 3 2 2 2 5 2 2 7" xfId="19490"/>
    <cellStyle name="Normal 2 3 2 2 2 5 2 2 7 2" xfId="19491"/>
    <cellStyle name="Normal 2 3 2 2 2 5 2 2 8" xfId="19492"/>
    <cellStyle name="Normal 2 3 2 2 2 5 2 2 8 2" xfId="19493"/>
    <cellStyle name="Normal 2 3 2 2 2 5 2 2 9" xfId="19494"/>
    <cellStyle name="Normal 2 3 2 2 2 5 2 2 9 2" xfId="19495"/>
    <cellStyle name="Normal 2 3 2 2 2 5 2 3" xfId="19496"/>
    <cellStyle name="Normal 2 3 2 2 2 5 2 3 2" xfId="19497"/>
    <cellStyle name="Normal 2 3 2 2 2 5 2 4" xfId="19498"/>
    <cellStyle name="Normal 2 3 2 2 2 5 2 4 2" xfId="19499"/>
    <cellStyle name="Normal 2 3 2 2 2 5 2 5" xfId="19500"/>
    <cellStyle name="Normal 2 3 2 2 2 5 2 5 2" xfId="19501"/>
    <cellStyle name="Normal 2 3 2 2 2 5 2 6" xfId="19502"/>
    <cellStyle name="Normal 2 3 2 2 2 5 2 6 2" xfId="19503"/>
    <cellStyle name="Normal 2 3 2 2 2 5 2 7" xfId="19504"/>
    <cellStyle name="Normal 2 3 2 2 2 5 2 7 2" xfId="19505"/>
    <cellStyle name="Normal 2 3 2 2 2 5 2 8" xfId="19506"/>
    <cellStyle name="Normal 2 3 2 2 2 5 2 8 2" xfId="19507"/>
    <cellStyle name="Normal 2 3 2 2 2 5 2 9" xfId="19508"/>
    <cellStyle name="Normal 2 3 2 2 2 5 2 9 2" xfId="19509"/>
    <cellStyle name="Normal 2 3 2 2 2 5 3" xfId="19510"/>
    <cellStyle name="Normal 2 3 2 2 2 5 3 10" xfId="19511"/>
    <cellStyle name="Normal 2 3 2 2 2 5 3 10 2" xfId="19512"/>
    <cellStyle name="Normal 2 3 2 2 2 5 3 11" xfId="19513"/>
    <cellStyle name="Normal 2 3 2 2 2 5 3 2" xfId="19514"/>
    <cellStyle name="Normal 2 3 2 2 2 5 3 2 2" xfId="19515"/>
    <cellStyle name="Normal 2 3 2 2 2 5 3 3" xfId="19516"/>
    <cellStyle name="Normal 2 3 2 2 2 5 3 3 2" xfId="19517"/>
    <cellStyle name="Normal 2 3 2 2 2 5 3 4" xfId="19518"/>
    <cellStyle name="Normal 2 3 2 2 2 5 3 4 2" xfId="19519"/>
    <cellStyle name="Normal 2 3 2 2 2 5 3 5" xfId="19520"/>
    <cellStyle name="Normal 2 3 2 2 2 5 3 5 2" xfId="19521"/>
    <cellStyle name="Normal 2 3 2 2 2 5 3 6" xfId="19522"/>
    <cellStyle name="Normal 2 3 2 2 2 5 3 6 2" xfId="19523"/>
    <cellStyle name="Normal 2 3 2 2 2 5 3 7" xfId="19524"/>
    <cellStyle name="Normal 2 3 2 2 2 5 3 7 2" xfId="19525"/>
    <cellStyle name="Normal 2 3 2 2 2 5 3 8" xfId="19526"/>
    <cellStyle name="Normal 2 3 2 2 2 5 3 8 2" xfId="19527"/>
    <cellStyle name="Normal 2 3 2 2 2 5 3 9" xfId="19528"/>
    <cellStyle name="Normal 2 3 2 2 2 5 3 9 2" xfId="19529"/>
    <cellStyle name="Normal 2 3 2 2 2 5 4" xfId="19530"/>
    <cellStyle name="Normal 2 3 2 2 2 5 4 2" xfId="19531"/>
    <cellStyle name="Normal 2 3 2 2 2 5 5" xfId="19532"/>
    <cellStyle name="Normal 2 3 2 2 2 5 5 2" xfId="19533"/>
    <cellStyle name="Normal 2 3 2 2 2 5 6" xfId="19534"/>
    <cellStyle name="Normal 2 3 2 2 2 5 6 2" xfId="19535"/>
    <cellStyle name="Normal 2 3 2 2 2 5 7" xfId="19536"/>
    <cellStyle name="Normal 2 3 2 2 2 5 7 2" xfId="19537"/>
    <cellStyle name="Normal 2 3 2 2 2 5 8" xfId="19538"/>
    <cellStyle name="Normal 2 3 2 2 2 5 8 2" xfId="19539"/>
    <cellStyle name="Normal 2 3 2 2 2 5 9" xfId="19540"/>
    <cellStyle name="Normal 2 3 2 2 2 5 9 2" xfId="19541"/>
    <cellStyle name="Normal 2 3 2 2 2 6" xfId="19542"/>
    <cellStyle name="Normal 2 3 2 2 2 6 2" xfId="19543"/>
    <cellStyle name="Normal 2 3 2 2 2 6 2 10" xfId="19544"/>
    <cellStyle name="Normal 2 3 2 2 2 6 2 10 2" xfId="19545"/>
    <cellStyle name="Normal 2 3 2 2 2 6 2 11" xfId="19546"/>
    <cellStyle name="Normal 2 3 2 2 2 6 2 11 2" xfId="19547"/>
    <cellStyle name="Normal 2 3 2 2 2 6 2 12" xfId="19548"/>
    <cellStyle name="Normal 2 3 2 2 2 6 2 12 2" xfId="19549"/>
    <cellStyle name="Normal 2 3 2 2 2 6 2 13" xfId="19550"/>
    <cellStyle name="Normal 2 3 2 2 2 6 2 2" xfId="19551"/>
    <cellStyle name="Normal 2 3 2 2 2 6 2 2 10" xfId="19552"/>
    <cellStyle name="Normal 2 3 2 2 2 6 2 2 10 2" xfId="19553"/>
    <cellStyle name="Normal 2 3 2 2 2 6 2 2 11" xfId="19554"/>
    <cellStyle name="Normal 2 3 2 2 2 6 2 2 11 2" xfId="19555"/>
    <cellStyle name="Normal 2 3 2 2 2 6 2 2 12" xfId="19556"/>
    <cellStyle name="Normal 2 3 2 2 2 6 2 2 2" xfId="19557"/>
    <cellStyle name="Normal 2 3 2 2 2 6 2 2 2 10" xfId="19558"/>
    <cellStyle name="Normal 2 3 2 2 2 6 2 2 2 10 2" xfId="19559"/>
    <cellStyle name="Normal 2 3 2 2 2 6 2 2 2 11" xfId="19560"/>
    <cellStyle name="Normal 2 3 2 2 2 6 2 2 2 2" xfId="19561"/>
    <cellStyle name="Normal 2 3 2 2 2 6 2 2 2 2 2" xfId="19562"/>
    <cellStyle name="Normal 2 3 2 2 2 6 2 2 2 3" xfId="19563"/>
    <cellStyle name="Normal 2 3 2 2 2 6 2 2 2 3 2" xfId="19564"/>
    <cellStyle name="Normal 2 3 2 2 2 6 2 2 2 4" xfId="19565"/>
    <cellStyle name="Normal 2 3 2 2 2 6 2 2 2 4 2" xfId="19566"/>
    <cellStyle name="Normal 2 3 2 2 2 6 2 2 2 5" xfId="19567"/>
    <cellStyle name="Normal 2 3 2 2 2 6 2 2 2 5 2" xfId="19568"/>
    <cellStyle name="Normal 2 3 2 2 2 6 2 2 2 6" xfId="19569"/>
    <cellStyle name="Normal 2 3 2 2 2 6 2 2 2 6 2" xfId="19570"/>
    <cellStyle name="Normal 2 3 2 2 2 6 2 2 2 7" xfId="19571"/>
    <cellStyle name="Normal 2 3 2 2 2 6 2 2 2 7 2" xfId="19572"/>
    <cellStyle name="Normal 2 3 2 2 2 6 2 2 2 8" xfId="19573"/>
    <cellStyle name="Normal 2 3 2 2 2 6 2 2 2 8 2" xfId="19574"/>
    <cellStyle name="Normal 2 3 2 2 2 6 2 2 2 9" xfId="19575"/>
    <cellStyle name="Normal 2 3 2 2 2 6 2 2 2 9 2" xfId="19576"/>
    <cellStyle name="Normal 2 3 2 2 2 6 2 2 3" xfId="19577"/>
    <cellStyle name="Normal 2 3 2 2 2 6 2 2 3 2" xfId="19578"/>
    <cellStyle name="Normal 2 3 2 2 2 6 2 2 4" xfId="19579"/>
    <cellStyle name="Normal 2 3 2 2 2 6 2 2 4 2" xfId="19580"/>
    <cellStyle name="Normal 2 3 2 2 2 6 2 2 5" xfId="19581"/>
    <cellStyle name="Normal 2 3 2 2 2 6 2 2 5 2" xfId="19582"/>
    <cellStyle name="Normal 2 3 2 2 2 6 2 2 6" xfId="19583"/>
    <cellStyle name="Normal 2 3 2 2 2 6 2 2 6 2" xfId="19584"/>
    <cellStyle name="Normal 2 3 2 2 2 6 2 2 7" xfId="19585"/>
    <cellStyle name="Normal 2 3 2 2 2 6 2 2 7 2" xfId="19586"/>
    <cellStyle name="Normal 2 3 2 2 2 6 2 2 8" xfId="19587"/>
    <cellStyle name="Normal 2 3 2 2 2 6 2 2 8 2" xfId="19588"/>
    <cellStyle name="Normal 2 3 2 2 2 6 2 2 9" xfId="19589"/>
    <cellStyle name="Normal 2 3 2 2 2 6 2 2 9 2" xfId="19590"/>
    <cellStyle name="Normal 2 3 2 2 2 6 2 3" xfId="19591"/>
    <cellStyle name="Normal 2 3 2 2 2 6 2 3 10" xfId="19592"/>
    <cellStyle name="Normal 2 3 2 2 2 6 2 3 10 2" xfId="19593"/>
    <cellStyle name="Normal 2 3 2 2 2 6 2 3 11" xfId="19594"/>
    <cellStyle name="Normal 2 3 2 2 2 6 2 3 2" xfId="19595"/>
    <cellStyle name="Normal 2 3 2 2 2 6 2 3 2 2" xfId="19596"/>
    <cellStyle name="Normal 2 3 2 2 2 6 2 3 3" xfId="19597"/>
    <cellStyle name="Normal 2 3 2 2 2 6 2 3 3 2" xfId="19598"/>
    <cellStyle name="Normal 2 3 2 2 2 6 2 3 4" xfId="19599"/>
    <cellStyle name="Normal 2 3 2 2 2 6 2 3 4 2" xfId="19600"/>
    <cellStyle name="Normal 2 3 2 2 2 6 2 3 5" xfId="19601"/>
    <cellStyle name="Normal 2 3 2 2 2 6 2 3 5 2" xfId="19602"/>
    <cellStyle name="Normal 2 3 2 2 2 6 2 3 6" xfId="19603"/>
    <cellStyle name="Normal 2 3 2 2 2 6 2 3 6 2" xfId="19604"/>
    <cellStyle name="Normal 2 3 2 2 2 6 2 3 7" xfId="19605"/>
    <cellStyle name="Normal 2 3 2 2 2 6 2 3 7 2" xfId="19606"/>
    <cellStyle name="Normal 2 3 2 2 2 6 2 3 8" xfId="19607"/>
    <cellStyle name="Normal 2 3 2 2 2 6 2 3 8 2" xfId="19608"/>
    <cellStyle name="Normal 2 3 2 2 2 6 2 3 9" xfId="19609"/>
    <cellStyle name="Normal 2 3 2 2 2 6 2 3 9 2" xfId="19610"/>
    <cellStyle name="Normal 2 3 2 2 2 6 2 4" xfId="19611"/>
    <cellStyle name="Normal 2 3 2 2 2 6 2 4 2" xfId="19612"/>
    <cellStyle name="Normal 2 3 2 2 2 6 2 5" xfId="19613"/>
    <cellStyle name="Normal 2 3 2 2 2 6 2 5 2" xfId="19614"/>
    <cellStyle name="Normal 2 3 2 2 2 6 2 6" xfId="19615"/>
    <cellStyle name="Normal 2 3 2 2 2 6 2 6 2" xfId="19616"/>
    <cellStyle name="Normal 2 3 2 2 2 6 2 7" xfId="19617"/>
    <cellStyle name="Normal 2 3 2 2 2 6 2 7 2" xfId="19618"/>
    <cellStyle name="Normal 2 3 2 2 2 6 2 8" xfId="19619"/>
    <cellStyle name="Normal 2 3 2 2 2 6 2 8 2" xfId="19620"/>
    <cellStyle name="Normal 2 3 2 2 2 6 2 9" xfId="19621"/>
    <cellStyle name="Normal 2 3 2 2 2 6 2 9 2" xfId="19622"/>
    <cellStyle name="Normal 2 3 2 2 2 6 3" xfId="19623"/>
    <cellStyle name="Normal 2 3 2 2 2 6 3 10" xfId="19624"/>
    <cellStyle name="Normal 2 3 2 2 2 6 3 10 2" xfId="19625"/>
    <cellStyle name="Normal 2 3 2 2 2 6 3 11" xfId="19626"/>
    <cellStyle name="Normal 2 3 2 2 2 6 3 11 2" xfId="19627"/>
    <cellStyle name="Normal 2 3 2 2 2 6 3 12" xfId="19628"/>
    <cellStyle name="Normal 2 3 2 2 2 6 3 12 2" xfId="19629"/>
    <cellStyle name="Normal 2 3 2 2 2 6 3 13" xfId="19630"/>
    <cellStyle name="Normal 2 3 2 2 2 6 3 2" xfId="19631"/>
    <cellStyle name="Normal 2 3 2 2 2 6 3 2 10" xfId="19632"/>
    <cellStyle name="Normal 2 3 2 2 2 6 3 2 10 2" xfId="19633"/>
    <cellStyle name="Normal 2 3 2 2 2 6 3 2 11" xfId="19634"/>
    <cellStyle name="Normal 2 3 2 2 2 6 3 2 11 2" xfId="19635"/>
    <cellStyle name="Normal 2 3 2 2 2 6 3 2 12" xfId="19636"/>
    <cellStyle name="Normal 2 3 2 2 2 6 3 2 2" xfId="19637"/>
    <cellStyle name="Normal 2 3 2 2 2 6 3 2 2 10" xfId="19638"/>
    <cellStyle name="Normal 2 3 2 2 2 6 3 2 2 10 2" xfId="19639"/>
    <cellStyle name="Normal 2 3 2 2 2 6 3 2 2 11" xfId="19640"/>
    <cellStyle name="Normal 2 3 2 2 2 6 3 2 2 2" xfId="19641"/>
    <cellStyle name="Normal 2 3 2 2 2 6 3 2 2 2 2" xfId="19642"/>
    <cellStyle name="Normal 2 3 2 2 2 6 3 2 2 3" xfId="19643"/>
    <cellStyle name="Normal 2 3 2 2 2 6 3 2 2 3 2" xfId="19644"/>
    <cellStyle name="Normal 2 3 2 2 2 6 3 2 2 4" xfId="19645"/>
    <cellStyle name="Normal 2 3 2 2 2 6 3 2 2 4 2" xfId="19646"/>
    <cellStyle name="Normal 2 3 2 2 2 6 3 2 2 5" xfId="19647"/>
    <cellStyle name="Normal 2 3 2 2 2 6 3 2 2 5 2" xfId="19648"/>
    <cellStyle name="Normal 2 3 2 2 2 6 3 2 2 6" xfId="19649"/>
    <cellStyle name="Normal 2 3 2 2 2 6 3 2 2 6 2" xfId="19650"/>
    <cellStyle name="Normal 2 3 2 2 2 6 3 2 2 7" xfId="19651"/>
    <cellStyle name="Normal 2 3 2 2 2 6 3 2 2 7 2" xfId="19652"/>
    <cellStyle name="Normal 2 3 2 2 2 6 3 2 2 8" xfId="19653"/>
    <cellStyle name="Normal 2 3 2 2 2 6 3 2 2 8 2" xfId="19654"/>
    <cellStyle name="Normal 2 3 2 2 2 6 3 2 2 9" xfId="19655"/>
    <cellStyle name="Normal 2 3 2 2 2 6 3 2 2 9 2" xfId="19656"/>
    <cellStyle name="Normal 2 3 2 2 2 6 3 2 3" xfId="19657"/>
    <cellStyle name="Normal 2 3 2 2 2 6 3 2 3 2" xfId="19658"/>
    <cellStyle name="Normal 2 3 2 2 2 6 3 2 4" xfId="19659"/>
    <cellStyle name="Normal 2 3 2 2 2 6 3 2 4 2" xfId="19660"/>
    <cellStyle name="Normal 2 3 2 2 2 6 3 2 5" xfId="19661"/>
    <cellStyle name="Normal 2 3 2 2 2 6 3 2 5 2" xfId="19662"/>
    <cellStyle name="Normal 2 3 2 2 2 6 3 2 6" xfId="19663"/>
    <cellStyle name="Normal 2 3 2 2 2 6 3 2 6 2" xfId="19664"/>
    <cellStyle name="Normal 2 3 2 2 2 6 3 2 7" xfId="19665"/>
    <cellStyle name="Normal 2 3 2 2 2 6 3 2 7 2" xfId="19666"/>
    <cellStyle name="Normal 2 3 2 2 2 6 3 2 8" xfId="19667"/>
    <cellStyle name="Normal 2 3 2 2 2 6 3 2 8 2" xfId="19668"/>
    <cellStyle name="Normal 2 3 2 2 2 6 3 2 9" xfId="19669"/>
    <cellStyle name="Normal 2 3 2 2 2 6 3 2 9 2" xfId="19670"/>
    <cellStyle name="Normal 2 3 2 2 2 6 3 3" xfId="19671"/>
    <cellStyle name="Normal 2 3 2 2 2 6 3 3 10" xfId="19672"/>
    <cellStyle name="Normal 2 3 2 2 2 6 3 3 10 2" xfId="19673"/>
    <cellStyle name="Normal 2 3 2 2 2 6 3 3 11" xfId="19674"/>
    <cellStyle name="Normal 2 3 2 2 2 6 3 3 2" xfId="19675"/>
    <cellStyle name="Normal 2 3 2 2 2 6 3 3 2 2" xfId="19676"/>
    <cellStyle name="Normal 2 3 2 2 2 6 3 3 3" xfId="19677"/>
    <cellStyle name="Normal 2 3 2 2 2 6 3 3 3 2" xfId="19678"/>
    <cellStyle name="Normal 2 3 2 2 2 6 3 3 4" xfId="19679"/>
    <cellStyle name="Normal 2 3 2 2 2 6 3 3 4 2" xfId="19680"/>
    <cellStyle name="Normal 2 3 2 2 2 6 3 3 5" xfId="19681"/>
    <cellStyle name="Normal 2 3 2 2 2 6 3 3 5 2" xfId="19682"/>
    <cellStyle name="Normal 2 3 2 2 2 6 3 3 6" xfId="19683"/>
    <cellStyle name="Normal 2 3 2 2 2 6 3 3 6 2" xfId="19684"/>
    <cellStyle name="Normal 2 3 2 2 2 6 3 3 7" xfId="19685"/>
    <cellStyle name="Normal 2 3 2 2 2 6 3 3 7 2" xfId="19686"/>
    <cellStyle name="Normal 2 3 2 2 2 6 3 3 8" xfId="19687"/>
    <cellStyle name="Normal 2 3 2 2 2 6 3 3 8 2" xfId="19688"/>
    <cellStyle name="Normal 2 3 2 2 2 6 3 3 9" xfId="19689"/>
    <cellStyle name="Normal 2 3 2 2 2 6 3 3 9 2" xfId="19690"/>
    <cellStyle name="Normal 2 3 2 2 2 6 3 4" xfId="19691"/>
    <cellStyle name="Normal 2 3 2 2 2 6 3 4 2" xfId="19692"/>
    <cellStyle name="Normal 2 3 2 2 2 6 3 5" xfId="19693"/>
    <cellStyle name="Normal 2 3 2 2 2 6 3 5 2" xfId="19694"/>
    <cellStyle name="Normal 2 3 2 2 2 6 3 6" xfId="19695"/>
    <cellStyle name="Normal 2 3 2 2 2 6 3 6 2" xfId="19696"/>
    <cellStyle name="Normal 2 3 2 2 2 6 3 7" xfId="19697"/>
    <cellStyle name="Normal 2 3 2 2 2 6 3 7 2" xfId="19698"/>
    <cellStyle name="Normal 2 3 2 2 2 6 3 8" xfId="19699"/>
    <cellStyle name="Normal 2 3 2 2 2 6 3 8 2" xfId="19700"/>
    <cellStyle name="Normal 2 3 2 2 2 6 3 9" xfId="19701"/>
    <cellStyle name="Normal 2 3 2 2 2 6 3 9 2" xfId="19702"/>
    <cellStyle name="Normal 2 3 2 2 2 6 4" xfId="19703"/>
    <cellStyle name="Normal 2 3 2 2 2 6 4 10" xfId="19704"/>
    <cellStyle name="Normal 2 3 2 2 2 6 4 10 2" xfId="19705"/>
    <cellStyle name="Normal 2 3 2 2 2 6 4 11" xfId="19706"/>
    <cellStyle name="Normal 2 3 2 2 2 6 4 11 2" xfId="19707"/>
    <cellStyle name="Normal 2 3 2 2 2 6 4 12" xfId="19708"/>
    <cellStyle name="Normal 2 3 2 2 2 6 4 12 2" xfId="19709"/>
    <cellStyle name="Normal 2 3 2 2 2 6 4 13" xfId="19710"/>
    <cellStyle name="Normal 2 3 2 2 2 6 4 2" xfId="19711"/>
    <cellStyle name="Normal 2 3 2 2 2 6 4 2 10" xfId="19712"/>
    <cellStyle name="Normal 2 3 2 2 2 6 4 2 10 2" xfId="19713"/>
    <cellStyle name="Normal 2 3 2 2 2 6 4 2 11" xfId="19714"/>
    <cellStyle name="Normal 2 3 2 2 2 6 4 2 11 2" xfId="19715"/>
    <cellStyle name="Normal 2 3 2 2 2 6 4 2 12" xfId="19716"/>
    <cellStyle name="Normal 2 3 2 2 2 6 4 2 2" xfId="19717"/>
    <cellStyle name="Normal 2 3 2 2 2 6 4 2 2 10" xfId="19718"/>
    <cellStyle name="Normal 2 3 2 2 2 6 4 2 2 10 2" xfId="19719"/>
    <cellStyle name="Normal 2 3 2 2 2 6 4 2 2 11" xfId="19720"/>
    <cellStyle name="Normal 2 3 2 2 2 6 4 2 2 2" xfId="19721"/>
    <cellStyle name="Normal 2 3 2 2 2 6 4 2 2 2 2" xfId="19722"/>
    <cellStyle name="Normal 2 3 2 2 2 6 4 2 2 3" xfId="19723"/>
    <cellStyle name="Normal 2 3 2 2 2 6 4 2 2 3 2" xfId="19724"/>
    <cellStyle name="Normal 2 3 2 2 2 6 4 2 2 4" xfId="19725"/>
    <cellStyle name="Normal 2 3 2 2 2 6 4 2 2 4 2" xfId="19726"/>
    <cellStyle name="Normal 2 3 2 2 2 6 4 2 2 5" xfId="19727"/>
    <cellStyle name="Normal 2 3 2 2 2 6 4 2 2 5 2" xfId="19728"/>
    <cellStyle name="Normal 2 3 2 2 2 6 4 2 2 6" xfId="19729"/>
    <cellStyle name="Normal 2 3 2 2 2 6 4 2 2 6 2" xfId="19730"/>
    <cellStyle name="Normal 2 3 2 2 2 6 4 2 2 7" xfId="19731"/>
    <cellStyle name="Normal 2 3 2 2 2 6 4 2 2 7 2" xfId="19732"/>
    <cellStyle name="Normal 2 3 2 2 2 6 4 2 2 8" xfId="19733"/>
    <cellStyle name="Normal 2 3 2 2 2 6 4 2 2 8 2" xfId="19734"/>
    <cellStyle name="Normal 2 3 2 2 2 6 4 2 2 9" xfId="19735"/>
    <cellStyle name="Normal 2 3 2 2 2 6 4 2 2 9 2" xfId="19736"/>
    <cellStyle name="Normal 2 3 2 2 2 6 4 2 3" xfId="19737"/>
    <cellStyle name="Normal 2 3 2 2 2 6 4 2 3 2" xfId="19738"/>
    <cellStyle name="Normal 2 3 2 2 2 6 4 2 4" xfId="19739"/>
    <cellStyle name="Normal 2 3 2 2 2 6 4 2 4 2" xfId="19740"/>
    <cellStyle name="Normal 2 3 2 2 2 6 4 2 5" xfId="19741"/>
    <cellStyle name="Normal 2 3 2 2 2 6 4 2 5 2" xfId="19742"/>
    <cellStyle name="Normal 2 3 2 2 2 6 4 2 6" xfId="19743"/>
    <cellStyle name="Normal 2 3 2 2 2 6 4 2 6 2" xfId="19744"/>
    <cellStyle name="Normal 2 3 2 2 2 6 4 2 7" xfId="19745"/>
    <cellStyle name="Normal 2 3 2 2 2 6 4 2 7 2" xfId="19746"/>
    <cellStyle name="Normal 2 3 2 2 2 6 4 2 8" xfId="19747"/>
    <cellStyle name="Normal 2 3 2 2 2 6 4 2 8 2" xfId="19748"/>
    <cellStyle name="Normal 2 3 2 2 2 6 4 2 9" xfId="19749"/>
    <cellStyle name="Normal 2 3 2 2 2 6 4 2 9 2" xfId="19750"/>
    <cellStyle name="Normal 2 3 2 2 2 6 4 3" xfId="19751"/>
    <cellStyle name="Normal 2 3 2 2 2 6 4 3 10" xfId="19752"/>
    <cellStyle name="Normal 2 3 2 2 2 6 4 3 10 2" xfId="19753"/>
    <cellStyle name="Normal 2 3 2 2 2 6 4 3 11" xfId="19754"/>
    <cellStyle name="Normal 2 3 2 2 2 6 4 3 2" xfId="19755"/>
    <cellStyle name="Normal 2 3 2 2 2 6 4 3 2 2" xfId="19756"/>
    <cellStyle name="Normal 2 3 2 2 2 6 4 3 3" xfId="19757"/>
    <cellStyle name="Normal 2 3 2 2 2 6 4 3 3 2" xfId="19758"/>
    <cellStyle name="Normal 2 3 2 2 2 6 4 3 4" xfId="19759"/>
    <cellStyle name="Normal 2 3 2 2 2 6 4 3 4 2" xfId="19760"/>
    <cellStyle name="Normal 2 3 2 2 2 6 4 3 5" xfId="19761"/>
    <cellStyle name="Normal 2 3 2 2 2 6 4 3 5 2" xfId="19762"/>
    <cellStyle name="Normal 2 3 2 2 2 6 4 3 6" xfId="19763"/>
    <cellStyle name="Normal 2 3 2 2 2 6 4 3 6 2" xfId="19764"/>
    <cellStyle name="Normal 2 3 2 2 2 6 4 3 7" xfId="19765"/>
    <cellStyle name="Normal 2 3 2 2 2 6 4 3 7 2" xfId="19766"/>
    <cellStyle name="Normal 2 3 2 2 2 6 4 3 8" xfId="19767"/>
    <cellStyle name="Normal 2 3 2 2 2 6 4 3 8 2" xfId="19768"/>
    <cellStyle name="Normal 2 3 2 2 2 6 4 3 9" xfId="19769"/>
    <cellStyle name="Normal 2 3 2 2 2 6 4 3 9 2" xfId="19770"/>
    <cellStyle name="Normal 2 3 2 2 2 6 4 4" xfId="19771"/>
    <cellStyle name="Normal 2 3 2 2 2 6 4 4 2" xfId="19772"/>
    <cellStyle name="Normal 2 3 2 2 2 6 4 5" xfId="19773"/>
    <cellStyle name="Normal 2 3 2 2 2 6 4 5 2" xfId="19774"/>
    <cellStyle name="Normal 2 3 2 2 2 6 4 6" xfId="19775"/>
    <cellStyle name="Normal 2 3 2 2 2 6 4 6 2" xfId="19776"/>
    <cellStyle name="Normal 2 3 2 2 2 6 4 7" xfId="19777"/>
    <cellStyle name="Normal 2 3 2 2 2 6 4 7 2" xfId="19778"/>
    <cellStyle name="Normal 2 3 2 2 2 6 4 8" xfId="19779"/>
    <cellStyle name="Normal 2 3 2 2 2 6 4 8 2" xfId="19780"/>
    <cellStyle name="Normal 2 3 2 2 2 6 4 9" xfId="19781"/>
    <cellStyle name="Normal 2 3 2 2 2 6 4 9 2" xfId="19782"/>
    <cellStyle name="Normal 2 3 2 2 2 6 5" xfId="19783"/>
    <cellStyle name="Normal 2 3 2 2 2 6 5 10" xfId="19784"/>
    <cellStyle name="Normal 2 3 2 2 2 6 5 10 2" xfId="19785"/>
    <cellStyle name="Normal 2 3 2 2 2 6 5 11" xfId="19786"/>
    <cellStyle name="Normal 2 3 2 2 2 6 5 11 2" xfId="19787"/>
    <cellStyle name="Normal 2 3 2 2 2 6 5 12" xfId="19788"/>
    <cellStyle name="Normal 2 3 2 2 2 6 5 12 2" xfId="19789"/>
    <cellStyle name="Normal 2 3 2 2 2 6 5 13" xfId="19790"/>
    <cellStyle name="Normal 2 3 2 2 2 6 5 2" xfId="19791"/>
    <cellStyle name="Normal 2 3 2 2 2 6 5 2 10" xfId="19792"/>
    <cellStyle name="Normal 2 3 2 2 2 6 5 2 10 2" xfId="19793"/>
    <cellStyle name="Normal 2 3 2 2 2 6 5 2 11" xfId="19794"/>
    <cellStyle name="Normal 2 3 2 2 2 6 5 2 11 2" xfId="19795"/>
    <cellStyle name="Normal 2 3 2 2 2 6 5 2 12" xfId="19796"/>
    <cellStyle name="Normal 2 3 2 2 2 6 5 2 2" xfId="19797"/>
    <cellStyle name="Normal 2 3 2 2 2 6 5 2 2 10" xfId="19798"/>
    <cellStyle name="Normal 2 3 2 2 2 6 5 2 2 10 2" xfId="19799"/>
    <cellStyle name="Normal 2 3 2 2 2 6 5 2 2 11" xfId="19800"/>
    <cellStyle name="Normal 2 3 2 2 2 6 5 2 2 2" xfId="19801"/>
    <cellStyle name="Normal 2 3 2 2 2 6 5 2 2 2 2" xfId="19802"/>
    <cellStyle name="Normal 2 3 2 2 2 6 5 2 2 3" xfId="19803"/>
    <cellStyle name="Normal 2 3 2 2 2 6 5 2 2 3 2" xfId="19804"/>
    <cellStyle name="Normal 2 3 2 2 2 6 5 2 2 4" xfId="19805"/>
    <cellStyle name="Normal 2 3 2 2 2 6 5 2 2 4 2" xfId="19806"/>
    <cellStyle name="Normal 2 3 2 2 2 6 5 2 2 5" xfId="19807"/>
    <cellStyle name="Normal 2 3 2 2 2 6 5 2 2 5 2" xfId="19808"/>
    <cellStyle name="Normal 2 3 2 2 2 6 5 2 2 6" xfId="19809"/>
    <cellStyle name="Normal 2 3 2 2 2 6 5 2 2 6 2" xfId="19810"/>
    <cellStyle name="Normal 2 3 2 2 2 6 5 2 2 7" xfId="19811"/>
    <cellStyle name="Normal 2 3 2 2 2 6 5 2 2 7 2" xfId="19812"/>
    <cellStyle name="Normal 2 3 2 2 2 6 5 2 2 8" xfId="19813"/>
    <cellStyle name="Normal 2 3 2 2 2 6 5 2 2 8 2" xfId="19814"/>
    <cellStyle name="Normal 2 3 2 2 2 6 5 2 2 9" xfId="19815"/>
    <cellStyle name="Normal 2 3 2 2 2 6 5 2 2 9 2" xfId="19816"/>
    <cellStyle name="Normal 2 3 2 2 2 6 5 2 3" xfId="19817"/>
    <cellStyle name="Normal 2 3 2 2 2 6 5 2 3 2" xfId="19818"/>
    <cellStyle name="Normal 2 3 2 2 2 6 5 2 4" xfId="19819"/>
    <cellStyle name="Normal 2 3 2 2 2 6 5 2 4 2" xfId="19820"/>
    <cellStyle name="Normal 2 3 2 2 2 6 5 2 5" xfId="19821"/>
    <cellStyle name="Normal 2 3 2 2 2 6 5 2 5 2" xfId="19822"/>
    <cellStyle name="Normal 2 3 2 2 2 6 5 2 6" xfId="19823"/>
    <cellStyle name="Normal 2 3 2 2 2 6 5 2 6 2" xfId="19824"/>
    <cellStyle name="Normal 2 3 2 2 2 6 5 2 7" xfId="19825"/>
    <cellStyle name="Normal 2 3 2 2 2 6 5 2 7 2" xfId="19826"/>
    <cellStyle name="Normal 2 3 2 2 2 6 5 2 8" xfId="19827"/>
    <cellStyle name="Normal 2 3 2 2 2 6 5 2 8 2" xfId="19828"/>
    <cellStyle name="Normal 2 3 2 2 2 6 5 2 9" xfId="19829"/>
    <cellStyle name="Normal 2 3 2 2 2 6 5 2 9 2" xfId="19830"/>
    <cellStyle name="Normal 2 3 2 2 2 6 5 3" xfId="19831"/>
    <cellStyle name="Normal 2 3 2 2 2 6 5 3 10" xfId="19832"/>
    <cellStyle name="Normal 2 3 2 2 2 6 5 3 10 2" xfId="19833"/>
    <cellStyle name="Normal 2 3 2 2 2 6 5 3 11" xfId="19834"/>
    <cellStyle name="Normal 2 3 2 2 2 6 5 3 2" xfId="19835"/>
    <cellStyle name="Normal 2 3 2 2 2 6 5 3 2 2" xfId="19836"/>
    <cellStyle name="Normal 2 3 2 2 2 6 5 3 3" xfId="19837"/>
    <cellStyle name="Normal 2 3 2 2 2 6 5 3 3 2" xfId="19838"/>
    <cellStyle name="Normal 2 3 2 2 2 6 5 3 4" xfId="19839"/>
    <cellStyle name="Normal 2 3 2 2 2 6 5 3 4 2" xfId="19840"/>
    <cellStyle name="Normal 2 3 2 2 2 6 5 3 5" xfId="19841"/>
    <cellStyle name="Normal 2 3 2 2 2 6 5 3 5 2" xfId="19842"/>
    <cellStyle name="Normal 2 3 2 2 2 6 5 3 6" xfId="19843"/>
    <cellStyle name="Normal 2 3 2 2 2 6 5 3 6 2" xfId="19844"/>
    <cellStyle name="Normal 2 3 2 2 2 6 5 3 7" xfId="19845"/>
    <cellStyle name="Normal 2 3 2 2 2 6 5 3 7 2" xfId="19846"/>
    <cellStyle name="Normal 2 3 2 2 2 6 5 3 8" xfId="19847"/>
    <cellStyle name="Normal 2 3 2 2 2 6 5 3 8 2" xfId="19848"/>
    <cellStyle name="Normal 2 3 2 2 2 6 5 3 9" xfId="19849"/>
    <cellStyle name="Normal 2 3 2 2 2 6 5 3 9 2" xfId="19850"/>
    <cellStyle name="Normal 2 3 2 2 2 6 5 4" xfId="19851"/>
    <cellStyle name="Normal 2 3 2 2 2 6 5 4 2" xfId="19852"/>
    <cellStyle name="Normal 2 3 2 2 2 6 5 5" xfId="19853"/>
    <cellStyle name="Normal 2 3 2 2 2 6 5 5 2" xfId="19854"/>
    <cellStyle name="Normal 2 3 2 2 2 6 5 6" xfId="19855"/>
    <cellStyle name="Normal 2 3 2 2 2 6 5 6 2" xfId="19856"/>
    <cellStyle name="Normal 2 3 2 2 2 6 5 7" xfId="19857"/>
    <cellStyle name="Normal 2 3 2 2 2 6 5 7 2" xfId="19858"/>
    <cellStyle name="Normal 2 3 2 2 2 6 5 8" xfId="19859"/>
    <cellStyle name="Normal 2 3 2 2 2 6 5 8 2" xfId="19860"/>
    <cellStyle name="Normal 2 3 2 2 2 6 5 9" xfId="19861"/>
    <cellStyle name="Normal 2 3 2 2 2 6 5 9 2" xfId="19862"/>
    <cellStyle name="Normal 2 3 2 2 2 6 6" xfId="19863"/>
    <cellStyle name="Normal 2 3 2 2 2 7" xfId="19864"/>
    <cellStyle name="Normal 2 3 2 2 2 7 2" xfId="19865"/>
    <cellStyle name="Normal 2 3 2 2 2 8" xfId="19866"/>
    <cellStyle name="Normal 2 3 2 2 2 8 2" xfId="19867"/>
    <cellStyle name="Normal 2 3 2 2 2 9" xfId="19868"/>
    <cellStyle name="Normal 2 3 2 2 2 9 2" xfId="19869"/>
    <cellStyle name="Normal 2 3 2 2 3" xfId="19870"/>
    <cellStyle name="Normal 2 3 2 2 3 10" xfId="19871"/>
    <cellStyle name="Normal 2 3 2 2 3 10 2" xfId="19872"/>
    <cellStyle name="Normal 2 3 2 2 3 11" xfId="19873"/>
    <cellStyle name="Normal 2 3 2 2 3 11 2" xfId="19874"/>
    <cellStyle name="Normal 2 3 2 2 3 12" xfId="19875"/>
    <cellStyle name="Normal 2 3 2 2 3 12 2" xfId="19876"/>
    <cellStyle name="Normal 2 3 2 2 3 13" xfId="19877"/>
    <cellStyle name="Normal 2 3 2 2 3 13 2" xfId="19878"/>
    <cellStyle name="Normal 2 3 2 2 3 14" xfId="19879"/>
    <cellStyle name="Normal 2 3 2 2 3 14 2" xfId="19880"/>
    <cellStyle name="Normal 2 3 2 2 3 15" xfId="19881"/>
    <cellStyle name="Normal 2 3 2 2 3 15 2" xfId="19882"/>
    <cellStyle name="Normal 2 3 2 2 3 16" xfId="19883"/>
    <cellStyle name="Normal 2 3 2 2 3 16 2" xfId="19884"/>
    <cellStyle name="Normal 2 3 2 2 3 17" xfId="19885"/>
    <cellStyle name="Normal 2 3 2 2 3 17 2" xfId="19886"/>
    <cellStyle name="Normal 2 3 2 2 3 18" xfId="19887"/>
    <cellStyle name="Normal 2 3 2 2 3 2" xfId="19888"/>
    <cellStyle name="Normal 2 3 2 2 3 2 2" xfId="19889"/>
    <cellStyle name="Normal 2 3 2 2 3 2 2 10" xfId="19890"/>
    <cellStyle name="Normal 2 3 2 2 3 2 2 10 2" xfId="19891"/>
    <cellStyle name="Normal 2 3 2 2 3 2 2 11" xfId="19892"/>
    <cellStyle name="Normal 2 3 2 2 3 2 2 11 2" xfId="19893"/>
    <cellStyle name="Normal 2 3 2 2 3 2 2 12" xfId="19894"/>
    <cellStyle name="Normal 2 3 2 2 3 2 2 12 2" xfId="19895"/>
    <cellStyle name="Normal 2 3 2 2 3 2 2 13" xfId="19896"/>
    <cellStyle name="Normal 2 3 2 2 3 2 2 13 2" xfId="19897"/>
    <cellStyle name="Normal 2 3 2 2 3 2 2 14" xfId="19898"/>
    <cellStyle name="Normal 2 3 2 2 3 2 2 14 2" xfId="19899"/>
    <cellStyle name="Normal 2 3 2 2 3 2 2 15" xfId="19900"/>
    <cellStyle name="Normal 2 3 2 2 3 2 2 15 2" xfId="19901"/>
    <cellStyle name="Normal 2 3 2 2 3 2 2 16" xfId="19902"/>
    <cellStyle name="Normal 2 3 2 2 3 2 2 16 2" xfId="19903"/>
    <cellStyle name="Normal 2 3 2 2 3 2 2 17" xfId="19904"/>
    <cellStyle name="Normal 2 3 2 2 3 2 2 2" xfId="19905"/>
    <cellStyle name="Normal 2 3 2 2 3 2 2 2 2" xfId="19906"/>
    <cellStyle name="Normal 2 3 2 2 3 2 2 3" xfId="19907"/>
    <cellStyle name="Normal 2 3 2 2 3 2 2 3 2" xfId="19908"/>
    <cellStyle name="Normal 2 3 2 2 3 2 2 4" xfId="19909"/>
    <cellStyle name="Normal 2 3 2 2 3 2 2 4 2" xfId="19910"/>
    <cellStyle name="Normal 2 3 2 2 3 2 2 5" xfId="19911"/>
    <cellStyle name="Normal 2 3 2 2 3 2 2 5 2" xfId="19912"/>
    <cellStyle name="Normal 2 3 2 2 3 2 2 6" xfId="19913"/>
    <cellStyle name="Normal 2 3 2 2 3 2 2 6 10" xfId="19914"/>
    <cellStyle name="Normal 2 3 2 2 3 2 2 6 10 2" xfId="19915"/>
    <cellStyle name="Normal 2 3 2 2 3 2 2 6 11" xfId="19916"/>
    <cellStyle name="Normal 2 3 2 2 3 2 2 6 11 2" xfId="19917"/>
    <cellStyle name="Normal 2 3 2 2 3 2 2 6 12" xfId="19918"/>
    <cellStyle name="Normal 2 3 2 2 3 2 2 6 2" xfId="19919"/>
    <cellStyle name="Normal 2 3 2 2 3 2 2 6 2 10" xfId="19920"/>
    <cellStyle name="Normal 2 3 2 2 3 2 2 6 2 10 2" xfId="19921"/>
    <cellStyle name="Normal 2 3 2 2 3 2 2 6 2 11" xfId="19922"/>
    <cellStyle name="Normal 2 3 2 2 3 2 2 6 2 2" xfId="19923"/>
    <cellStyle name="Normal 2 3 2 2 3 2 2 6 2 2 2" xfId="19924"/>
    <cellStyle name="Normal 2 3 2 2 3 2 2 6 2 3" xfId="19925"/>
    <cellStyle name="Normal 2 3 2 2 3 2 2 6 2 3 2" xfId="19926"/>
    <cellStyle name="Normal 2 3 2 2 3 2 2 6 2 4" xfId="19927"/>
    <cellStyle name="Normal 2 3 2 2 3 2 2 6 2 4 2" xfId="19928"/>
    <cellStyle name="Normal 2 3 2 2 3 2 2 6 2 5" xfId="19929"/>
    <cellStyle name="Normal 2 3 2 2 3 2 2 6 2 5 2" xfId="19930"/>
    <cellStyle name="Normal 2 3 2 2 3 2 2 6 2 6" xfId="19931"/>
    <cellStyle name="Normal 2 3 2 2 3 2 2 6 2 6 2" xfId="19932"/>
    <cellStyle name="Normal 2 3 2 2 3 2 2 6 2 7" xfId="19933"/>
    <cellStyle name="Normal 2 3 2 2 3 2 2 6 2 7 2" xfId="19934"/>
    <cellStyle name="Normal 2 3 2 2 3 2 2 6 2 8" xfId="19935"/>
    <cellStyle name="Normal 2 3 2 2 3 2 2 6 2 8 2" xfId="19936"/>
    <cellStyle name="Normal 2 3 2 2 3 2 2 6 2 9" xfId="19937"/>
    <cellStyle name="Normal 2 3 2 2 3 2 2 6 2 9 2" xfId="19938"/>
    <cellStyle name="Normal 2 3 2 2 3 2 2 6 3" xfId="19939"/>
    <cellStyle name="Normal 2 3 2 2 3 2 2 6 3 2" xfId="19940"/>
    <cellStyle name="Normal 2 3 2 2 3 2 2 6 4" xfId="19941"/>
    <cellStyle name="Normal 2 3 2 2 3 2 2 6 4 2" xfId="19942"/>
    <cellStyle name="Normal 2 3 2 2 3 2 2 6 5" xfId="19943"/>
    <cellStyle name="Normal 2 3 2 2 3 2 2 6 5 2" xfId="19944"/>
    <cellStyle name="Normal 2 3 2 2 3 2 2 6 6" xfId="19945"/>
    <cellStyle name="Normal 2 3 2 2 3 2 2 6 6 2" xfId="19946"/>
    <cellStyle name="Normal 2 3 2 2 3 2 2 6 7" xfId="19947"/>
    <cellStyle name="Normal 2 3 2 2 3 2 2 6 7 2" xfId="19948"/>
    <cellStyle name="Normal 2 3 2 2 3 2 2 6 8" xfId="19949"/>
    <cellStyle name="Normal 2 3 2 2 3 2 2 6 8 2" xfId="19950"/>
    <cellStyle name="Normal 2 3 2 2 3 2 2 6 9" xfId="19951"/>
    <cellStyle name="Normal 2 3 2 2 3 2 2 6 9 2" xfId="19952"/>
    <cellStyle name="Normal 2 3 2 2 3 2 2 7" xfId="19953"/>
    <cellStyle name="Normal 2 3 2 2 3 2 2 7 10" xfId="19954"/>
    <cellStyle name="Normal 2 3 2 2 3 2 2 7 10 2" xfId="19955"/>
    <cellStyle name="Normal 2 3 2 2 3 2 2 7 11" xfId="19956"/>
    <cellStyle name="Normal 2 3 2 2 3 2 2 7 2" xfId="19957"/>
    <cellStyle name="Normal 2 3 2 2 3 2 2 7 2 2" xfId="19958"/>
    <cellStyle name="Normal 2 3 2 2 3 2 2 7 3" xfId="19959"/>
    <cellStyle name="Normal 2 3 2 2 3 2 2 7 3 2" xfId="19960"/>
    <cellStyle name="Normal 2 3 2 2 3 2 2 7 4" xfId="19961"/>
    <cellStyle name="Normal 2 3 2 2 3 2 2 7 4 2" xfId="19962"/>
    <cellStyle name="Normal 2 3 2 2 3 2 2 7 5" xfId="19963"/>
    <cellStyle name="Normal 2 3 2 2 3 2 2 7 5 2" xfId="19964"/>
    <cellStyle name="Normal 2 3 2 2 3 2 2 7 6" xfId="19965"/>
    <cellStyle name="Normal 2 3 2 2 3 2 2 7 6 2" xfId="19966"/>
    <cellStyle name="Normal 2 3 2 2 3 2 2 7 7" xfId="19967"/>
    <cellStyle name="Normal 2 3 2 2 3 2 2 7 7 2" xfId="19968"/>
    <cellStyle name="Normal 2 3 2 2 3 2 2 7 8" xfId="19969"/>
    <cellStyle name="Normal 2 3 2 2 3 2 2 7 8 2" xfId="19970"/>
    <cellStyle name="Normal 2 3 2 2 3 2 2 7 9" xfId="19971"/>
    <cellStyle name="Normal 2 3 2 2 3 2 2 7 9 2" xfId="19972"/>
    <cellStyle name="Normal 2 3 2 2 3 2 2 8" xfId="19973"/>
    <cellStyle name="Normal 2 3 2 2 3 2 2 8 2" xfId="19974"/>
    <cellStyle name="Normal 2 3 2 2 3 2 2 9" xfId="19975"/>
    <cellStyle name="Normal 2 3 2 2 3 2 2 9 2" xfId="19976"/>
    <cellStyle name="Normal 2 3 2 2 3 2 3" xfId="19977"/>
    <cellStyle name="Normal 2 3 2 2 3 2 3 10" xfId="19978"/>
    <cellStyle name="Normal 2 3 2 2 3 2 3 10 2" xfId="19979"/>
    <cellStyle name="Normal 2 3 2 2 3 2 3 11" xfId="19980"/>
    <cellStyle name="Normal 2 3 2 2 3 2 3 11 2" xfId="19981"/>
    <cellStyle name="Normal 2 3 2 2 3 2 3 12" xfId="19982"/>
    <cellStyle name="Normal 2 3 2 2 3 2 3 12 2" xfId="19983"/>
    <cellStyle name="Normal 2 3 2 2 3 2 3 13" xfId="19984"/>
    <cellStyle name="Normal 2 3 2 2 3 2 3 2" xfId="19985"/>
    <cellStyle name="Normal 2 3 2 2 3 2 3 2 10" xfId="19986"/>
    <cellStyle name="Normal 2 3 2 2 3 2 3 2 10 2" xfId="19987"/>
    <cellStyle name="Normal 2 3 2 2 3 2 3 2 11" xfId="19988"/>
    <cellStyle name="Normal 2 3 2 2 3 2 3 2 11 2" xfId="19989"/>
    <cellStyle name="Normal 2 3 2 2 3 2 3 2 12" xfId="19990"/>
    <cellStyle name="Normal 2 3 2 2 3 2 3 2 2" xfId="19991"/>
    <cellStyle name="Normal 2 3 2 2 3 2 3 2 2 10" xfId="19992"/>
    <cellStyle name="Normal 2 3 2 2 3 2 3 2 2 10 2" xfId="19993"/>
    <cellStyle name="Normal 2 3 2 2 3 2 3 2 2 11" xfId="19994"/>
    <cellStyle name="Normal 2 3 2 2 3 2 3 2 2 2" xfId="19995"/>
    <cellStyle name="Normal 2 3 2 2 3 2 3 2 2 2 2" xfId="19996"/>
    <cellStyle name="Normal 2 3 2 2 3 2 3 2 2 3" xfId="19997"/>
    <cellStyle name="Normal 2 3 2 2 3 2 3 2 2 3 2" xfId="19998"/>
    <cellStyle name="Normal 2 3 2 2 3 2 3 2 2 4" xfId="19999"/>
    <cellStyle name="Normal 2 3 2 2 3 2 3 2 2 4 2" xfId="20000"/>
    <cellStyle name="Normal 2 3 2 2 3 2 3 2 2 5" xfId="20001"/>
    <cellStyle name="Normal 2 3 2 2 3 2 3 2 2 5 2" xfId="20002"/>
    <cellStyle name="Normal 2 3 2 2 3 2 3 2 2 6" xfId="20003"/>
    <cellStyle name="Normal 2 3 2 2 3 2 3 2 2 6 2" xfId="20004"/>
    <cellStyle name="Normal 2 3 2 2 3 2 3 2 2 7" xfId="20005"/>
    <cellStyle name="Normal 2 3 2 2 3 2 3 2 2 7 2" xfId="20006"/>
    <cellStyle name="Normal 2 3 2 2 3 2 3 2 2 8" xfId="20007"/>
    <cellStyle name="Normal 2 3 2 2 3 2 3 2 2 8 2" xfId="20008"/>
    <cellStyle name="Normal 2 3 2 2 3 2 3 2 2 9" xfId="20009"/>
    <cellStyle name="Normal 2 3 2 2 3 2 3 2 2 9 2" xfId="20010"/>
    <cellStyle name="Normal 2 3 2 2 3 2 3 2 3" xfId="20011"/>
    <cellStyle name="Normal 2 3 2 2 3 2 3 2 3 2" xfId="20012"/>
    <cellStyle name="Normal 2 3 2 2 3 2 3 2 4" xfId="20013"/>
    <cellStyle name="Normal 2 3 2 2 3 2 3 2 4 2" xfId="20014"/>
    <cellStyle name="Normal 2 3 2 2 3 2 3 2 5" xfId="20015"/>
    <cellStyle name="Normal 2 3 2 2 3 2 3 2 5 2" xfId="20016"/>
    <cellStyle name="Normal 2 3 2 2 3 2 3 2 6" xfId="20017"/>
    <cellStyle name="Normal 2 3 2 2 3 2 3 2 6 2" xfId="20018"/>
    <cellStyle name="Normal 2 3 2 2 3 2 3 2 7" xfId="20019"/>
    <cellStyle name="Normal 2 3 2 2 3 2 3 2 7 2" xfId="20020"/>
    <cellStyle name="Normal 2 3 2 2 3 2 3 2 8" xfId="20021"/>
    <cellStyle name="Normal 2 3 2 2 3 2 3 2 8 2" xfId="20022"/>
    <cellStyle name="Normal 2 3 2 2 3 2 3 2 9" xfId="20023"/>
    <cellStyle name="Normal 2 3 2 2 3 2 3 2 9 2" xfId="20024"/>
    <cellStyle name="Normal 2 3 2 2 3 2 3 3" xfId="20025"/>
    <cellStyle name="Normal 2 3 2 2 3 2 3 3 10" xfId="20026"/>
    <cellStyle name="Normal 2 3 2 2 3 2 3 3 10 2" xfId="20027"/>
    <cellStyle name="Normal 2 3 2 2 3 2 3 3 11" xfId="20028"/>
    <cellStyle name="Normal 2 3 2 2 3 2 3 3 2" xfId="20029"/>
    <cellStyle name="Normal 2 3 2 2 3 2 3 3 2 2" xfId="20030"/>
    <cellStyle name="Normal 2 3 2 2 3 2 3 3 3" xfId="20031"/>
    <cellStyle name="Normal 2 3 2 2 3 2 3 3 3 2" xfId="20032"/>
    <cellStyle name="Normal 2 3 2 2 3 2 3 3 4" xfId="20033"/>
    <cellStyle name="Normal 2 3 2 2 3 2 3 3 4 2" xfId="20034"/>
    <cellStyle name="Normal 2 3 2 2 3 2 3 3 5" xfId="20035"/>
    <cellStyle name="Normal 2 3 2 2 3 2 3 3 5 2" xfId="20036"/>
    <cellStyle name="Normal 2 3 2 2 3 2 3 3 6" xfId="20037"/>
    <cellStyle name="Normal 2 3 2 2 3 2 3 3 6 2" xfId="20038"/>
    <cellStyle name="Normal 2 3 2 2 3 2 3 3 7" xfId="20039"/>
    <cellStyle name="Normal 2 3 2 2 3 2 3 3 7 2" xfId="20040"/>
    <cellStyle name="Normal 2 3 2 2 3 2 3 3 8" xfId="20041"/>
    <cellStyle name="Normal 2 3 2 2 3 2 3 3 8 2" xfId="20042"/>
    <cellStyle name="Normal 2 3 2 2 3 2 3 3 9" xfId="20043"/>
    <cellStyle name="Normal 2 3 2 2 3 2 3 3 9 2" xfId="20044"/>
    <cellStyle name="Normal 2 3 2 2 3 2 3 4" xfId="20045"/>
    <cellStyle name="Normal 2 3 2 2 3 2 3 4 2" xfId="20046"/>
    <cellStyle name="Normal 2 3 2 2 3 2 3 5" xfId="20047"/>
    <cellStyle name="Normal 2 3 2 2 3 2 3 5 2" xfId="20048"/>
    <cellStyle name="Normal 2 3 2 2 3 2 3 6" xfId="20049"/>
    <cellStyle name="Normal 2 3 2 2 3 2 3 6 2" xfId="20050"/>
    <cellStyle name="Normal 2 3 2 2 3 2 3 7" xfId="20051"/>
    <cellStyle name="Normal 2 3 2 2 3 2 3 7 2" xfId="20052"/>
    <cellStyle name="Normal 2 3 2 2 3 2 3 8" xfId="20053"/>
    <cellStyle name="Normal 2 3 2 2 3 2 3 8 2" xfId="20054"/>
    <cellStyle name="Normal 2 3 2 2 3 2 3 9" xfId="20055"/>
    <cellStyle name="Normal 2 3 2 2 3 2 3 9 2" xfId="20056"/>
    <cellStyle name="Normal 2 3 2 2 3 2 4" xfId="20057"/>
    <cellStyle name="Normal 2 3 2 2 3 2 4 10" xfId="20058"/>
    <cellStyle name="Normal 2 3 2 2 3 2 4 10 2" xfId="20059"/>
    <cellStyle name="Normal 2 3 2 2 3 2 4 11" xfId="20060"/>
    <cellStyle name="Normal 2 3 2 2 3 2 4 11 2" xfId="20061"/>
    <cellStyle name="Normal 2 3 2 2 3 2 4 12" xfId="20062"/>
    <cellStyle name="Normal 2 3 2 2 3 2 4 12 2" xfId="20063"/>
    <cellStyle name="Normal 2 3 2 2 3 2 4 13" xfId="20064"/>
    <cellStyle name="Normal 2 3 2 2 3 2 4 2" xfId="20065"/>
    <cellStyle name="Normal 2 3 2 2 3 2 4 2 10" xfId="20066"/>
    <cellStyle name="Normal 2 3 2 2 3 2 4 2 10 2" xfId="20067"/>
    <cellStyle name="Normal 2 3 2 2 3 2 4 2 11" xfId="20068"/>
    <cellStyle name="Normal 2 3 2 2 3 2 4 2 11 2" xfId="20069"/>
    <cellStyle name="Normal 2 3 2 2 3 2 4 2 12" xfId="20070"/>
    <cellStyle name="Normal 2 3 2 2 3 2 4 2 2" xfId="20071"/>
    <cellStyle name="Normal 2 3 2 2 3 2 4 2 2 10" xfId="20072"/>
    <cellStyle name="Normal 2 3 2 2 3 2 4 2 2 10 2" xfId="20073"/>
    <cellStyle name="Normal 2 3 2 2 3 2 4 2 2 11" xfId="20074"/>
    <cellStyle name="Normal 2 3 2 2 3 2 4 2 2 2" xfId="20075"/>
    <cellStyle name="Normal 2 3 2 2 3 2 4 2 2 2 2" xfId="20076"/>
    <cellStyle name="Normal 2 3 2 2 3 2 4 2 2 3" xfId="20077"/>
    <cellStyle name="Normal 2 3 2 2 3 2 4 2 2 3 2" xfId="20078"/>
    <cellStyle name="Normal 2 3 2 2 3 2 4 2 2 4" xfId="20079"/>
    <cellStyle name="Normal 2 3 2 2 3 2 4 2 2 4 2" xfId="20080"/>
    <cellStyle name="Normal 2 3 2 2 3 2 4 2 2 5" xfId="20081"/>
    <cellStyle name="Normal 2 3 2 2 3 2 4 2 2 5 2" xfId="20082"/>
    <cellStyle name="Normal 2 3 2 2 3 2 4 2 2 6" xfId="20083"/>
    <cellStyle name="Normal 2 3 2 2 3 2 4 2 2 6 2" xfId="20084"/>
    <cellStyle name="Normal 2 3 2 2 3 2 4 2 2 7" xfId="20085"/>
    <cellStyle name="Normal 2 3 2 2 3 2 4 2 2 7 2" xfId="20086"/>
    <cellStyle name="Normal 2 3 2 2 3 2 4 2 2 8" xfId="20087"/>
    <cellStyle name="Normal 2 3 2 2 3 2 4 2 2 8 2" xfId="20088"/>
    <cellStyle name="Normal 2 3 2 2 3 2 4 2 2 9" xfId="20089"/>
    <cellStyle name="Normal 2 3 2 2 3 2 4 2 2 9 2" xfId="20090"/>
    <cellStyle name="Normal 2 3 2 2 3 2 4 2 3" xfId="20091"/>
    <cellStyle name="Normal 2 3 2 2 3 2 4 2 3 2" xfId="20092"/>
    <cellStyle name="Normal 2 3 2 2 3 2 4 2 4" xfId="20093"/>
    <cellStyle name="Normal 2 3 2 2 3 2 4 2 4 2" xfId="20094"/>
    <cellStyle name="Normal 2 3 2 2 3 2 4 2 5" xfId="20095"/>
    <cellStyle name="Normal 2 3 2 2 3 2 4 2 5 2" xfId="20096"/>
    <cellStyle name="Normal 2 3 2 2 3 2 4 2 6" xfId="20097"/>
    <cellStyle name="Normal 2 3 2 2 3 2 4 2 6 2" xfId="20098"/>
    <cellStyle name="Normal 2 3 2 2 3 2 4 2 7" xfId="20099"/>
    <cellStyle name="Normal 2 3 2 2 3 2 4 2 7 2" xfId="20100"/>
    <cellStyle name="Normal 2 3 2 2 3 2 4 2 8" xfId="20101"/>
    <cellStyle name="Normal 2 3 2 2 3 2 4 2 8 2" xfId="20102"/>
    <cellStyle name="Normal 2 3 2 2 3 2 4 2 9" xfId="20103"/>
    <cellStyle name="Normal 2 3 2 2 3 2 4 2 9 2" xfId="20104"/>
    <cellStyle name="Normal 2 3 2 2 3 2 4 3" xfId="20105"/>
    <cellStyle name="Normal 2 3 2 2 3 2 4 3 10" xfId="20106"/>
    <cellStyle name="Normal 2 3 2 2 3 2 4 3 10 2" xfId="20107"/>
    <cellStyle name="Normal 2 3 2 2 3 2 4 3 11" xfId="20108"/>
    <cellStyle name="Normal 2 3 2 2 3 2 4 3 2" xfId="20109"/>
    <cellStyle name="Normal 2 3 2 2 3 2 4 3 2 2" xfId="20110"/>
    <cellStyle name="Normal 2 3 2 2 3 2 4 3 3" xfId="20111"/>
    <cellStyle name="Normal 2 3 2 2 3 2 4 3 3 2" xfId="20112"/>
    <cellStyle name="Normal 2 3 2 2 3 2 4 3 4" xfId="20113"/>
    <cellStyle name="Normal 2 3 2 2 3 2 4 3 4 2" xfId="20114"/>
    <cellStyle name="Normal 2 3 2 2 3 2 4 3 5" xfId="20115"/>
    <cellStyle name="Normal 2 3 2 2 3 2 4 3 5 2" xfId="20116"/>
    <cellStyle name="Normal 2 3 2 2 3 2 4 3 6" xfId="20117"/>
    <cellStyle name="Normal 2 3 2 2 3 2 4 3 6 2" xfId="20118"/>
    <cellStyle name="Normal 2 3 2 2 3 2 4 3 7" xfId="20119"/>
    <cellStyle name="Normal 2 3 2 2 3 2 4 3 7 2" xfId="20120"/>
    <cellStyle name="Normal 2 3 2 2 3 2 4 3 8" xfId="20121"/>
    <cellStyle name="Normal 2 3 2 2 3 2 4 3 8 2" xfId="20122"/>
    <cellStyle name="Normal 2 3 2 2 3 2 4 3 9" xfId="20123"/>
    <cellStyle name="Normal 2 3 2 2 3 2 4 3 9 2" xfId="20124"/>
    <cellStyle name="Normal 2 3 2 2 3 2 4 4" xfId="20125"/>
    <cellStyle name="Normal 2 3 2 2 3 2 4 4 2" xfId="20126"/>
    <cellStyle name="Normal 2 3 2 2 3 2 4 5" xfId="20127"/>
    <cellStyle name="Normal 2 3 2 2 3 2 4 5 2" xfId="20128"/>
    <cellStyle name="Normal 2 3 2 2 3 2 4 6" xfId="20129"/>
    <cellStyle name="Normal 2 3 2 2 3 2 4 6 2" xfId="20130"/>
    <cellStyle name="Normal 2 3 2 2 3 2 4 7" xfId="20131"/>
    <cellStyle name="Normal 2 3 2 2 3 2 4 7 2" xfId="20132"/>
    <cellStyle name="Normal 2 3 2 2 3 2 4 8" xfId="20133"/>
    <cellStyle name="Normal 2 3 2 2 3 2 4 8 2" xfId="20134"/>
    <cellStyle name="Normal 2 3 2 2 3 2 4 9" xfId="20135"/>
    <cellStyle name="Normal 2 3 2 2 3 2 4 9 2" xfId="20136"/>
    <cellStyle name="Normal 2 3 2 2 3 2 5" xfId="20137"/>
    <cellStyle name="Normal 2 3 2 2 3 2 5 10" xfId="20138"/>
    <cellStyle name="Normal 2 3 2 2 3 2 5 10 2" xfId="20139"/>
    <cellStyle name="Normal 2 3 2 2 3 2 5 11" xfId="20140"/>
    <cellStyle name="Normal 2 3 2 2 3 2 5 11 2" xfId="20141"/>
    <cellStyle name="Normal 2 3 2 2 3 2 5 12" xfId="20142"/>
    <cellStyle name="Normal 2 3 2 2 3 2 5 12 2" xfId="20143"/>
    <cellStyle name="Normal 2 3 2 2 3 2 5 13" xfId="20144"/>
    <cellStyle name="Normal 2 3 2 2 3 2 5 2" xfId="20145"/>
    <cellStyle name="Normal 2 3 2 2 3 2 5 2 10" xfId="20146"/>
    <cellStyle name="Normal 2 3 2 2 3 2 5 2 10 2" xfId="20147"/>
    <cellStyle name="Normal 2 3 2 2 3 2 5 2 11" xfId="20148"/>
    <cellStyle name="Normal 2 3 2 2 3 2 5 2 11 2" xfId="20149"/>
    <cellStyle name="Normal 2 3 2 2 3 2 5 2 12" xfId="20150"/>
    <cellStyle name="Normal 2 3 2 2 3 2 5 2 2" xfId="20151"/>
    <cellStyle name="Normal 2 3 2 2 3 2 5 2 2 10" xfId="20152"/>
    <cellStyle name="Normal 2 3 2 2 3 2 5 2 2 10 2" xfId="20153"/>
    <cellStyle name="Normal 2 3 2 2 3 2 5 2 2 11" xfId="20154"/>
    <cellStyle name="Normal 2 3 2 2 3 2 5 2 2 2" xfId="20155"/>
    <cellStyle name="Normal 2 3 2 2 3 2 5 2 2 2 2" xfId="20156"/>
    <cellStyle name="Normal 2 3 2 2 3 2 5 2 2 3" xfId="20157"/>
    <cellStyle name="Normal 2 3 2 2 3 2 5 2 2 3 2" xfId="20158"/>
    <cellStyle name="Normal 2 3 2 2 3 2 5 2 2 4" xfId="20159"/>
    <cellStyle name="Normal 2 3 2 2 3 2 5 2 2 4 2" xfId="20160"/>
    <cellStyle name="Normal 2 3 2 2 3 2 5 2 2 5" xfId="20161"/>
    <cellStyle name="Normal 2 3 2 2 3 2 5 2 2 5 2" xfId="20162"/>
    <cellStyle name="Normal 2 3 2 2 3 2 5 2 2 6" xfId="20163"/>
    <cellStyle name="Normal 2 3 2 2 3 2 5 2 2 6 2" xfId="20164"/>
    <cellStyle name="Normal 2 3 2 2 3 2 5 2 2 7" xfId="20165"/>
    <cellStyle name="Normal 2 3 2 2 3 2 5 2 2 7 2" xfId="20166"/>
    <cellStyle name="Normal 2 3 2 2 3 2 5 2 2 8" xfId="20167"/>
    <cellStyle name="Normal 2 3 2 2 3 2 5 2 2 8 2" xfId="20168"/>
    <cellStyle name="Normal 2 3 2 2 3 2 5 2 2 9" xfId="20169"/>
    <cellStyle name="Normal 2 3 2 2 3 2 5 2 2 9 2" xfId="20170"/>
    <cellStyle name="Normal 2 3 2 2 3 2 5 2 3" xfId="20171"/>
    <cellStyle name="Normal 2 3 2 2 3 2 5 2 3 2" xfId="20172"/>
    <cellStyle name="Normal 2 3 2 2 3 2 5 2 4" xfId="20173"/>
    <cellStyle name="Normal 2 3 2 2 3 2 5 2 4 2" xfId="20174"/>
    <cellStyle name="Normal 2 3 2 2 3 2 5 2 5" xfId="20175"/>
    <cellStyle name="Normal 2 3 2 2 3 2 5 2 5 2" xfId="20176"/>
    <cellStyle name="Normal 2 3 2 2 3 2 5 2 6" xfId="20177"/>
    <cellStyle name="Normal 2 3 2 2 3 2 5 2 6 2" xfId="20178"/>
    <cellStyle name="Normal 2 3 2 2 3 2 5 2 7" xfId="20179"/>
    <cellStyle name="Normal 2 3 2 2 3 2 5 2 7 2" xfId="20180"/>
    <cellStyle name="Normal 2 3 2 2 3 2 5 2 8" xfId="20181"/>
    <cellStyle name="Normal 2 3 2 2 3 2 5 2 8 2" xfId="20182"/>
    <cellStyle name="Normal 2 3 2 2 3 2 5 2 9" xfId="20183"/>
    <cellStyle name="Normal 2 3 2 2 3 2 5 2 9 2" xfId="20184"/>
    <cellStyle name="Normal 2 3 2 2 3 2 5 3" xfId="20185"/>
    <cellStyle name="Normal 2 3 2 2 3 2 5 3 10" xfId="20186"/>
    <cellStyle name="Normal 2 3 2 2 3 2 5 3 10 2" xfId="20187"/>
    <cellStyle name="Normal 2 3 2 2 3 2 5 3 11" xfId="20188"/>
    <cellStyle name="Normal 2 3 2 2 3 2 5 3 2" xfId="20189"/>
    <cellStyle name="Normal 2 3 2 2 3 2 5 3 2 2" xfId="20190"/>
    <cellStyle name="Normal 2 3 2 2 3 2 5 3 3" xfId="20191"/>
    <cellStyle name="Normal 2 3 2 2 3 2 5 3 3 2" xfId="20192"/>
    <cellStyle name="Normal 2 3 2 2 3 2 5 3 4" xfId="20193"/>
    <cellStyle name="Normal 2 3 2 2 3 2 5 3 4 2" xfId="20194"/>
    <cellStyle name="Normal 2 3 2 2 3 2 5 3 5" xfId="20195"/>
    <cellStyle name="Normal 2 3 2 2 3 2 5 3 5 2" xfId="20196"/>
    <cellStyle name="Normal 2 3 2 2 3 2 5 3 6" xfId="20197"/>
    <cellStyle name="Normal 2 3 2 2 3 2 5 3 6 2" xfId="20198"/>
    <cellStyle name="Normal 2 3 2 2 3 2 5 3 7" xfId="20199"/>
    <cellStyle name="Normal 2 3 2 2 3 2 5 3 7 2" xfId="20200"/>
    <cellStyle name="Normal 2 3 2 2 3 2 5 3 8" xfId="20201"/>
    <cellStyle name="Normal 2 3 2 2 3 2 5 3 8 2" xfId="20202"/>
    <cellStyle name="Normal 2 3 2 2 3 2 5 3 9" xfId="20203"/>
    <cellStyle name="Normal 2 3 2 2 3 2 5 3 9 2" xfId="20204"/>
    <cellStyle name="Normal 2 3 2 2 3 2 5 4" xfId="20205"/>
    <cellStyle name="Normal 2 3 2 2 3 2 5 4 2" xfId="20206"/>
    <cellStyle name="Normal 2 3 2 2 3 2 5 5" xfId="20207"/>
    <cellStyle name="Normal 2 3 2 2 3 2 5 5 2" xfId="20208"/>
    <cellStyle name="Normal 2 3 2 2 3 2 5 6" xfId="20209"/>
    <cellStyle name="Normal 2 3 2 2 3 2 5 6 2" xfId="20210"/>
    <cellStyle name="Normal 2 3 2 2 3 2 5 7" xfId="20211"/>
    <cellStyle name="Normal 2 3 2 2 3 2 5 7 2" xfId="20212"/>
    <cellStyle name="Normal 2 3 2 2 3 2 5 8" xfId="20213"/>
    <cellStyle name="Normal 2 3 2 2 3 2 5 8 2" xfId="20214"/>
    <cellStyle name="Normal 2 3 2 2 3 2 5 9" xfId="20215"/>
    <cellStyle name="Normal 2 3 2 2 3 2 5 9 2" xfId="20216"/>
    <cellStyle name="Normal 2 3 2 2 3 2 6" xfId="20217"/>
    <cellStyle name="Normal 2 3 2 2 3 3" xfId="20218"/>
    <cellStyle name="Normal 2 3 2 2 3 3 2" xfId="20219"/>
    <cellStyle name="Normal 2 3 2 2 3 4" xfId="20220"/>
    <cellStyle name="Normal 2 3 2 2 3 4 2" xfId="20221"/>
    <cellStyle name="Normal 2 3 2 2 3 5" xfId="20222"/>
    <cellStyle name="Normal 2 3 2 2 3 5 2" xfId="20223"/>
    <cellStyle name="Normal 2 3 2 2 3 6" xfId="20224"/>
    <cellStyle name="Normal 2 3 2 2 3 6 2" xfId="20225"/>
    <cellStyle name="Normal 2 3 2 2 3 7" xfId="20226"/>
    <cellStyle name="Normal 2 3 2 2 3 7 10" xfId="20227"/>
    <cellStyle name="Normal 2 3 2 2 3 7 10 2" xfId="20228"/>
    <cellStyle name="Normal 2 3 2 2 3 7 11" xfId="20229"/>
    <cellStyle name="Normal 2 3 2 2 3 7 11 2" xfId="20230"/>
    <cellStyle name="Normal 2 3 2 2 3 7 12" xfId="20231"/>
    <cellStyle name="Normal 2 3 2 2 3 7 2" xfId="20232"/>
    <cellStyle name="Normal 2 3 2 2 3 7 2 10" xfId="20233"/>
    <cellStyle name="Normal 2 3 2 2 3 7 2 10 2" xfId="20234"/>
    <cellStyle name="Normal 2 3 2 2 3 7 2 11" xfId="20235"/>
    <cellStyle name="Normal 2 3 2 2 3 7 2 2" xfId="20236"/>
    <cellStyle name="Normal 2 3 2 2 3 7 2 2 2" xfId="20237"/>
    <cellStyle name="Normal 2 3 2 2 3 7 2 3" xfId="20238"/>
    <cellStyle name="Normal 2 3 2 2 3 7 2 3 2" xfId="20239"/>
    <cellStyle name="Normal 2 3 2 2 3 7 2 4" xfId="20240"/>
    <cellStyle name="Normal 2 3 2 2 3 7 2 4 2" xfId="20241"/>
    <cellStyle name="Normal 2 3 2 2 3 7 2 5" xfId="20242"/>
    <cellStyle name="Normal 2 3 2 2 3 7 2 5 2" xfId="20243"/>
    <cellStyle name="Normal 2 3 2 2 3 7 2 6" xfId="20244"/>
    <cellStyle name="Normal 2 3 2 2 3 7 2 6 2" xfId="20245"/>
    <cellStyle name="Normal 2 3 2 2 3 7 2 7" xfId="20246"/>
    <cellStyle name="Normal 2 3 2 2 3 7 2 7 2" xfId="20247"/>
    <cellStyle name="Normal 2 3 2 2 3 7 2 8" xfId="20248"/>
    <cellStyle name="Normal 2 3 2 2 3 7 2 8 2" xfId="20249"/>
    <cellStyle name="Normal 2 3 2 2 3 7 2 9" xfId="20250"/>
    <cellStyle name="Normal 2 3 2 2 3 7 2 9 2" xfId="20251"/>
    <cellStyle name="Normal 2 3 2 2 3 7 3" xfId="20252"/>
    <cellStyle name="Normal 2 3 2 2 3 7 3 2" xfId="20253"/>
    <cellStyle name="Normal 2 3 2 2 3 7 4" xfId="20254"/>
    <cellStyle name="Normal 2 3 2 2 3 7 4 2" xfId="20255"/>
    <cellStyle name="Normal 2 3 2 2 3 7 5" xfId="20256"/>
    <cellStyle name="Normal 2 3 2 2 3 7 5 2" xfId="20257"/>
    <cellStyle name="Normal 2 3 2 2 3 7 6" xfId="20258"/>
    <cellStyle name="Normal 2 3 2 2 3 7 6 2" xfId="20259"/>
    <cellStyle name="Normal 2 3 2 2 3 7 7" xfId="20260"/>
    <cellStyle name="Normal 2 3 2 2 3 7 7 2" xfId="20261"/>
    <cellStyle name="Normal 2 3 2 2 3 7 8" xfId="20262"/>
    <cellStyle name="Normal 2 3 2 2 3 7 8 2" xfId="20263"/>
    <cellStyle name="Normal 2 3 2 2 3 7 9" xfId="20264"/>
    <cellStyle name="Normal 2 3 2 2 3 7 9 2" xfId="20265"/>
    <cellStyle name="Normal 2 3 2 2 3 8" xfId="20266"/>
    <cellStyle name="Normal 2 3 2 2 3 8 10" xfId="20267"/>
    <cellStyle name="Normal 2 3 2 2 3 8 10 2" xfId="20268"/>
    <cellStyle name="Normal 2 3 2 2 3 8 11" xfId="20269"/>
    <cellStyle name="Normal 2 3 2 2 3 8 2" xfId="20270"/>
    <cellStyle name="Normal 2 3 2 2 3 8 2 2" xfId="20271"/>
    <cellStyle name="Normal 2 3 2 2 3 8 3" xfId="20272"/>
    <cellStyle name="Normal 2 3 2 2 3 8 3 2" xfId="20273"/>
    <cellStyle name="Normal 2 3 2 2 3 8 4" xfId="20274"/>
    <cellStyle name="Normal 2 3 2 2 3 8 4 2" xfId="20275"/>
    <cellStyle name="Normal 2 3 2 2 3 8 5" xfId="20276"/>
    <cellStyle name="Normal 2 3 2 2 3 8 5 2" xfId="20277"/>
    <cellStyle name="Normal 2 3 2 2 3 8 6" xfId="20278"/>
    <cellStyle name="Normal 2 3 2 2 3 8 6 2" xfId="20279"/>
    <cellStyle name="Normal 2 3 2 2 3 8 7" xfId="20280"/>
    <cellStyle name="Normal 2 3 2 2 3 8 7 2" xfId="20281"/>
    <cellStyle name="Normal 2 3 2 2 3 8 8" xfId="20282"/>
    <cellStyle name="Normal 2 3 2 2 3 8 8 2" xfId="20283"/>
    <cellStyle name="Normal 2 3 2 2 3 8 9" xfId="20284"/>
    <cellStyle name="Normal 2 3 2 2 3 8 9 2" xfId="20285"/>
    <cellStyle name="Normal 2 3 2 2 3 9" xfId="20286"/>
    <cellStyle name="Normal 2 3 2 2 3 9 2" xfId="20287"/>
    <cellStyle name="Normal 2 3 2 2 4" xfId="20288"/>
    <cellStyle name="Normal 2 3 2 2 4 2" xfId="20289"/>
    <cellStyle name="Normal 2 3 2 2 5" xfId="20290"/>
    <cellStyle name="Normal 2 3 2 2 5 2" xfId="20291"/>
    <cellStyle name="Normal 2 3 2 2 6" xfId="20292"/>
    <cellStyle name="Normal 2 3 2 2 6 10" xfId="20293"/>
    <cellStyle name="Normal 2 3 2 2 6 10 2" xfId="20294"/>
    <cellStyle name="Normal 2 3 2 2 6 11" xfId="20295"/>
    <cellStyle name="Normal 2 3 2 2 6 11 2" xfId="20296"/>
    <cellStyle name="Normal 2 3 2 2 6 12" xfId="20297"/>
    <cellStyle name="Normal 2 3 2 2 6 12 2" xfId="20298"/>
    <cellStyle name="Normal 2 3 2 2 6 13" xfId="20299"/>
    <cellStyle name="Normal 2 3 2 2 6 13 2" xfId="20300"/>
    <cellStyle name="Normal 2 3 2 2 6 14" xfId="20301"/>
    <cellStyle name="Normal 2 3 2 2 6 14 2" xfId="20302"/>
    <cellStyle name="Normal 2 3 2 2 6 15" xfId="20303"/>
    <cellStyle name="Normal 2 3 2 2 6 15 2" xfId="20304"/>
    <cellStyle name="Normal 2 3 2 2 6 16" xfId="20305"/>
    <cellStyle name="Normal 2 3 2 2 6 16 2" xfId="20306"/>
    <cellStyle name="Normal 2 3 2 2 6 17" xfId="20307"/>
    <cellStyle name="Normal 2 3 2 2 6 2" xfId="20308"/>
    <cellStyle name="Normal 2 3 2 2 6 2 2" xfId="20309"/>
    <cellStyle name="Normal 2 3 2 2 6 3" xfId="20310"/>
    <cellStyle name="Normal 2 3 2 2 6 3 2" xfId="20311"/>
    <cellStyle name="Normal 2 3 2 2 6 4" xfId="20312"/>
    <cellStyle name="Normal 2 3 2 2 6 4 2" xfId="20313"/>
    <cellStyle name="Normal 2 3 2 2 6 5" xfId="20314"/>
    <cellStyle name="Normal 2 3 2 2 6 5 2" xfId="20315"/>
    <cellStyle name="Normal 2 3 2 2 6 6" xfId="20316"/>
    <cellStyle name="Normal 2 3 2 2 6 6 10" xfId="20317"/>
    <cellStyle name="Normal 2 3 2 2 6 6 10 2" xfId="20318"/>
    <cellStyle name="Normal 2 3 2 2 6 6 11" xfId="20319"/>
    <cellStyle name="Normal 2 3 2 2 6 6 11 2" xfId="20320"/>
    <cellStyle name="Normal 2 3 2 2 6 6 12" xfId="20321"/>
    <cellStyle name="Normal 2 3 2 2 6 6 2" xfId="20322"/>
    <cellStyle name="Normal 2 3 2 2 6 6 2 10" xfId="20323"/>
    <cellStyle name="Normal 2 3 2 2 6 6 2 10 2" xfId="20324"/>
    <cellStyle name="Normal 2 3 2 2 6 6 2 11" xfId="20325"/>
    <cellStyle name="Normal 2 3 2 2 6 6 2 2" xfId="20326"/>
    <cellStyle name="Normal 2 3 2 2 6 6 2 2 2" xfId="20327"/>
    <cellStyle name="Normal 2 3 2 2 6 6 2 3" xfId="20328"/>
    <cellStyle name="Normal 2 3 2 2 6 6 2 3 2" xfId="20329"/>
    <cellStyle name="Normal 2 3 2 2 6 6 2 4" xfId="20330"/>
    <cellStyle name="Normal 2 3 2 2 6 6 2 4 2" xfId="20331"/>
    <cellStyle name="Normal 2 3 2 2 6 6 2 5" xfId="20332"/>
    <cellStyle name="Normal 2 3 2 2 6 6 2 5 2" xfId="20333"/>
    <cellStyle name="Normal 2 3 2 2 6 6 2 6" xfId="20334"/>
    <cellStyle name="Normal 2 3 2 2 6 6 2 6 2" xfId="20335"/>
    <cellStyle name="Normal 2 3 2 2 6 6 2 7" xfId="20336"/>
    <cellStyle name="Normal 2 3 2 2 6 6 2 7 2" xfId="20337"/>
    <cellStyle name="Normal 2 3 2 2 6 6 2 8" xfId="20338"/>
    <cellStyle name="Normal 2 3 2 2 6 6 2 8 2" xfId="20339"/>
    <cellStyle name="Normal 2 3 2 2 6 6 2 9" xfId="20340"/>
    <cellStyle name="Normal 2 3 2 2 6 6 2 9 2" xfId="20341"/>
    <cellStyle name="Normal 2 3 2 2 6 6 3" xfId="20342"/>
    <cellStyle name="Normal 2 3 2 2 6 6 3 2" xfId="20343"/>
    <cellStyle name="Normal 2 3 2 2 6 6 4" xfId="20344"/>
    <cellStyle name="Normal 2 3 2 2 6 6 4 2" xfId="20345"/>
    <cellStyle name="Normal 2 3 2 2 6 6 5" xfId="20346"/>
    <cellStyle name="Normal 2 3 2 2 6 6 5 2" xfId="20347"/>
    <cellStyle name="Normal 2 3 2 2 6 6 6" xfId="20348"/>
    <cellStyle name="Normal 2 3 2 2 6 6 6 2" xfId="20349"/>
    <cellStyle name="Normal 2 3 2 2 6 6 7" xfId="20350"/>
    <cellStyle name="Normal 2 3 2 2 6 6 7 2" xfId="20351"/>
    <cellStyle name="Normal 2 3 2 2 6 6 8" xfId="20352"/>
    <cellStyle name="Normal 2 3 2 2 6 6 8 2" xfId="20353"/>
    <cellStyle name="Normal 2 3 2 2 6 6 9" xfId="20354"/>
    <cellStyle name="Normal 2 3 2 2 6 6 9 2" xfId="20355"/>
    <cellStyle name="Normal 2 3 2 2 6 7" xfId="20356"/>
    <cellStyle name="Normal 2 3 2 2 6 7 10" xfId="20357"/>
    <cellStyle name="Normal 2 3 2 2 6 7 10 2" xfId="20358"/>
    <cellStyle name="Normal 2 3 2 2 6 7 11" xfId="20359"/>
    <cellStyle name="Normal 2 3 2 2 6 7 2" xfId="20360"/>
    <cellStyle name="Normal 2 3 2 2 6 7 2 2" xfId="20361"/>
    <cellStyle name="Normal 2 3 2 2 6 7 3" xfId="20362"/>
    <cellStyle name="Normal 2 3 2 2 6 7 3 2" xfId="20363"/>
    <cellStyle name="Normal 2 3 2 2 6 7 4" xfId="20364"/>
    <cellStyle name="Normal 2 3 2 2 6 7 4 2" xfId="20365"/>
    <cellStyle name="Normal 2 3 2 2 6 7 5" xfId="20366"/>
    <cellStyle name="Normal 2 3 2 2 6 7 5 2" xfId="20367"/>
    <cellStyle name="Normal 2 3 2 2 6 7 6" xfId="20368"/>
    <cellStyle name="Normal 2 3 2 2 6 7 6 2" xfId="20369"/>
    <cellStyle name="Normal 2 3 2 2 6 7 7" xfId="20370"/>
    <cellStyle name="Normal 2 3 2 2 6 7 7 2" xfId="20371"/>
    <cellStyle name="Normal 2 3 2 2 6 7 8" xfId="20372"/>
    <cellStyle name="Normal 2 3 2 2 6 7 8 2" xfId="20373"/>
    <cellStyle name="Normal 2 3 2 2 6 7 9" xfId="20374"/>
    <cellStyle name="Normal 2 3 2 2 6 7 9 2" xfId="20375"/>
    <cellStyle name="Normal 2 3 2 2 6 8" xfId="20376"/>
    <cellStyle name="Normal 2 3 2 2 6 8 2" xfId="20377"/>
    <cellStyle name="Normal 2 3 2 2 6 9" xfId="20378"/>
    <cellStyle name="Normal 2 3 2 2 6 9 2" xfId="20379"/>
    <cellStyle name="Normal 2 3 2 2 7" xfId="20380"/>
    <cellStyle name="Normal 2 3 2 2 7 10" xfId="20381"/>
    <cellStyle name="Normal 2 3 2 2 7 10 2" xfId="20382"/>
    <cellStyle name="Normal 2 3 2 2 7 11" xfId="20383"/>
    <cellStyle name="Normal 2 3 2 2 7 11 2" xfId="20384"/>
    <cellStyle name="Normal 2 3 2 2 7 12" xfId="20385"/>
    <cellStyle name="Normal 2 3 2 2 7 12 2" xfId="20386"/>
    <cellStyle name="Normal 2 3 2 2 7 13" xfId="20387"/>
    <cellStyle name="Normal 2 3 2 2 7 2" xfId="20388"/>
    <cellStyle name="Normal 2 3 2 2 7 2 10" xfId="20389"/>
    <cellStyle name="Normal 2 3 2 2 7 2 10 2" xfId="20390"/>
    <cellStyle name="Normal 2 3 2 2 7 2 11" xfId="20391"/>
    <cellStyle name="Normal 2 3 2 2 7 2 11 2" xfId="20392"/>
    <cellStyle name="Normal 2 3 2 2 7 2 12" xfId="20393"/>
    <cellStyle name="Normal 2 3 2 2 7 2 2" xfId="20394"/>
    <cellStyle name="Normal 2 3 2 2 7 2 2 10" xfId="20395"/>
    <cellStyle name="Normal 2 3 2 2 7 2 2 10 2" xfId="20396"/>
    <cellStyle name="Normal 2 3 2 2 7 2 2 11" xfId="20397"/>
    <cellStyle name="Normal 2 3 2 2 7 2 2 2" xfId="20398"/>
    <cellStyle name="Normal 2 3 2 2 7 2 2 2 2" xfId="20399"/>
    <cellStyle name="Normal 2 3 2 2 7 2 2 3" xfId="20400"/>
    <cellStyle name="Normal 2 3 2 2 7 2 2 3 2" xfId="20401"/>
    <cellStyle name="Normal 2 3 2 2 7 2 2 4" xfId="20402"/>
    <cellStyle name="Normal 2 3 2 2 7 2 2 4 2" xfId="20403"/>
    <cellStyle name="Normal 2 3 2 2 7 2 2 5" xfId="20404"/>
    <cellStyle name="Normal 2 3 2 2 7 2 2 5 2" xfId="20405"/>
    <cellStyle name="Normal 2 3 2 2 7 2 2 6" xfId="20406"/>
    <cellStyle name="Normal 2 3 2 2 7 2 2 6 2" xfId="20407"/>
    <cellStyle name="Normal 2 3 2 2 7 2 2 7" xfId="20408"/>
    <cellStyle name="Normal 2 3 2 2 7 2 2 7 2" xfId="20409"/>
    <cellStyle name="Normal 2 3 2 2 7 2 2 8" xfId="20410"/>
    <cellStyle name="Normal 2 3 2 2 7 2 2 8 2" xfId="20411"/>
    <cellStyle name="Normal 2 3 2 2 7 2 2 9" xfId="20412"/>
    <cellStyle name="Normal 2 3 2 2 7 2 2 9 2" xfId="20413"/>
    <cellStyle name="Normal 2 3 2 2 7 2 3" xfId="20414"/>
    <cellStyle name="Normal 2 3 2 2 7 2 3 2" xfId="20415"/>
    <cellStyle name="Normal 2 3 2 2 7 2 4" xfId="20416"/>
    <cellStyle name="Normal 2 3 2 2 7 2 4 2" xfId="20417"/>
    <cellStyle name="Normal 2 3 2 2 7 2 5" xfId="20418"/>
    <cellStyle name="Normal 2 3 2 2 7 2 5 2" xfId="20419"/>
    <cellStyle name="Normal 2 3 2 2 7 2 6" xfId="20420"/>
    <cellStyle name="Normal 2 3 2 2 7 2 6 2" xfId="20421"/>
    <cellStyle name="Normal 2 3 2 2 7 2 7" xfId="20422"/>
    <cellStyle name="Normal 2 3 2 2 7 2 7 2" xfId="20423"/>
    <cellStyle name="Normal 2 3 2 2 7 2 8" xfId="20424"/>
    <cellStyle name="Normal 2 3 2 2 7 2 8 2" xfId="20425"/>
    <cellStyle name="Normal 2 3 2 2 7 2 9" xfId="20426"/>
    <cellStyle name="Normal 2 3 2 2 7 2 9 2" xfId="20427"/>
    <cellStyle name="Normal 2 3 2 2 7 3" xfId="20428"/>
    <cellStyle name="Normal 2 3 2 2 7 3 10" xfId="20429"/>
    <cellStyle name="Normal 2 3 2 2 7 3 10 2" xfId="20430"/>
    <cellStyle name="Normal 2 3 2 2 7 3 11" xfId="20431"/>
    <cellStyle name="Normal 2 3 2 2 7 3 2" xfId="20432"/>
    <cellStyle name="Normal 2 3 2 2 7 3 2 2" xfId="20433"/>
    <cellStyle name="Normal 2 3 2 2 7 3 3" xfId="20434"/>
    <cellStyle name="Normal 2 3 2 2 7 3 3 2" xfId="20435"/>
    <cellStyle name="Normal 2 3 2 2 7 3 4" xfId="20436"/>
    <cellStyle name="Normal 2 3 2 2 7 3 4 2" xfId="20437"/>
    <cellStyle name="Normal 2 3 2 2 7 3 5" xfId="20438"/>
    <cellStyle name="Normal 2 3 2 2 7 3 5 2" xfId="20439"/>
    <cellStyle name="Normal 2 3 2 2 7 3 6" xfId="20440"/>
    <cellStyle name="Normal 2 3 2 2 7 3 6 2" xfId="20441"/>
    <cellStyle name="Normal 2 3 2 2 7 3 7" xfId="20442"/>
    <cellStyle name="Normal 2 3 2 2 7 3 7 2" xfId="20443"/>
    <cellStyle name="Normal 2 3 2 2 7 3 8" xfId="20444"/>
    <cellStyle name="Normal 2 3 2 2 7 3 8 2" xfId="20445"/>
    <cellStyle name="Normal 2 3 2 2 7 3 9" xfId="20446"/>
    <cellStyle name="Normal 2 3 2 2 7 3 9 2" xfId="20447"/>
    <cellStyle name="Normal 2 3 2 2 7 4" xfId="20448"/>
    <cellStyle name="Normal 2 3 2 2 7 4 2" xfId="20449"/>
    <cellStyle name="Normal 2 3 2 2 7 5" xfId="20450"/>
    <cellStyle name="Normal 2 3 2 2 7 5 2" xfId="20451"/>
    <cellStyle name="Normal 2 3 2 2 7 6" xfId="20452"/>
    <cellStyle name="Normal 2 3 2 2 7 6 2" xfId="20453"/>
    <cellStyle name="Normal 2 3 2 2 7 7" xfId="20454"/>
    <cellStyle name="Normal 2 3 2 2 7 7 2" xfId="20455"/>
    <cellStyle name="Normal 2 3 2 2 7 8" xfId="20456"/>
    <cellStyle name="Normal 2 3 2 2 7 8 2" xfId="20457"/>
    <cellStyle name="Normal 2 3 2 2 7 9" xfId="20458"/>
    <cellStyle name="Normal 2 3 2 2 7 9 2" xfId="20459"/>
    <cellStyle name="Normal 2 3 2 2 8" xfId="20460"/>
    <cellStyle name="Normal 2 3 2 2 8 10" xfId="20461"/>
    <cellStyle name="Normal 2 3 2 2 8 10 2" xfId="20462"/>
    <cellStyle name="Normal 2 3 2 2 8 11" xfId="20463"/>
    <cellStyle name="Normal 2 3 2 2 8 11 2" xfId="20464"/>
    <cellStyle name="Normal 2 3 2 2 8 12" xfId="20465"/>
    <cellStyle name="Normal 2 3 2 2 8 12 2" xfId="20466"/>
    <cellStyle name="Normal 2 3 2 2 8 13" xfId="20467"/>
    <cellStyle name="Normal 2 3 2 2 8 2" xfId="20468"/>
    <cellStyle name="Normal 2 3 2 2 8 2 10" xfId="20469"/>
    <cellStyle name="Normal 2 3 2 2 8 2 10 2" xfId="20470"/>
    <cellStyle name="Normal 2 3 2 2 8 2 11" xfId="20471"/>
    <cellStyle name="Normal 2 3 2 2 8 2 11 2" xfId="20472"/>
    <cellStyle name="Normal 2 3 2 2 8 2 12" xfId="20473"/>
    <cellStyle name="Normal 2 3 2 2 8 2 2" xfId="20474"/>
    <cellStyle name="Normal 2 3 2 2 8 2 2 10" xfId="20475"/>
    <cellStyle name="Normal 2 3 2 2 8 2 2 10 2" xfId="20476"/>
    <cellStyle name="Normal 2 3 2 2 8 2 2 11" xfId="20477"/>
    <cellStyle name="Normal 2 3 2 2 8 2 2 2" xfId="20478"/>
    <cellStyle name="Normal 2 3 2 2 8 2 2 2 2" xfId="20479"/>
    <cellStyle name="Normal 2 3 2 2 8 2 2 3" xfId="20480"/>
    <cellStyle name="Normal 2 3 2 2 8 2 2 3 2" xfId="20481"/>
    <cellStyle name="Normal 2 3 2 2 8 2 2 4" xfId="20482"/>
    <cellStyle name="Normal 2 3 2 2 8 2 2 4 2" xfId="20483"/>
    <cellStyle name="Normal 2 3 2 2 8 2 2 5" xfId="20484"/>
    <cellStyle name="Normal 2 3 2 2 8 2 2 5 2" xfId="20485"/>
    <cellStyle name="Normal 2 3 2 2 8 2 2 6" xfId="20486"/>
    <cellStyle name="Normal 2 3 2 2 8 2 2 6 2" xfId="20487"/>
    <cellStyle name="Normal 2 3 2 2 8 2 2 7" xfId="20488"/>
    <cellStyle name="Normal 2 3 2 2 8 2 2 7 2" xfId="20489"/>
    <cellStyle name="Normal 2 3 2 2 8 2 2 8" xfId="20490"/>
    <cellStyle name="Normal 2 3 2 2 8 2 2 8 2" xfId="20491"/>
    <cellStyle name="Normal 2 3 2 2 8 2 2 9" xfId="20492"/>
    <cellStyle name="Normal 2 3 2 2 8 2 2 9 2" xfId="20493"/>
    <cellStyle name="Normal 2 3 2 2 8 2 3" xfId="20494"/>
    <cellStyle name="Normal 2 3 2 2 8 2 3 2" xfId="20495"/>
    <cellStyle name="Normal 2 3 2 2 8 2 4" xfId="20496"/>
    <cellStyle name="Normal 2 3 2 2 8 2 4 2" xfId="20497"/>
    <cellStyle name="Normal 2 3 2 2 8 2 5" xfId="20498"/>
    <cellStyle name="Normal 2 3 2 2 8 2 5 2" xfId="20499"/>
    <cellStyle name="Normal 2 3 2 2 8 2 6" xfId="20500"/>
    <cellStyle name="Normal 2 3 2 2 8 2 6 2" xfId="20501"/>
    <cellStyle name="Normal 2 3 2 2 8 2 7" xfId="20502"/>
    <cellStyle name="Normal 2 3 2 2 8 2 7 2" xfId="20503"/>
    <cellStyle name="Normal 2 3 2 2 8 2 8" xfId="20504"/>
    <cellStyle name="Normal 2 3 2 2 8 2 8 2" xfId="20505"/>
    <cellStyle name="Normal 2 3 2 2 8 2 9" xfId="20506"/>
    <cellStyle name="Normal 2 3 2 2 8 2 9 2" xfId="20507"/>
    <cellStyle name="Normal 2 3 2 2 8 3" xfId="20508"/>
    <cellStyle name="Normal 2 3 2 2 8 3 10" xfId="20509"/>
    <cellStyle name="Normal 2 3 2 2 8 3 10 2" xfId="20510"/>
    <cellStyle name="Normal 2 3 2 2 8 3 11" xfId="20511"/>
    <cellStyle name="Normal 2 3 2 2 8 3 2" xfId="20512"/>
    <cellStyle name="Normal 2 3 2 2 8 3 2 2" xfId="20513"/>
    <cellStyle name="Normal 2 3 2 2 8 3 3" xfId="20514"/>
    <cellStyle name="Normal 2 3 2 2 8 3 3 2" xfId="20515"/>
    <cellStyle name="Normal 2 3 2 2 8 3 4" xfId="20516"/>
    <cellStyle name="Normal 2 3 2 2 8 3 4 2" xfId="20517"/>
    <cellStyle name="Normal 2 3 2 2 8 3 5" xfId="20518"/>
    <cellStyle name="Normal 2 3 2 2 8 3 5 2" xfId="20519"/>
    <cellStyle name="Normal 2 3 2 2 8 3 6" xfId="20520"/>
    <cellStyle name="Normal 2 3 2 2 8 3 6 2" xfId="20521"/>
    <cellStyle name="Normal 2 3 2 2 8 3 7" xfId="20522"/>
    <cellStyle name="Normal 2 3 2 2 8 3 7 2" xfId="20523"/>
    <cellStyle name="Normal 2 3 2 2 8 3 8" xfId="20524"/>
    <cellStyle name="Normal 2 3 2 2 8 3 8 2" xfId="20525"/>
    <cellStyle name="Normal 2 3 2 2 8 3 9" xfId="20526"/>
    <cellStyle name="Normal 2 3 2 2 8 3 9 2" xfId="20527"/>
    <cellStyle name="Normal 2 3 2 2 8 4" xfId="20528"/>
    <cellStyle name="Normal 2 3 2 2 8 4 2" xfId="20529"/>
    <cellStyle name="Normal 2 3 2 2 8 5" xfId="20530"/>
    <cellStyle name="Normal 2 3 2 2 8 5 2" xfId="20531"/>
    <cellStyle name="Normal 2 3 2 2 8 6" xfId="20532"/>
    <cellStyle name="Normal 2 3 2 2 8 6 2" xfId="20533"/>
    <cellStyle name="Normal 2 3 2 2 8 7" xfId="20534"/>
    <cellStyle name="Normal 2 3 2 2 8 7 2" xfId="20535"/>
    <cellStyle name="Normal 2 3 2 2 8 8" xfId="20536"/>
    <cellStyle name="Normal 2 3 2 2 8 8 2" xfId="20537"/>
    <cellStyle name="Normal 2 3 2 2 8 9" xfId="20538"/>
    <cellStyle name="Normal 2 3 2 2 8 9 2" xfId="20539"/>
    <cellStyle name="Normal 2 3 2 2 9" xfId="20540"/>
    <cellStyle name="Normal 2 3 2 2 9 10" xfId="20541"/>
    <cellStyle name="Normal 2 3 2 2 9 10 2" xfId="20542"/>
    <cellStyle name="Normal 2 3 2 2 9 11" xfId="20543"/>
    <cellStyle name="Normal 2 3 2 2 9 11 2" xfId="20544"/>
    <cellStyle name="Normal 2 3 2 2 9 12" xfId="20545"/>
    <cellStyle name="Normal 2 3 2 2 9 12 2" xfId="20546"/>
    <cellStyle name="Normal 2 3 2 2 9 13" xfId="20547"/>
    <cellStyle name="Normal 2 3 2 2 9 2" xfId="20548"/>
    <cellStyle name="Normal 2 3 2 2 9 2 10" xfId="20549"/>
    <cellStyle name="Normal 2 3 2 2 9 2 10 2" xfId="20550"/>
    <cellStyle name="Normal 2 3 2 2 9 2 11" xfId="20551"/>
    <cellStyle name="Normal 2 3 2 2 9 2 11 2" xfId="20552"/>
    <cellStyle name="Normal 2 3 2 2 9 2 12" xfId="20553"/>
    <cellStyle name="Normal 2 3 2 2 9 2 2" xfId="20554"/>
    <cellStyle name="Normal 2 3 2 2 9 2 2 10" xfId="20555"/>
    <cellStyle name="Normal 2 3 2 2 9 2 2 10 2" xfId="20556"/>
    <cellStyle name="Normal 2 3 2 2 9 2 2 11" xfId="20557"/>
    <cellStyle name="Normal 2 3 2 2 9 2 2 2" xfId="20558"/>
    <cellStyle name="Normal 2 3 2 2 9 2 2 2 2" xfId="20559"/>
    <cellStyle name="Normal 2 3 2 2 9 2 2 3" xfId="20560"/>
    <cellStyle name="Normal 2 3 2 2 9 2 2 3 2" xfId="20561"/>
    <cellStyle name="Normal 2 3 2 2 9 2 2 4" xfId="20562"/>
    <cellStyle name="Normal 2 3 2 2 9 2 2 4 2" xfId="20563"/>
    <cellStyle name="Normal 2 3 2 2 9 2 2 5" xfId="20564"/>
    <cellStyle name="Normal 2 3 2 2 9 2 2 5 2" xfId="20565"/>
    <cellStyle name="Normal 2 3 2 2 9 2 2 6" xfId="20566"/>
    <cellStyle name="Normal 2 3 2 2 9 2 2 6 2" xfId="20567"/>
    <cellStyle name="Normal 2 3 2 2 9 2 2 7" xfId="20568"/>
    <cellStyle name="Normal 2 3 2 2 9 2 2 7 2" xfId="20569"/>
    <cellStyle name="Normal 2 3 2 2 9 2 2 8" xfId="20570"/>
    <cellStyle name="Normal 2 3 2 2 9 2 2 8 2" xfId="20571"/>
    <cellStyle name="Normal 2 3 2 2 9 2 2 9" xfId="20572"/>
    <cellStyle name="Normal 2 3 2 2 9 2 2 9 2" xfId="20573"/>
    <cellStyle name="Normal 2 3 2 2 9 2 3" xfId="20574"/>
    <cellStyle name="Normal 2 3 2 2 9 2 3 2" xfId="20575"/>
    <cellStyle name="Normal 2 3 2 2 9 2 4" xfId="20576"/>
    <cellStyle name="Normal 2 3 2 2 9 2 4 2" xfId="20577"/>
    <cellStyle name="Normal 2 3 2 2 9 2 5" xfId="20578"/>
    <cellStyle name="Normal 2 3 2 2 9 2 5 2" xfId="20579"/>
    <cellStyle name="Normal 2 3 2 2 9 2 6" xfId="20580"/>
    <cellStyle name="Normal 2 3 2 2 9 2 6 2" xfId="20581"/>
    <cellStyle name="Normal 2 3 2 2 9 2 7" xfId="20582"/>
    <cellStyle name="Normal 2 3 2 2 9 2 7 2" xfId="20583"/>
    <cellStyle name="Normal 2 3 2 2 9 2 8" xfId="20584"/>
    <cellStyle name="Normal 2 3 2 2 9 2 8 2" xfId="20585"/>
    <cellStyle name="Normal 2 3 2 2 9 2 9" xfId="20586"/>
    <cellStyle name="Normal 2 3 2 2 9 2 9 2" xfId="20587"/>
    <cellStyle name="Normal 2 3 2 2 9 3" xfId="20588"/>
    <cellStyle name="Normal 2 3 2 2 9 3 10" xfId="20589"/>
    <cellStyle name="Normal 2 3 2 2 9 3 10 2" xfId="20590"/>
    <cellStyle name="Normal 2 3 2 2 9 3 11" xfId="20591"/>
    <cellStyle name="Normal 2 3 2 2 9 3 2" xfId="20592"/>
    <cellStyle name="Normal 2 3 2 2 9 3 2 2" xfId="20593"/>
    <cellStyle name="Normal 2 3 2 2 9 3 3" xfId="20594"/>
    <cellStyle name="Normal 2 3 2 2 9 3 3 2" xfId="20595"/>
    <cellStyle name="Normal 2 3 2 2 9 3 4" xfId="20596"/>
    <cellStyle name="Normal 2 3 2 2 9 3 4 2" xfId="20597"/>
    <cellStyle name="Normal 2 3 2 2 9 3 5" xfId="20598"/>
    <cellStyle name="Normal 2 3 2 2 9 3 5 2" xfId="20599"/>
    <cellStyle name="Normal 2 3 2 2 9 3 6" xfId="20600"/>
    <cellStyle name="Normal 2 3 2 2 9 3 6 2" xfId="20601"/>
    <cellStyle name="Normal 2 3 2 2 9 3 7" xfId="20602"/>
    <cellStyle name="Normal 2 3 2 2 9 3 7 2" xfId="20603"/>
    <cellStyle name="Normal 2 3 2 2 9 3 8" xfId="20604"/>
    <cellStyle name="Normal 2 3 2 2 9 3 8 2" xfId="20605"/>
    <cellStyle name="Normal 2 3 2 2 9 3 9" xfId="20606"/>
    <cellStyle name="Normal 2 3 2 2 9 3 9 2" xfId="20607"/>
    <cellStyle name="Normal 2 3 2 2 9 4" xfId="20608"/>
    <cellStyle name="Normal 2 3 2 2 9 4 2" xfId="20609"/>
    <cellStyle name="Normal 2 3 2 2 9 5" xfId="20610"/>
    <cellStyle name="Normal 2 3 2 2 9 5 2" xfId="20611"/>
    <cellStyle name="Normal 2 3 2 2 9 6" xfId="20612"/>
    <cellStyle name="Normal 2 3 2 2 9 6 2" xfId="20613"/>
    <cellStyle name="Normal 2 3 2 2 9 7" xfId="20614"/>
    <cellStyle name="Normal 2 3 2 2 9 7 2" xfId="20615"/>
    <cellStyle name="Normal 2 3 2 2 9 8" xfId="20616"/>
    <cellStyle name="Normal 2 3 2 2 9 8 2" xfId="20617"/>
    <cellStyle name="Normal 2 3 2 2 9 9" xfId="20618"/>
    <cellStyle name="Normal 2 3 2 2 9 9 2" xfId="20619"/>
    <cellStyle name="Normal 2 3 2 20" xfId="20620"/>
    <cellStyle name="Normal 2 3 2 21" xfId="20621"/>
    <cellStyle name="Normal 2 3 2 22" xfId="20622"/>
    <cellStyle name="Normal 2 3 2 23" xfId="20623"/>
    <cellStyle name="Normal 2 3 2 24" xfId="20624"/>
    <cellStyle name="Normal 2 3 2 25" xfId="20625"/>
    <cellStyle name="Normal 2 3 2 26" xfId="20626"/>
    <cellStyle name="Normal 2 3 2 27" xfId="20627"/>
    <cellStyle name="Normal 2 3 2 28" xfId="20628"/>
    <cellStyle name="Normal 2 3 2 29" xfId="20629"/>
    <cellStyle name="Normal 2 3 2 3" xfId="20630"/>
    <cellStyle name="Normal 2 3 2 3 10" xfId="20631"/>
    <cellStyle name="Normal 2 3 2 3 10 2" xfId="20632"/>
    <cellStyle name="Normal 2 3 2 3 11" xfId="20633"/>
    <cellStyle name="Normal 2 3 2 3 11 2" xfId="20634"/>
    <cellStyle name="Normal 2 3 2 3 12" xfId="20635"/>
    <cellStyle name="Normal 2 3 2 3 12 2" xfId="20636"/>
    <cellStyle name="Normal 2 3 2 3 13" xfId="20637"/>
    <cellStyle name="Normal 2 3 2 3 2" xfId="20638"/>
    <cellStyle name="Normal 2 3 2 3 2 10" xfId="20639"/>
    <cellStyle name="Normal 2 3 2 3 2 10 2" xfId="20640"/>
    <cellStyle name="Normal 2 3 2 3 2 11" xfId="20641"/>
    <cellStyle name="Normal 2 3 2 3 2 11 2" xfId="20642"/>
    <cellStyle name="Normal 2 3 2 3 2 12" xfId="20643"/>
    <cellStyle name="Normal 2 3 2 3 2 2" xfId="20644"/>
    <cellStyle name="Normal 2 3 2 3 2 2 10" xfId="20645"/>
    <cellStyle name="Normal 2 3 2 3 2 2 10 2" xfId="20646"/>
    <cellStyle name="Normal 2 3 2 3 2 2 11" xfId="20647"/>
    <cellStyle name="Normal 2 3 2 3 2 2 2" xfId="20648"/>
    <cellStyle name="Normal 2 3 2 3 2 2 2 2" xfId="20649"/>
    <cellStyle name="Normal 2 3 2 3 2 2 3" xfId="20650"/>
    <cellStyle name="Normal 2 3 2 3 2 2 3 2" xfId="20651"/>
    <cellStyle name="Normal 2 3 2 3 2 2 4" xfId="20652"/>
    <cellStyle name="Normal 2 3 2 3 2 2 4 2" xfId="20653"/>
    <cellStyle name="Normal 2 3 2 3 2 2 5" xfId="20654"/>
    <cellStyle name="Normal 2 3 2 3 2 2 5 2" xfId="20655"/>
    <cellStyle name="Normal 2 3 2 3 2 2 6" xfId="20656"/>
    <cellStyle name="Normal 2 3 2 3 2 2 6 2" xfId="20657"/>
    <cellStyle name="Normal 2 3 2 3 2 2 7" xfId="20658"/>
    <cellStyle name="Normal 2 3 2 3 2 2 7 2" xfId="20659"/>
    <cellStyle name="Normal 2 3 2 3 2 2 8" xfId="20660"/>
    <cellStyle name="Normal 2 3 2 3 2 2 8 2" xfId="20661"/>
    <cellStyle name="Normal 2 3 2 3 2 2 9" xfId="20662"/>
    <cellStyle name="Normal 2 3 2 3 2 2 9 2" xfId="20663"/>
    <cellStyle name="Normal 2 3 2 3 2 3" xfId="20664"/>
    <cellStyle name="Normal 2 3 2 3 2 3 2" xfId="20665"/>
    <cellStyle name="Normal 2 3 2 3 2 4" xfId="20666"/>
    <cellStyle name="Normal 2 3 2 3 2 4 2" xfId="20667"/>
    <cellStyle name="Normal 2 3 2 3 2 5" xfId="20668"/>
    <cellStyle name="Normal 2 3 2 3 2 5 2" xfId="20669"/>
    <cellStyle name="Normal 2 3 2 3 2 6" xfId="20670"/>
    <cellStyle name="Normal 2 3 2 3 2 6 2" xfId="20671"/>
    <cellStyle name="Normal 2 3 2 3 2 7" xfId="20672"/>
    <cellStyle name="Normal 2 3 2 3 2 7 2" xfId="20673"/>
    <cellStyle name="Normal 2 3 2 3 2 8" xfId="20674"/>
    <cellStyle name="Normal 2 3 2 3 2 8 2" xfId="20675"/>
    <cellStyle name="Normal 2 3 2 3 2 9" xfId="20676"/>
    <cellStyle name="Normal 2 3 2 3 2 9 2" xfId="20677"/>
    <cellStyle name="Normal 2 3 2 3 3" xfId="20678"/>
    <cellStyle name="Normal 2 3 2 3 3 10" xfId="20679"/>
    <cellStyle name="Normal 2 3 2 3 3 10 2" xfId="20680"/>
    <cellStyle name="Normal 2 3 2 3 3 11" xfId="20681"/>
    <cellStyle name="Normal 2 3 2 3 3 2" xfId="20682"/>
    <cellStyle name="Normal 2 3 2 3 3 2 2" xfId="20683"/>
    <cellStyle name="Normal 2 3 2 3 3 3" xfId="20684"/>
    <cellStyle name="Normal 2 3 2 3 3 3 2" xfId="20685"/>
    <cellStyle name="Normal 2 3 2 3 3 4" xfId="20686"/>
    <cellStyle name="Normal 2 3 2 3 3 4 2" xfId="20687"/>
    <cellStyle name="Normal 2 3 2 3 3 5" xfId="20688"/>
    <cellStyle name="Normal 2 3 2 3 3 5 2" xfId="20689"/>
    <cellStyle name="Normal 2 3 2 3 3 6" xfId="20690"/>
    <cellStyle name="Normal 2 3 2 3 3 6 2" xfId="20691"/>
    <cellStyle name="Normal 2 3 2 3 3 7" xfId="20692"/>
    <cellStyle name="Normal 2 3 2 3 3 7 2" xfId="20693"/>
    <cellStyle name="Normal 2 3 2 3 3 8" xfId="20694"/>
    <cellStyle name="Normal 2 3 2 3 3 8 2" xfId="20695"/>
    <cellStyle name="Normal 2 3 2 3 3 9" xfId="20696"/>
    <cellStyle name="Normal 2 3 2 3 3 9 2" xfId="20697"/>
    <cellStyle name="Normal 2 3 2 3 4" xfId="20698"/>
    <cellStyle name="Normal 2 3 2 3 4 2" xfId="20699"/>
    <cellStyle name="Normal 2 3 2 3 5" xfId="20700"/>
    <cellStyle name="Normal 2 3 2 3 5 2" xfId="20701"/>
    <cellStyle name="Normal 2 3 2 3 6" xfId="20702"/>
    <cellStyle name="Normal 2 3 2 3 6 2" xfId="20703"/>
    <cellStyle name="Normal 2 3 2 3 7" xfId="20704"/>
    <cellStyle name="Normal 2 3 2 3 7 2" xfId="20705"/>
    <cellStyle name="Normal 2 3 2 3 8" xfId="20706"/>
    <cellStyle name="Normal 2 3 2 3 8 2" xfId="20707"/>
    <cellStyle name="Normal 2 3 2 3 9" xfId="20708"/>
    <cellStyle name="Normal 2 3 2 3 9 2" xfId="20709"/>
    <cellStyle name="Normal 2 3 2 4" xfId="20710"/>
    <cellStyle name="Normal 2 3 2 4 10" xfId="20711"/>
    <cellStyle name="Normal 2 3 2 4 10 2" xfId="20712"/>
    <cellStyle name="Normal 2 3 2 4 11" xfId="20713"/>
    <cellStyle name="Normal 2 3 2 4 11 2" xfId="20714"/>
    <cellStyle name="Normal 2 3 2 4 12" xfId="20715"/>
    <cellStyle name="Normal 2 3 2 4 12 2" xfId="20716"/>
    <cellStyle name="Normal 2 3 2 4 13" xfId="20717"/>
    <cellStyle name="Normal 2 3 2 4 2" xfId="20718"/>
    <cellStyle name="Normal 2 3 2 4 2 10" xfId="20719"/>
    <cellStyle name="Normal 2 3 2 4 2 10 2" xfId="20720"/>
    <cellStyle name="Normal 2 3 2 4 2 11" xfId="20721"/>
    <cellStyle name="Normal 2 3 2 4 2 11 2" xfId="20722"/>
    <cellStyle name="Normal 2 3 2 4 2 12" xfId="20723"/>
    <cellStyle name="Normal 2 3 2 4 2 2" xfId="20724"/>
    <cellStyle name="Normal 2 3 2 4 2 2 10" xfId="20725"/>
    <cellStyle name="Normal 2 3 2 4 2 2 10 2" xfId="20726"/>
    <cellStyle name="Normal 2 3 2 4 2 2 11" xfId="20727"/>
    <cellStyle name="Normal 2 3 2 4 2 2 2" xfId="20728"/>
    <cellStyle name="Normal 2 3 2 4 2 2 2 2" xfId="20729"/>
    <cellStyle name="Normal 2 3 2 4 2 2 3" xfId="20730"/>
    <cellStyle name="Normal 2 3 2 4 2 2 3 2" xfId="20731"/>
    <cellStyle name="Normal 2 3 2 4 2 2 4" xfId="20732"/>
    <cellStyle name="Normal 2 3 2 4 2 2 4 2" xfId="20733"/>
    <cellStyle name="Normal 2 3 2 4 2 2 5" xfId="20734"/>
    <cellStyle name="Normal 2 3 2 4 2 2 5 2" xfId="20735"/>
    <cellStyle name="Normal 2 3 2 4 2 2 6" xfId="20736"/>
    <cellStyle name="Normal 2 3 2 4 2 2 6 2" xfId="20737"/>
    <cellStyle name="Normal 2 3 2 4 2 2 7" xfId="20738"/>
    <cellStyle name="Normal 2 3 2 4 2 2 7 2" xfId="20739"/>
    <cellStyle name="Normal 2 3 2 4 2 2 8" xfId="20740"/>
    <cellStyle name="Normal 2 3 2 4 2 2 8 2" xfId="20741"/>
    <cellStyle name="Normal 2 3 2 4 2 2 9" xfId="20742"/>
    <cellStyle name="Normal 2 3 2 4 2 2 9 2" xfId="20743"/>
    <cellStyle name="Normal 2 3 2 4 2 3" xfId="20744"/>
    <cellStyle name="Normal 2 3 2 4 2 3 2" xfId="20745"/>
    <cellStyle name="Normal 2 3 2 4 2 4" xfId="20746"/>
    <cellStyle name="Normal 2 3 2 4 2 4 2" xfId="20747"/>
    <cellStyle name="Normal 2 3 2 4 2 5" xfId="20748"/>
    <cellStyle name="Normal 2 3 2 4 2 5 2" xfId="20749"/>
    <cellStyle name="Normal 2 3 2 4 2 6" xfId="20750"/>
    <cellStyle name="Normal 2 3 2 4 2 6 2" xfId="20751"/>
    <cellStyle name="Normal 2 3 2 4 2 7" xfId="20752"/>
    <cellStyle name="Normal 2 3 2 4 2 7 2" xfId="20753"/>
    <cellStyle name="Normal 2 3 2 4 2 8" xfId="20754"/>
    <cellStyle name="Normal 2 3 2 4 2 8 2" xfId="20755"/>
    <cellStyle name="Normal 2 3 2 4 2 9" xfId="20756"/>
    <cellStyle name="Normal 2 3 2 4 2 9 2" xfId="20757"/>
    <cellStyle name="Normal 2 3 2 4 3" xfId="20758"/>
    <cellStyle name="Normal 2 3 2 4 3 10" xfId="20759"/>
    <cellStyle name="Normal 2 3 2 4 3 10 2" xfId="20760"/>
    <cellStyle name="Normal 2 3 2 4 3 11" xfId="20761"/>
    <cellStyle name="Normal 2 3 2 4 3 2" xfId="20762"/>
    <cellStyle name="Normal 2 3 2 4 3 2 2" xfId="20763"/>
    <cellStyle name="Normal 2 3 2 4 3 3" xfId="20764"/>
    <cellStyle name="Normal 2 3 2 4 3 3 2" xfId="20765"/>
    <cellStyle name="Normal 2 3 2 4 3 4" xfId="20766"/>
    <cellStyle name="Normal 2 3 2 4 3 4 2" xfId="20767"/>
    <cellStyle name="Normal 2 3 2 4 3 5" xfId="20768"/>
    <cellStyle name="Normal 2 3 2 4 3 5 2" xfId="20769"/>
    <cellStyle name="Normal 2 3 2 4 3 6" xfId="20770"/>
    <cellStyle name="Normal 2 3 2 4 3 6 2" xfId="20771"/>
    <cellStyle name="Normal 2 3 2 4 3 7" xfId="20772"/>
    <cellStyle name="Normal 2 3 2 4 3 7 2" xfId="20773"/>
    <cellStyle name="Normal 2 3 2 4 3 8" xfId="20774"/>
    <cellStyle name="Normal 2 3 2 4 3 8 2" xfId="20775"/>
    <cellStyle name="Normal 2 3 2 4 3 9" xfId="20776"/>
    <cellStyle name="Normal 2 3 2 4 3 9 2" xfId="20777"/>
    <cellStyle name="Normal 2 3 2 4 4" xfId="20778"/>
    <cellStyle name="Normal 2 3 2 4 4 2" xfId="20779"/>
    <cellStyle name="Normal 2 3 2 4 5" xfId="20780"/>
    <cellStyle name="Normal 2 3 2 4 5 2" xfId="20781"/>
    <cellStyle name="Normal 2 3 2 4 6" xfId="20782"/>
    <cellStyle name="Normal 2 3 2 4 6 2" xfId="20783"/>
    <cellStyle name="Normal 2 3 2 4 7" xfId="20784"/>
    <cellStyle name="Normal 2 3 2 4 7 2" xfId="20785"/>
    <cellStyle name="Normal 2 3 2 4 8" xfId="20786"/>
    <cellStyle name="Normal 2 3 2 4 8 2" xfId="20787"/>
    <cellStyle name="Normal 2 3 2 4 9" xfId="20788"/>
    <cellStyle name="Normal 2 3 2 4 9 2" xfId="20789"/>
    <cellStyle name="Normal 2 3 2 5" xfId="20790"/>
    <cellStyle name="Normal 2 3 2 5 10" xfId="20791"/>
    <cellStyle name="Normal 2 3 2 5 10 2" xfId="20792"/>
    <cellStyle name="Normal 2 3 2 5 11" xfId="20793"/>
    <cellStyle name="Normal 2 3 2 5 11 2" xfId="20794"/>
    <cellStyle name="Normal 2 3 2 5 12" xfId="20795"/>
    <cellStyle name="Normal 2 3 2 5 12 2" xfId="20796"/>
    <cellStyle name="Normal 2 3 2 5 13" xfId="20797"/>
    <cellStyle name="Normal 2 3 2 5 2" xfId="20798"/>
    <cellStyle name="Normal 2 3 2 5 2 10" xfId="20799"/>
    <cellStyle name="Normal 2 3 2 5 2 10 2" xfId="20800"/>
    <cellStyle name="Normal 2 3 2 5 2 11" xfId="20801"/>
    <cellStyle name="Normal 2 3 2 5 2 11 2" xfId="20802"/>
    <cellStyle name="Normal 2 3 2 5 2 12" xfId="20803"/>
    <cellStyle name="Normal 2 3 2 5 2 2" xfId="20804"/>
    <cellStyle name="Normal 2 3 2 5 2 2 10" xfId="20805"/>
    <cellStyle name="Normal 2 3 2 5 2 2 10 2" xfId="20806"/>
    <cellStyle name="Normal 2 3 2 5 2 2 11" xfId="20807"/>
    <cellStyle name="Normal 2 3 2 5 2 2 2" xfId="20808"/>
    <cellStyle name="Normal 2 3 2 5 2 2 2 2" xfId="20809"/>
    <cellStyle name="Normal 2 3 2 5 2 2 3" xfId="20810"/>
    <cellStyle name="Normal 2 3 2 5 2 2 3 2" xfId="20811"/>
    <cellStyle name="Normal 2 3 2 5 2 2 4" xfId="20812"/>
    <cellStyle name="Normal 2 3 2 5 2 2 4 2" xfId="20813"/>
    <cellStyle name="Normal 2 3 2 5 2 2 5" xfId="20814"/>
    <cellStyle name="Normal 2 3 2 5 2 2 5 2" xfId="20815"/>
    <cellStyle name="Normal 2 3 2 5 2 2 6" xfId="20816"/>
    <cellStyle name="Normal 2 3 2 5 2 2 6 2" xfId="20817"/>
    <cellStyle name="Normal 2 3 2 5 2 2 7" xfId="20818"/>
    <cellStyle name="Normal 2 3 2 5 2 2 7 2" xfId="20819"/>
    <cellStyle name="Normal 2 3 2 5 2 2 8" xfId="20820"/>
    <cellStyle name="Normal 2 3 2 5 2 2 8 2" xfId="20821"/>
    <cellStyle name="Normal 2 3 2 5 2 2 9" xfId="20822"/>
    <cellStyle name="Normal 2 3 2 5 2 2 9 2" xfId="20823"/>
    <cellStyle name="Normal 2 3 2 5 2 3" xfId="20824"/>
    <cellStyle name="Normal 2 3 2 5 2 3 2" xfId="20825"/>
    <cellStyle name="Normal 2 3 2 5 2 4" xfId="20826"/>
    <cellStyle name="Normal 2 3 2 5 2 4 2" xfId="20827"/>
    <cellStyle name="Normal 2 3 2 5 2 5" xfId="20828"/>
    <cellStyle name="Normal 2 3 2 5 2 5 2" xfId="20829"/>
    <cellStyle name="Normal 2 3 2 5 2 6" xfId="20830"/>
    <cellStyle name="Normal 2 3 2 5 2 6 2" xfId="20831"/>
    <cellStyle name="Normal 2 3 2 5 2 7" xfId="20832"/>
    <cellStyle name="Normal 2 3 2 5 2 7 2" xfId="20833"/>
    <cellStyle name="Normal 2 3 2 5 2 8" xfId="20834"/>
    <cellStyle name="Normal 2 3 2 5 2 8 2" xfId="20835"/>
    <cellStyle name="Normal 2 3 2 5 2 9" xfId="20836"/>
    <cellStyle name="Normal 2 3 2 5 2 9 2" xfId="20837"/>
    <cellStyle name="Normal 2 3 2 5 3" xfId="20838"/>
    <cellStyle name="Normal 2 3 2 5 3 10" xfId="20839"/>
    <cellStyle name="Normal 2 3 2 5 3 10 2" xfId="20840"/>
    <cellStyle name="Normal 2 3 2 5 3 11" xfId="20841"/>
    <cellStyle name="Normal 2 3 2 5 3 2" xfId="20842"/>
    <cellStyle name="Normal 2 3 2 5 3 2 2" xfId="20843"/>
    <cellStyle name="Normal 2 3 2 5 3 3" xfId="20844"/>
    <cellStyle name="Normal 2 3 2 5 3 3 2" xfId="20845"/>
    <cellStyle name="Normal 2 3 2 5 3 4" xfId="20846"/>
    <cellStyle name="Normal 2 3 2 5 3 4 2" xfId="20847"/>
    <cellStyle name="Normal 2 3 2 5 3 5" xfId="20848"/>
    <cellStyle name="Normal 2 3 2 5 3 5 2" xfId="20849"/>
    <cellStyle name="Normal 2 3 2 5 3 6" xfId="20850"/>
    <cellStyle name="Normal 2 3 2 5 3 6 2" xfId="20851"/>
    <cellStyle name="Normal 2 3 2 5 3 7" xfId="20852"/>
    <cellStyle name="Normal 2 3 2 5 3 7 2" xfId="20853"/>
    <cellStyle name="Normal 2 3 2 5 3 8" xfId="20854"/>
    <cellStyle name="Normal 2 3 2 5 3 8 2" xfId="20855"/>
    <cellStyle name="Normal 2 3 2 5 3 9" xfId="20856"/>
    <cellStyle name="Normal 2 3 2 5 3 9 2" xfId="20857"/>
    <cellStyle name="Normal 2 3 2 5 4" xfId="20858"/>
    <cellStyle name="Normal 2 3 2 5 4 2" xfId="20859"/>
    <cellStyle name="Normal 2 3 2 5 5" xfId="20860"/>
    <cellStyle name="Normal 2 3 2 5 5 2" xfId="20861"/>
    <cellStyle name="Normal 2 3 2 5 6" xfId="20862"/>
    <cellStyle name="Normal 2 3 2 5 6 2" xfId="20863"/>
    <cellStyle name="Normal 2 3 2 5 7" xfId="20864"/>
    <cellStyle name="Normal 2 3 2 5 7 2" xfId="20865"/>
    <cellStyle name="Normal 2 3 2 5 8" xfId="20866"/>
    <cellStyle name="Normal 2 3 2 5 8 2" xfId="20867"/>
    <cellStyle name="Normal 2 3 2 5 9" xfId="20868"/>
    <cellStyle name="Normal 2 3 2 5 9 2" xfId="20869"/>
    <cellStyle name="Normal 2 3 2 6" xfId="20870"/>
    <cellStyle name="Normal 2 3 2 6 10" xfId="20871"/>
    <cellStyle name="Normal 2 3 2 6 10 2" xfId="20872"/>
    <cellStyle name="Normal 2 3 2 6 11" xfId="20873"/>
    <cellStyle name="Normal 2 3 2 6 11 2" xfId="20874"/>
    <cellStyle name="Normal 2 3 2 6 12" xfId="20875"/>
    <cellStyle name="Normal 2 3 2 6 12 2" xfId="20876"/>
    <cellStyle name="Normal 2 3 2 6 13" xfId="20877"/>
    <cellStyle name="Normal 2 3 2 6 2" xfId="20878"/>
    <cellStyle name="Normal 2 3 2 6 2 10" xfId="20879"/>
    <cellStyle name="Normal 2 3 2 6 2 10 2" xfId="20880"/>
    <cellStyle name="Normal 2 3 2 6 2 11" xfId="20881"/>
    <cellStyle name="Normal 2 3 2 6 2 11 2" xfId="20882"/>
    <cellStyle name="Normal 2 3 2 6 2 12" xfId="20883"/>
    <cellStyle name="Normal 2 3 2 6 2 2" xfId="20884"/>
    <cellStyle name="Normal 2 3 2 6 2 2 10" xfId="20885"/>
    <cellStyle name="Normal 2 3 2 6 2 2 10 2" xfId="20886"/>
    <cellStyle name="Normal 2 3 2 6 2 2 11" xfId="20887"/>
    <cellStyle name="Normal 2 3 2 6 2 2 2" xfId="20888"/>
    <cellStyle name="Normal 2 3 2 6 2 2 2 2" xfId="20889"/>
    <cellStyle name="Normal 2 3 2 6 2 2 3" xfId="20890"/>
    <cellStyle name="Normal 2 3 2 6 2 2 3 2" xfId="20891"/>
    <cellStyle name="Normal 2 3 2 6 2 2 4" xfId="20892"/>
    <cellStyle name="Normal 2 3 2 6 2 2 4 2" xfId="20893"/>
    <cellStyle name="Normal 2 3 2 6 2 2 5" xfId="20894"/>
    <cellStyle name="Normal 2 3 2 6 2 2 5 2" xfId="20895"/>
    <cellStyle name="Normal 2 3 2 6 2 2 6" xfId="20896"/>
    <cellStyle name="Normal 2 3 2 6 2 2 6 2" xfId="20897"/>
    <cellStyle name="Normal 2 3 2 6 2 2 7" xfId="20898"/>
    <cellStyle name="Normal 2 3 2 6 2 2 7 2" xfId="20899"/>
    <cellStyle name="Normal 2 3 2 6 2 2 8" xfId="20900"/>
    <cellStyle name="Normal 2 3 2 6 2 2 8 2" xfId="20901"/>
    <cellStyle name="Normal 2 3 2 6 2 2 9" xfId="20902"/>
    <cellStyle name="Normal 2 3 2 6 2 2 9 2" xfId="20903"/>
    <cellStyle name="Normal 2 3 2 6 2 3" xfId="20904"/>
    <cellStyle name="Normal 2 3 2 6 2 3 2" xfId="20905"/>
    <cellStyle name="Normal 2 3 2 6 2 4" xfId="20906"/>
    <cellStyle name="Normal 2 3 2 6 2 4 2" xfId="20907"/>
    <cellStyle name="Normal 2 3 2 6 2 5" xfId="20908"/>
    <cellStyle name="Normal 2 3 2 6 2 5 2" xfId="20909"/>
    <cellStyle name="Normal 2 3 2 6 2 6" xfId="20910"/>
    <cellStyle name="Normal 2 3 2 6 2 6 2" xfId="20911"/>
    <cellStyle name="Normal 2 3 2 6 2 7" xfId="20912"/>
    <cellStyle name="Normal 2 3 2 6 2 7 2" xfId="20913"/>
    <cellStyle name="Normal 2 3 2 6 2 8" xfId="20914"/>
    <cellStyle name="Normal 2 3 2 6 2 8 2" xfId="20915"/>
    <cellStyle name="Normal 2 3 2 6 2 9" xfId="20916"/>
    <cellStyle name="Normal 2 3 2 6 2 9 2" xfId="20917"/>
    <cellStyle name="Normal 2 3 2 6 3" xfId="20918"/>
    <cellStyle name="Normal 2 3 2 6 3 10" xfId="20919"/>
    <cellStyle name="Normal 2 3 2 6 3 10 2" xfId="20920"/>
    <cellStyle name="Normal 2 3 2 6 3 11" xfId="20921"/>
    <cellStyle name="Normal 2 3 2 6 3 2" xfId="20922"/>
    <cellStyle name="Normal 2 3 2 6 3 2 2" xfId="20923"/>
    <cellStyle name="Normal 2 3 2 6 3 3" xfId="20924"/>
    <cellStyle name="Normal 2 3 2 6 3 3 2" xfId="20925"/>
    <cellStyle name="Normal 2 3 2 6 3 4" xfId="20926"/>
    <cellStyle name="Normal 2 3 2 6 3 4 2" xfId="20927"/>
    <cellStyle name="Normal 2 3 2 6 3 5" xfId="20928"/>
    <cellStyle name="Normal 2 3 2 6 3 5 2" xfId="20929"/>
    <cellStyle name="Normal 2 3 2 6 3 6" xfId="20930"/>
    <cellStyle name="Normal 2 3 2 6 3 6 2" xfId="20931"/>
    <cellStyle name="Normal 2 3 2 6 3 7" xfId="20932"/>
    <cellStyle name="Normal 2 3 2 6 3 7 2" xfId="20933"/>
    <cellStyle name="Normal 2 3 2 6 3 8" xfId="20934"/>
    <cellStyle name="Normal 2 3 2 6 3 8 2" xfId="20935"/>
    <cellStyle name="Normal 2 3 2 6 3 9" xfId="20936"/>
    <cellStyle name="Normal 2 3 2 6 3 9 2" xfId="20937"/>
    <cellStyle name="Normal 2 3 2 6 4" xfId="20938"/>
    <cellStyle name="Normal 2 3 2 6 4 2" xfId="20939"/>
    <cellStyle name="Normal 2 3 2 6 5" xfId="20940"/>
    <cellStyle name="Normal 2 3 2 6 5 2" xfId="20941"/>
    <cellStyle name="Normal 2 3 2 6 6" xfId="20942"/>
    <cellStyle name="Normal 2 3 2 6 6 2" xfId="20943"/>
    <cellStyle name="Normal 2 3 2 6 7" xfId="20944"/>
    <cellStyle name="Normal 2 3 2 6 7 2" xfId="20945"/>
    <cellStyle name="Normal 2 3 2 6 8" xfId="20946"/>
    <cellStyle name="Normal 2 3 2 6 8 2" xfId="20947"/>
    <cellStyle name="Normal 2 3 2 6 9" xfId="20948"/>
    <cellStyle name="Normal 2 3 2 6 9 2" xfId="20949"/>
    <cellStyle name="Normal 2 3 2 7" xfId="20950"/>
    <cellStyle name="Normal 2 3 2 7 10" xfId="20951"/>
    <cellStyle name="Normal 2 3 2 7 10 2" xfId="20952"/>
    <cellStyle name="Normal 2 3 2 7 11" xfId="20953"/>
    <cellStyle name="Normal 2 3 2 7 11 2" xfId="20954"/>
    <cellStyle name="Normal 2 3 2 7 12" xfId="20955"/>
    <cellStyle name="Normal 2 3 2 7 12 2" xfId="20956"/>
    <cellStyle name="Normal 2 3 2 7 13" xfId="20957"/>
    <cellStyle name="Normal 2 3 2 7 2" xfId="20958"/>
    <cellStyle name="Normal 2 3 2 7 2 10" xfId="20959"/>
    <cellStyle name="Normal 2 3 2 7 2 10 2" xfId="20960"/>
    <cellStyle name="Normal 2 3 2 7 2 11" xfId="20961"/>
    <cellStyle name="Normal 2 3 2 7 2 11 2" xfId="20962"/>
    <cellStyle name="Normal 2 3 2 7 2 12" xfId="20963"/>
    <cellStyle name="Normal 2 3 2 7 2 2" xfId="20964"/>
    <cellStyle name="Normal 2 3 2 7 2 2 10" xfId="20965"/>
    <cellStyle name="Normal 2 3 2 7 2 2 10 2" xfId="20966"/>
    <cellStyle name="Normal 2 3 2 7 2 2 11" xfId="20967"/>
    <cellStyle name="Normal 2 3 2 7 2 2 2" xfId="20968"/>
    <cellStyle name="Normal 2 3 2 7 2 2 2 2" xfId="20969"/>
    <cellStyle name="Normal 2 3 2 7 2 2 3" xfId="20970"/>
    <cellStyle name="Normal 2 3 2 7 2 2 3 2" xfId="20971"/>
    <cellStyle name="Normal 2 3 2 7 2 2 4" xfId="20972"/>
    <cellStyle name="Normal 2 3 2 7 2 2 4 2" xfId="20973"/>
    <cellStyle name="Normal 2 3 2 7 2 2 5" xfId="20974"/>
    <cellStyle name="Normal 2 3 2 7 2 2 5 2" xfId="20975"/>
    <cellStyle name="Normal 2 3 2 7 2 2 6" xfId="20976"/>
    <cellStyle name="Normal 2 3 2 7 2 2 6 2" xfId="20977"/>
    <cellStyle name="Normal 2 3 2 7 2 2 7" xfId="20978"/>
    <cellStyle name="Normal 2 3 2 7 2 2 7 2" xfId="20979"/>
    <cellStyle name="Normal 2 3 2 7 2 2 8" xfId="20980"/>
    <cellStyle name="Normal 2 3 2 7 2 2 8 2" xfId="20981"/>
    <cellStyle name="Normal 2 3 2 7 2 2 9" xfId="20982"/>
    <cellStyle name="Normal 2 3 2 7 2 2 9 2" xfId="20983"/>
    <cellStyle name="Normal 2 3 2 7 2 3" xfId="20984"/>
    <cellStyle name="Normal 2 3 2 7 2 3 2" xfId="20985"/>
    <cellStyle name="Normal 2 3 2 7 2 4" xfId="20986"/>
    <cellStyle name="Normal 2 3 2 7 2 4 2" xfId="20987"/>
    <cellStyle name="Normal 2 3 2 7 2 5" xfId="20988"/>
    <cellStyle name="Normal 2 3 2 7 2 5 2" xfId="20989"/>
    <cellStyle name="Normal 2 3 2 7 2 6" xfId="20990"/>
    <cellStyle name="Normal 2 3 2 7 2 6 2" xfId="20991"/>
    <cellStyle name="Normal 2 3 2 7 2 7" xfId="20992"/>
    <cellStyle name="Normal 2 3 2 7 2 7 2" xfId="20993"/>
    <cellStyle name="Normal 2 3 2 7 2 8" xfId="20994"/>
    <cellStyle name="Normal 2 3 2 7 2 8 2" xfId="20995"/>
    <cellStyle name="Normal 2 3 2 7 2 9" xfId="20996"/>
    <cellStyle name="Normal 2 3 2 7 2 9 2" xfId="20997"/>
    <cellStyle name="Normal 2 3 2 7 3" xfId="20998"/>
    <cellStyle name="Normal 2 3 2 7 3 10" xfId="20999"/>
    <cellStyle name="Normal 2 3 2 7 3 10 2" xfId="21000"/>
    <cellStyle name="Normal 2 3 2 7 3 11" xfId="21001"/>
    <cellStyle name="Normal 2 3 2 7 3 2" xfId="21002"/>
    <cellStyle name="Normal 2 3 2 7 3 2 2" xfId="21003"/>
    <cellStyle name="Normal 2 3 2 7 3 3" xfId="21004"/>
    <cellStyle name="Normal 2 3 2 7 3 3 2" xfId="21005"/>
    <cellStyle name="Normal 2 3 2 7 3 4" xfId="21006"/>
    <cellStyle name="Normal 2 3 2 7 3 4 2" xfId="21007"/>
    <cellStyle name="Normal 2 3 2 7 3 5" xfId="21008"/>
    <cellStyle name="Normal 2 3 2 7 3 5 2" xfId="21009"/>
    <cellStyle name="Normal 2 3 2 7 3 6" xfId="21010"/>
    <cellStyle name="Normal 2 3 2 7 3 6 2" xfId="21011"/>
    <cellStyle name="Normal 2 3 2 7 3 7" xfId="21012"/>
    <cellStyle name="Normal 2 3 2 7 3 7 2" xfId="21013"/>
    <cellStyle name="Normal 2 3 2 7 3 8" xfId="21014"/>
    <cellStyle name="Normal 2 3 2 7 3 8 2" xfId="21015"/>
    <cellStyle name="Normal 2 3 2 7 3 9" xfId="21016"/>
    <cellStyle name="Normal 2 3 2 7 3 9 2" xfId="21017"/>
    <cellStyle name="Normal 2 3 2 7 4" xfId="21018"/>
    <cellStyle name="Normal 2 3 2 7 4 2" xfId="21019"/>
    <cellStyle name="Normal 2 3 2 7 5" xfId="21020"/>
    <cellStyle name="Normal 2 3 2 7 5 2" xfId="21021"/>
    <cellStyle name="Normal 2 3 2 7 6" xfId="21022"/>
    <cellStyle name="Normal 2 3 2 7 6 2" xfId="21023"/>
    <cellStyle name="Normal 2 3 2 7 7" xfId="21024"/>
    <cellStyle name="Normal 2 3 2 7 7 2" xfId="21025"/>
    <cellStyle name="Normal 2 3 2 7 8" xfId="21026"/>
    <cellStyle name="Normal 2 3 2 7 8 2" xfId="21027"/>
    <cellStyle name="Normal 2 3 2 7 9" xfId="21028"/>
    <cellStyle name="Normal 2 3 2 7 9 2" xfId="21029"/>
    <cellStyle name="Normal 2 3 2 8" xfId="21030"/>
    <cellStyle name="Normal 2 3 2 8 10" xfId="21031"/>
    <cellStyle name="Normal 2 3 2 8 10 2" xfId="21032"/>
    <cellStyle name="Normal 2 3 2 8 11" xfId="21033"/>
    <cellStyle name="Normal 2 3 2 8 11 2" xfId="21034"/>
    <cellStyle name="Normal 2 3 2 8 12" xfId="21035"/>
    <cellStyle name="Normal 2 3 2 8 12 2" xfId="21036"/>
    <cellStyle name="Normal 2 3 2 8 13" xfId="21037"/>
    <cellStyle name="Normal 2 3 2 8 2" xfId="21038"/>
    <cellStyle name="Normal 2 3 2 8 2 10" xfId="21039"/>
    <cellStyle name="Normal 2 3 2 8 2 10 2" xfId="21040"/>
    <cellStyle name="Normal 2 3 2 8 2 11" xfId="21041"/>
    <cellStyle name="Normal 2 3 2 8 2 11 2" xfId="21042"/>
    <cellStyle name="Normal 2 3 2 8 2 12" xfId="21043"/>
    <cellStyle name="Normal 2 3 2 8 2 2" xfId="21044"/>
    <cellStyle name="Normal 2 3 2 8 2 2 10" xfId="21045"/>
    <cellStyle name="Normal 2 3 2 8 2 2 10 2" xfId="21046"/>
    <cellStyle name="Normal 2 3 2 8 2 2 11" xfId="21047"/>
    <cellStyle name="Normal 2 3 2 8 2 2 2" xfId="21048"/>
    <cellStyle name="Normal 2 3 2 8 2 2 2 2" xfId="21049"/>
    <cellStyle name="Normal 2 3 2 8 2 2 3" xfId="21050"/>
    <cellStyle name="Normal 2 3 2 8 2 2 3 2" xfId="21051"/>
    <cellStyle name="Normal 2 3 2 8 2 2 4" xfId="21052"/>
    <cellStyle name="Normal 2 3 2 8 2 2 4 2" xfId="21053"/>
    <cellStyle name="Normal 2 3 2 8 2 2 5" xfId="21054"/>
    <cellStyle name="Normal 2 3 2 8 2 2 5 2" xfId="21055"/>
    <cellStyle name="Normal 2 3 2 8 2 2 6" xfId="21056"/>
    <cellStyle name="Normal 2 3 2 8 2 2 6 2" xfId="21057"/>
    <cellStyle name="Normal 2 3 2 8 2 2 7" xfId="21058"/>
    <cellStyle name="Normal 2 3 2 8 2 2 7 2" xfId="21059"/>
    <cellStyle name="Normal 2 3 2 8 2 2 8" xfId="21060"/>
    <cellStyle name="Normal 2 3 2 8 2 2 8 2" xfId="21061"/>
    <cellStyle name="Normal 2 3 2 8 2 2 9" xfId="21062"/>
    <cellStyle name="Normal 2 3 2 8 2 2 9 2" xfId="21063"/>
    <cellStyle name="Normal 2 3 2 8 2 3" xfId="21064"/>
    <cellStyle name="Normal 2 3 2 8 2 3 2" xfId="21065"/>
    <cellStyle name="Normal 2 3 2 8 2 4" xfId="21066"/>
    <cellStyle name="Normal 2 3 2 8 2 4 2" xfId="21067"/>
    <cellStyle name="Normal 2 3 2 8 2 5" xfId="21068"/>
    <cellStyle name="Normal 2 3 2 8 2 5 2" xfId="21069"/>
    <cellStyle name="Normal 2 3 2 8 2 6" xfId="21070"/>
    <cellStyle name="Normal 2 3 2 8 2 6 2" xfId="21071"/>
    <cellStyle name="Normal 2 3 2 8 2 7" xfId="21072"/>
    <cellStyle name="Normal 2 3 2 8 2 7 2" xfId="21073"/>
    <cellStyle name="Normal 2 3 2 8 2 8" xfId="21074"/>
    <cellStyle name="Normal 2 3 2 8 2 8 2" xfId="21075"/>
    <cellStyle name="Normal 2 3 2 8 2 9" xfId="21076"/>
    <cellStyle name="Normal 2 3 2 8 2 9 2" xfId="21077"/>
    <cellStyle name="Normal 2 3 2 8 3" xfId="21078"/>
    <cellStyle name="Normal 2 3 2 8 3 10" xfId="21079"/>
    <cellStyle name="Normal 2 3 2 8 3 10 2" xfId="21080"/>
    <cellStyle name="Normal 2 3 2 8 3 11" xfId="21081"/>
    <cellStyle name="Normal 2 3 2 8 3 2" xfId="21082"/>
    <cellStyle name="Normal 2 3 2 8 3 2 2" xfId="21083"/>
    <cellStyle name="Normal 2 3 2 8 3 3" xfId="21084"/>
    <cellStyle name="Normal 2 3 2 8 3 3 2" xfId="21085"/>
    <cellStyle name="Normal 2 3 2 8 3 4" xfId="21086"/>
    <cellStyle name="Normal 2 3 2 8 3 4 2" xfId="21087"/>
    <cellStyle name="Normal 2 3 2 8 3 5" xfId="21088"/>
    <cellStyle name="Normal 2 3 2 8 3 5 2" xfId="21089"/>
    <cellStyle name="Normal 2 3 2 8 3 6" xfId="21090"/>
    <cellStyle name="Normal 2 3 2 8 3 6 2" xfId="21091"/>
    <cellStyle name="Normal 2 3 2 8 3 7" xfId="21092"/>
    <cellStyle name="Normal 2 3 2 8 3 7 2" xfId="21093"/>
    <cellStyle name="Normal 2 3 2 8 3 8" xfId="21094"/>
    <cellStyle name="Normal 2 3 2 8 3 8 2" xfId="21095"/>
    <cellStyle name="Normal 2 3 2 8 3 9" xfId="21096"/>
    <cellStyle name="Normal 2 3 2 8 3 9 2" xfId="21097"/>
    <cellStyle name="Normal 2 3 2 8 4" xfId="21098"/>
    <cellStyle name="Normal 2 3 2 8 4 2" xfId="21099"/>
    <cellStyle name="Normal 2 3 2 8 5" xfId="21100"/>
    <cellStyle name="Normal 2 3 2 8 5 2" xfId="21101"/>
    <cellStyle name="Normal 2 3 2 8 6" xfId="21102"/>
    <cellStyle name="Normal 2 3 2 8 6 2" xfId="21103"/>
    <cellStyle name="Normal 2 3 2 8 7" xfId="21104"/>
    <cellStyle name="Normal 2 3 2 8 7 2" xfId="21105"/>
    <cellStyle name="Normal 2 3 2 8 8" xfId="21106"/>
    <cellStyle name="Normal 2 3 2 8 8 2" xfId="21107"/>
    <cellStyle name="Normal 2 3 2 8 9" xfId="21108"/>
    <cellStyle name="Normal 2 3 2 8 9 2" xfId="21109"/>
    <cellStyle name="Normal 2 3 2 9" xfId="21110"/>
    <cellStyle name="Normal 2 3 2 9 2" xfId="21111"/>
    <cellStyle name="Normal 2 3 2 9 2 10" xfId="21112"/>
    <cellStyle name="Normal 2 3 2 9 2 10 2" xfId="21113"/>
    <cellStyle name="Normal 2 3 2 9 2 11" xfId="21114"/>
    <cellStyle name="Normal 2 3 2 9 2 11 2" xfId="21115"/>
    <cellStyle name="Normal 2 3 2 9 2 12" xfId="21116"/>
    <cellStyle name="Normal 2 3 2 9 2 12 2" xfId="21117"/>
    <cellStyle name="Normal 2 3 2 9 2 13" xfId="21118"/>
    <cellStyle name="Normal 2 3 2 9 2 13 2" xfId="21119"/>
    <cellStyle name="Normal 2 3 2 9 2 14" xfId="21120"/>
    <cellStyle name="Normal 2 3 2 9 2 14 2" xfId="21121"/>
    <cellStyle name="Normal 2 3 2 9 2 15" xfId="21122"/>
    <cellStyle name="Normal 2 3 2 9 2 15 2" xfId="21123"/>
    <cellStyle name="Normal 2 3 2 9 2 16" xfId="21124"/>
    <cellStyle name="Normal 2 3 2 9 2 16 2" xfId="21125"/>
    <cellStyle name="Normal 2 3 2 9 2 17" xfId="21126"/>
    <cellStyle name="Normal 2 3 2 9 2 2" xfId="21127"/>
    <cellStyle name="Normal 2 3 2 9 2 2 2" xfId="21128"/>
    <cellStyle name="Normal 2 3 2 9 2 2 2 10" xfId="21129"/>
    <cellStyle name="Normal 2 3 2 9 2 2 2 10 2" xfId="21130"/>
    <cellStyle name="Normal 2 3 2 9 2 2 2 11" xfId="21131"/>
    <cellStyle name="Normal 2 3 2 9 2 2 2 11 2" xfId="21132"/>
    <cellStyle name="Normal 2 3 2 9 2 2 2 12" xfId="21133"/>
    <cellStyle name="Normal 2 3 2 9 2 2 2 12 2" xfId="21134"/>
    <cellStyle name="Normal 2 3 2 9 2 2 2 13" xfId="21135"/>
    <cellStyle name="Normal 2 3 2 9 2 2 2 2" xfId="21136"/>
    <cellStyle name="Normal 2 3 2 9 2 2 2 2 10" xfId="21137"/>
    <cellStyle name="Normal 2 3 2 9 2 2 2 2 10 2" xfId="21138"/>
    <cellStyle name="Normal 2 3 2 9 2 2 2 2 11" xfId="21139"/>
    <cellStyle name="Normal 2 3 2 9 2 2 2 2 11 2" xfId="21140"/>
    <cellStyle name="Normal 2 3 2 9 2 2 2 2 12" xfId="21141"/>
    <cellStyle name="Normal 2 3 2 9 2 2 2 2 2" xfId="21142"/>
    <cellStyle name="Normal 2 3 2 9 2 2 2 2 2 10" xfId="21143"/>
    <cellStyle name="Normal 2 3 2 9 2 2 2 2 2 10 2" xfId="21144"/>
    <cellStyle name="Normal 2 3 2 9 2 2 2 2 2 11" xfId="21145"/>
    <cellStyle name="Normal 2 3 2 9 2 2 2 2 2 2" xfId="21146"/>
    <cellStyle name="Normal 2 3 2 9 2 2 2 2 2 2 2" xfId="21147"/>
    <cellStyle name="Normal 2 3 2 9 2 2 2 2 2 3" xfId="21148"/>
    <cellStyle name="Normal 2 3 2 9 2 2 2 2 2 3 2" xfId="21149"/>
    <cellStyle name="Normal 2 3 2 9 2 2 2 2 2 4" xfId="21150"/>
    <cellStyle name="Normal 2 3 2 9 2 2 2 2 2 4 2" xfId="21151"/>
    <cellStyle name="Normal 2 3 2 9 2 2 2 2 2 5" xfId="21152"/>
    <cellStyle name="Normal 2 3 2 9 2 2 2 2 2 5 2" xfId="21153"/>
    <cellStyle name="Normal 2 3 2 9 2 2 2 2 2 6" xfId="21154"/>
    <cellStyle name="Normal 2 3 2 9 2 2 2 2 2 6 2" xfId="21155"/>
    <cellStyle name="Normal 2 3 2 9 2 2 2 2 2 7" xfId="21156"/>
    <cellStyle name="Normal 2 3 2 9 2 2 2 2 2 7 2" xfId="21157"/>
    <cellStyle name="Normal 2 3 2 9 2 2 2 2 2 8" xfId="21158"/>
    <cellStyle name="Normal 2 3 2 9 2 2 2 2 2 8 2" xfId="21159"/>
    <cellStyle name="Normal 2 3 2 9 2 2 2 2 2 9" xfId="21160"/>
    <cellStyle name="Normal 2 3 2 9 2 2 2 2 2 9 2" xfId="21161"/>
    <cellStyle name="Normal 2 3 2 9 2 2 2 2 3" xfId="21162"/>
    <cellStyle name="Normal 2 3 2 9 2 2 2 2 3 2" xfId="21163"/>
    <cellStyle name="Normal 2 3 2 9 2 2 2 2 4" xfId="21164"/>
    <cellStyle name="Normal 2 3 2 9 2 2 2 2 4 2" xfId="21165"/>
    <cellStyle name="Normal 2 3 2 9 2 2 2 2 5" xfId="21166"/>
    <cellStyle name="Normal 2 3 2 9 2 2 2 2 5 2" xfId="21167"/>
    <cellStyle name="Normal 2 3 2 9 2 2 2 2 6" xfId="21168"/>
    <cellStyle name="Normal 2 3 2 9 2 2 2 2 6 2" xfId="21169"/>
    <cellStyle name="Normal 2 3 2 9 2 2 2 2 7" xfId="21170"/>
    <cellStyle name="Normal 2 3 2 9 2 2 2 2 7 2" xfId="21171"/>
    <cellStyle name="Normal 2 3 2 9 2 2 2 2 8" xfId="21172"/>
    <cellStyle name="Normal 2 3 2 9 2 2 2 2 8 2" xfId="21173"/>
    <cellStyle name="Normal 2 3 2 9 2 2 2 2 9" xfId="21174"/>
    <cellStyle name="Normal 2 3 2 9 2 2 2 2 9 2" xfId="21175"/>
    <cellStyle name="Normal 2 3 2 9 2 2 2 3" xfId="21176"/>
    <cellStyle name="Normal 2 3 2 9 2 2 2 3 10" xfId="21177"/>
    <cellStyle name="Normal 2 3 2 9 2 2 2 3 10 2" xfId="21178"/>
    <cellStyle name="Normal 2 3 2 9 2 2 2 3 11" xfId="21179"/>
    <cellStyle name="Normal 2 3 2 9 2 2 2 3 2" xfId="21180"/>
    <cellStyle name="Normal 2 3 2 9 2 2 2 3 2 2" xfId="21181"/>
    <cellStyle name="Normal 2 3 2 9 2 2 2 3 3" xfId="21182"/>
    <cellStyle name="Normal 2 3 2 9 2 2 2 3 3 2" xfId="21183"/>
    <cellStyle name="Normal 2 3 2 9 2 2 2 3 4" xfId="21184"/>
    <cellStyle name="Normal 2 3 2 9 2 2 2 3 4 2" xfId="21185"/>
    <cellStyle name="Normal 2 3 2 9 2 2 2 3 5" xfId="21186"/>
    <cellStyle name="Normal 2 3 2 9 2 2 2 3 5 2" xfId="21187"/>
    <cellStyle name="Normal 2 3 2 9 2 2 2 3 6" xfId="21188"/>
    <cellStyle name="Normal 2 3 2 9 2 2 2 3 6 2" xfId="21189"/>
    <cellStyle name="Normal 2 3 2 9 2 2 2 3 7" xfId="21190"/>
    <cellStyle name="Normal 2 3 2 9 2 2 2 3 7 2" xfId="21191"/>
    <cellStyle name="Normal 2 3 2 9 2 2 2 3 8" xfId="21192"/>
    <cellStyle name="Normal 2 3 2 9 2 2 2 3 8 2" xfId="21193"/>
    <cellStyle name="Normal 2 3 2 9 2 2 2 3 9" xfId="21194"/>
    <cellStyle name="Normal 2 3 2 9 2 2 2 3 9 2" xfId="21195"/>
    <cellStyle name="Normal 2 3 2 9 2 2 2 4" xfId="21196"/>
    <cellStyle name="Normal 2 3 2 9 2 2 2 4 2" xfId="21197"/>
    <cellStyle name="Normal 2 3 2 9 2 2 2 5" xfId="21198"/>
    <cellStyle name="Normal 2 3 2 9 2 2 2 5 2" xfId="21199"/>
    <cellStyle name="Normal 2 3 2 9 2 2 2 6" xfId="21200"/>
    <cellStyle name="Normal 2 3 2 9 2 2 2 6 2" xfId="21201"/>
    <cellStyle name="Normal 2 3 2 9 2 2 2 7" xfId="21202"/>
    <cellStyle name="Normal 2 3 2 9 2 2 2 7 2" xfId="21203"/>
    <cellStyle name="Normal 2 3 2 9 2 2 2 8" xfId="21204"/>
    <cellStyle name="Normal 2 3 2 9 2 2 2 8 2" xfId="21205"/>
    <cellStyle name="Normal 2 3 2 9 2 2 2 9" xfId="21206"/>
    <cellStyle name="Normal 2 3 2 9 2 2 2 9 2" xfId="21207"/>
    <cellStyle name="Normal 2 3 2 9 2 2 3" xfId="21208"/>
    <cellStyle name="Normal 2 3 2 9 2 2 3 10" xfId="21209"/>
    <cellStyle name="Normal 2 3 2 9 2 2 3 10 2" xfId="21210"/>
    <cellStyle name="Normal 2 3 2 9 2 2 3 11" xfId="21211"/>
    <cellStyle name="Normal 2 3 2 9 2 2 3 11 2" xfId="21212"/>
    <cellStyle name="Normal 2 3 2 9 2 2 3 12" xfId="21213"/>
    <cellStyle name="Normal 2 3 2 9 2 2 3 12 2" xfId="21214"/>
    <cellStyle name="Normal 2 3 2 9 2 2 3 13" xfId="21215"/>
    <cellStyle name="Normal 2 3 2 9 2 2 3 2" xfId="21216"/>
    <cellStyle name="Normal 2 3 2 9 2 2 3 2 10" xfId="21217"/>
    <cellStyle name="Normal 2 3 2 9 2 2 3 2 10 2" xfId="21218"/>
    <cellStyle name="Normal 2 3 2 9 2 2 3 2 11" xfId="21219"/>
    <cellStyle name="Normal 2 3 2 9 2 2 3 2 11 2" xfId="21220"/>
    <cellStyle name="Normal 2 3 2 9 2 2 3 2 12" xfId="21221"/>
    <cellStyle name="Normal 2 3 2 9 2 2 3 2 2" xfId="21222"/>
    <cellStyle name="Normal 2 3 2 9 2 2 3 2 2 10" xfId="21223"/>
    <cellStyle name="Normal 2 3 2 9 2 2 3 2 2 10 2" xfId="21224"/>
    <cellStyle name="Normal 2 3 2 9 2 2 3 2 2 11" xfId="21225"/>
    <cellStyle name="Normal 2 3 2 9 2 2 3 2 2 2" xfId="21226"/>
    <cellStyle name="Normal 2 3 2 9 2 2 3 2 2 2 2" xfId="21227"/>
    <cellStyle name="Normal 2 3 2 9 2 2 3 2 2 3" xfId="21228"/>
    <cellStyle name="Normal 2 3 2 9 2 2 3 2 2 3 2" xfId="21229"/>
    <cellStyle name="Normal 2 3 2 9 2 2 3 2 2 4" xfId="21230"/>
    <cellStyle name="Normal 2 3 2 9 2 2 3 2 2 4 2" xfId="21231"/>
    <cellStyle name="Normal 2 3 2 9 2 2 3 2 2 5" xfId="21232"/>
    <cellStyle name="Normal 2 3 2 9 2 2 3 2 2 5 2" xfId="21233"/>
    <cellStyle name="Normal 2 3 2 9 2 2 3 2 2 6" xfId="21234"/>
    <cellStyle name="Normal 2 3 2 9 2 2 3 2 2 6 2" xfId="21235"/>
    <cellStyle name="Normal 2 3 2 9 2 2 3 2 2 7" xfId="21236"/>
    <cellStyle name="Normal 2 3 2 9 2 2 3 2 2 7 2" xfId="21237"/>
    <cellStyle name="Normal 2 3 2 9 2 2 3 2 2 8" xfId="21238"/>
    <cellStyle name="Normal 2 3 2 9 2 2 3 2 2 8 2" xfId="21239"/>
    <cellStyle name="Normal 2 3 2 9 2 2 3 2 2 9" xfId="21240"/>
    <cellStyle name="Normal 2 3 2 9 2 2 3 2 2 9 2" xfId="21241"/>
    <cellStyle name="Normal 2 3 2 9 2 2 3 2 3" xfId="21242"/>
    <cellStyle name="Normal 2 3 2 9 2 2 3 2 3 2" xfId="21243"/>
    <cellStyle name="Normal 2 3 2 9 2 2 3 2 4" xfId="21244"/>
    <cellStyle name="Normal 2 3 2 9 2 2 3 2 4 2" xfId="21245"/>
    <cellStyle name="Normal 2 3 2 9 2 2 3 2 5" xfId="21246"/>
    <cellStyle name="Normal 2 3 2 9 2 2 3 2 5 2" xfId="21247"/>
    <cellStyle name="Normal 2 3 2 9 2 2 3 2 6" xfId="21248"/>
    <cellStyle name="Normal 2 3 2 9 2 2 3 2 6 2" xfId="21249"/>
    <cellStyle name="Normal 2 3 2 9 2 2 3 2 7" xfId="21250"/>
    <cellStyle name="Normal 2 3 2 9 2 2 3 2 7 2" xfId="21251"/>
    <cellStyle name="Normal 2 3 2 9 2 2 3 2 8" xfId="21252"/>
    <cellStyle name="Normal 2 3 2 9 2 2 3 2 8 2" xfId="21253"/>
    <cellStyle name="Normal 2 3 2 9 2 2 3 2 9" xfId="21254"/>
    <cellStyle name="Normal 2 3 2 9 2 2 3 2 9 2" xfId="21255"/>
    <cellStyle name="Normal 2 3 2 9 2 2 3 3" xfId="21256"/>
    <cellStyle name="Normal 2 3 2 9 2 2 3 3 10" xfId="21257"/>
    <cellStyle name="Normal 2 3 2 9 2 2 3 3 10 2" xfId="21258"/>
    <cellStyle name="Normal 2 3 2 9 2 2 3 3 11" xfId="21259"/>
    <cellStyle name="Normal 2 3 2 9 2 2 3 3 2" xfId="21260"/>
    <cellStyle name="Normal 2 3 2 9 2 2 3 3 2 2" xfId="21261"/>
    <cellStyle name="Normal 2 3 2 9 2 2 3 3 3" xfId="21262"/>
    <cellStyle name="Normal 2 3 2 9 2 2 3 3 3 2" xfId="21263"/>
    <cellStyle name="Normal 2 3 2 9 2 2 3 3 4" xfId="21264"/>
    <cellStyle name="Normal 2 3 2 9 2 2 3 3 4 2" xfId="21265"/>
    <cellStyle name="Normal 2 3 2 9 2 2 3 3 5" xfId="21266"/>
    <cellStyle name="Normal 2 3 2 9 2 2 3 3 5 2" xfId="21267"/>
    <cellStyle name="Normal 2 3 2 9 2 2 3 3 6" xfId="21268"/>
    <cellStyle name="Normal 2 3 2 9 2 2 3 3 6 2" xfId="21269"/>
    <cellStyle name="Normal 2 3 2 9 2 2 3 3 7" xfId="21270"/>
    <cellStyle name="Normal 2 3 2 9 2 2 3 3 7 2" xfId="21271"/>
    <cellStyle name="Normal 2 3 2 9 2 2 3 3 8" xfId="21272"/>
    <cellStyle name="Normal 2 3 2 9 2 2 3 3 8 2" xfId="21273"/>
    <cellStyle name="Normal 2 3 2 9 2 2 3 3 9" xfId="21274"/>
    <cellStyle name="Normal 2 3 2 9 2 2 3 3 9 2" xfId="21275"/>
    <cellStyle name="Normal 2 3 2 9 2 2 3 4" xfId="21276"/>
    <cellStyle name="Normal 2 3 2 9 2 2 3 4 2" xfId="21277"/>
    <cellStyle name="Normal 2 3 2 9 2 2 3 5" xfId="21278"/>
    <cellStyle name="Normal 2 3 2 9 2 2 3 5 2" xfId="21279"/>
    <cellStyle name="Normal 2 3 2 9 2 2 3 6" xfId="21280"/>
    <cellStyle name="Normal 2 3 2 9 2 2 3 6 2" xfId="21281"/>
    <cellStyle name="Normal 2 3 2 9 2 2 3 7" xfId="21282"/>
    <cellStyle name="Normal 2 3 2 9 2 2 3 7 2" xfId="21283"/>
    <cellStyle name="Normal 2 3 2 9 2 2 3 8" xfId="21284"/>
    <cellStyle name="Normal 2 3 2 9 2 2 3 8 2" xfId="21285"/>
    <cellStyle name="Normal 2 3 2 9 2 2 3 9" xfId="21286"/>
    <cellStyle name="Normal 2 3 2 9 2 2 3 9 2" xfId="21287"/>
    <cellStyle name="Normal 2 3 2 9 2 2 4" xfId="21288"/>
    <cellStyle name="Normal 2 3 2 9 2 2 4 10" xfId="21289"/>
    <cellStyle name="Normal 2 3 2 9 2 2 4 10 2" xfId="21290"/>
    <cellStyle name="Normal 2 3 2 9 2 2 4 11" xfId="21291"/>
    <cellStyle name="Normal 2 3 2 9 2 2 4 11 2" xfId="21292"/>
    <cellStyle name="Normal 2 3 2 9 2 2 4 12" xfId="21293"/>
    <cellStyle name="Normal 2 3 2 9 2 2 4 12 2" xfId="21294"/>
    <cellStyle name="Normal 2 3 2 9 2 2 4 13" xfId="21295"/>
    <cellStyle name="Normal 2 3 2 9 2 2 4 2" xfId="21296"/>
    <cellStyle name="Normal 2 3 2 9 2 2 4 2 10" xfId="21297"/>
    <cellStyle name="Normal 2 3 2 9 2 2 4 2 10 2" xfId="21298"/>
    <cellStyle name="Normal 2 3 2 9 2 2 4 2 11" xfId="21299"/>
    <cellStyle name="Normal 2 3 2 9 2 2 4 2 11 2" xfId="21300"/>
    <cellStyle name="Normal 2 3 2 9 2 2 4 2 12" xfId="21301"/>
    <cellStyle name="Normal 2 3 2 9 2 2 4 2 2" xfId="21302"/>
    <cellStyle name="Normal 2 3 2 9 2 2 4 2 2 10" xfId="21303"/>
    <cellStyle name="Normal 2 3 2 9 2 2 4 2 2 10 2" xfId="21304"/>
    <cellStyle name="Normal 2 3 2 9 2 2 4 2 2 11" xfId="21305"/>
    <cellStyle name="Normal 2 3 2 9 2 2 4 2 2 2" xfId="21306"/>
    <cellStyle name="Normal 2 3 2 9 2 2 4 2 2 2 2" xfId="21307"/>
    <cellStyle name="Normal 2 3 2 9 2 2 4 2 2 3" xfId="21308"/>
    <cellStyle name="Normal 2 3 2 9 2 2 4 2 2 3 2" xfId="21309"/>
    <cellStyle name="Normal 2 3 2 9 2 2 4 2 2 4" xfId="21310"/>
    <cellStyle name="Normal 2 3 2 9 2 2 4 2 2 4 2" xfId="21311"/>
    <cellStyle name="Normal 2 3 2 9 2 2 4 2 2 5" xfId="21312"/>
    <cellStyle name="Normal 2 3 2 9 2 2 4 2 2 5 2" xfId="21313"/>
    <cellStyle name="Normal 2 3 2 9 2 2 4 2 2 6" xfId="21314"/>
    <cellStyle name="Normal 2 3 2 9 2 2 4 2 2 6 2" xfId="21315"/>
    <cellStyle name="Normal 2 3 2 9 2 2 4 2 2 7" xfId="21316"/>
    <cellStyle name="Normal 2 3 2 9 2 2 4 2 2 7 2" xfId="21317"/>
    <cellStyle name="Normal 2 3 2 9 2 2 4 2 2 8" xfId="21318"/>
    <cellStyle name="Normal 2 3 2 9 2 2 4 2 2 8 2" xfId="21319"/>
    <cellStyle name="Normal 2 3 2 9 2 2 4 2 2 9" xfId="21320"/>
    <cellStyle name="Normal 2 3 2 9 2 2 4 2 2 9 2" xfId="21321"/>
    <cellStyle name="Normal 2 3 2 9 2 2 4 2 3" xfId="21322"/>
    <cellStyle name="Normal 2 3 2 9 2 2 4 2 3 2" xfId="21323"/>
    <cellStyle name="Normal 2 3 2 9 2 2 4 2 4" xfId="21324"/>
    <cellStyle name="Normal 2 3 2 9 2 2 4 2 4 2" xfId="21325"/>
    <cellStyle name="Normal 2 3 2 9 2 2 4 2 5" xfId="21326"/>
    <cellStyle name="Normal 2 3 2 9 2 2 4 2 5 2" xfId="21327"/>
    <cellStyle name="Normal 2 3 2 9 2 2 4 2 6" xfId="21328"/>
    <cellStyle name="Normal 2 3 2 9 2 2 4 2 6 2" xfId="21329"/>
    <cellStyle name="Normal 2 3 2 9 2 2 4 2 7" xfId="21330"/>
    <cellStyle name="Normal 2 3 2 9 2 2 4 2 7 2" xfId="21331"/>
    <cellStyle name="Normal 2 3 2 9 2 2 4 2 8" xfId="21332"/>
    <cellStyle name="Normal 2 3 2 9 2 2 4 2 8 2" xfId="21333"/>
    <cellStyle name="Normal 2 3 2 9 2 2 4 2 9" xfId="21334"/>
    <cellStyle name="Normal 2 3 2 9 2 2 4 2 9 2" xfId="21335"/>
    <cellStyle name="Normal 2 3 2 9 2 2 4 3" xfId="21336"/>
    <cellStyle name="Normal 2 3 2 9 2 2 4 3 10" xfId="21337"/>
    <cellStyle name="Normal 2 3 2 9 2 2 4 3 10 2" xfId="21338"/>
    <cellStyle name="Normal 2 3 2 9 2 2 4 3 11" xfId="21339"/>
    <cellStyle name="Normal 2 3 2 9 2 2 4 3 2" xfId="21340"/>
    <cellStyle name="Normal 2 3 2 9 2 2 4 3 2 2" xfId="21341"/>
    <cellStyle name="Normal 2 3 2 9 2 2 4 3 3" xfId="21342"/>
    <cellStyle name="Normal 2 3 2 9 2 2 4 3 3 2" xfId="21343"/>
    <cellStyle name="Normal 2 3 2 9 2 2 4 3 4" xfId="21344"/>
    <cellStyle name="Normal 2 3 2 9 2 2 4 3 4 2" xfId="21345"/>
    <cellStyle name="Normal 2 3 2 9 2 2 4 3 5" xfId="21346"/>
    <cellStyle name="Normal 2 3 2 9 2 2 4 3 5 2" xfId="21347"/>
    <cellStyle name="Normal 2 3 2 9 2 2 4 3 6" xfId="21348"/>
    <cellStyle name="Normal 2 3 2 9 2 2 4 3 6 2" xfId="21349"/>
    <cellStyle name="Normal 2 3 2 9 2 2 4 3 7" xfId="21350"/>
    <cellStyle name="Normal 2 3 2 9 2 2 4 3 7 2" xfId="21351"/>
    <cellStyle name="Normal 2 3 2 9 2 2 4 3 8" xfId="21352"/>
    <cellStyle name="Normal 2 3 2 9 2 2 4 3 8 2" xfId="21353"/>
    <cellStyle name="Normal 2 3 2 9 2 2 4 3 9" xfId="21354"/>
    <cellStyle name="Normal 2 3 2 9 2 2 4 3 9 2" xfId="21355"/>
    <cellStyle name="Normal 2 3 2 9 2 2 4 4" xfId="21356"/>
    <cellStyle name="Normal 2 3 2 9 2 2 4 4 2" xfId="21357"/>
    <cellStyle name="Normal 2 3 2 9 2 2 4 5" xfId="21358"/>
    <cellStyle name="Normal 2 3 2 9 2 2 4 5 2" xfId="21359"/>
    <cellStyle name="Normal 2 3 2 9 2 2 4 6" xfId="21360"/>
    <cellStyle name="Normal 2 3 2 9 2 2 4 6 2" xfId="21361"/>
    <cellStyle name="Normal 2 3 2 9 2 2 4 7" xfId="21362"/>
    <cellStyle name="Normal 2 3 2 9 2 2 4 7 2" xfId="21363"/>
    <cellStyle name="Normal 2 3 2 9 2 2 4 8" xfId="21364"/>
    <cellStyle name="Normal 2 3 2 9 2 2 4 8 2" xfId="21365"/>
    <cellStyle name="Normal 2 3 2 9 2 2 4 9" xfId="21366"/>
    <cellStyle name="Normal 2 3 2 9 2 2 4 9 2" xfId="21367"/>
    <cellStyle name="Normal 2 3 2 9 2 2 5" xfId="21368"/>
    <cellStyle name="Normal 2 3 2 9 2 2 5 10" xfId="21369"/>
    <cellStyle name="Normal 2 3 2 9 2 2 5 10 2" xfId="21370"/>
    <cellStyle name="Normal 2 3 2 9 2 2 5 11" xfId="21371"/>
    <cellStyle name="Normal 2 3 2 9 2 2 5 11 2" xfId="21372"/>
    <cellStyle name="Normal 2 3 2 9 2 2 5 12" xfId="21373"/>
    <cellStyle name="Normal 2 3 2 9 2 2 5 12 2" xfId="21374"/>
    <cellStyle name="Normal 2 3 2 9 2 2 5 13" xfId="21375"/>
    <cellStyle name="Normal 2 3 2 9 2 2 5 2" xfId="21376"/>
    <cellStyle name="Normal 2 3 2 9 2 2 5 2 10" xfId="21377"/>
    <cellStyle name="Normal 2 3 2 9 2 2 5 2 10 2" xfId="21378"/>
    <cellStyle name="Normal 2 3 2 9 2 2 5 2 11" xfId="21379"/>
    <cellStyle name="Normal 2 3 2 9 2 2 5 2 11 2" xfId="21380"/>
    <cellStyle name="Normal 2 3 2 9 2 2 5 2 12" xfId="21381"/>
    <cellStyle name="Normal 2 3 2 9 2 2 5 2 2" xfId="21382"/>
    <cellStyle name="Normal 2 3 2 9 2 2 5 2 2 10" xfId="21383"/>
    <cellStyle name="Normal 2 3 2 9 2 2 5 2 2 10 2" xfId="21384"/>
    <cellStyle name="Normal 2 3 2 9 2 2 5 2 2 11" xfId="21385"/>
    <cellStyle name="Normal 2 3 2 9 2 2 5 2 2 2" xfId="21386"/>
    <cellStyle name="Normal 2 3 2 9 2 2 5 2 2 2 2" xfId="21387"/>
    <cellStyle name="Normal 2 3 2 9 2 2 5 2 2 3" xfId="21388"/>
    <cellStyle name="Normal 2 3 2 9 2 2 5 2 2 3 2" xfId="21389"/>
    <cellStyle name="Normal 2 3 2 9 2 2 5 2 2 4" xfId="21390"/>
    <cellStyle name="Normal 2 3 2 9 2 2 5 2 2 4 2" xfId="21391"/>
    <cellStyle name="Normal 2 3 2 9 2 2 5 2 2 5" xfId="21392"/>
    <cellStyle name="Normal 2 3 2 9 2 2 5 2 2 5 2" xfId="21393"/>
    <cellStyle name="Normal 2 3 2 9 2 2 5 2 2 6" xfId="21394"/>
    <cellStyle name="Normal 2 3 2 9 2 2 5 2 2 6 2" xfId="21395"/>
    <cellStyle name="Normal 2 3 2 9 2 2 5 2 2 7" xfId="21396"/>
    <cellStyle name="Normal 2 3 2 9 2 2 5 2 2 7 2" xfId="21397"/>
    <cellStyle name="Normal 2 3 2 9 2 2 5 2 2 8" xfId="21398"/>
    <cellStyle name="Normal 2 3 2 9 2 2 5 2 2 8 2" xfId="21399"/>
    <cellStyle name="Normal 2 3 2 9 2 2 5 2 2 9" xfId="21400"/>
    <cellStyle name="Normal 2 3 2 9 2 2 5 2 2 9 2" xfId="21401"/>
    <cellStyle name="Normal 2 3 2 9 2 2 5 2 3" xfId="21402"/>
    <cellStyle name="Normal 2 3 2 9 2 2 5 2 3 2" xfId="21403"/>
    <cellStyle name="Normal 2 3 2 9 2 2 5 2 4" xfId="21404"/>
    <cellStyle name="Normal 2 3 2 9 2 2 5 2 4 2" xfId="21405"/>
    <cellStyle name="Normal 2 3 2 9 2 2 5 2 5" xfId="21406"/>
    <cellStyle name="Normal 2 3 2 9 2 2 5 2 5 2" xfId="21407"/>
    <cellStyle name="Normal 2 3 2 9 2 2 5 2 6" xfId="21408"/>
    <cellStyle name="Normal 2 3 2 9 2 2 5 2 6 2" xfId="21409"/>
    <cellStyle name="Normal 2 3 2 9 2 2 5 2 7" xfId="21410"/>
    <cellStyle name="Normal 2 3 2 9 2 2 5 2 7 2" xfId="21411"/>
    <cellStyle name="Normal 2 3 2 9 2 2 5 2 8" xfId="21412"/>
    <cellStyle name="Normal 2 3 2 9 2 2 5 2 8 2" xfId="21413"/>
    <cellStyle name="Normal 2 3 2 9 2 2 5 2 9" xfId="21414"/>
    <cellStyle name="Normal 2 3 2 9 2 2 5 2 9 2" xfId="21415"/>
    <cellStyle name="Normal 2 3 2 9 2 2 5 3" xfId="21416"/>
    <cellStyle name="Normal 2 3 2 9 2 2 5 3 10" xfId="21417"/>
    <cellStyle name="Normal 2 3 2 9 2 2 5 3 10 2" xfId="21418"/>
    <cellStyle name="Normal 2 3 2 9 2 2 5 3 11" xfId="21419"/>
    <cellStyle name="Normal 2 3 2 9 2 2 5 3 2" xfId="21420"/>
    <cellStyle name="Normal 2 3 2 9 2 2 5 3 2 2" xfId="21421"/>
    <cellStyle name="Normal 2 3 2 9 2 2 5 3 3" xfId="21422"/>
    <cellStyle name="Normal 2 3 2 9 2 2 5 3 3 2" xfId="21423"/>
    <cellStyle name="Normal 2 3 2 9 2 2 5 3 4" xfId="21424"/>
    <cellStyle name="Normal 2 3 2 9 2 2 5 3 4 2" xfId="21425"/>
    <cellStyle name="Normal 2 3 2 9 2 2 5 3 5" xfId="21426"/>
    <cellStyle name="Normal 2 3 2 9 2 2 5 3 5 2" xfId="21427"/>
    <cellStyle name="Normal 2 3 2 9 2 2 5 3 6" xfId="21428"/>
    <cellStyle name="Normal 2 3 2 9 2 2 5 3 6 2" xfId="21429"/>
    <cellStyle name="Normal 2 3 2 9 2 2 5 3 7" xfId="21430"/>
    <cellStyle name="Normal 2 3 2 9 2 2 5 3 7 2" xfId="21431"/>
    <cellStyle name="Normal 2 3 2 9 2 2 5 3 8" xfId="21432"/>
    <cellStyle name="Normal 2 3 2 9 2 2 5 3 8 2" xfId="21433"/>
    <cellStyle name="Normal 2 3 2 9 2 2 5 3 9" xfId="21434"/>
    <cellStyle name="Normal 2 3 2 9 2 2 5 3 9 2" xfId="21435"/>
    <cellStyle name="Normal 2 3 2 9 2 2 5 4" xfId="21436"/>
    <cellStyle name="Normal 2 3 2 9 2 2 5 4 2" xfId="21437"/>
    <cellStyle name="Normal 2 3 2 9 2 2 5 5" xfId="21438"/>
    <cellStyle name="Normal 2 3 2 9 2 2 5 5 2" xfId="21439"/>
    <cellStyle name="Normal 2 3 2 9 2 2 5 6" xfId="21440"/>
    <cellStyle name="Normal 2 3 2 9 2 2 5 6 2" xfId="21441"/>
    <cellStyle name="Normal 2 3 2 9 2 2 5 7" xfId="21442"/>
    <cellStyle name="Normal 2 3 2 9 2 2 5 7 2" xfId="21443"/>
    <cellStyle name="Normal 2 3 2 9 2 2 5 8" xfId="21444"/>
    <cellStyle name="Normal 2 3 2 9 2 2 5 8 2" xfId="21445"/>
    <cellStyle name="Normal 2 3 2 9 2 2 5 9" xfId="21446"/>
    <cellStyle name="Normal 2 3 2 9 2 2 5 9 2" xfId="21447"/>
    <cellStyle name="Normal 2 3 2 9 2 2 6" xfId="21448"/>
    <cellStyle name="Normal 2 3 2 9 2 3" xfId="21449"/>
    <cellStyle name="Normal 2 3 2 9 2 3 2" xfId="21450"/>
    <cellStyle name="Normal 2 3 2 9 2 4" xfId="21451"/>
    <cellStyle name="Normal 2 3 2 9 2 4 2" xfId="21452"/>
    <cellStyle name="Normal 2 3 2 9 2 5" xfId="21453"/>
    <cellStyle name="Normal 2 3 2 9 2 5 2" xfId="21454"/>
    <cellStyle name="Normal 2 3 2 9 2 6" xfId="21455"/>
    <cellStyle name="Normal 2 3 2 9 2 6 10" xfId="21456"/>
    <cellStyle name="Normal 2 3 2 9 2 6 10 2" xfId="21457"/>
    <cellStyle name="Normal 2 3 2 9 2 6 11" xfId="21458"/>
    <cellStyle name="Normal 2 3 2 9 2 6 11 2" xfId="21459"/>
    <cellStyle name="Normal 2 3 2 9 2 6 12" xfId="21460"/>
    <cellStyle name="Normal 2 3 2 9 2 6 2" xfId="21461"/>
    <cellStyle name="Normal 2 3 2 9 2 6 2 10" xfId="21462"/>
    <cellStyle name="Normal 2 3 2 9 2 6 2 10 2" xfId="21463"/>
    <cellStyle name="Normal 2 3 2 9 2 6 2 11" xfId="21464"/>
    <cellStyle name="Normal 2 3 2 9 2 6 2 2" xfId="21465"/>
    <cellStyle name="Normal 2 3 2 9 2 6 2 2 2" xfId="21466"/>
    <cellStyle name="Normal 2 3 2 9 2 6 2 3" xfId="21467"/>
    <cellStyle name="Normal 2 3 2 9 2 6 2 3 2" xfId="21468"/>
    <cellStyle name="Normal 2 3 2 9 2 6 2 4" xfId="21469"/>
    <cellStyle name="Normal 2 3 2 9 2 6 2 4 2" xfId="21470"/>
    <cellStyle name="Normal 2 3 2 9 2 6 2 5" xfId="21471"/>
    <cellStyle name="Normal 2 3 2 9 2 6 2 5 2" xfId="21472"/>
    <cellStyle name="Normal 2 3 2 9 2 6 2 6" xfId="21473"/>
    <cellStyle name="Normal 2 3 2 9 2 6 2 6 2" xfId="21474"/>
    <cellStyle name="Normal 2 3 2 9 2 6 2 7" xfId="21475"/>
    <cellStyle name="Normal 2 3 2 9 2 6 2 7 2" xfId="21476"/>
    <cellStyle name="Normal 2 3 2 9 2 6 2 8" xfId="21477"/>
    <cellStyle name="Normal 2 3 2 9 2 6 2 8 2" xfId="21478"/>
    <cellStyle name="Normal 2 3 2 9 2 6 2 9" xfId="21479"/>
    <cellStyle name="Normal 2 3 2 9 2 6 2 9 2" xfId="21480"/>
    <cellStyle name="Normal 2 3 2 9 2 6 3" xfId="21481"/>
    <cellStyle name="Normal 2 3 2 9 2 6 3 2" xfId="21482"/>
    <cellStyle name="Normal 2 3 2 9 2 6 4" xfId="21483"/>
    <cellStyle name="Normal 2 3 2 9 2 6 4 2" xfId="21484"/>
    <cellStyle name="Normal 2 3 2 9 2 6 5" xfId="21485"/>
    <cellStyle name="Normal 2 3 2 9 2 6 5 2" xfId="21486"/>
    <cellStyle name="Normal 2 3 2 9 2 6 6" xfId="21487"/>
    <cellStyle name="Normal 2 3 2 9 2 6 6 2" xfId="21488"/>
    <cellStyle name="Normal 2 3 2 9 2 6 7" xfId="21489"/>
    <cellStyle name="Normal 2 3 2 9 2 6 7 2" xfId="21490"/>
    <cellStyle name="Normal 2 3 2 9 2 6 8" xfId="21491"/>
    <cellStyle name="Normal 2 3 2 9 2 6 8 2" xfId="21492"/>
    <cellStyle name="Normal 2 3 2 9 2 6 9" xfId="21493"/>
    <cellStyle name="Normal 2 3 2 9 2 6 9 2" xfId="21494"/>
    <cellStyle name="Normal 2 3 2 9 2 7" xfId="21495"/>
    <cellStyle name="Normal 2 3 2 9 2 7 10" xfId="21496"/>
    <cellStyle name="Normal 2 3 2 9 2 7 10 2" xfId="21497"/>
    <cellStyle name="Normal 2 3 2 9 2 7 11" xfId="21498"/>
    <cellStyle name="Normal 2 3 2 9 2 7 2" xfId="21499"/>
    <cellStyle name="Normal 2 3 2 9 2 7 2 2" xfId="21500"/>
    <cellStyle name="Normal 2 3 2 9 2 7 3" xfId="21501"/>
    <cellStyle name="Normal 2 3 2 9 2 7 3 2" xfId="21502"/>
    <cellStyle name="Normal 2 3 2 9 2 7 4" xfId="21503"/>
    <cellStyle name="Normal 2 3 2 9 2 7 4 2" xfId="21504"/>
    <cellStyle name="Normal 2 3 2 9 2 7 5" xfId="21505"/>
    <cellStyle name="Normal 2 3 2 9 2 7 5 2" xfId="21506"/>
    <cellStyle name="Normal 2 3 2 9 2 7 6" xfId="21507"/>
    <cellStyle name="Normal 2 3 2 9 2 7 6 2" xfId="21508"/>
    <cellStyle name="Normal 2 3 2 9 2 7 7" xfId="21509"/>
    <cellStyle name="Normal 2 3 2 9 2 7 7 2" xfId="21510"/>
    <cellStyle name="Normal 2 3 2 9 2 7 8" xfId="21511"/>
    <cellStyle name="Normal 2 3 2 9 2 7 8 2" xfId="21512"/>
    <cellStyle name="Normal 2 3 2 9 2 7 9" xfId="21513"/>
    <cellStyle name="Normal 2 3 2 9 2 7 9 2" xfId="21514"/>
    <cellStyle name="Normal 2 3 2 9 2 8" xfId="21515"/>
    <cellStyle name="Normal 2 3 2 9 2 8 2" xfId="21516"/>
    <cellStyle name="Normal 2 3 2 9 2 9" xfId="21517"/>
    <cellStyle name="Normal 2 3 2 9 2 9 2" xfId="21518"/>
    <cellStyle name="Normal 2 3 2 9 3" xfId="21519"/>
    <cellStyle name="Normal 2 3 2 9 3 10" xfId="21520"/>
    <cellStyle name="Normal 2 3 2 9 3 10 2" xfId="21521"/>
    <cellStyle name="Normal 2 3 2 9 3 11" xfId="21522"/>
    <cellStyle name="Normal 2 3 2 9 3 11 2" xfId="21523"/>
    <cellStyle name="Normal 2 3 2 9 3 12" xfId="21524"/>
    <cellStyle name="Normal 2 3 2 9 3 12 2" xfId="21525"/>
    <cellStyle name="Normal 2 3 2 9 3 13" xfId="21526"/>
    <cellStyle name="Normal 2 3 2 9 3 2" xfId="21527"/>
    <cellStyle name="Normal 2 3 2 9 3 2 10" xfId="21528"/>
    <cellStyle name="Normal 2 3 2 9 3 2 10 2" xfId="21529"/>
    <cellStyle name="Normal 2 3 2 9 3 2 11" xfId="21530"/>
    <cellStyle name="Normal 2 3 2 9 3 2 11 2" xfId="21531"/>
    <cellStyle name="Normal 2 3 2 9 3 2 12" xfId="21532"/>
    <cellStyle name="Normal 2 3 2 9 3 2 2" xfId="21533"/>
    <cellStyle name="Normal 2 3 2 9 3 2 2 10" xfId="21534"/>
    <cellStyle name="Normal 2 3 2 9 3 2 2 10 2" xfId="21535"/>
    <cellStyle name="Normal 2 3 2 9 3 2 2 11" xfId="21536"/>
    <cellStyle name="Normal 2 3 2 9 3 2 2 2" xfId="21537"/>
    <cellStyle name="Normal 2 3 2 9 3 2 2 2 2" xfId="21538"/>
    <cellStyle name="Normal 2 3 2 9 3 2 2 3" xfId="21539"/>
    <cellStyle name="Normal 2 3 2 9 3 2 2 3 2" xfId="21540"/>
    <cellStyle name="Normal 2 3 2 9 3 2 2 4" xfId="21541"/>
    <cellStyle name="Normal 2 3 2 9 3 2 2 4 2" xfId="21542"/>
    <cellStyle name="Normal 2 3 2 9 3 2 2 5" xfId="21543"/>
    <cellStyle name="Normal 2 3 2 9 3 2 2 5 2" xfId="21544"/>
    <cellStyle name="Normal 2 3 2 9 3 2 2 6" xfId="21545"/>
    <cellStyle name="Normal 2 3 2 9 3 2 2 6 2" xfId="21546"/>
    <cellStyle name="Normal 2 3 2 9 3 2 2 7" xfId="21547"/>
    <cellStyle name="Normal 2 3 2 9 3 2 2 7 2" xfId="21548"/>
    <cellStyle name="Normal 2 3 2 9 3 2 2 8" xfId="21549"/>
    <cellStyle name="Normal 2 3 2 9 3 2 2 8 2" xfId="21550"/>
    <cellStyle name="Normal 2 3 2 9 3 2 2 9" xfId="21551"/>
    <cellStyle name="Normal 2 3 2 9 3 2 2 9 2" xfId="21552"/>
    <cellStyle name="Normal 2 3 2 9 3 2 3" xfId="21553"/>
    <cellStyle name="Normal 2 3 2 9 3 2 3 2" xfId="21554"/>
    <cellStyle name="Normal 2 3 2 9 3 2 4" xfId="21555"/>
    <cellStyle name="Normal 2 3 2 9 3 2 4 2" xfId="21556"/>
    <cellStyle name="Normal 2 3 2 9 3 2 5" xfId="21557"/>
    <cellStyle name="Normal 2 3 2 9 3 2 5 2" xfId="21558"/>
    <cellStyle name="Normal 2 3 2 9 3 2 6" xfId="21559"/>
    <cellStyle name="Normal 2 3 2 9 3 2 6 2" xfId="21560"/>
    <cellStyle name="Normal 2 3 2 9 3 2 7" xfId="21561"/>
    <cellStyle name="Normal 2 3 2 9 3 2 7 2" xfId="21562"/>
    <cellStyle name="Normal 2 3 2 9 3 2 8" xfId="21563"/>
    <cellStyle name="Normal 2 3 2 9 3 2 8 2" xfId="21564"/>
    <cellStyle name="Normal 2 3 2 9 3 2 9" xfId="21565"/>
    <cellStyle name="Normal 2 3 2 9 3 2 9 2" xfId="21566"/>
    <cellStyle name="Normal 2 3 2 9 3 3" xfId="21567"/>
    <cellStyle name="Normal 2 3 2 9 3 3 10" xfId="21568"/>
    <cellStyle name="Normal 2 3 2 9 3 3 10 2" xfId="21569"/>
    <cellStyle name="Normal 2 3 2 9 3 3 11" xfId="21570"/>
    <cellStyle name="Normal 2 3 2 9 3 3 2" xfId="21571"/>
    <cellStyle name="Normal 2 3 2 9 3 3 2 2" xfId="21572"/>
    <cellStyle name="Normal 2 3 2 9 3 3 3" xfId="21573"/>
    <cellStyle name="Normal 2 3 2 9 3 3 3 2" xfId="21574"/>
    <cellStyle name="Normal 2 3 2 9 3 3 4" xfId="21575"/>
    <cellStyle name="Normal 2 3 2 9 3 3 4 2" xfId="21576"/>
    <cellStyle name="Normal 2 3 2 9 3 3 5" xfId="21577"/>
    <cellStyle name="Normal 2 3 2 9 3 3 5 2" xfId="21578"/>
    <cellStyle name="Normal 2 3 2 9 3 3 6" xfId="21579"/>
    <cellStyle name="Normal 2 3 2 9 3 3 6 2" xfId="21580"/>
    <cellStyle name="Normal 2 3 2 9 3 3 7" xfId="21581"/>
    <cellStyle name="Normal 2 3 2 9 3 3 7 2" xfId="21582"/>
    <cellStyle name="Normal 2 3 2 9 3 3 8" xfId="21583"/>
    <cellStyle name="Normal 2 3 2 9 3 3 8 2" xfId="21584"/>
    <cellStyle name="Normal 2 3 2 9 3 3 9" xfId="21585"/>
    <cellStyle name="Normal 2 3 2 9 3 3 9 2" xfId="21586"/>
    <cellStyle name="Normal 2 3 2 9 3 4" xfId="21587"/>
    <cellStyle name="Normal 2 3 2 9 3 4 2" xfId="21588"/>
    <cellStyle name="Normal 2 3 2 9 3 5" xfId="21589"/>
    <cellStyle name="Normal 2 3 2 9 3 5 2" xfId="21590"/>
    <cellStyle name="Normal 2 3 2 9 3 6" xfId="21591"/>
    <cellStyle name="Normal 2 3 2 9 3 6 2" xfId="21592"/>
    <cellStyle name="Normal 2 3 2 9 3 7" xfId="21593"/>
    <cellStyle name="Normal 2 3 2 9 3 7 2" xfId="21594"/>
    <cellStyle name="Normal 2 3 2 9 3 8" xfId="21595"/>
    <cellStyle name="Normal 2 3 2 9 3 8 2" xfId="21596"/>
    <cellStyle name="Normal 2 3 2 9 3 9" xfId="21597"/>
    <cellStyle name="Normal 2 3 2 9 3 9 2" xfId="21598"/>
    <cellStyle name="Normal 2 3 2 9 4" xfId="21599"/>
    <cellStyle name="Normal 2 3 2 9 4 10" xfId="21600"/>
    <cellStyle name="Normal 2 3 2 9 4 10 2" xfId="21601"/>
    <cellStyle name="Normal 2 3 2 9 4 11" xfId="21602"/>
    <cellStyle name="Normal 2 3 2 9 4 11 2" xfId="21603"/>
    <cellStyle name="Normal 2 3 2 9 4 12" xfId="21604"/>
    <cellStyle name="Normal 2 3 2 9 4 12 2" xfId="21605"/>
    <cellStyle name="Normal 2 3 2 9 4 13" xfId="21606"/>
    <cellStyle name="Normal 2 3 2 9 4 2" xfId="21607"/>
    <cellStyle name="Normal 2 3 2 9 4 2 10" xfId="21608"/>
    <cellStyle name="Normal 2 3 2 9 4 2 10 2" xfId="21609"/>
    <cellStyle name="Normal 2 3 2 9 4 2 11" xfId="21610"/>
    <cellStyle name="Normal 2 3 2 9 4 2 11 2" xfId="21611"/>
    <cellStyle name="Normal 2 3 2 9 4 2 12" xfId="21612"/>
    <cellStyle name="Normal 2 3 2 9 4 2 2" xfId="21613"/>
    <cellStyle name="Normal 2 3 2 9 4 2 2 10" xfId="21614"/>
    <cellStyle name="Normal 2 3 2 9 4 2 2 10 2" xfId="21615"/>
    <cellStyle name="Normal 2 3 2 9 4 2 2 11" xfId="21616"/>
    <cellStyle name="Normal 2 3 2 9 4 2 2 2" xfId="21617"/>
    <cellStyle name="Normal 2 3 2 9 4 2 2 2 2" xfId="21618"/>
    <cellStyle name="Normal 2 3 2 9 4 2 2 3" xfId="21619"/>
    <cellStyle name="Normal 2 3 2 9 4 2 2 3 2" xfId="21620"/>
    <cellStyle name="Normal 2 3 2 9 4 2 2 4" xfId="21621"/>
    <cellStyle name="Normal 2 3 2 9 4 2 2 4 2" xfId="21622"/>
    <cellStyle name="Normal 2 3 2 9 4 2 2 5" xfId="21623"/>
    <cellStyle name="Normal 2 3 2 9 4 2 2 5 2" xfId="21624"/>
    <cellStyle name="Normal 2 3 2 9 4 2 2 6" xfId="21625"/>
    <cellStyle name="Normal 2 3 2 9 4 2 2 6 2" xfId="21626"/>
    <cellStyle name="Normal 2 3 2 9 4 2 2 7" xfId="21627"/>
    <cellStyle name="Normal 2 3 2 9 4 2 2 7 2" xfId="21628"/>
    <cellStyle name="Normal 2 3 2 9 4 2 2 8" xfId="21629"/>
    <cellStyle name="Normal 2 3 2 9 4 2 2 8 2" xfId="21630"/>
    <cellStyle name="Normal 2 3 2 9 4 2 2 9" xfId="21631"/>
    <cellStyle name="Normal 2 3 2 9 4 2 2 9 2" xfId="21632"/>
    <cellStyle name="Normal 2 3 2 9 4 2 3" xfId="21633"/>
    <cellStyle name="Normal 2 3 2 9 4 2 3 2" xfId="21634"/>
    <cellStyle name="Normal 2 3 2 9 4 2 4" xfId="21635"/>
    <cellStyle name="Normal 2 3 2 9 4 2 4 2" xfId="21636"/>
    <cellStyle name="Normal 2 3 2 9 4 2 5" xfId="21637"/>
    <cellStyle name="Normal 2 3 2 9 4 2 5 2" xfId="21638"/>
    <cellStyle name="Normal 2 3 2 9 4 2 6" xfId="21639"/>
    <cellStyle name="Normal 2 3 2 9 4 2 6 2" xfId="21640"/>
    <cellStyle name="Normal 2 3 2 9 4 2 7" xfId="21641"/>
    <cellStyle name="Normal 2 3 2 9 4 2 7 2" xfId="21642"/>
    <cellStyle name="Normal 2 3 2 9 4 2 8" xfId="21643"/>
    <cellStyle name="Normal 2 3 2 9 4 2 8 2" xfId="21644"/>
    <cellStyle name="Normal 2 3 2 9 4 2 9" xfId="21645"/>
    <cellStyle name="Normal 2 3 2 9 4 2 9 2" xfId="21646"/>
    <cellStyle name="Normal 2 3 2 9 4 3" xfId="21647"/>
    <cellStyle name="Normal 2 3 2 9 4 3 10" xfId="21648"/>
    <cellStyle name="Normal 2 3 2 9 4 3 10 2" xfId="21649"/>
    <cellStyle name="Normal 2 3 2 9 4 3 11" xfId="21650"/>
    <cellStyle name="Normal 2 3 2 9 4 3 2" xfId="21651"/>
    <cellStyle name="Normal 2 3 2 9 4 3 2 2" xfId="21652"/>
    <cellStyle name="Normal 2 3 2 9 4 3 3" xfId="21653"/>
    <cellStyle name="Normal 2 3 2 9 4 3 3 2" xfId="21654"/>
    <cellStyle name="Normal 2 3 2 9 4 3 4" xfId="21655"/>
    <cellStyle name="Normal 2 3 2 9 4 3 4 2" xfId="21656"/>
    <cellStyle name="Normal 2 3 2 9 4 3 5" xfId="21657"/>
    <cellStyle name="Normal 2 3 2 9 4 3 5 2" xfId="21658"/>
    <cellStyle name="Normal 2 3 2 9 4 3 6" xfId="21659"/>
    <cellStyle name="Normal 2 3 2 9 4 3 6 2" xfId="21660"/>
    <cellStyle name="Normal 2 3 2 9 4 3 7" xfId="21661"/>
    <cellStyle name="Normal 2 3 2 9 4 3 7 2" xfId="21662"/>
    <cellStyle name="Normal 2 3 2 9 4 3 8" xfId="21663"/>
    <cellStyle name="Normal 2 3 2 9 4 3 8 2" xfId="21664"/>
    <cellStyle name="Normal 2 3 2 9 4 3 9" xfId="21665"/>
    <cellStyle name="Normal 2 3 2 9 4 3 9 2" xfId="21666"/>
    <cellStyle name="Normal 2 3 2 9 4 4" xfId="21667"/>
    <cellStyle name="Normal 2 3 2 9 4 4 2" xfId="21668"/>
    <cellStyle name="Normal 2 3 2 9 4 5" xfId="21669"/>
    <cellStyle name="Normal 2 3 2 9 4 5 2" xfId="21670"/>
    <cellStyle name="Normal 2 3 2 9 4 6" xfId="21671"/>
    <cellStyle name="Normal 2 3 2 9 4 6 2" xfId="21672"/>
    <cellStyle name="Normal 2 3 2 9 4 7" xfId="21673"/>
    <cellStyle name="Normal 2 3 2 9 4 7 2" xfId="21674"/>
    <cellStyle name="Normal 2 3 2 9 4 8" xfId="21675"/>
    <cellStyle name="Normal 2 3 2 9 4 8 2" xfId="21676"/>
    <cellStyle name="Normal 2 3 2 9 4 9" xfId="21677"/>
    <cellStyle name="Normal 2 3 2 9 4 9 2" xfId="21678"/>
    <cellStyle name="Normal 2 3 2 9 5" xfId="21679"/>
    <cellStyle name="Normal 2 3 2 9 5 10" xfId="21680"/>
    <cellStyle name="Normal 2 3 2 9 5 10 2" xfId="21681"/>
    <cellStyle name="Normal 2 3 2 9 5 11" xfId="21682"/>
    <cellStyle name="Normal 2 3 2 9 5 11 2" xfId="21683"/>
    <cellStyle name="Normal 2 3 2 9 5 12" xfId="21684"/>
    <cellStyle name="Normal 2 3 2 9 5 12 2" xfId="21685"/>
    <cellStyle name="Normal 2 3 2 9 5 13" xfId="21686"/>
    <cellStyle name="Normal 2 3 2 9 5 2" xfId="21687"/>
    <cellStyle name="Normal 2 3 2 9 5 2 10" xfId="21688"/>
    <cellStyle name="Normal 2 3 2 9 5 2 10 2" xfId="21689"/>
    <cellStyle name="Normal 2 3 2 9 5 2 11" xfId="21690"/>
    <cellStyle name="Normal 2 3 2 9 5 2 11 2" xfId="21691"/>
    <cellStyle name="Normal 2 3 2 9 5 2 12" xfId="21692"/>
    <cellStyle name="Normal 2 3 2 9 5 2 2" xfId="21693"/>
    <cellStyle name="Normal 2 3 2 9 5 2 2 10" xfId="21694"/>
    <cellStyle name="Normal 2 3 2 9 5 2 2 10 2" xfId="21695"/>
    <cellStyle name="Normal 2 3 2 9 5 2 2 11" xfId="21696"/>
    <cellStyle name="Normal 2 3 2 9 5 2 2 2" xfId="21697"/>
    <cellStyle name="Normal 2 3 2 9 5 2 2 2 2" xfId="21698"/>
    <cellStyle name="Normal 2 3 2 9 5 2 2 3" xfId="21699"/>
    <cellStyle name="Normal 2 3 2 9 5 2 2 3 2" xfId="21700"/>
    <cellStyle name="Normal 2 3 2 9 5 2 2 4" xfId="21701"/>
    <cellStyle name="Normal 2 3 2 9 5 2 2 4 2" xfId="21702"/>
    <cellStyle name="Normal 2 3 2 9 5 2 2 5" xfId="21703"/>
    <cellStyle name="Normal 2 3 2 9 5 2 2 5 2" xfId="21704"/>
    <cellStyle name="Normal 2 3 2 9 5 2 2 6" xfId="21705"/>
    <cellStyle name="Normal 2 3 2 9 5 2 2 6 2" xfId="21706"/>
    <cellStyle name="Normal 2 3 2 9 5 2 2 7" xfId="21707"/>
    <cellStyle name="Normal 2 3 2 9 5 2 2 7 2" xfId="21708"/>
    <cellStyle name="Normal 2 3 2 9 5 2 2 8" xfId="21709"/>
    <cellStyle name="Normal 2 3 2 9 5 2 2 8 2" xfId="21710"/>
    <cellStyle name="Normal 2 3 2 9 5 2 2 9" xfId="21711"/>
    <cellStyle name="Normal 2 3 2 9 5 2 2 9 2" xfId="21712"/>
    <cellStyle name="Normal 2 3 2 9 5 2 3" xfId="21713"/>
    <cellStyle name="Normal 2 3 2 9 5 2 3 2" xfId="21714"/>
    <cellStyle name="Normal 2 3 2 9 5 2 4" xfId="21715"/>
    <cellStyle name="Normal 2 3 2 9 5 2 4 2" xfId="21716"/>
    <cellStyle name="Normal 2 3 2 9 5 2 5" xfId="21717"/>
    <cellStyle name="Normal 2 3 2 9 5 2 5 2" xfId="21718"/>
    <cellStyle name="Normal 2 3 2 9 5 2 6" xfId="21719"/>
    <cellStyle name="Normal 2 3 2 9 5 2 6 2" xfId="21720"/>
    <cellStyle name="Normal 2 3 2 9 5 2 7" xfId="21721"/>
    <cellStyle name="Normal 2 3 2 9 5 2 7 2" xfId="21722"/>
    <cellStyle name="Normal 2 3 2 9 5 2 8" xfId="21723"/>
    <cellStyle name="Normal 2 3 2 9 5 2 8 2" xfId="21724"/>
    <cellStyle name="Normal 2 3 2 9 5 2 9" xfId="21725"/>
    <cellStyle name="Normal 2 3 2 9 5 2 9 2" xfId="21726"/>
    <cellStyle name="Normal 2 3 2 9 5 3" xfId="21727"/>
    <cellStyle name="Normal 2 3 2 9 5 3 10" xfId="21728"/>
    <cellStyle name="Normal 2 3 2 9 5 3 10 2" xfId="21729"/>
    <cellStyle name="Normal 2 3 2 9 5 3 11" xfId="21730"/>
    <cellStyle name="Normal 2 3 2 9 5 3 2" xfId="21731"/>
    <cellStyle name="Normal 2 3 2 9 5 3 2 2" xfId="21732"/>
    <cellStyle name="Normal 2 3 2 9 5 3 3" xfId="21733"/>
    <cellStyle name="Normal 2 3 2 9 5 3 3 2" xfId="21734"/>
    <cellStyle name="Normal 2 3 2 9 5 3 4" xfId="21735"/>
    <cellStyle name="Normal 2 3 2 9 5 3 4 2" xfId="21736"/>
    <cellStyle name="Normal 2 3 2 9 5 3 5" xfId="21737"/>
    <cellStyle name="Normal 2 3 2 9 5 3 5 2" xfId="21738"/>
    <cellStyle name="Normal 2 3 2 9 5 3 6" xfId="21739"/>
    <cellStyle name="Normal 2 3 2 9 5 3 6 2" xfId="21740"/>
    <cellStyle name="Normal 2 3 2 9 5 3 7" xfId="21741"/>
    <cellStyle name="Normal 2 3 2 9 5 3 7 2" xfId="21742"/>
    <cellStyle name="Normal 2 3 2 9 5 3 8" xfId="21743"/>
    <cellStyle name="Normal 2 3 2 9 5 3 8 2" xfId="21744"/>
    <cellStyle name="Normal 2 3 2 9 5 3 9" xfId="21745"/>
    <cellStyle name="Normal 2 3 2 9 5 3 9 2" xfId="21746"/>
    <cellStyle name="Normal 2 3 2 9 5 4" xfId="21747"/>
    <cellStyle name="Normal 2 3 2 9 5 4 2" xfId="21748"/>
    <cellStyle name="Normal 2 3 2 9 5 5" xfId="21749"/>
    <cellStyle name="Normal 2 3 2 9 5 5 2" xfId="21750"/>
    <cellStyle name="Normal 2 3 2 9 5 6" xfId="21751"/>
    <cellStyle name="Normal 2 3 2 9 5 6 2" xfId="21752"/>
    <cellStyle name="Normal 2 3 2 9 5 7" xfId="21753"/>
    <cellStyle name="Normal 2 3 2 9 5 7 2" xfId="21754"/>
    <cellStyle name="Normal 2 3 2 9 5 8" xfId="21755"/>
    <cellStyle name="Normal 2 3 2 9 5 8 2" xfId="21756"/>
    <cellStyle name="Normal 2 3 2 9 5 9" xfId="21757"/>
    <cellStyle name="Normal 2 3 2 9 5 9 2" xfId="21758"/>
    <cellStyle name="Normal 2 3 2 9 6" xfId="21759"/>
    <cellStyle name="Normal 2 3 2 9 6 10" xfId="21760"/>
    <cellStyle name="Normal 2 3 2 9 6 10 2" xfId="21761"/>
    <cellStyle name="Normal 2 3 2 9 6 11" xfId="21762"/>
    <cellStyle name="Normal 2 3 2 9 6 11 2" xfId="21763"/>
    <cellStyle name="Normal 2 3 2 9 6 12" xfId="21764"/>
    <cellStyle name="Normal 2 3 2 9 6 12 2" xfId="21765"/>
    <cellStyle name="Normal 2 3 2 9 6 13" xfId="21766"/>
    <cellStyle name="Normal 2 3 2 9 6 2" xfId="21767"/>
    <cellStyle name="Normal 2 3 2 9 6 2 10" xfId="21768"/>
    <cellStyle name="Normal 2 3 2 9 6 2 10 2" xfId="21769"/>
    <cellStyle name="Normal 2 3 2 9 6 2 11" xfId="21770"/>
    <cellStyle name="Normal 2 3 2 9 6 2 11 2" xfId="21771"/>
    <cellStyle name="Normal 2 3 2 9 6 2 12" xfId="21772"/>
    <cellStyle name="Normal 2 3 2 9 6 2 2" xfId="21773"/>
    <cellStyle name="Normal 2 3 2 9 6 2 2 10" xfId="21774"/>
    <cellStyle name="Normal 2 3 2 9 6 2 2 10 2" xfId="21775"/>
    <cellStyle name="Normal 2 3 2 9 6 2 2 11" xfId="21776"/>
    <cellStyle name="Normal 2 3 2 9 6 2 2 2" xfId="21777"/>
    <cellStyle name="Normal 2 3 2 9 6 2 2 2 2" xfId="21778"/>
    <cellStyle name="Normal 2 3 2 9 6 2 2 3" xfId="21779"/>
    <cellStyle name="Normal 2 3 2 9 6 2 2 3 2" xfId="21780"/>
    <cellStyle name="Normal 2 3 2 9 6 2 2 4" xfId="21781"/>
    <cellStyle name="Normal 2 3 2 9 6 2 2 4 2" xfId="21782"/>
    <cellStyle name="Normal 2 3 2 9 6 2 2 5" xfId="21783"/>
    <cellStyle name="Normal 2 3 2 9 6 2 2 5 2" xfId="21784"/>
    <cellStyle name="Normal 2 3 2 9 6 2 2 6" xfId="21785"/>
    <cellStyle name="Normal 2 3 2 9 6 2 2 6 2" xfId="21786"/>
    <cellStyle name="Normal 2 3 2 9 6 2 2 7" xfId="21787"/>
    <cellStyle name="Normal 2 3 2 9 6 2 2 7 2" xfId="21788"/>
    <cellStyle name="Normal 2 3 2 9 6 2 2 8" xfId="21789"/>
    <cellStyle name="Normal 2 3 2 9 6 2 2 8 2" xfId="21790"/>
    <cellStyle name="Normal 2 3 2 9 6 2 2 9" xfId="21791"/>
    <cellStyle name="Normal 2 3 2 9 6 2 2 9 2" xfId="21792"/>
    <cellStyle name="Normal 2 3 2 9 6 2 3" xfId="21793"/>
    <cellStyle name="Normal 2 3 2 9 6 2 3 2" xfId="21794"/>
    <cellStyle name="Normal 2 3 2 9 6 2 4" xfId="21795"/>
    <cellStyle name="Normal 2 3 2 9 6 2 4 2" xfId="21796"/>
    <cellStyle name="Normal 2 3 2 9 6 2 5" xfId="21797"/>
    <cellStyle name="Normal 2 3 2 9 6 2 5 2" xfId="21798"/>
    <cellStyle name="Normal 2 3 2 9 6 2 6" xfId="21799"/>
    <cellStyle name="Normal 2 3 2 9 6 2 6 2" xfId="21800"/>
    <cellStyle name="Normal 2 3 2 9 6 2 7" xfId="21801"/>
    <cellStyle name="Normal 2 3 2 9 6 2 7 2" xfId="21802"/>
    <cellStyle name="Normal 2 3 2 9 6 2 8" xfId="21803"/>
    <cellStyle name="Normal 2 3 2 9 6 2 8 2" xfId="21804"/>
    <cellStyle name="Normal 2 3 2 9 6 2 9" xfId="21805"/>
    <cellStyle name="Normal 2 3 2 9 6 2 9 2" xfId="21806"/>
    <cellStyle name="Normal 2 3 2 9 6 3" xfId="21807"/>
    <cellStyle name="Normal 2 3 2 9 6 3 10" xfId="21808"/>
    <cellStyle name="Normal 2 3 2 9 6 3 10 2" xfId="21809"/>
    <cellStyle name="Normal 2 3 2 9 6 3 11" xfId="21810"/>
    <cellStyle name="Normal 2 3 2 9 6 3 2" xfId="21811"/>
    <cellStyle name="Normal 2 3 2 9 6 3 2 2" xfId="21812"/>
    <cellStyle name="Normal 2 3 2 9 6 3 3" xfId="21813"/>
    <cellStyle name="Normal 2 3 2 9 6 3 3 2" xfId="21814"/>
    <cellStyle name="Normal 2 3 2 9 6 3 4" xfId="21815"/>
    <cellStyle name="Normal 2 3 2 9 6 3 4 2" xfId="21816"/>
    <cellStyle name="Normal 2 3 2 9 6 3 5" xfId="21817"/>
    <cellStyle name="Normal 2 3 2 9 6 3 5 2" xfId="21818"/>
    <cellStyle name="Normal 2 3 2 9 6 3 6" xfId="21819"/>
    <cellStyle name="Normal 2 3 2 9 6 3 6 2" xfId="21820"/>
    <cellStyle name="Normal 2 3 2 9 6 3 7" xfId="21821"/>
    <cellStyle name="Normal 2 3 2 9 6 3 7 2" xfId="21822"/>
    <cellStyle name="Normal 2 3 2 9 6 3 8" xfId="21823"/>
    <cellStyle name="Normal 2 3 2 9 6 3 8 2" xfId="21824"/>
    <cellStyle name="Normal 2 3 2 9 6 3 9" xfId="21825"/>
    <cellStyle name="Normal 2 3 2 9 6 3 9 2" xfId="21826"/>
    <cellStyle name="Normal 2 3 2 9 6 4" xfId="21827"/>
    <cellStyle name="Normal 2 3 2 9 6 4 2" xfId="21828"/>
    <cellStyle name="Normal 2 3 2 9 6 5" xfId="21829"/>
    <cellStyle name="Normal 2 3 2 9 6 5 2" xfId="21830"/>
    <cellStyle name="Normal 2 3 2 9 6 6" xfId="21831"/>
    <cellStyle name="Normal 2 3 2 9 6 6 2" xfId="21832"/>
    <cellStyle name="Normal 2 3 2 9 6 7" xfId="21833"/>
    <cellStyle name="Normal 2 3 2 9 6 7 2" xfId="21834"/>
    <cellStyle name="Normal 2 3 2 9 6 8" xfId="21835"/>
    <cellStyle name="Normal 2 3 2 9 6 8 2" xfId="21836"/>
    <cellStyle name="Normal 2 3 2 9 6 9" xfId="21837"/>
    <cellStyle name="Normal 2 3 2 9 6 9 2" xfId="21838"/>
    <cellStyle name="Normal 2 3 2 9 7" xfId="21839"/>
    <cellStyle name="Normal 2 3 20" xfId="21840"/>
    <cellStyle name="Normal 2 3 21" xfId="21841"/>
    <cellStyle name="Normal 2 3 22" xfId="21842"/>
    <cellStyle name="Normal 2 3 23" xfId="21843"/>
    <cellStyle name="Normal 2 3 24" xfId="21844"/>
    <cellStyle name="Normal 2 3 25" xfId="21845"/>
    <cellStyle name="Normal 2 3 26" xfId="21846"/>
    <cellStyle name="Normal 2 3 27" xfId="21847"/>
    <cellStyle name="Normal 2 3 28" xfId="21848"/>
    <cellStyle name="Normal 2 3 29" xfId="21849"/>
    <cellStyle name="Normal 2 3 3" xfId="21850"/>
    <cellStyle name="Normal 2 3 3 10" xfId="21851"/>
    <cellStyle name="Normal 2 3 3 10 10" xfId="21852"/>
    <cellStyle name="Normal 2 3 3 10 10 2" xfId="21853"/>
    <cellStyle name="Normal 2 3 3 10 11" xfId="21854"/>
    <cellStyle name="Normal 2 3 3 10 11 2" xfId="21855"/>
    <cellStyle name="Normal 2 3 3 10 12" xfId="21856"/>
    <cellStyle name="Normal 2 3 3 10 12 2" xfId="21857"/>
    <cellStyle name="Normal 2 3 3 10 13" xfId="21858"/>
    <cellStyle name="Normal 2 3 3 10 2" xfId="21859"/>
    <cellStyle name="Normal 2 3 3 10 2 10" xfId="21860"/>
    <cellStyle name="Normal 2 3 3 10 2 10 2" xfId="21861"/>
    <cellStyle name="Normal 2 3 3 10 2 11" xfId="21862"/>
    <cellStyle name="Normal 2 3 3 10 2 11 2" xfId="21863"/>
    <cellStyle name="Normal 2 3 3 10 2 12" xfId="21864"/>
    <cellStyle name="Normal 2 3 3 10 2 2" xfId="21865"/>
    <cellStyle name="Normal 2 3 3 10 2 2 10" xfId="21866"/>
    <cellStyle name="Normal 2 3 3 10 2 2 10 2" xfId="21867"/>
    <cellStyle name="Normal 2 3 3 10 2 2 11" xfId="21868"/>
    <cellStyle name="Normal 2 3 3 10 2 2 2" xfId="21869"/>
    <cellStyle name="Normal 2 3 3 10 2 2 2 2" xfId="21870"/>
    <cellStyle name="Normal 2 3 3 10 2 2 3" xfId="21871"/>
    <cellStyle name="Normal 2 3 3 10 2 2 3 2" xfId="21872"/>
    <cellStyle name="Normal 2 3 3 10 2 2 4" xfId="21873"/>
    <cellStyle name="Normal 2 3 3 10 2 2 4 2" xfId="21874"/>
    <cellStyle name="Normal 2 3 3 10 2 2 5" xfId="21875"/>
    <cellStyle name="Normal 2 3 3 10 2 2 5 2" xfId="21876"/>
    <cellStyle name="Normal 2 3 3 10 2 2 6" xfId="21877"/>
    <cellStyle name="Normal 2 3 3 10 2 2 6 2" xfId="21878"/>
    <cellStyle name="Normal 2 3 3 10 2 2 7" xfId="21879"/>
    <cellStyle name="Normal 2 3 3 10 2 2 7 2" xfId="21880"/>
    <cellStyle name="Normal 2 3 3 10 2 2 8" xfId="21881"/>
    <cellStyle name="Normal 2 3 3 10 2 2 8 2" xfId="21882"/>
    <cellStyle name="Normal 2 3 3 10 2 2 9" xfId="21883"/>
    <cellStyle name="Normal 2 3 3 10 2 2 9 2" xfId="21884"/>
    <cellStyle name="Normal 2 3 3 10 2 3" xfId="21885"/>
    <cellStyle name="Normal 2 3 3 10 2 3 2" xfId="21886"/>
    <cellStyle name="Normal 2 3 3 10 2 4" xfId="21887"/>
    <cellStyle name="Normal 2 3 3 10 2 4 2" xfId="21888"/>
    <cellStyle name="Normal 2 3 3 10 2 5" xfId="21889"/>
    <cellStyle name="Normal 2 3 3 10 2 5 2" xfId="21890"/>
    <cellStyle name="Normal 2 3 3 10 2 6" xfId="21891"/>
    <cellStyle name="Normal 2 3 3 10 2 6 2" xfId="21892"/>
    <cellStyle name="Normal 2 3 3 10 2 7" xfId="21893"/>
    <cellStyle name="Normal 2 3 3 10 2 7 2" xfId="21894"/>
    <cellStyle name="Normal 2 3 3 10 2 8" xfId="21895"/>
    <cellStyle name="Normal 2 3 3 10 2 8 2" xfId="21896"/>
    <cellStyle name="Normal 2 3 3 10 2 9" xfId="21897"/>
    <cellStyle name="Normal 2 3 3 10 2 9 2" xfId="21898"/>
    <cellStyle name="Normal 2 3 3 10 3" xfId="21899"/>
    <cellStyle name="Normal 2 3 3 10 3 10" xfId="21900"/>
    <cellStyle name="Normal 2 3 3 10 3 10 2" xfId="21901"/>
    <cellStyle name="Normal 2 3 3 10 3 11" xfId="21902"/>
    <cellStyle name="Normal 2 3 3 10 3 2" xfId="21903"/>
    <cellStyle name="Normal 2 3 3 10 3 2 2" xfId="21904"/>
    <cellStyle name="Normal 2 3 3 10 3 3" xfId="21905"/>
    <cellStyle name="Normal 2 3 3 10 3 3 2" xfId="21906"/>
    <cellStyle name="Normal 2 3 3 10 3 4" xfId="21907"/>
    <cellStyle name="Normal 2 3 3 10 3 4 2" xfId="21908"/>
    <cellStyle name="Normal 2 3 3 10 3 5" xfId="21909"/>
    <cellStyle name="Normal 2 3 3 10 3 5 2" xfId="21910"/>
    <cellStyle name="Normal 2 3 3 10 3 6" xfId="21911"/>
    <cellStyle name="Normal 2 3 3 10 3 6 2" xfId="21912"/>
    <cellStyle name="Normal 2 3 3 10 3 7" xfId="21913"/>
    <cellStyle name="Normal 2 3 3 10 3 7 2" xfId="21914"/>
    <cellStyle name="Normal 2 3 3 10 3 8" xfId="21915"/>
    <cellStyle name="Normal 2 3 3 10 3 8 2" xfId="21916"/>
    <cellStyle name="Normal 2 3 3 10 3 9" xfId="21917"/>
    <cellStyle name="Normal 2 3 3 10 3 9 2" xfId="21918"/>
    <cellStyle name="Normal 2 3 3 10 4" xfId="21919"/>
    <cellStyle name="Normal 2 3 3 10 4 2" xfId="21920"/>
    <cellStyle name="Normal 2 3 3 10 5" xfId="21921"/>
    <cellStyle name="Normal 2 3 3 10 5 2" xfId="21922"/>
    <cellStyle name="Normal 2 3 3 10 6" xfId="21923"/>
    <cellStyle name="Normal 2 3 3 10 6 2" xfId="21924"/>
    <cellStyle name="Normal 2 3 3 10 7" xfId="21925"/>
    <cellStyle name="Normal 2 3 3 10 7 2" xfId="21926"/>
    <cellStyle name="Normal 2 3 3 10 8" xfId="21927"/>
    <cellStyle name="Normal 2 3 3 10 8 2" xfId="21928"/>
    <cellStyle name="Normal 2 3 3 10 9" xfId="21929"/>
    <cellStyle name="Normal 2 3 3 10 9 2" xfId="21930"/>
    <cellStyle name="Normal 2 3 3 2" xfId="21931"/>
    <cellStyle name="Normal 2 3 3 2 10" xfId="21932"/>
    <cellStyle name="Normal 2 3 3 2 2" xfId="21933"/>
    <cellStyle name="Normal 2 3 3 2 2 10" xfId="21934"/>
    <cellStyle name="Normal 2 3 3 2 2 10 2" xfId="21935"/>
    <cellStyle name="Normal 2 3 3 2 2 11" xfId="21936"/>
    <cellStyle name="Normal 2 3 3 2 2 11 2" xfId="21937"/>
    <cellStyle name="Normal 2 3 3 2 2 12" xfId="21938"/>
    <cellStyle name="Normal 2 3 3 2 2 12 2" xfId="21939"/>
    <cellStyle name="Normal 2 3 3 2 2 13" xfId="21940"/>
    <cellStyle name="Normal 2 3 3 2 2 13 2" xfId="21941"/>
    <cellStyle name="Normal 2 3 3 2 2 14" xfId="21942"/>
    <cellStyle name="Normal 2 3 3 2 2 14 2" xfId="21943"/>
    <cellStyle name="Normal 2 3 3 2 2 15" xfId="21944"/>
    <cellStyle name="Normal 2 3 3 2 2 15 2" xfId="21945"/>
    <cellStyle name="Normal 2 3 3 2 2 16" xfId="21946"/>
    <cellStyle name="Normal 2 3 3 2 2 16 2" xfId="21947"/>
    <cellStyle name="Normal 2 3 3 2 2 17" xfId="21948"/>
    <cellStyle name="Normal 2 3 3 2 2 17 2" xfId="21949"/>
    <cellStyle name="Normal 2 3 3 2 2 18" xfId="21950"/>
    <cellStyle name="Normal 2 3 3 2 2 2" xfId="21951"/>
    <cellStyle name="Normal 2 3 3 2 2 2 2" xfId="21952"/>
    <cellStyle name="Normal 2 3 3 2 2 2 2 10" xfId="21953"/>
    <cellStyle name="Normal 2 3 3 2 2 2 2 10 2" xfId="21954"/>
    <cellStyle name="Normal 2 3 3 2 2 2 2 11" xfId="21955"/>
    <cellStyle name="Normal 2 3 3 2 2 2 2 11 2" xfId="21956"/>
    <cellStyle name="Normal 2 3 3 2 2 2 2 12" xfId="21957"/>
    <cellStyle name="Normal 2 3 3 2 2 2 2 12 2" xfId="21958"/>
    <cellStyle name="Normal 2 3 3 2 2 2 2 13" xfId="21959"/>
    <cellStyle name="Normal 2 3 3 2 2 2 2 13 2" xfId="21960"/>
    <cellStyle name="Normal 2 3 3 2 2 2 2 14" xfId="21961"/>
    <cellStyle name="Normal 2 3 3 2 2 2 2 14 2" xfId="21962"/>
    <cellStyle name="Normal 2 3 3 2 2 2 2 15" xfId="21963"/>
    <cellStyle name="Normal 2 3 3 2 2 2 2 15 2" xfId="21964"/>
    <cellStyle name="Normal 2 3 3 2 2 2 2 16" xfId="21965"/>
    <cellStyle name="Normal 2 3 3 2 2 2 2 16 2" xfId="21966"/>
    <cellStyle name="Normal 2 3 3 2 2 2 2 17" xfId="21967"/>
    <cellStyle name="Normal 2 3 3 2 2 2 2 2" xfId="21968"/>
    <cellStyle name="Normal 2 3 3 2 2 2 2 2 2" xfId="21969"/>
    <cellStyle name="Normal 2 3 3 2 2 2 2 3" xfId="21970"/>
    <cellStyle name="Normal 2 3 3 2 2 2 2 3 2" xfId="21971"/>
    <cellStyle name="Normal 2 3 3 2 2 2 2 4" xfId="21972"/>
    <cellStyle name="Normal 2 3 3 2 2 2 2 4 2" xfId="21973"/>
    <cellStyle name="Normal 2 3 3 2 2 2 2 5" xfId="21974"/>
    <cellStyle name="Normal 2 3 3 2 2 2 2 5 2" xfId="21975"/>
    <cellStyle name="Normal 2 3 3 2 2 2 2 6" xfId="21976"/>
    <cellStyle name="Normal 2 3 3 2 2 2 2 6 10" xfId="21977"/>
    <cellStyle name="Normal 2 3 3 2 2 2 2 6 10 2" xfId="21978"/>
    <cellStyle name="Normal 2 3 3 2 2 2 2 6 11" xfId="21979"/>
    <cellStyle name="Normal 2 3 3 2 2 2 2 6 11 2" xfId="21980"/>
    <cellStyle name="Normal 2 3 3 2 2 2 2 6 12" xfId="21981"/>
    <cellStyle name="Normal 2 3 3 2 2 2 2 6 2" xfId="21982"/>
    <cellStyle name="Normal 2 3 3 2 2 2 2 6 2 10" xfId="21983"/>
    <cellStyle name="Normal 2 3 3 2 2 2 2 6 2 10 2" xfId="21984"/>
    <cellStyle name="Normal 2 3 3 2 2 2 2 6 2 11" xfId="21985"/>
    <cellStyle name="Normal 2 3 3 2 2 2 2 6 2 2" xfId="21986"/>
    <cellStyle name="Normal 2 3 3 2 2 2 2 6 2 2 2" xfId="21987"/>
    <cellStyle name="Normal 2 3 3 2 2 2 2 6 2 3" xfId="21988"/>
    <cellStyle name="Normal 2 3 3 2 2 2 2 6 2 3 2" xfId="21989"/>
    <cellStyle name="Normal 2 3 3 2 2 2 2 6 2 4" xfId="21990"/>
    <cellStyle name="Normal 2 3 3 2 2 2 2 6 2 4 2" xfId="21991"/>
    <cellStyle name="Normal 2 3 3 2 2 2 2 6 2 5" xfId="21992"/>
    <cellStyle name="Normal 2 3 3 2 2 2 2 6 2 5 2" xfId="21993"/>
    <cellStyle name="Normal 2 3 3 2 2 2 2 6 2 6" xfId="21994"/>
    <cellStyle name="Normal 2 3 3 2 2 2 2 6 2 6 2" xfId="21995"/>
    <cellStyle name="Normal 2 3 3 2 2 2 2 6 2 7" xfId="21996"/>
    <cellStyle name="Normal 2 3 3 2 2 2 2 6 2 7 2" xfId="21997"/>
    <cellStyle name="Normal 2 3 3 2 2 2 2 6 2 8" xfId="21998"/>
    <cellStyle name="Normal 2 3 3 2 2 2 2 6 2 8 2" xfId="21999"/>
    <cellStyle name="Normal 2 3 3 2 2 2 2 6 2 9" xfId="22000"/>
    <cellStyle name="Normal 2 3 3 2 2 2 2 6 2 9 2" xfId="22001"/>
    <cellStyle name="Normal 2 3 3 2 2 2 2 6 3" xfId="22002"/>
    <cellStyle name="Normal 2 3 3 2 2 2 2 6 3 2" xfId="22003"/>
    <cellStyle name="Normal 2 3 3 2 2 2 2 6 4" xfId="22004"/>
    <cellStyle name="Normal 2 3 3 2 2 2 2 6 4 2" xfId="22005"/>
    <cellStyle name="Normal 2 3 3 2 2 2 2 6 5" xfId="22006"/>
    <cellStyle name="Normal 2 3 3 2 2 2 2 6 5 2" xfId="22007"/>
    <cellStyle name="Normal 2 3 3 2 2 2 2 6 6" xfId="22008"/>
    <cellStyle name="Normal 2 3 3 2 2 2 2 6 6 2" xfId="22009"/>
    <cellStyle name="Normal 2 3 3 2 2 2 2 6 7" xfId="22010"/>
    <cellStyle name="Normal 2 3 3 2 2 2 2 6 7 2" xfId="22011"/>
    <cellStyle name="Normal 2 3 3 2 2 2 2 6 8" xfId="22012"/>
    <cellStyle name="Normal 2 3 3 2 2 2 2 6 8 2" xfId="22013"/>
    <cellStyle name="Normal 2 3 3 2 2 2 2 6 9" xfId="22014"/>
    <cellStyle name="Normal 2 3 3 2 2 2 2 6 9 2" xfId="22015"/>
    <cellStyle name="Normal 2 3 3 2 2 2 2 7" xfId="22016"/>
    <cellStyle name="Normal 2 3 3 2 2 2 2 7 10" xfId="22017"/>
    <cellStyle name="Normal 2 3 3 2 2 2 2 7 10 2" xfId="22018"/>
    <cellStyle name="Normal 2 3 3 2 2 2 2 7 11" xfId="22019"/>
    <cellStyle name="Normal 2 3 3 2 2 2 2 7 2" xfId="22020"/>
    <cellStyle name="Normal 2 3 3 2 2 2 2 7 2 2" xfId="22021"/>
    <cellStyle name="Normal 2 3 3 2 2 2 2 7 3" xfId="22022"/>
    <cellStyle name="Normal 2 3 3 2 2 2 2 7 3 2" xfId="22023"/>
    <cellStyle name="Normal 2 3 3 2 2 2 2 7 4" xfId="22024"/>
    <cellStyle name="Normal 2 3 3 2 2 2 2 7 4 2" xfId="22025"/>
    <cellStyle name="Normal 2 3 3 2 2 2 2 7 5" xfId="22026"/>
    <cellStyle name="Normal 2 3 3 2 2 2 2 7 5 2" xfId="22027"/>
    <cellStyle name="Normal 2 3 3 2 2 2 2 7 6" xfId="22028"/>
    <cellStyle name="Normal 2 3 3 2 2 2 2 7 6 2" xfId="22029"/>
    <cellStyle name="Normal 2 3 3 2 2 2 2 7 7" xfId="22030"/>
    <cellStyle name="Normal 2 3 3 2 2 2 2 7 7 2" xfId="22031"/>
    <cellStyle name="Normal 2 3 3 2 2 2 2 7 8" xfId="22032"/>
    <cellStyle name="Normal 2 3 3 2 2 2 2 7 8 2" xfId="22033"/>
    <cellStyle name="Normal 2 3 3 2 2 2 2 7 9" xfId="22034"/>
    <cellStyle name="Normal 2 3 3 2 2 2 2 7 9 2" xfId="22035"/>
    <cellStyle name="Normal 2 3 3 2 2 2 2 8" xfId="22036"/>
    <cellStyle name="Normal 2 3 3 2 2 2 2 8 2" xfId="22037"/>
    <cellStyle name="Normal 2 3 3 2 2 2 2 9" xfId="22038"/>
    <cellStyle name="Normal 2 3 3 2 2 2 2 9 2" xfId="22039"/>
    <cellStyle name="Normal 2 3 3 2 2 2 3" xfId="22040"/>
    <cellStyle name="Normal 2 3 3 2 2 2 3 10" xfId="22041"/>
    <cellStyle name="Normal 2 3 3 2 2 2 3 10 2" xfId="22042"/>
    <cellStyle name="Normal 2 3 3 2 2 2 3 11" xfId="22043"/>
    <cellStyle name="Normal 2 3 3 2 2 2 3 11 2" xfId="22044"/>
    <cellStyle name="Normal 2 3 3 2 2 2 3 12" xfId="22045"/>
    <cellStyle name="Normal 2 3 3 2 2 2 3 12 2" xfId="22046"/>
    <cellStyle name="Normal 2 3 3 2 2 2 3 13" xfId="22047"/>
    <cellStyle name="Normal 2 3 3 2 2 2 3 2" xfId="22048"/>
    <cellStyle name="Normal 2 3 3 2 2 2 3 2 10" xfId="22049"/>
    <cellStyle name="Normal 2 3 3 2 2 2 3 2 10 2" xfId="22050"/>
    <cellStyle name="Normal 2 3 3 2 2 2 3 2 11" xfId="22051"/>
    <cellStyle name="Normal 2 3 3 2 2 2 3 2 11 2" xfId="22052"/>
    <cellStyle name="Normal 2 3 3 2 2 2 3 2 12" xfId="22053"/>
    <cellStyle name="Normal 2 3 3 2 2 2 3 2 2" xfId="22054"/>
    <cellStyle name="Normal 2 3 3 2 2 2 3 2 2 10" xfId="22055"/>
    <cellStyle name="Normal 2 3 3 2 2 2 3 2 2 10 2" xfId="22056"/>
    <cellStyle name="Normal 2 3 3 2 2 2 3 2 2 11" xfId="22057"/>
    <cellStyle name="Normal 2 3 3 2 2 2 3 2 2 2" xfId="22058"/>
    <cellStyle name="Normal 2 3 3 2 2 2 3 2 2 2 2" xfId="22059"/>
    <cellStyle name="Normal 2 3 3 2 2 2 3 2 2 3" xfId="22060"/>
    <cellStyle name="Normal 2 3 3 2 2 2 3 2 2 3 2" xfId="22061"/>
    <cellStyle name="Normal 2 3 3 2 2 2 3 2 2 4" xfId="22062"/>
    <cellStyle name="Normal 2 3 3 2 2 2 3 2 2 4 2" xfId="22063"/>
    <cellStyle name="Normal 2 3 3 2 2 2 3 2 2 5" xfId="22064"/>
    <cellStyle name="Normal 2 3 3 2 2 2 3 2 2 5 2" xfId="22065"/>
    <cellStyle name="Normal 2 3 3 2 2 2 3 2 2 6" xfId="22066"/>
    <cellStyle name="Normal 2 3 3 2 2 2 3 2 2 6 2" xfId="22067"/>
    <cellStyle name="Normal 2 3 3 2 2 2 3 2 2 7" xfId="22068"/>
    <cellStyle name="Normal 2 3 3 2 2 2 3 2 2 7 2" xfId="22069"/>
    <cellStyle name="Normal 2 3 3 2 2 2 3 2 2 8" xfId="22070"/>
    <cellStyle name="Normal 2 3 3 2 2 2 3 2 2 8 2" xfId="22071"/>
    <cellStyle name="Normal 2 3 3 2 2 2 3 2 2 9" xfId="22072"/>
    <cellStyle name="Normal 2 3 3 2 2 2 3 2 2 9 2" xfId="22073"/>
    <cellStyle name="Normal 2 3 3 2 2 2 3 2 3" xfId="22074"/>
    <cellStyle name="Normal 2 3 3 2 2 2 3 2 3 2" xfId="22075"/>
    <cellStyle name="Normal 2 3 3 2 2 2 3 2 4" xfId="22076"/>
    <cellStyle name="Normal 2 3 3 2 2 2 3 2 4 2" xfId="22077"/>
    <cellStyle name="Normal 2 3 3 2 2 2 3 2 5" xfId="22078"/>
    <cellStyle name="Normal 2 3 3 2 2 2 3 2 5 2" xfId="22079"/>
    <cellStyle name="Normal 2 3 3 2 2 2 3 2 6" xfId="22080"/>
    <cellStyle name="Normal 2 3 3 2 2 2 3 2 6 2" xfId="22081"/>
    <cellStyle name="Normal 2 3 3 2 2 2 3 2 7" xfId="22082"/>
    <cellStyle name="Normal 2 3 3 2 2 2 3 2 7 2" xfId="22083"/>
    <cellStyle name="Normal 2 3 3 2 2 2 3 2 8" xfId="22084"/>
    <cellStyle name="Normal 2 3 3 2 2 2 3 2 8 2" xfId="22085"/>
    <cellStyle name="Normal 2 3 3 2 2 2 3 2 9" xfId="22086"/>
    <cellStyle name="Normal 2 3 3 2 2 2 3 2 9 2" xfId="22087"/>
    <cellStyle name="Normal 2 3 3 2 2 2 3 3" xfId="22088"/>
    <cellStyle name="Normal 2 3 3 2 2 2 3 3 10" xfId="22089"/>
    <cellStyle name="Normal 2 3 3 2 2 2 3 3 10 2" xfId="22090"/>
    <cellStyle name="Normal 2 3 3 2 2 2 3 3 11" xfId="22091"/>
    <cellStyle name="Normal 2 3 3 2 2 2 3 3 2" xfId="22092"/>
    <cellStyle name="Normal 2 3 3 2 2 2 3 3 2 2" xfId="22093"/>
    <cellStyle name="Normal 2 3 3 2 2 2 3 3 3" xfId="22094"/>
    <cellStyle name="Normal 2 3 3 2 2 2 3 3 3 2" xfId="22095"/>
    <cellStyle name="Normal 2 3 3 2 2 2 3 3 4" xfId="22096"/>
    <cellStyle name="Normal 2 3 3 2 2 2 3 3 4 2" xfId="22097"/>
    <cellStyle name="Normal 2 3 3 2 2 2 3 3 5" xfId="22098"/>
    <cellStyle name="Normal 2 3 3 2 2 2 3 3 5 2" xfId="22099"/>
    <cellStyle name="Normal 2 3 3 2 2 2 3 3 6" xfId="22100"/>
    <cellStyle name="Normal 2 3 3 2 2 2 3 3 6 2" xfId="22101"/>
    <cellStyle name="Normal 2 3 3 2 2 2 3 3 7" xfId="22102"/>
    <cellStyle name="Normal 2 3 3 2 2 2 3 3 7 2" xfId="22103"/>
    <cellStyle name="Normal 2 3 3 2 2 2 3 3 8" xfId="22104"/>
    <cellStyle name="Normal 2 3 3 2 2 2 3 3 8 2" xfId="22105"/>
    <cellStyle name="Normal 2 3 3 2 2 2 3 3 9" xfId="22106"/>
    <cellStyle name="Normal 2 3 3 2 2 2 3 3 9 2" xfId="22107"/>
    <cellStyle name="Normal 2 3 3 2 2 2 3 4" xfId="22108"/>
    <cellStyle name="Normal 2 3 3 2 2 2 3 4 2" xfId="22109"/>
    <cellStyle name="Normal 2 3 3 2 2 2 3 5" xfId="22110"/>
    <cellStyle name="Normal 2 3 3 2 2 2 3 5 2" xfId="22111"/>
    <cellStyle name="Normal 2 3 3 2 2 2 3 6" xfId="22112"/>
    <cellStyle name="Normal 2 3 3 2 2 2 3 6 2" xfId="22113"/>
    <cellStyle name="Normal 2 3 3 2 2 2 3 7" xfId="22114"/>
    <cellStyle name="Normal 2 3 3 2 2 2 3 7 2" xfId="22115"/>
    <cellStyle name="Normal 2 3 3 2 2 2 3 8" xfId="22116"/>
    <cellStyle name="Normal 2 3 3 2 2 2 3 8 2" xfId="22117"/>
    <cellStyle name="Normal 2 3 3 2 2 2 3 9" xfId="22118"/>
    <cellStyle name="Normal 2 3 3 2 2 2 3 9 2" xfId="22119"/>
    <cellStyle name="Normal 2 3 3 2 2 2 4" xfId="22120"/>
    <cellStyle name="Normal 2 3 3 2 2 2 4 10" xfId="22121"/>
    <cellStyle name="Normal 2 3 3 2 2 2 4 10 2" xfId="22122"/>
    <cellStyle name="Normal 2 3 3 2 2 2 4 11" xfId="22123"/>
    <cellStyle name="Normal 2 3 3 2 2 2 4 11 2" xfId="22124"/>
    <cellStyle name="Normal 2 3 3 2 2 2 4 12" xfId="22125"/>
    <cellStyle name="Normal 2 3 3 2 2 2 4 12 2" xfId="22126"/>
    <cellStyle name="Normal 2 3 3 2 2 2 4 13" xfId="22127"/>
    <cellStyle name="Normal 2 3 3 2 2 2 4 2" xfId="22128"/>
    <cellStyle name="Normal 2 3 3 2 2 2 4 2 10" xfId="22129"/>
    <cellStyle name="Normal 2 3 3 2 2 2 4 2 10 2" xfId="22130"/>
    <cellStyle name="Normal 2 3 3 2 2 2 4 2 11" xfId="22131"/>
    <cellStyle name="Normal 2 3 3 2 2 2 4 2 11 2" xfId="22132"/>
    <cellStyle name="Normal 2 3 3 2 2 2 4 2 12" xfId="22133"/>
    <cellStyle name="Normal 2 3 3 2 2 2 4 2 2" xfId="22134"/>
    <cellStyle name="Normal 2 3 3 2 2 2 4 2 2 10" xfId="22135"/>
    <cellStyle name="Normal 2 3 3 2 2 2 4 2 2 10 2" xfId="22136"/>
    <cellStyle name="Normal 2 3 3 2 2 2 4 2 2 11" xfId="22137"/>
    <cellStyle name="Normal 2 3 3 2 2 2 4 2 2 2" xfId="22138"/>
    <cellStyle name="Normal 2 3 3 2 2 2 4 2 2 2 2" xfId="22139"/>
    <cellStyle name="Normal 2 3 3 2 2 2 4 2 2 3" xfId="22140"/>
    <cellStyle name="Normal 2 3 3 2 2 2 4 2 2 3 2" xfId="22141"/>
    <cellStyle name="Normal 2 3 3 2 2 2 4 2 2 4" xfId="22142"/>
    <cellStyle name="Normal 2 3 3 2 2 2 4 2 2 4 2" xfId="22143"/>
    <cellStyle name="Normal 2 3 3 2 2 2 4 2 2 5" xfId="22144"/>
    <cellStyle name="Normal 2 3 3 2 2 2 4 2 2 5 2" xfId="22145"/>
    <cellStyle name="Normal 2 3 3 2 2 2 4 2 2 6" xfId="22146"/>
    <cellStyle name="Normal 2 3 3 2 2 2 4 2 2 6 2" xfId="22147"/>
    <cellStyle name="Normal 2 3 3 2 2 2 4 2 2 7" xfId="22148"/>
    <cellStyle name="Normal 2 3 3 2 2 2 4 2 2 7 2" xfId="22149"/>
    <cellStyle name="Normal 2 3 3 2 2 2 4 2 2 8" xfId="22150"/>
    <cellStyle name="Normal 2 3 3 2 2 2 4 2 2 8 2" xfId="22151"/>
    <cellStyle name="Normal 2 3 3 2 2 2 4 2 2 9" xfId="22152"/>
    <cellStyle name="Normal 2 3 3 2 2 2 4 2 2 9 2" xfId="22153"/>
    <cellStyle name="Normal 2 3 3 2 2 2 4 2 3" xfId="22154"/>
    <cellStyle name="Normal 2 3 3 2 2 2 4 2 3 2" xfId="22155"/>
    <cellStyle name="Normal 2 3 3 2 2 2 4 2 4" xfId="22156"/>
    <cellStyle name="Normal 2 3 3 2 2 2 4 2 4 2" xfId="22157"/>
    <cellStyle name="Normal 2 3 3 2 2 2 4 2 5" xfId="22158"/>
    <cellStyle name="Normal 2 3 3 2 2 2 4 2 5 2" xfId="22159"/>
    <cellStyle name="Normal 2 3 3 2 2 2 4 2 6" xfId="22160"/>
    <cellStyle name="Normal 2 3 3 2 2 2 4 2 6 2" xfId="22161"/>
    <cellStyle name="Normal 2 3 3 2 2 2 4 2 7" xfId="22162"/>
    <cellStyle name="Normal 2 3 3 2 2 2 4 2 7 2" xfId="22163"/>
    <cellStyle name="Normal 2 3 3 2 2 2 4 2 8" xfId="22164"/>
    <cellStyle name="Normal 2 3 3 2 2 2 4 2 8 2" xfId="22165"/>
    <cellStyle name="Normal 2 3 3 2 2 2 4 2 9" xfId="22166"/>
    <cellStyle name="Normal 2 3 3 2 2 2 4 2 9 2" xfId="22167"/>
    <cellStyle name="Normal 2 3 3 2 2 2 4 3" xfId="22168"/>
    <cellStyle name="Normal 2 3 3 2 2 2 4 3 10" xfId="22169"/>
    <cellStyle name="Normal 2 3 3 2 2 2 4 3 10 2" xfId="22170"/>
    <cellStyle name="Normal 2 3 3 2 2 2 4 3 11" xfId="22171"/>
    <cellStyle name="Normal 2 3 3 2 2 2 4 3 2" xfId="22172"/>
    <cellStyle name="Normal 2 3 3 2 2 2 4 3 2 2" xfId="22173"/>
    <cellStyle name="Normal 2 3 3 2 2 2 4 3 3" xfId="22174"/>
    <cellStyle name="Normal 2 3 3 2 2 2 4 3 3 2" xfId="22175"/>
    <cellStyle name="Normal 2 3 3 2 2 2 4 3 4" xfId="22176"/>
    <cellStyle name="Normal 2 3 3 2 2 2 4 3 4 2" xfId="22177"/>
    <cellStyle name="Normal 2 3 3 2 2 2 4 3 5" xfId="22178"/>
    <cellStyle name="Normal 2 3 3 2 2 2 4 3 5 2" xfId="22179"/>
    <cellStyle name="Normal 2 3 3 2 2 2 4 3 6" xfId="22180"/>
    <cellStyle name="Normal 2 3 3 2 2 2 4 3 6 2" xfId="22181"/>
    <cellStyle name="Normal 2 3 3 2 2 2 4 3 7" xfId="22182"/>
    <cellStyle name="Normal 2 3 3 2 2 2 4 3 7 2" xfId="22183"/>
    <cellStyle name="Normal 2 3 3 2 2 2 4 3 8" xfId="22184"/>
    <cellStyle name="Normal 2 3 3 2 2 2 4 3 8 2" xfId="22185"/>
    <cellStyle name="Normal 2 3 3 2 2 2 4 3 9" xfId="22186"/>
    <cellStyle name="Normal 2 3 3 2 2 2 4 3 9 2" xfId="22187"/>
    <cellStyle name="Normal 2 3 3 2 2 2 4 4" xfId="22188"/>
    <cellStyle name="Normal 2 3 3 2 2 2 4 4 2" xfId="22189"/>
    <cellStyle name="Normal 2 3 3 2 2 2 4 5" xfId="22190"/>
    <cellStyle name="Normal 2 3 3 2 2 2 4 5 2" xfId="22191"/>
    <cellStyle name="Normal 2 3 3 2 2 2 4 6" xfId="22192"/>
    <cellStyle name="Normal 2 3 3 2 2 2 4 6 2" xfId="22193"/>
    <cellStyle name="Normal 2 3 3 2 2 2 4 7" xfId="22194"/>
    <cellStyle name="Normal 2 3 3 2 2 2 4 7 2" xfId="22195"/>
    <cellStyle name="Normal 2 3 3 2 2 2 4 8" xfId="22196"/>
    <cellStyle name="Normal 2 3 3 2 2 2 4 8 2" xfId="22197"/>
    <cellStyle name="Normal 2 3 3 2 2 2 4 9" xfId="22198"/>
    <cellStyle name="Normal 2 3 3 2 2 2 4 9 2" xfId="22199"/>
    <cellStyle name="Normal 2 3 3 2 2 2 5" xfId="22200"/>
    <cellStyle name="Normal 2 3 3 2 2 2 5 10" xfId="22201"/>
    <cellStyle name="Normal 2 3 3 2 2 2 5 10 2" xfId="22202"/>
    <cellStyle name="Normal 2 3 3 2 2 2 5 11" xfId="22203"/>
    <cellStyle name="Normal 2 3 3 2 2 2 5 11 2" xfId="22204"/>
    <cellStyle name="Normal 2 3 3 2 2 2 5 12" xfId="22205"/>
    <cellStyle name="Normal 2 3 3 2 2 2 5 12 2" xfId="22206"/>
    <cellStyle name="Normal 2 3 3 2 2 2 5 13" xfId="22207"/>
    <cellStyle name="Normal 2 3 3 2 2 2 5 2" xfId="22208"/>
    <cellStyle name="Normal 2 3 3 2 2 2 5 2 10" xfId="22209"/>
    <cellStyle name="Normal 2 3 3 2 2 2 5 2 10 2" xfId="22210"/>
    <cellStyle name="Normal 2 3 3 2 2 2 5 2 11" xfId="22211"/>
    <cellStyle name="Normal 2 3 3 2 2 2 5 2 11 2" xfId="22212"/>
    <cellStyle name="Normal 2 3 3 2 2 2 5 2 12" xfId="22213"/>
    <cellStyle name="Normal 2 3 3 2 2 2 5 2 2" xfId="22214"/>
    <cellStyle name="Normal 2 3 3 2 2 2 5 2 2 10" xfId="22215"/>
    <cellStyle name="Normal 2 3 3 2 2 2 5 2 2 10 2" xfId="22216"/>
    <cellStyle name="Normal 2 3 3 2 2 2 5 2 2 11" xfId="22217"/>
    <cellStyle name="Normal 2 3 3 2 2 2 5 2 2 2" xfId="22218"/>
    <cellStyle name="Normal 2 3 3 2 2 2 5 2 2 2 2" xfId="22219"/>
    <cellStyle name="Normal 2 3 3 2 2 2 5 2 2 3" xfId="22220"/>
    <cellStyle name="Normal 2 3 3 2 2 2 5 2 2 3 2" xfId="22221"/>
    <cellStyle name="Normal 2 3 3 2 2 2 5 2 2 4" xfId="22222"/>
    <cellStyle name="Normal 2 3 3 2 2 2 5 2 2 4 2" xfId="22223"/>
    <cellStyle name="Normal 2 3 3 2 2 2 5 2 2 5" xfId="22224"/>
    <cellStyle name="Normal 2 3 3 2 2 2 5 2 2 5 2" xfId="22225"/>
    <cellStyle name="Normal 2 3 3 2 2 2 5 2 2 6" xfId="22226"/>
    <cellStyle name="Normal 2 3 3 2 2 2 5 2 2 6 2" xfId="22227"/>
    <cellStyle name="Normal 2 3 3 2 2 2 5 2 2 7" xfId="22228"/>
    <cellStyle name="Normal 2 3 3 2 2 2 5 2 2 7 2" xfId="22229"/>
    <cellStyle name="Normal 2 3 3 2 2 2 5 2 2 8" xfId="22230"/>
    <cellStyle name="Normal 2 3 3 2 2 2 5 2 2 8 2" xfId="22231"/>
    <cellStyle name="Normal 2 3 3 2 2 2 5 2 2 9" xfId="22232"/>
    <cellStyle name="Normal 2 3 3 2 2 2 5 2 2 9 2" xfId="22233"/>
    <cellStyle name="Normal 2 3 3 2 2 2 5 2 3" xfId="22234"/>
    <cellStyle name="Normal 2 3 3 2 2 2 5 2 3 2" xfId="22235"/>
    <cellStyle name="Normal 2 3 3 2 2 2 5 2 4" xfId="22236"/>
    <cellStyle name="Normal 2 3 3 2 2 2 5 2 4 2" xfId="22237"/>
    <cellStyle name="Normal 2 3 3 2 2 2 5 2 5" xfId="22238"/>
    <cellStyle name="Normal 2 3 3 2 2 2 5 2 5 2" xfId="22239"/>
    <cellStyle name="Normal 2 3 3 2 2 2 5 2 6" xfId="22240"/>
    <cellStyle name="Normal 2 3 3 2 2 2 5 2 6 2" xfId="22241"/>
    <cellStyle name="Normal 2 3 3 2 2 2 5 2 7" xfId="22242"/>
    <cellStyle name="Normal 2 3 3 2 2 2 5 2 7 2" xfId="22243"/>
    <cellStyle name="Normal 2 3 3 2 2 2 5 2 8" xfId="22244"/>
    <cellStyle name="Normal 2 3 3 2 2 2 5 2 8 2" xfId="22245"/>
    <cellStyle name="Normal 2 3 3 2 2 2 5 2 9" xfId="22246"/>
    <cellStyle name="Normal 2 3 3 2 2 2 5 2 9 2" xfId="22247"/>
    <cellStyle name="Normal 2 3 3 2 2 2 5 3" xfId="22248"/>
    <cellStyle name="Normal 2 3 3 2 2 2 5 3 10" xfId="22249"/>
    <cellStyle name="Normal 2 3 3 2 2 2 5 3 10 2" xfId="22250"/>
    <cellStyle name="Normal 2 3 3 2 2 2 5 3 11" xfId="22251"/>
    <cellStyle name="Normal 2 3 3 2 2 2 5 3 2" xfId="22252"/>
    <cellStyle name="Normal 2 3 3 2 2 2 5 3 2 2" xfId="22253"/>
    <cellStyle name="Normal 2 3 3 2 2 2 5 3 3" xfId="22254"/>
    <cellStyle name="Normal 2 3 3 2 2 2 5 3 3 2" xfId="22255"/>
    <cellStyle name="Normal 2 3 3 2 2 2 5 3 4" xfId="22256"/>
    <cellStyle name="Normal 2 3 3 2 2 2 5 3 4 2" xfId="22257"/>
    <cellStyle name="Normal 2 3 3 2 2 2 5 3 5" xfId="22258"/>
    <cellStyle name="Normal 2 3 3 2 2 2 5 3 5 2" xfId="22259"/>
    <cellStyle name="Normal 2 3 3 2 2 2 5 3 6" xfId="22260"/>
    <cellStyle name="Normal 2 3 3 2 2 2 5 3 6 2" xfId="22261"/>
    <cellStyle name="Normal 2 3 3 2 2 2 5 3 7" xfId="22262"/>
    <cellStyle name="Normal 2 3 3 2 2 2 5 3 7 2" xfId="22263"/>
    <cellStyle name="Normal 2 3 3 2 2 2 5 3 8" xfId="22264"/>
    <cellStyle name="Normal 2 3 3 2 2 2 5 3 8 2" xfId="22265"/>
    <cellStyle name="Normal 2 3 3 2 2 2 5 3 9" xfId="22266"/>
    <cellStyle name="Normal 2 3 3 2 2 2 5 3 9 2" xfId="22267"/>
    <cellStyle name="Normal 2 3 3 2 2 2 5 4" xfId="22268"/>
    <cellStyle name="Normal 2 3 3 2 2 2 5 4 2" xfId="22269"/>
    <cellStyle name="Normal 2 3 3 2 2 2 5 5" xfId="22270"/>
    <cellStyle name="Normal 2 3 3 2 2 2 5 5 2" xfId="22271"/>
    <cellStyle name="Normal 2 3 3 2 2 2 5 6" xfId="22272"/>
    <cellStyle name="Normal 2 3 3 2 2 2 5 6 2" xfId="22273"/>
    <cellStyle name="Normal 2 3 3 2 2 2 5 7" xfId="22274"/>
    <cellStyle name="Normal 2 3 3 2 2 2 5 7 2" xfId="22275"/>
    <cellStyle name="Normal 2 3 3 2 2 2 5 8" xfId="22276"/>
    <cellStyle name="Normal 2 3 3 2 2 2 5 8 2" xfId="22277"/>
    <cellStyle name="Normal 2 3 3 2 2 2 5 9" xfId="22278"/>
    <cellStyle name="Normal 2 3 3 2 2 2 5 9 2" xfId="22279"/>
    <cellStyle name="Normal 2 3 3 2 2 2 6" xfId="22280"/>
    <cellStyle name="Normal 2 3 3 2 2 3" xfId="22281"/>
    <cellStyle name="Normal 2 3 3 2 2 3 2" xfId="22282"/>
    <cellStyle name="Normal 2 3 3 2 2 4" xfId="22283"/>
    <cellStyle name="Normal 2 3 3 2 2 4 2" xfId="22284"/>
    <cellStyle name="Normal 2 3 3 2 2 5" xfId="22285"/>
    <cellStyle name="Normal 2 3 3 2 2 5 2" xfId="22286"/>
    <cellStyle name="Normal 2 3 3 2 2 6" xfId="22287"/>
    <cellStyle name="Normal 2 3 3 2 2 6 2" xfId="22288"/>
    <cellStyle name="Normal 2 3 3 2 2 7" xfId="22289"/>
    <cellStyle name="Normal 2 3 3 2 2 7 10" xfId="22290"/>
    <cellStyle name="Normal 2 3 3 2 2 7 10 2" xfId="22291"/>
    <cellStyle name="Normal 2 3 3 2 2 7 11" xfId="22292"/>
    <cellStyle name="Normal 2 3 3 2 2 7 11 2" xfId="22293"/>
    <cellStyle name="Normal 2 3 3 2 2 7 12" xfId="22294"/>
    <cellStyle name="Normal 2 3 3 2 2 7 2" xfId="22295"/>
    <cellStyle name="Normal 2 3 3 2 2 7 2 10" xfId="22296"/>
    <cellStyle name="Normal 2 3 3 2 2 7 2 10 2" xfId="22297"/>
    <cellStyle name="Normal 2 3 3 2 2 7 2 11" xfId="22298"/>
    <cellStyle name="Normal 2 3 3 2 2 7 2 2" xfId="22299"/>
    <cellStyle name="Normal 2 3 3 2 2 7 2 2 2" xfId="22300"/>
    <cellStyle name="Normal 2 3 3 2 2 7 2 3" xfId="22301"/>
    <cellStyle name="Normal 2 3 3 2 2 7 2 3 2" xfId="22302"/>
    <cellStyle name="Normal 2 3 3 2 2 7 2 4" xfId="22303"/>
    <cellStyle name="Normal 2 3 3 2 2 7 2 4 2" xfId="22304"/>
    <cellStyle name="Normal 2 3 3 2 2 7 2 5" xfId="22305"/>
    <cellStyle name="Normal 2 3 3 2 2 7 2 5 2" xfId="22306"/>
    <cellStyle name="Normal 2 3 3 2 2 7 2 6" xfId="22307"/>
    <cellStyle name="Normal 2 3 3 2 2 7 2 6 2" xfId="22308"/>
    <cellStyle name="Normal 2 3 3 2 2 7 2 7" xfId="22309"/>
    <cellStyle name="Normal 2 3 3 2 2 7 2 7 2" xfId="22310"/>
    <cellStyle name="Normal 2 3 3 2 2 7 2 8" xfId="22311"/>
    <cellStyle name="Normal 2 3 3 2 2 7 2 8 2" xfId="22312"/>
    <cellStyle name="Normal 2 3 3 2 2 7 2 9" xfId="22313"/>
    <cellStyle name="Normal 2 3 3 2 2 7 2 9 2" xfId="22314"/>
    <cellStyle name="Normal 2 3 3 2 2 7 3" xfId="22315"/>
    <cellStyle name="Normal 2 3 3 2 2 7 3 2" xfId="22316"/>
    <cellStyle name="Normal 2 3 3 2 2 7 4" xfId="22317"/>
    <cellStyle name="Normal 2 3 3 2 2 7 4 2" xfId="22318"/>
    <cellStyle name="Normal 2 3 3 2 2 7 5" xfId="22319"/>
    <cellStyle name="Normal 2 3 3 2 2 7 5 2" xfId="22320"/>
    <cellStyle name="Normal 2 3 3 2 2 7 6" xfId="22321"/>
    <cellStyle name="Normal 2 3 3 2 2 7 6 2" xfId="22322"/>
    <cellStyle name="Normal 2 3 3 2 2 7 7" xfId="22323"/>
    <cellStyle name="Normal 2 3 3 2 2 7 7 2" xfId="22324"/>
    <cellStyle name="Normal 2 3 3 2 2 7 8" xfId="22325"/>
    <cellStyle name="Normal 2 3 3 2 2 7 8 2" xfId="22326"/>
    <cellStyle name="Normal 2 3 3 2 2 7 9" xfId="22327"/>
    <cellStyle name="Normal 2 3 3 2 2 7 9 2" xfId="22328"/>
    <cellStyle name="Normal 2 3 3 2 2 8" xfId="22329"/>
    <cellStyle name="Normal 2 3 3 2 2 8 10" xfId="22330"/>
    <cellStyle name="Normal 2 3 3 2 2 8 10 2" xfId="22331"/>
    <cellStyle name="Normal 2 3 3 2 2 8 11" xfId="22332"/>
    <cellStyle name="Normal 2 3 3 2 2 8 2" xfId="22333"/>
    <cellStyle name="Normal 2 3 3 2 2 8 2 2" xfId="22334"/>
    <cellStyle name="Normal 2 3 3 2 2 8 3" xfId="22335"/>
    <cellStyle name="Normal 2 3 3 2 2 8 3 2" xfId="22336"/>
    <cellStyle name="Normal 2 3 3 2 2 8 4" xfId="22337"/>
    <cellStyle name="Normal 2 3 3 2 2 8 4 2" xfId="22338"/>
    <cellStyle name="Normal 2 3 3 2 2 8 5" xfId="22339"/>
    <cellStyle name="Normal 2 3 3 2 2 8 5 2" xfId="22340"/>
    <cellStyle name="Normal 2 3 3 2 2 8 6" xfId="22341"/>
    <cellStyle name="Normal 2 3 3 2 2 8 6 2" xfId="22342"/>
    <cellStyle name="Normal 2 3 3 2 2 8 7" xfId="22343"/>
    <cellStyle name="Normal 2 3 3 2 2 8 7 2" xfId="22344"/>
    <cellStyle name="Normal 2 3 3 2 2 8 8" xfId="22345"/>
    <cellStyle name="Normal 2 3 3 2 2 8 8 2" xfId="22346"/>
    <cellStyle name="Normal 2 3 3 2 2 8 9" xfId="22347"/>
    <cellStyle name="Normal 2 3 3 2 2 8 9 2" xfId="22348"/>
    <cellStyle name="Normal 2 3 3 2 2 9" xfId="22349"/>
    <cellStyle name="Normal 2 3 3 2 2 9 2" xfId="22350"/>
    <cellStyle name="Normal 2 3 3 2 3" xfId="22351"/>
    <cellStyle name="Normal 2 3 3 2 3 2" xfId="22352"/>
    <cellStyle name="Normal 2 3 3 2 4" xfId="22353"/>
    <cellStyle name="Normal 2 3 3 2 4 2" xfId="22354"/>
    <cellStyle name="Normal 2 3 3 2 5" xfId="22355"/>
    <cellStyle name="Normal 2 3 3 2 5 2" xfId="22356"/>
    <cellStyle name="Normal 2 3 3 2 6" xfId="22357"/>
    <cellStyle name="Normal 2 3 3 2 6 10" xfId="22358"/>
    <cellStyle name="Normal 2 3 3 2 6 10 2" xfId="22359"/>
    <cellStyle name="Normal 2 3 3 2 6 11" xfId="22360"/>
    <cellStyle name="Normal 2 3 3 2 6 11 2" xfId="22361"/>
    <cellStyle name="Normal 2 3 3 2 6 12" xfId="22362"/>
    <cellStyle name="Normal 2 3 3 2 6 12 2" xfId="22363"/>
    <cellStyle name="Normal 2 3 3 2 6 13" xfId="22364"/>
    <cellStyle name="Normal 2 3 3 2 6 13 2" xfId="22365"/>
    <cellStyle name="Normal 2 3 3 2 6 14" xfId="22366"/>
    <cellStyle name="Normal 2 3 3 2 6 14 2" xfId="22367"/>
    <cellStyle name="Normal 2 3 3 2 6 15" xfId="22368"/>
    <cellStyle name="Normal 2 3 3 2 6 15 2" xfId="22369"/>
    <cellStyle name="Normal 2 3 3 2 6 16" xfId="22370"/>
    <cellStyle name="Normal 2 3 3 2 6 16 2" xfId="22371"/>
    <cellStyle name="Normal 2 3 3 2 6 17" xfId="22372"/>
    <cellStyle name="Normal 2 3 3 2 6 2" xfId="22373"/>
    <cellStyle name="Normal 2 3 3 2 6 2 2" xfId="22374"/>
    <cellStyle name="Normal 2 3 3 2 6 3" xfId="22375"/>
    <cellStyle name="Normal 2 3 3 2 6 3 2" xfId="22376"/>
    <cellStyle name="Normal 2 3 3 2 6 4" xfId="22377"/>
    <cellStyle name="Normal 2 3 3 2 6 4 2" xfId="22378"/>
    <cellStyle name="Normal 2 3 3 2 6 5" xfId="22379"/>
    <cellStyle name="Normal 2 3 3 2 6 5 2" xfId="22380"/>
    <cellStyle name="Normal 2 3 3 2 6 6" xfId="22381"/>
    <cellStyle name="Normal 2 3 3 2 6 6 10" xfId="22382"/>
    <cellStyle name="Normal 2 3 3 2 6 6 10 2" xfId="22383"/>
    <cellStyle name="Normal 2 3 3 2 6 6 11" xfId="22384"/>
    <cellStyle name="Normal 2 3 3 2 6 6 11 2" xfId="22385"/>
    <cellStyle name="Normal 2 3 3 2 6 6 12" xfId="22386"/>
    <cellStyle name="Normal 2 3 3 2 6 6 2" xfId="22387"/>
    <cellStyle name="Normal 2 3 3 2 6 6 2 10" xfId="22388"/>
    <cellStyle name="Normal 2 3 3 2 6 6 2 10 2" xfId="22389"/>
    <cellStyle name="Normal 2 3 3 2 6 6 2 11" xfId="22390"/>
    <cellStyle name="Normal 2 3 3 2 6 6 2 2" xfId="22391"/>
    <cellStyle name="Normal 2 3 3 2 6 6 2 2 2" xfId="22392"/>
    <cellStyle name="Normal 2 3 3 2 6 6 2 3" xfId="22393"/>
    <cellStyle name="Normal 2 3 3 2 6 6 2 3 2" xfId="22394"/>
    <cellStyle name="Normal 2 3 3 2 6 6 2 4" xfId="22395"/>
    <cellStyle name="Normal 2 3 3 2 6 6 2 4 2" xfId="22396"/>
    <cellStyle name="Normal 2 3 3 2 6 6 2 5" xfId="22397"/>
    <cellStyle name="Normal 2 3 3 2 6 6 2 5 2" xfId="22398"/>
    <cellStyle name="Normal 2 3 3 2 6 6 2 6" xfId="22399"/>
    <cellStyle name="Normal 2 3 3 2 6 6 2 6 2" xfId="22400"/>
    <cellStyle name="Normal 2 3 3 2 6 6 2 7" xfId="22401"/>
    <cellStyle name="Normal 2 3 3 2 6 6 2 7 2" xfId="22402"/>
    <cellStyle name="Normal 2 3 3 2 6 6 2 8" xfId="22403"/>
    <cellStyle name="Normal 2 3 3 2 6 6 2 8 2" xfId="22404"/>
    <cellStyle name="Normal 2 3 3 2 6 6 2 9" xfId="22405"/>
    <cellStyle name="Normal 2 3 3 2 6 6 2 9 2" xfId="22406"/>
    <cellStyle name="Normal 2 3 3 2 6 6 3" xfId="22407"/>
    <cellStyle name="Normal 2 3 3 2 6 6 3 2" xfId="22408"/>
    <cellStyle name="Normal 2 3 3 2 6 6 4" xfId="22409"/>
    <cellStyle name="Normal 2 3 3 2 6 6 4 2" xfId="22410"/>
    <cellStyle name="Normal 2 3 3 2 6 6 5" xfId="22411"/>
    <cellStyle name="Normal 2 3 3 2 6 6 5 2" xfId="22412"/>
    <cellStyle name="Normal 2 3 3 2 6 6 6" xfId="22413"/>
    <cellStyle name="Normal 2 3 3 2 6 6 6 2" xfId="22414"/>
    <cellStyle name="Normal 2 3 3 2 6 6 7" xfId="22415"/>
    <cellStyle name="Normal 2 3 3 2 6 6 7 2" xfId="22416"/>
    <cellStyle name="Normal 2 3 3 2 6 6 8" xfId="22417"/>
    <cellStyle name="Normal 2 3 3 2 6 6 8 2" xfId="22418"/>
    <cellStyle name="Normal 2 3 3 2 6 6 9" xfId="22419"/>
    <cellStyle name="Normal 2 3 3 2 6 6 9 2" xfId="22420"/>
    <cellStyle name="Normal 2 3 3 2 6 7" xfId="22421"/>
    <cellStyle name="Normal 2 3 3 2 6 7 10" xfId="22422"/>
    <cellStyle name="Normal 2 3 3 2 6 7 10 2" xfId="22423"/>
    <cellStyle name="Normal 2 3 3 2 6 7 11" xfId="22424"/>
    <cellStyle name="Normal 2 3 3 2 6 7 2" xfId="22425"/>
    <cellStyle name="Normal 2 3 3 2 6 7 2 2" xfId="22426"/>
    <cellStyle name="Normal 2 3 3 2 6 7 3" xfId="22427"/>
    <cellStyle name="Normal 2 3 3 2 6 7 3 2" xfId="22428"/>
    <cellStyle name="Normal 2 3 3 2 6 7 4" xfId="22429"/>
    <cellStyle name="Normal 2 3 3 2 6 7 4 2" xfId="22430"/>
    <cellStyle name="Normal 2 3 3 2 6 7 5" xfId="22431"/>
    <cellStyle name="Normal 2 3 3 2 6 7 5 2" xfId="22432"/>
    <cellStyle name="Normal 2 3 3 2 6 7 6" xfId="22433"/>
    <cellStyle name="Normal 2 3 3 2 6 7 6 2" xfId="22434"/>
    <cellStyle name="Normal 2 3 3 2 6 7 7" xfId="22435"/>
    <cellStyle name="Normal 2 3 3 2 6 7 7 2" xfId="22436"/>
    <cellStyle name="Normal 2 3 3 2 6 7 8" xfId="22437"/>
    <cellStyle name="Normal 2 3 3 2 6 7 8 2" xfId="22438"/>
    <cellStyle name="Normal 2 3 3 2 6 7 9" xfId="22439"/>
    <cellStyle name="Normal 2 3 3 2 6 7 9 2" xfId="22440"/>
    <cellStyle name="Normal 2 3 3 2 6 8" xfId="22441"/>
    <cellStyle name="Normal 2 3 3 2 6 8 2" xfId="22442"/>
    <cellStyle name="Normal 2 3 3 2 6 9" xfId="22443"/>
    <cellStyle name="Normal 2 3 3 2 6 9 2" xfId="22444"/>
    <cellStyle name="Normal 2 3 3 2 7" xfId="22445"/>
    <cellStyle name="Normal 2 3 3 2 7 10" xfId="22446"/>
    <cellStyle name="Normal 2 3 3 2 7 10 2" xfId="22447"/>
    <cellStyle name="Normal 2 3 3 2 7 11" xfId="22448"/>
    <cellStyle name="Normal 2 3 3 2 7 11 2" xfId="22449"/>
    <cellStyle name="Normal 2 3 3 2 7 12" xfId="22450"/>
    <cellStyle name="Normal 2 3 3 2 7 12 2" xfId="22451"/>
    <cellStyle name="Normal 2 3 3 2 7 13" xfId="22452"/>
    <cellStyle name="Normal 2 3 3 2 7 2" xfId="22453"/>
    <cellStyle name="Normal 2 3 3 2 7 2 10" xfId="22454"/>
    <cellStyle name="Normal 2 3 3 2 7 2 10 2" xfId="22455"/>
    <cellStyle name="Normal 2 3 3 2 7 2 11" xfId="22456"/>
    <cellStyle name="Normal 2 3 3 2 7 2 11 2" xfId="22457"/>
    <cellStyle name="Normal 2 3 3 2 7 2 12" xfId="22458"/>
    <cellStyle name="Normal 2 3 3 2 7 2 2" xfId="22459"/>
    <cellStyle name="Normal 2 3 3 2 7 2 2 10" xfId="22460"/>
    <cellStyle name="Normal 2 3 3 2 7 2 2 10 2" xfId="22461"/>
    <cellStyle name="Normal 2 3 3 2 7 2 2 11" xfId="22462"/>
    <cellStyle name="Normal 2 3 3 2 7 2 2 2" xfId="22463"/>
    <cellStyle name="Normal 2 3 3 2 7 2 2 2 2" xfId="22464"/>
    <cellStyle name="Normal 2 3 3 2 7 2 2 3" xfId="22465"/>
    <cellStyle name="Normal 2 3 3 2 7 2 2 3 2" xfId="22466"/>
    <cellStyle name="Normal 2 3 3 2 7 2 2 4" xfId="22467"/>
    <cellStyle name="Normal 2 3 3 2 7 2 2 4 2" xfId="22468"/>
    <cellStyle name="Normal 2 3 3 2 7 2 2 5" xfId="22469"/>
    <cellStyle name="Normal 2 3 3 2 7 2 2 5 2" xfId="22470"/>
    <cellStyle name="Normal 2 3 3 2 7 2 2 6" xfId="22471"/>
    <cellStyle name="Normal 2 3 3 2 7 2 2 6 2" xfId="22472"/>
    <cellStyle name="Normal 2 3 3 2 7 2 2 7" xfId="22473"/>
    <cellStyle name="Normal 2 3 3 2 7 2 2 7 2" xfId="22474"/>
    <cellStyle name="Normal 2 3 3 2 7 2 2 8" xfId="22475"/>
    <cellStyle name="Normal 2 3 3 2 7 2 2 8 2" xfId="22476"/>
    <cellStyle name="Normal 2 3 3 2 7 2 2 9" xfId="22477"/>
    <cellStyle name="Normal 2 3 3 2 7 2 2 9 2" xfId="22478"/>
    <cellStyle name="Normal 2 3 3 2 7 2 3" xfId="22479"/>
    <cellStyle name="Normal 2 3 3 2 7 2 3 2" xfId="22480"/>
    <cellStyle name="Normal 2 3 3 2 7 2 4" xfId="22481"/>
    <cellStyle name="Normal 2 3 3 2 7 2 4 2" xfId="22482"/>
    <cellStyle name="Normal 2 3 3 2 7 2 5" xfId="22483"/>
    <cellStyle name="Normal 2 3 3 2 7 2 5 2" xfId="22484"/>
    <cellStyle name="Normal 2 3 3 2 7 2 6" xfId="22485"/>
    <cellStyle name="Normal 2 3 3 2 7 2 6 2" xfId="22486"/>
    <cellStyle name="Normal 2 3 3 2 7 2 7" xfId="22487"/>
    <cellStyle name="Normal 2 3 3 2 7 2 7 2" xfId="22488"/>
    <cellStyle name="Normal 2 3 3 2 7 2 8" xfId="22489"/>
    <cellStyle name="Normal 2 3 3 2 7 2 8 2" xfId="22490"/>
    <cellStyle name="Normal 2 3 3 2 7 2 9" xfId="22491"/>
    <cellStyle name="Normal 2 3 3 2 7 2 9 2" xfId="22492"/>
    <cellStyle name="Normal 2 3 3 2 7 3" xfId="22493"/>
    <cellStyle name="Normal 2 3 3 2 7 3 10" xfId="22494"/>
    <cellStyle name="Normal 2 3 3 2 7 3 10 2" xfId="22495"/>
    <cellStyle name="Normal 2 3 3 2 7 3 11" xfId="22496"/>
    <cellStyle name="Normal 2 3 3 2 7 3 2" xfId="22497"/>
    <cellStyle name="Normal 2 3 3 2 7 3 2 2" xfId="22498"/>
    <cellStyle name="Normal 2 3 3 2 7 3 3" xfId="22499"/>
    <cellStyle name="Normal 2 3 3 2 7 3 3 2" xfId="22500"/>
    <cellStyle name="Normal 2 3 3 2 7 3 4" xfId="22501"/>
    <cellStyle name="Normal 2 3 3 2 7 3 4 2" xfId="22502"/>
    <cellStyle name="Normal 2 3 3 2 7 3 5" xfId="22503"/>
    <cellStyle name="Normal 2 3 3 2 7 3 5 2" xfId="22504"/>
    <cellStyle name="Normal 2 3 3 2 7 3 6" xfId="22505"/>
    <cellStyle name="Normal 2 3 3 2 7 3 6 2" xfId="22506"/>
    <cellStyle name="Normal 2 3 3 2 7 3 7" xfId="22507"/>
    <cellStyle name="Normal 2 3 3 2 7 3 7 2" xfId="22508"/>
    <cellStyle name="Normal 2 3 3 2 7 3 8" xfId="22509"/>
    <cellStyle name="Normal 2 3 3 2 7 3 8 2" xfId="22510"/>
    <cellStyle name="Normal 2 3 3 2 7 3 9" xfId="22511"/>
    <cellStyle name="Normal 2 3 3 2 7 3 9 2" xfId="22512"/>
    <cellStyle name="Normal 2 3 3 2 7 4" xfId="22513"/>
    <cellStyle name="Normal 2 3 3 2 7 4 2" xfId="22514"/>
    <cellStyle name="Normal 2 3 3 2 7 5" xfId="22515"/>
    <cellStyle name="Normal 2 3 3 2 7 5 2" xfId="22516"/>
    <cellStyle name="Normal 2 3 3 2 7 6" xfId="22517"/>
    <cellStyle name="Normal 2 3 3 2 7 6 2" xfId="22518"/>
    <cellStyle name="Normal 2 3 3 2 7 7" xfId="22519"/>
    <cellStyle name="Normal 2 3 3 2 7 7 2" xfId="22520"/>
    <cellStyle name="Normal 2 3 3 2 7 8" xfId="22521"/>
    <cellStyle name="Normal 2 3 3 2 7 8 2" xfId="22522"/>
    <cellStyle name="Normal 2 3 3 2 7 9" xfId="22523"/>
    <cellStyle name="Normal 2 3 3 2 7 9 2" xfId="22524"/>
    <cellStyle name="Normal 2 3 3 2 8" xfId="22525"/>
    <cellStyle name="Normal 2 3 3 2 8 10" xfId="22526"/>
    <cellStyle name="Normal 2 3 3 2 8 10 2" xfId="22527"/>
    <cellStyle name="Normal 2 3 3 2 8 11" xfId="22528"/>
    <cellStyle name="Normal 2 3 3 2 8 11 2" xfId="22529"/>
    <cellStyle name="Normal 2 3 3 2 8 12" xfId="22530"/>
    <cellStyle name="Normal 2 3 3 2 8 12 2" xfId="22531"/>
    <cellStyle name="Normal 2 3 3 2 8 13" xfId="22532"/>
    <cellStyle name="Normal 2 3 3 2 8 2" xfId="22533"/>
    <cellStyle name="Normal 2 3 3 2 8 2 10" xfId="22534"/>
    <cellStyle name="Normal 2 3 3 2 8 2 10 2" xfId="22535"/>
    <cellStyle name="Normal 2 3 3 2 8 2 11" xfId="22536"/>
    <cellStyle name="Normal 2 3 3 2 8 2 11 2" xfId="22537"/>
    <cellStyle name="Normal 2 3 3 2 8 2 12" xfId="22538"/>
    <cellStyle name="Normal 2 3 3 2 8 2 2" xfId="22539"/>
    <cellStyle name="Normal 2 3 3 2 8 2 2 10" xfId="22540"/>
    <cellStyle name="Normal 2 3 3 2 8 2 2 10 2" xfId="22541"/>
    <cellStyle name="Normal 2 3 3 2 8 2 2 11" xfId="22542"/>
    <cellStyle name="Normal 2 3 3 2 8 2 2 2" xfId="22543"/>
    <cellStyle name="Normal 2 3 3 2 8 2 2 2 2" xfId="22544"/>
    <cellStyle name="Normal 2 3 3 2 8 2 2 3" xfId="22545"/>
    <cellStyle name="Normal 2 3 3 2 8 2 2 3 2" xfId="22546"/>
    <cellStyle name="Normal 2 3 3 2 8 2 2 4" xfId="22547"/>
    <cellStyle name="Normal 2 3 3 2 8 2 2 4 2" xfId="22548"/>
    <cellStyle name="Normal 2 3 3 2 8 2 2 5" xfId="22549"/>
    <cellStyle name="Normal 2 3 3 2 8 2 2 5 2" xfId="22550"/>
    <cellStyle name="Normal 2 3 3 2 8 2 2 6" xfId="22551"/>
    <cellStyle name="Normal 2 3 3 2 8 2 2 6 2" xfId="22552"/>
    <cellStyle name="Normal 2 3 3 2 8 2 2 7" xfId="22553"/>
    <cellStyle name="Normal 2 3 3 2 8 2 2 7 2" xfId="22554"/>
    <cellStyle name="Normal 2 3 3 2 8 2 2 8" xfId="22555"/>
    <cellStyle name="Normal 2 3 3 2 8 2 2 8 2" xfId="22556"/>
    <cellStyle name="Normal 2 3 3 2 8 2 2 9" xfId="22557"/>
    <cellStyle name="Normal 2 3 3 2 8 2 2 9 2" xfId="22558"/>
    <cellStyle name="Normal 2 3 3 2 8 2 3" xfId="22559"/>
    <cellStyle name="Normal 2 3 3 2 8 2 3 2" xfId="22560"/>
    <cellStyle name="Normal 2 3 3 2 8 2 4" xfId="22561"/>
    <cellStyle name="Normal 2 3 3 2 8 2 4 2" xfId="22562"/>
    <cellStyle name="Normal 2 3 3 2 8 2 5" xfId="22563"/>
    <cellStyle name="Normal 2 3 3 2 8 2 5 2" xfId="22564"/>
    <cellStyle name="Normal 2 3 3 2 8 2 6" xfId="22565"/>
    <cellStyle name="Normal 2 3 3 2 8 2 6 2" xfId="22566"/>
    <cellStyle name="Normal 2 3 3 2 8 2 7" xfId="22567"/>
    <cellStyle name="Normal 2 3 3 2 8 2 7 2" xfId="22568"/>
    <cellStyle name="Normal 2 3 3 2 8 2 8" xfId="22569"/>
    <cellStyle name="Normal 2 3 3 2 8 2 8 2" xfId="22570"/>
    <cellStyle name="Normal 2 3 3 2 8 2 9" xfId="22571"/>
    <cellStyle name="Normal 2 3 3 2 8 2 9 2" xfId="22572"/>
    <cellStyle name="Normal 2 3 3 2 8 3" xfId="22573"/>
    <cellStyle name="Normal 2 3 3 2 8 3 10" xfId="22574"/>
    <cellStyle name="Normal 2 3 3 2 8 3 10 2" xfId="22575"/>
    <cellStyle name="Normal 2 3 3 2 8 3 11" xfId="22576"/>
    <cellStyle name="Normal 2 3 3 2 8 3 2" xfId="22577"/>
    <cellStyle name="Normal 2 3 3 2 8 3 2 2" xfId="22578"/>
    <cellStyle name="Normal 2 3 3 2 8 3 3" xfId="22579"/>
    <cellStyle name="Normal 2 3 3 2 8 3 3 2" xfId="22580"/>
    <cellStyle name="Normal 2 3 3 2 8 3 4" xfId="22581"/>
    <cellStyle name="Normal 2 3 3 2 8 3 4 2" xfId="22582"/>
    <cellStyle name="Normal 2 3 3 2 8 3 5" xfId="22583"/>
    <cellStyle name="Normal 2 3 3 2 8 3 5 2" xfId="22584"/>
    <cellStyle name="Normal 2 3 3 2 8 3 6" xfId="22585"/>
    <cellStyle name="Normal 2 3 3 2 8 3 6 2" xfId="22586"/>
    <cellStyle name="Normal 2 3 3 2 8 3 7" xfId="22587"/>
    <cellStyle name="Normal 2 3 3 2 8 3 7 2" xfId="22588"/>
    <cellStyle name="Normal 2 3 3 2 8 3 8" xfId="22589"/>
    <cellStyle name="Normal 2 3 3 2 8 3 8 2" xfId="22590"/>
    <cellStyle name="Normal 2 3 3 2 8 3 9" xfId="22591"/>
    <cellStyle name="Normal 2 3 3 2 8 3 9 2" xfId="22592"/>
    <cellStyle name="Normal 2 3 3 2 8 4" xfId="22593"/>
    <cellStyle name="Normal 2 3 3 2 8 4 2" xfId="22594"/>
    <cellStyle name="Normal 2 3 3 2 8 5" xfId="22595"/>
    <cellStyle name="Normal 2 3 3 2 8 5 2" xfId="22596"/>
    <cellStyle name="Normal 2 3 3 2 8 6" xfId="22597"/>
    <cellStyle name="Normal 2 3 3 2 8 6 2" xfId="22598"/>
    <cellStyle name="Normal 2 3 3 2 8 7" xfId="22599"/>
    <cellStyle name="Normal 2 3 3 2 8 7 2" xfId="22600"/>
    <cellStyle name="Normal 2 3 3 2 8 8" xfId="22601"/>
    <cellStyle name="Normal 2 3 3 2 8 8 2" xfId="22602"/>
    <cellStyle name="Normal 2 3 3 2 8 9" xfId="22603"/>
    <cellStyle name="Normal 2 3 3 2 8 9 2" xfId="22604"/>
    <cellStyle name="Normal 2 3 3 2 9" xfId="22605"/>
    <cellStyle name="Normal 2 3 3 2 9 10" xfId="22606"/>
    <cellStyle name="Normal 2 3 3 2 9 10 2" xfId="22607"/>
    <cellStyle name="Normal 2 3 3 2 9 11" xfId="22608"/>
    <cellStyle name="Normal 2 3 3 2 9 11 2" xfId="22609"/>
    <cellStyle name="Normal 2 3 3 2 9 12" xfId="22610"/>
    <cellStyle name="Normal 2 3 3 2 9 12 2" xfId="22611"/>
    <cellStyle name="Normal 2 3 3 2 9 13" xfId="22612"/>
    <cellStyle name="Normal 2 3 3 2 9 2" xfId="22613"/>
    <cellStyle name="Normal 2 3 3 2 9 2 10" xfId="22614"/>
    <cellStyle name="Normal 2 3 3 2 9 2 10 2" xfId="22615"/>
    <cellStyle name="Normal 2 3 3 2 9 2 11" xfId="22616"/>
    <cellStyle name="Normal 2 3 3 2 9 2 11 2" xfId="22617"/>
    <cellStyle name="Normal 2 3 3 2 9 2 12" xfId="22618"/>
    <cellStyle name="Normal 2 3 3 2 9 2 2" xfId="22619"/>
    <cellStyle name="Normal 2 3 3 2 9 2 2 10" xfId="22620"/>
    <cellStyle name="Normal 2 3 3 2 9 2 2 10 2" xfId="22621"/>
    <cellStyle name="Normal 2 3 3 2 9 2 2 11" xfId="22622"/>
    <cellStyle name="Normal 2 3 3 2 9 2 2 2" xfId="22623"/>
    <cellStyle name="Normal 2 3 3 2 9 2 2 2 2" xfId="22624"/>
    <cellStyle name="Normal 2 3 3 2 9 2 2 3" xfId="22625"/>
    <cellStyle name="Normal 2 3 3 2 9 2 2 3 2" xfId="22626"/>
    <cellStyle name="Normal 2 3 3 2 9 2 2 4" xfId="22627"/>
    <cellStyle name="Normal 2 3 3 2 9 2 2 4 2" xfId="22628"/>
    <cellStyle name="Normal 2 3 3 2 9 2 2 5" xfId="22629"/>
    <cellStyle name="Normal 2 3 3 2 9 2 2 5 2" xfId="22630"/>
    <cellStyle name="Normal 2 3 3 2 9 2 2 6" xfId="22631"/>
    <cellStyle name="Normal 2 3 3 2 9 2 2 6 2" xfId="22632"/>
    <cellStyle name="Normal 2 3 3 2 9 2 2 7" xfId="22633"/>
    <cellStyle name="Normal 2 3 3 2 9 2 2 7 2" xfId="22634"/>
    <cellStyle name="Normal 2 3 3 2 9 2 2 8" xfId="22635"/>
    <cellStyle name="Normal 2 3 3 2 9 2 2 8 2" xfId="22636"/>
    <cellStyle name="Normal 2 3 3 2 9 2 2 9" xfId="22637"/>
    <cellStyle name="Normal 2 3 3 2 9 2 2 9 2" xfId="22638"/>
    <cellStyle name="Normal 2 3 3 2 9 2 3" xfId="22639"/>
    <cellStyle name="Normal 2 3 3 2 9 2 3 2" xfId="22640"/>
    <cellStyle name="Normal 2 3 3 2 9 2 4" xfId="22641"/>
    <cellStyle name="Normal 2 3 3 2 9 2 4 2" xfId="22642"/>
    <cellStyle name="Normal 2 3 3 2 9 2 5" xfId="22643"/>
    <cellStyle name="Normal 2 3 3 2 9 2 5 2" xfId="22644"/>
    <cellStyle name="Normal 2 3 3 2 9 2 6" xfId="22645"/>
    <cellStyle name="Normal 2 3 3 2 9 2 6 2" xfId="22646"/>
    <cellStyle name="Normal 2 3 3 2 9 2 7" xfId="22647"/>
    <cellStyle name="Normal 2 3 3 2 9 2 7 2" xfId="22648"/>
    <cellStyle name="Normal 2 3 3 2 9 2 8" xfId="22649"/>
    <cellStyle name="Normal 2 3 3 2 9 2 8 2" xfId="22650"/>
    <cellStyle name="Normal 2 3 3 2 9 2 9" xfId="22651"/>
    <cellStyle name="Normal 2 3 3 2 9 2 9 2" xfId="22652"/>
    <cellStyle name="Normal 2 3 3 2 9 3" xfId="22653"/>
    <cellStyle name="Normal 2 3 3 2 9 3 10" xfId="22654"/>
    <cellStyle name="Normal 2 3 3 2 9 3 10 2" xfId="22655"/>
    <cellStyle name="Normal 2 3 3 2 9 3 11" xfId="22656"/>
    <cellStyle name="Normal 2 3 3 2 9 3 2" xfId="22657"/>
    <cellStyle name="Normal 2 3 3 2 9 3 2 2" xfId="22658"/>
    <cellStyle name="Normal 2 3 3 2 9 3 3" xfId="22659"/>
    <cellStyle name="Normal 2 3 3 2 9 3 3 2" xfId="22660"/>
    <cellStyle name="Normal 2 3 3 2 9 3 4" xfId="22661"/>
    <cellStyle name="Normal 2 3 3 2 9 3 4 2" xfId="22662"/>
    <cellStyle name="Normal 2 3 3 2 9 3 5" xfId="22663"/>
    <cellStyle name="Normal 2 3 3 2 9 3 5 2" xfId="22664"/>
    <cellStyle name="Normal 2 3 3 2 9 3 6" xfId="22665"/>
    <cellStyle name="Normal 2 3 3 2 9 3 6 2" xfId="22666"/>
    <cellStyle name="Normal 2 3 3 2 9 3 7" xfId="22667"/>
    <cellStyle name="Normal 2 3 3 2 9 3 7 2" xfId="22668"/>
    <cellStyle name="Normal 2 3 3 2 9 3 8" xfId="22669"/>
    <cellStyle name="Normal 2 3 3 2 9 3 8 2" xfId="22670"/>
    <cellStyle name="Normal 2 3 3 2 9 3 9" xfId="22671"/>
    <cellStyle name="Normal 2 3 3 2 9 3 9 2" xfId="22672"/>
    <cellStyle name="Normal 2 3 3 2 9 4" xfId="22673"/>
    <cellStyle name="Normal 2 3 3 2 9 4 2" xfId="22674"/>
    <cellStyle name="Normal 2 3 3 2 9 5" xfId="22675"/>
    <cellStyle name="Normal 2 3 3 2 9 5 2" xfId="22676"/>
    <cellStyle name="Normal 2 3 3 2 9 6" xfId="22677"/>
    <cellStyle name="Normal 2 3 3 2 9 6 2" xfId="22678"/>
    <cellStyle name="Normal 2 3 3 2 9 7" xfId="22679"/>
    <cellStyle name="Normal 2 3 3 2 9 7 2" xfId="22680"/>
    <cellStyle name="Normal 2 3 3 2 9 8" xfId="22681"/>
    <cellStyle name="Normal 2 3 3 2 9 8 2" xfId="22682"/>
    <cellStyle name="Normal 2 3 3 2 9 9" xfId="22683"/>
    <cellStyle name="Normal 2 3 3 2 9 9 2" xfId="22684"/>
    <cellStyle name="Normal 2 3 3 3" xfId="22685"/>
    <cellStyle name="Normal 2 3 3 3 2" xfId="22686"/>
    <cellStyle name="Normal 2 3 3 3 2 10" xfId="22687"/>
    <cellStyle name="Normal 2 3 3 3 2 10 2" xfId="22688"/>
    <cellStyle name="Normal 2 3 3 3 2 11" xfId="22689"/>
    <cellStyle name="Normal 2 3 3 3 2 11 2" xfId="22690"/>
    <cellStyle name="Normal 2 3 3 3 2 12" xfId="22691"/>
    <cellStyle name="Normal 2 3 3 3 2 12 2" xfId="22692"/>
    <cellStyle name="Normal 2 3 3 3 2 13" xfId="22693"/>
    <cellStyle name="Normal 2 3 3 3 2 13 2" xfId="22694"/>
    <cellStyle name="Normal 2 3 3 3 2 14" xfId="22695"/>
    <cellStyle name="Normal 2 3 3 3 2 14 2" xfId="22696"/>
    <cellStyle name="Normal 2 3 3 3 2 15" xfId="22697"/>
    <cellStyle name="Normal 2 3 3 3 2 15 2" xfId="22698"/>
    <cellStyle name="Normal 2 3 3 3 2 16" xfId="22699"/>
    <cellStyle name="Normal 2 3 3 3 2 16 2" xfId="22700"/>
    <cellStyle name="Normal 2 3 3 3 2 17" xfId="22701"/>
    <cellStyle name="Normal 2 3 3 3 2 2" xfId="22702"/>
    <cellStyle name="Normal 2 3 3 3 2 2 2" xfId="22703"/>
    <cellStyle name="Normal 2 3 3 3 2 2 2 10" xfId="22704"/>
    <cellStyle name="Normal 2 3 3 3 2 2 2 10 2" xfId="22705"/>
    <cellStyle name="Normal 2 3 3 3 2 2 2 11" xfId="22706"/>
    <cellStyle name="Normal 2 3 3 3 2 2 2 11 2" xfId="22707"/>
    <cellStyle name="Normal 2 3 3 3 2 2 2 12" xfId="22708"/>
    <cellStyle name="Normal 2 3 3 3 2 2 2 12 2" xfId="22709"/>
    <cellStyle name="Normal 2 3 3 3 2 2 2 13" xfId="22710"/>
    <cellStyle name="Normal 2 3 3 3 2 2 2 2" xfId="22711"/>
    <cellStyle name="Normal 2 3 3 3 2 2 2 2 10" xfId="22712"/>
    <cellStyle name="Normal 2 3 3 3 2 2 2 2 10 2" xfId="22713"/>
    <cellStyle name="Normal 2 3 3 3 2 2 2 2 11" xfId="22714"/>
    <cellStyle name="Normal 2 3 3 3 2 2 2 2 11 2" xfId="22715"/>
    <cellStyle name="Normal 2 3 3 3 2 2 2 2 12" xfId="22716"/>
    <cellStyle name="Normal 2 3 3 3 2 2 2 2 2" xfId="22717"/>
    <cellStyle name="Normal 2 3 3 3 2 2 2 2 2 10" xfId="22718"/>
    <cellStyle name="Normal 2 3 3 3 2 2 2 2 2 10 2" xfId="22719"/>
    <cellStyle name="Normal 2 3 3 3 2 2 2 2 2 11" xfId="22720"/>
    <cellStyle name="Normal 2 3 3 3 2 2 2 2 2 2" xfId="22721"/>
    <cellStyle name="Normal 2 3 3 3 2 2 2 2 2 2 2" xfId="22722"/>
    <cellStyle name="Normal 2 3 3 3 2 2 2 2 2 3" xfId="22723"/>
    <cellStyle name="Normal 2 3 3 3 2 2 2 2 2 3 2" xfId="22724"/>
    <cellStyle name="Normal 2 3 3 3 2 2 2 2 2 4" xfId="22725"/>
    <cellStyle name="Normal 2 3 3 3 2 2 2 2 2 4 2" xfId="22726"/>
    <cellStyle name="Normal 2 3 3 3 2 2 2 2 2 5" xfId="22727"/>
    <cellStyle name="Normal 2 3 3 3 2 2 2 2 2 5 2" xfId="22728"/>
    <cellStyle name="Normal 2 3 3 3 2 2 2 2 2 6" xfId="22729"/>
    <cellStyle name="Normal 2 3 3 3 2 2 2 2 2 6 2" xfId="22730"/>
    <cellStyle name="Normal 2 3 3 3 2 2 2 2 2 7" xfId="22731"/>
    <cellStyle name="Normal 2 3 3 3 2 2 2 2 2 7 2" xfId="22732"/>
    <cellStyle name="Normal 2 3 3 3 2 2 2 2 2 8" xfId="22733"/>
    <cellStyle name="Normal 2 3 3 3 2 2 2 2 2 8 2" xfId="22734"/>
    <cellStyle name="Normal 2 3 3 3 2 2 2 2 2 9" xfId="22735"/>
    <cellStyle name="Normal 2 3 3 3 2 2 2 2 2 9 2" xfId="22736"/>
    <cellStyle name="Normal 2 3 3 3 2 2 2 2 3" xfId="22737"/>
    <cellStyle name="Normal 2 3 3 3 2 2 2 2 3 2" xfId="22738"/>
    <cellStyle name="Normal 2 3 3 3 2 2 2 2 4" xfId="22739"/>
    <cellStyle name="Normal 2 3 3 3 2 2 2 2 4 2" xfId="22740"/>
    <cellStyle name="Normal 2 3 3 3 2 2 2 2 5" xfId="22741"/>
    <cellStyle name="Normal 2 3 3 3 2 2 2 2 5 2" xfId="22742"/>
    <cellStyle name="Normal 2 3 3 3 2 2 2 2 6" xfId="22743"/>
    <cellStyle name="Normal 2 3 3 3 2 2 2 2 6 2" xfId="22744"/>
    <cellStyle name="Normal 2 3 3 3 2 2 2 2 7" xfId="22745"/>
    <cellStyle name="Normal 2 3 3 3 2 2 2 2 7 2" xfId="22746"/>
    <cellStyle name="Normal 2 3 3 3 2 2 2 2 8" xfId="22747"/>
    <cellStyle name="Normal 2 3 3 3 2 2 2 2 8 2" xfId="22748"/>
    <cellStyle name="Normal 2 3 3 3 2 2 2 2 9" xfId="22749"/>
    <cellStyle name="Normal 2 3 3 3 2 2 2 2 9 2" xfId="22750"/>
    <cellStyle name="Normal 2 3 3 3 2 2 2 3" xfId="22751"/>
    <cellStyle name="Normal 2 3 3 3 2 2 2 3 10" xfId="22752"/>
    <cellStyle name="Normal 2 3 3 3 2 2 2 3 10 2" xfId="22753"/>
    <cellStyle name="Normal 2 3 3 3 2 2 2 3 11" xfId="22754"/>
    <cellStyle name="Normal 2 3 3 3 2 2 2 3 2" xfId="22755"/>
    <cellStyle name="Normal 2 3 3 3 2 2 2 3 2 2" xfId="22756"/>
    <cellStyle name="Normal 2 3 3 3 2 2 2 3 3" xfId="22757"/>
    <cellStyle name="Normal 2 3 3 3 2 2 2 3 3 2" xfId="22758"/>
    <cellStyle name="Normal 2 3 3 3 2 2 2 3 4" xfId="22759"/>
    <cellStyle name="Normal 2 3 3 3 2 2 2 3 4 2" xfId="22760"/>
    <cellStyle name="Normal 2 3 3 3 2 2 2 3 5" xfId="22761"/>
    <cellStyle name="Normal 2 3 3 3 2 2 2 3 5 2" xfId="22762"/>
    <cellStyle name="Normal 2 3 3 3 2 2 2 3 6" xfId="22763"/>
    <cellStyle name="Normal 2 3 3 3 2 2 2 3 6 2" xfId="22764"/>
    <cellStyle name="Normal 2 3 3 3 2 2 2 3 7" xfId="22765"/>
    <cellStyle name="Normal 2 3 3 3 2 2 2 3 7 2" xfId="22766"/>
    <cellStyle name="Normal 2 3 3 3 2 2 2 3 8" xfId="22767"/>
    <cellStyle name="Normal 2 3 3 3 2 2 2 3 8 2" xfId="22768"/>
    <cellStyle name="Normal 2 3 3 3 2 2 2 3 9" xfId="22769"/>
    <cellStyle name="Normal 2 3 3 3 2 2 2 3 9 2" xfId="22770"/>
    <cellStyle name="Normal 2 3 3 3 2 2 2 4" xfId="22771"/>
    <cellStyle name="Normal 2 3 3 3 2 2 2 4 2" xfId="22772"/>
    <cellStyle name="Normal 2 3 3 3 2 2 2 5" xfId="22773"/>
    <cellStyle name="Normal 2 3 3 3 2 2 2 5 2" xfId="22774"/>
    <cellStyle name="Normal 2 3 3 3 2 2 2 6" xfId="22775"/>
    <cellStyle name="Normal 2 3 3 3 2 2 2 6 2" xfId="22776"/>
    <cellStyle name="Normal 2 3 3 3 2 2 2 7" xfId="22777"/>
    <cellStyle name="Normal 2 3 3 3 2 2 2 7 2" xfId="22778"/>
    <cellStyle name="Normal 2 3 3 3 2 2 2 8" xfId="22779"/>
    <cellStyle name="Normal 2 3 3 3 2 2 2 8 2" xfId="22780"/>
    <cellStyle name="Normal 2 3 3 3 2 2 2 9" xfId="22781"/>
    <cellStyle name="Normal 2 3 3 3 2 2 2 9 2" xfId="22782"/>
    <cellStyle name="Normal 2 3 3 3 2 2 3" xfId="22783"/>
    <cellStyle name="Normal 2 3 3 3 2 2 3 10" xfId="22784"/>
    <cellStyle name="Normal 2 3 3 3 2 2 3 10 2" xfId="22785"/>
    <cellStyle name="Normal 2 3 3 3 2 2 3 11" xfId="22786"/>
    <cellStyle name="Normal 2 3 3 3 2 2 3 11 2" xfId="22787"/>
    <cellStyle name="Normal 2 3 3 3 2 2 3 12" xfId="22788"/>
    <cellStyle name="Normal 2 3 3 3 2 2 3 12 2" xfId="22789"/>
    <cellStyle name="Normal 2 3 3 3 2 2 3 13" xfId="22790"/>
    <cellStyle name="Normal 2 3 3 3 2 2 3 2" xfId="22791"/>
    <cellStyle name="Normal 2 3 3 3 2 2 3 2 10" xfId="22792"/>
    <cellStyle name="Normal 2 3 3 3 2 2 3 2 10 2" xfId="22793"/>
    <cellStyle name="Normal 2 3 3 3 2 2 3 2 11" xfId="22794"/>
    <cellStyle name="Normal 2 3 3 3 2 2 3 2 11 2" xfId="22795"/>
    <cellStyle name="Normal 2 3 3 3 2 2 3 2 12" xfId="22796"/>
    <cellStyle name="Normal 2 3 3 3 2 2 3 2 2" xfId="22797"/>
    <cellStyle name="Normal 2 3 3 3 2 2 3 2 2 10" xfId="22798"/>
    <cellStyle name="Normal 2 3 3 3 2 2 3 2 2 10 2" xfId="22799"/>
    <cellStyle name="Normal 2 3 3 3 2 2 3 2 2 11" xfId="22800"/>
    <cellStyle name="Normal 2 3 3 3 2 2 3 2 2 2" xfId="22801"/>
    <cellStyle name="Normal 2 3 3 3 2 2 3 2 2 2 2" xfId="22802"/>
    <cellStyle name="Normal 2 3 3 3 2 2 3 2 2 3" xfId="22803"/>
    <cellStyle name="Normal 2 3 3 3 2 2 3 2 2 3 2" xfId="22804"/>
    <cellStyle name="Normal 2 3 3 3 2 2 3 2 2 4" xfId="22805"/>
    <cellStyle name="Normal 2 3 3 3 2 2 3 2 2 4 2" xfId="22806"/>
    <cellStyle name="Normal 2 3 3 3 2 2 3 2 2 5" xfId="22807"/>
    <cellStyle name="Normal 2 3 3 3 2 2 3 2 2 5 2" xfId="22808"/>
    <cellStyle name="Normal 2 3 3 3 2 2 3 2 2 6" xfId="22809"/>
    <cellStyle name="Normal 2 3 3 3 2 2 3 2 2 6 2" xfId="22810"/>
    <cellStyle name="Normal 2 3 3 3 2 2 3 2 2 7" xfId="22811"/>
    <cellStyle name="Normal 2 3 3 3 2 2 3 2 2 7 2" xfId="22812"/>
    <cellStyle name="Normal 2 3 3 3 2 2 3 2 2 8" xfId="22813"/>
    <cellStyle name="Normal 2 3 3 3 2 2 3 2 2 8 2" xfId="22814"/>
    <cellStyle name="Normal 2 3 3 3 2 2 3 2 2 9" xfId="22815"/>
    <cellStyle name="Normal 2 3 3 3 2 2 3 2 2 9 2" xfId="22816"/>
    <cellStyle name="Normal 2 3 3 3 2 2 3 2 3" xfId="22817"/>
    <cellStyle name="Normal 2 3 3 3 2 2 3 2 3 2" xfId="22818"/>
    <cellStyle name="Normal 2 3 3 3 2 2 3 2 4" xfId="22819"/>
    <cellStyle name="Normal 2 3 3 3 2 2 3 2 4 2" xfId="22820"/>
    <cellStyle name="Normal 2 3 3 3 2 2 3 2 5" xfId="22821"/>
    <cellStyle name="Normal 2 3 3 3 2 2 3 2 5 2" xfId="22822"/>
    <cellStyle name="Normal 2 3 3 3 2 2 3 2 6" xfId="22823"/>
    <cellStyle name="Normal 2 3 3 3 2 2 3 2 6 2" xfId="22824"/>
    <cellStyle name="Normal 2 3 3 3 2 2 3 2 7" xfId="22825"/>
    <cellStyle name="Normal 2 3 3 3 2 2 3 2 7 2" xfId="22826"/>
    <cellStyle name="Normal 2 3 3 3 2 2 3 2 8" xfId="22827"/>
    <cellStyle name="Normal 2 3 3 3 2 2 3 2 8 2" xfId="22828"/>
    <cellStyle name="Normal 2 3 3 3 2 2 3 2 9" xfId="22829"/>
    <cellStyle name="Normal 2 3 3 3 2 2 3 2 9 2" xfId="22830"/>
    <cellStyle name="Normal 2 3 3 3 2 2 3 3" xfId="22831"/>
    <cellStyle name="Normal 2 3 3 3 2 2 3 3 10" xfId="22832"/>
    <cellStyle name="Normal 2 3 3 3 2 2 3 3 10 2" xfId="22833"/>
    <cellStyle name="Normal 2 3 3 3 2 2 3 3 11" xfId="22834"/>
    <cellStyle name="Normal 2 3 3 3 2 2 3 3 2" xfId="22835"/>
    <cellStyle name="Normal 2 3 3 3 2 2 3 3 2 2" xfId="22836"/>
    <cellStyle name="Normal 2 3 3 3 2 2 3 3 3" xfId="22837"/>
    <cellStyle name="Normal 2 3 3 3 2 2 3 3 3 2" xfId="22838"/>
    <cellStyle name="Normal 2 3 3 3 2 2 3 3 4" xfId="22839"/>
    <cellStyle name="Normal 2 3 3 3 2 2 3 3 4 2" xfId="22840"/>
    <cellStyle name="Normal 2 3 3 3 2 2 3 3 5" xfId="22841"/>
    <cellStyle name="Normal 2 3 3 3 2 2 3 3 5 2" xfId="22842"/>
    <cellStyle name="Normal 2 3 3 3 2 2 3 3 6" xfId="22843"/>
    <cellStyle name="Normal 2 3 3 3 2 2 3 3 6 2" xfId="22844"/>
    <cellStyle name="Normal 2 3 3 3 2 2 3 3 7" xfId="22845"/>
    <cellStyle name="Normal 2 3 3 3 2 2 3 3 7 2" xfId="22846"/>
    <cellStyle name="Normal 2 3 3 3 2 2 3 3 8" xfId="22847"/>
    <cellStyle name="Normal 2 3 3 3 2 2 3 3 8 2" xfId="22848"/>
    <cellStyle name="Normal 2 3 3 3 2 2 3 3 9" xfId="22849"/>
    <cellStyle name="Normal 2 3 3 3 2 2 3 3 9 2" xfId="22850"/>
    <cellStyle name="Normal 2 3 3 3 2 2 3 4" xfId="22851"/>
    <cellStyle name="Normal 2 3 3 3 2 2 3 4 2" xfId="22852"/>
    <cellStyle name="Normal 2 3 3 3 2 2 3 5" xfId="22853"/>
    <cellStyle name="Normal 2 3 3 3 2 2 3 5 2" xfId="22854"/>
    <cellStyle name="Normal 2 3 3 3 2 2 3 6" xfId="22855"/>
    <cellStyle name="Normal 2 3 3 3 2 2 3 6 2" xfId="22856"/>
    <cellStyle name="Normal 2 3 3 3 2 2 3 7" xfId="22857"/>
    <cellStyle name="Normal 2 3 3 3 2 2 3 7 2" xfId="22858"/>
    <cellStyle name="Normal 2 3 3 3 2 2 3 8" xfId="22859"/>
    <cellStyle name="Normal 2 3 3 3 2 2 3 8 2" xfId="22860"/>
    <cellStyle name="Normal 2 3 3 3 2 2 3 9" xfId="22861"/>
    <cellStyle name="Normal 2 3 3 3 2 2 3 9 2" xfId="22862"/>
    <cellStyle name="Normal 2 3 3 3 2 2 4" xfId="22863"/>
    <cellStyle name="Normal 2 3 3 3 2 2 4 10" xfId="22864"/>
    <cellStyle name="Normal 2 3 3 3 2 2 4 10 2" xfId="22865"/>
    <cellStyle name="Normal 2 3 3 3 2 2 4 11" xfId="22866"/>
    <cellStyle name="Normal 2 3 3 3 2 2 4 11 2" xfId="22867"/>
    <cellStyle name="Normal 2 3 3 3 2 2 4 12" xfId="22868"/>
    <cellStyle name="Normal 2 3 3 3 2 2 4 12 2" xfId="22869"/>
    <cellStyle name="Normal 2 3 3 3 2 2 4 13" xfId="22870"/>
    <cellStyle name="Normal 2 3 3 3 2 2 4 2" xfId="22871"/>
    <cellStyle name="Normal 2 3 3 3 2 2 4 2 10" xfId="22872"/>
    <cellStyle name="Normal 2 3 3 3 2 2 4 2 10 2" xfId="22873"/>
    <cellStyle name="Normal 2 3 3 3 2 2 4 2 11" xfId="22874"/>
    <cellStyle name="Normal 2 3 3 3 2 2 4 2 11 2" xfId="22875"/>
    <cellStyle name="Normal 2 3 3 3 2 2 4 2 12" xfId="22876"/>
    <cellStyle name="Normal 2 3 3 3 2 2 4 2 2" xfId="22877"/>
    <cellStyle name="Normal 2 3 3 3 2 2 4 2 2 10" xfId="22878"/>
    <cellStyle name="Normal 2 3 3 3 2 2 4 2 2 10 2" xfId="22879"/>
    <cellStyle name="Normal 2 3 3 3 2 2 4 2 2 11" xfId="22880"/>
    <cellStyle name="Normal 2 3 3 3 2 2 4 2 2 2" xfId="22881"/>
    <cellStyle name="Normal 2 3 3 3 2 2 4 2 2 2 2" xfId="22882"/>
    <cellStyle name="Normal 2 3 3 3 2 2 4 2 2 3" xfId="22883"/>
    <cellStyle name="Normal 2 3 3 3 2 2 4 2 2 3 2" xfId="22884"/>
    <cellStyle name="Normal 2 3 3 3 2 2 4 2 2 4" xfId="22885"/>
    <cellStyle name="Normal 2 3 3 3 2 2 4 2 2 4 2" xfId="22886"/>
    <cellStyle name="Normal 2 3 3 3 2 2 4 2 2 5" xfId="22887"/>
    <cellStyle name="Normal 2 3 3 3 2 2 4 2 2 5 2" xfId="22888"/>
    <cellStyle name="Normal 2 3 3 3 2 2 4 2 2 6" xfId="22889"/>
    <cellStyle name="Normal 2 3 3 3 2 2 4 2 2 6 2" xfId="22890"/>
    <cellStyle name="Normal 2 3 3 3 2 2 4 2 2 7" xfId="22891"/>
    <cellStyle name="Normal 2 3 3 3 2 2 4 2 2 7 2" xfId="22892"/>
    <cellStyle name="Normal 2 3 3 3 2 2 4 2 2 8" xfId="22893"/>
    <cellStyle name="Normal 2 3 3 3 2 2 4 2 2 8 2" xfId="22894"/>
    <cellStyle name="Normal 2 3 3 3 2 2 4 2 2 9" xfId="22895"/>
    <cellStyle name="Normal 2 3 3 3 2 2 4 2 2 9 2" xfId="22896"/>
    <cellStyle name="Normal 2 3 3 3 2 2 4 2 3" xfId="22897"/>
    <cellStyle name="Normal 2 3 3 3 2 2 4 2 3 2" xfId="22898"/>
    <cellStyle name="Normal 2 3 3 3 2 2 4 2 4" xfId="22899"/>
    <cellStyle name="Normal 2 3 3 3 2 2 4 2 4 2" xfId="22900"/>
    <cellStyle name="Normal 2 3 3 3 2 2 4 2 5" xfId="22901"/>
    <cellStyle name="Normal 2 3 3 3 2 2 4 2 5 2" xfId="22902"/>
    <cellStyle name="Normal 2 3 3 3 2 2 4 2 6" xfId="22903"/>
    <cellStyle name="Normal 2 3 3 3 2 2 4 2 6 2" xfId="22904"/>
    <cellStyle name="Normal 2 3 3 3 2 2 4 2 7" xfId="22905"/>
    <cellStyle name="Normal 2 3 3 3 2 2 4 2 7 2" xfId="22906"/>
    <cellStyle name="Normal 2 3 3 3 2 2 4 2 8" xfId="22907"/>
    <cellStyle name="Normal 2 3 3 3 2 2 4 2 8 2" xfId="22908"/>
    <cellStyle name="Normal 2 3 3 3 2 2 4 2 9" xfId="22909"/>
    <cellStyle name="Normal 2 3 3 3 2 2 4 2 9 2" xfId="22910"/>
    <cellStyle name="Normal 2 3 3 3 2 2 4 3" xfId="22911"/>
    <cellStyle name="Normal 2 3 3 3 2 2 4 3 10" xfId="22912"/>
    <cellStyle name="Normal 2 3 3 3 2 2 4 3 10 2" xfId="22913"/>
    <cellStyle name="Normal 2 3 3 3 2 2 4 3 11" xfId="22914"/>
    <cellStyle name="Normal 2 3 3 3 2 2 4 3 2" xfId="22915"/>
    <cellStyle name="Normal 2 3 3 3 2 2 4 3 2 2" xfId="22916"/>
    <cellStyle name="Normal 2 3 3 3 2 2 4 3 3" xfId="22917"/>
    <cellStyle name="Normal 2 3 3 3 2 2 4 3 3 2" xfId="22918"/>
    <cellStyle name="Normal 2 3 3 3 2 2 4 3 4" xfId="22919"/>
    <cellStyle name="Normal 2 3 3 3 2 2 4 3 4 2" xfId="22920"/>
    <cellStyle name="Normal 2 3 3 3 2 2 4 3 5" xfId="22921"/>
    <cellStyle name="Normal 2 3 3 3 2 2 4 3 5 2" xfId="22922"/>
    <cellStyle name="Normal 2 3 3 3 2 2 4 3 6" xfId="22923"/>
    <cellStyle name="Normal 2 3 3 3 2 2 4 3 6 2" xfId="22924"/>
    <cellStyle name="Normal 2 3 3 3 2 2 4 3 7" xfId="22925"/>
    <cellStyle name="Normal 2 3 3 3 2 2 4 3 7 2" xfId="22926"/>
    <cellStyle name="Normal 2 3 3 3 2 2 4 3 8" xfId="22927"/>
    <cellStyle name="Normal 2 3 3 3 2 2 4 3 8 2" xfId="22928"/>
    <cellStyle name="Normal 2 3 3 3 2 2 4 3 9" xfId="22929"/>
    <cellStyle name="Normal 2 3 3 3 2 2 4 3 9 2" xfId="22930"/>
    <cellStyle name="Normal 2 3 3 3 2 2 4 4" xfId="22931"/>
    <cellStyle name="Normal 2 3 3 3 2 2 4 4 2" xfId="22932"/>
    <cellStyle name="Normal 2 3 3 3 2 2 4 5" xfId="22933"/>
    <cellStyle name="Normal 2 3 3 3 2 2 4 5 2" xfId="22934"/>
    <cellStyle name="Normal 2 3 3 3 2 2 4 6" xfId="22935"/>
    <cellStyle name="Normal 2 3 3 3 2 2 4 6 2" xfId="22936"/>
    <cellStyle name="Normal 2 3 3 3 2 2 4 7" xfId="22937"/>
    <cellStyle name="Normal 2 3 3 3 2 2 4 7 2" xfId="22938"/>
    <cellStyle name="Normal 2 3 3 3 2 2 4 8" xfId="22939"/>
    <cellStyle name="Normal 2 3 3 3 2 2 4 8 2" xfId="22940"/>
    <cellStyle name="Normal 2 3 3 3 2 2 4 9" xfId="22941"/>
    <cellStyle name="Normal 2 3 3 3 2 2 4 9 2" xfId="22942"/>
    <cellStyle name="Normal 2 3 3 3 2 2 5" xfId="22943"/>
    <cellStyle name="Normal 2 3 3 3 2 2 5 10" xfId="22944"/>
    <cellStyle name="Normal 2 3 3 3 2 2 5 10 2" xfId="22945"/>
    <cellStyle name="Normal 2 3 3 3 2 2 5 11" xfId="22946"/>
    <cellStyle name="Normal 2 3 3 3 2 2 5 11 2" xfId="22947"/>
    <cellStyle name="Normal 2 3 3 3 2 2 5 12" xfId="22948"/>
    <cellStyle name="Normal 2 3 3 3 2 2 5 12 2" xfId="22949"/>
    <cellStyle name="Normal 2 3 3 3 2 2 5 13" xfId="22950"/>
    <cellStyle name="Normal 2 3 3 3 2 2 5 2" xfId="22951"/>
    <cellStyle name="Normal 2 3 3 3 2 2 5 2 10" xfId="22952"/>
    <cellStyle name="Normal 2 3 3 3 2 2 5 2 10 2" xfId="22953"/>
    <cellStyle name="Normal 2 3 3 3 2 2 5 2 11" xfId="22954"/>
    <cellStyle name="Normal 2 3 3 3 2 2 5 2 11 2" xfId="22955"/>
    <cellStyle name="Normal 2 3 3 3 2 2 5 2 12" xfId="22956"/>
    <cellStyle name="Normal 2 3 3 3 2 2 5 2 2" xfId="22957"/>
    <cellStyle name="Normal 2 3 3 3 2 2 5 2 2 10" xfId="22958"/>
    <cellStyle name="Normal 2 3 3 3 2 2 5 2 2 10 2" xfId="22959"/>
    <cellStyle name="Normal 2 3 3 3 2 2 5 2 2 11" xfId="22960"/>
    <cellStyle name="Normal 2 3 3 3 2 2 5 2 2 2" xfId="22961"/>
    <cellStyle name="Normal 2 3 3 3 2 2 5 2 2 2 2" xfId="22962"/>
    <cellStyle name="Normal 2 3 3 3 2 2 5 2 2 3" xfId="22963"/>
    <cellStyle name="Normal 2 3 3 3 2 2 5 2 2 3 2" xfId="22964"/>
    <cellStyle name="Normal 2 3 3 3 2 2 5 2 2 4" xfId="22965"/>
    <cellStyle name="Normal 2 3 3 3 2 2 5 2 2 4 2" xfId="22966"/>
    <cellStyle name="Normal 2 3 3 3 2 2 5 2 2 5" xfId="22967"/>
    <cellStyle name="Normal 2 3 3 3 2 2 5 2 2 5 2" xfId="22968"/>
    <cellStyle name="Normal 2 3 3 3 2 2 5 2 2 6" xfId="22969"/>
    <cellStyle name="Normal 2 3 3 3 2 2 5 2 2 6 2" xfId="22970"/>
    <cellStyle name="Normal 2 3 3 3 2 2 5 2 2 7" xfId="22971"/>
    <cellStyle name="Normal 2 3 3 3 2 2 5 2 2 7 2" xfId="22972"/>
    <cellStyle name="Normal 2 3 3 3 2 2 5 2 2 8" xfId="22973"/>
    <cellStyle name="Normal 2 3 3 3 2 2 5 2 2 8 2" xfId="22974"/>
    <cellStyle name="Normal 2 3 3 3 2 2 5 2 2 9" xfId="22975"/>
    <cellStyle name="Normal 2 3 3 3 2 2 5 2 2 9 2" xfId="22976"/>
    <cellStyle name="Normal 2 3 3 3 2 2 5 2 3" xfId="22977"/>
    <cellStyle name="Normal 2 3 3 3 2 2 5 2 3 2" xfId="22978"/>
    <cellStyle name="Normal 2 3 3 3 2 2 5 2 4" xfId="22979"/>
    <cellStyle name="Normal 2 3 3 3 2 2 5 2 4 2" xfId="22980"/>
    <cellStyle name="Normal 2 3 3 3 2 2 5 2 5" xfId="22981"/>
    <cellStyle name="Normal 2 3 3 3 2 2 5 2 5 2" xfId="22982"/>
    <cellStyle name="Normal 2 3 3 3 2 2 5 2 6" xfId="22983"/>
    <cellStyle name="Normal 2 3 3 3 2 2 5 2 6 2" xfId="22984"/>
    <cellStyle name="Normal 2 3 3 3 2 2 5 2 7" xfId="22985"/>
    <cellStyle name="Normal 2 3 3 3 2 2 5 2 7 2" xfId="22986"/>
    <cellStyle name="Normal 2 3 3 3 2 2 5 2 8" xfId="22987"/>
    <cellStyle name="Normal 2 3 3 3 2 2 5 2 8 2" xfId="22988"/>
    <cellStyle name="Normal 2 3 3 3 2 2 5 2 9" xfId="22989"/>
    <cellStyle name="Normal 2 3 3 3 2 2 5 2 9 2" xfId="22990"/>
    <cellStyle name="Normal 2 3 3 3 2 2 5 3" xfId="22991"/>
    <cellStyle name="Normal 2 3 3 3 2 2 5 3 10" xfId="22992"/>
    <cellStyle name="Normal 2 3 3 3 2 2 5 3 10 2" xfId="22993"/>
    <cellStyle name="Normal 2 3 3 3 2 2 5 3 11" xfId="22994"/>
    <cellStyle name="Normal 2 3 3 3 2 2 5 3 2" xfId="22995"/>
    <cellStyle name="Normal 2 3 3 3 2 2 5 3 2 2" xfId="22996"/>
    <cellStyle name="Normal 2 3 3 3 2 2 5 3 3" xfId="22997"/>
    <cellStyle name="Normal 2 3 3 3 2 2 5 3 3 2" xfId="22998"/>
    <cellStyle name="Normal 2 3 3 3 2 2 5 3 4" xfId="22999"/>
    <cellStyle name="Normal 2 3 3 3 2 2 5 3 4 2" xfId="23000"/>
    <cellStyle name="Normal 2 3 3 3 2 2 5 3 5" xfId="23001"/>
    <cellStyle name="Normal 2 3 3 3 2 2 5 3 5 2" xfId="23002"/>
    <cellStyle name="Normal 2 3 3 3 2 2 5 3 6" xfId="23003"/>
    <cellStyle name="Normal 2 3 3 3 2 2 5 3 6 2" xfId="23004"/>
    <cellStyle name="Normal 2 3 3 3 2 2 5 3 7" xfId="23005"/>
    <cellStyle name="Normal 2 3 3 3 2 2 5 3 7 2" xfId="23006"/>
    <cellStyle name="Normal 2 3 3 3 2 2 5 3 8" xfId="23007"/>
    <cellStyle name="Normal 2 3 3 3 2 2 5 3 8 2" xfId="23008"/>
    <cellStyle name="Normal 2 3 3 3 2 2 5 3 9" xfId="23009"/>
    <cellStyle name="Normal 2 3 3 3 2 2 5 3 9 2" xfId="23010"/>
    <cellStyle name="Normal 2 3 3 3 2 2 5 4" xfId="23011"/>
    <cellStyle name="Normal 2 3 3 3 2 2 5 4 2" xfId="23012"/>
    <cellStyle name="Normal 2 3 3 3 2 2 5 5" xfId="23013"/>
    <cellStyle name="Normal 2 3 3 3 2 2 5 5 2" xfId="23014"/>
    <cellStyle name="Normal 2 3 3 3 2 2 5 6" xfId="23015"/>
    <cellStyle name="Normal 2 3 3 3 2 2 5 6 2" xfId="23016"/>
    <cellStyle name="Normal 2 3 3 3 2 2 5 7" xfId="23017"/>
    <cellStyle name="Normal 2 3 3 3 2 2 5 7 2" xfId="23018"/>
    <cellStyle name="Normal 2 3 3 3 2 2 5 8" xfId="23019"/>
    <cellStyle name="Normal 2 3 3 3 2 2 5 8 2" xfId="23020"/>
    <cellStyle name="Normal 2 3 3 3 2 2 5 9" xfId="23021"/>
    <cellStyle name="Normal 2 3 3 3 2 2 5 9 2" xfId="23022"/>
    <cellStyle name="Normal 2 3 3 3 2 2 6" xfId="23023"/>
    <cellStyle name="Normal 2 3 3 3 2 3" xfId="23024"/>
    <cellStyle name="Normal 2 3 3 3 2 3 2" xfId="23025"/>
    <cellStyle name="Normal 2 3 3 3 2 4" xfId="23026"/>
    <cellStyle name="Normal 2 3 3 3 2 4 2" xfId="23027"/>
    <cellStyle name="Normal 2 3 3 3 2 5" xfId="23028"/>
    <cellStyle name="Normal 2 3 3 3 2 5 2" xfId="23029"/>
    <cellStyle name="Normal 2 3 3 3 2 6" xfId="23030"/>
    <cellStyle name="Normal 2 3 3 3 2 6 10" xfId="23031"/>
    <cellStyle name="Normal 2 3 3 3 2 6 10 2" xfId="23032"/>
    <cellStyle name="Normal 2 3 3 3 2 6 11" xfId="23033"/>
    <cellStyle name="Normal 2 3 3 3 2 6 11 2" xfId="23034"/>
    <cellStyle name="Normal 2 3 3 3 2 6 12" xfId="23035"/>
    <cellStyle name="Normal 2 3 3 3 2 6 2" xfId="23036"/>
    <cellStyle name="Normal 2 3 3 3 2 6 2 10" xfId="23037"/>
    <cellStyle name="Normal 2 3 3 3 2 6 2 10 2" xfId="23038"/>
    <cellStyle name="Normal 2 3 3 3 2 6 2 11" xfId="23039"/>
    <cellStyle name="Normal 2 3 3 3 2 6 2 2" xfId="23040"/>
    <cellStyle name="Normal 2 3 3 3 2 6 2 2 2" xfId="23041"/>
    <cellStyle name="Normal 2 3 3 3 2 6 2 3" xfId="23042"/>
    <cellStyle name="Normal 2 3 3 3 2 6 2 3 2" xfId="23043"/>
    <cellStyle name="Normal 2 3 3 3 2 6 2 4" xfId="23044"/>
    <cellStyle name="Normal 2 3 3 3 2 6 2 4 2" xfId="23045"/>
    <cellStyle name="Normal 2 3 3 3 2 6 2 5" xfId="23046"/>
    <cellStyle name="Normal 2 3 3 3 2 6 2 5 2" xfId="23047"/>
    <cellStyle name="Normal 2 3 3 3 2 6 2 6" xfId="23048"/>
    <cellStyle name="Normal 2 3 3 3 2 6 2 6 2" xfId="23049"/>
    <cellStyle name="Normal 2 3 3 3 2 6 2 7" xfId="23050"/>
    <cellStyle name="Normal 2 3 3 3 2 6 2 7 2" xfId="23051"/>
    <cellStyle name="Normal 2 3 3 3 2 6 2 8" xfId="23052"/>
    <cellStyle name="Normal 2 3 3 3 2 6 2 8 2" xfId="23053"/>
    <cellStyle name="Normal 2 3 3 3 2 6 2 9" xfId="23054"/>
    <cellStyle name="Normal 2 3 3 3 2 6 2 9 2" xfId="23055"/>
    <cellStyle name="Normal 2 3 3 3 2 6 3" xfId="23056"/>
    <cellStyle name="Normal 2 3 3 3 2 6 3 2" xfId="23057"/>
    <cellStyle name="Normal 2 3 3 3 2 6 4" xfId="23058"/>
    <cellStyle name="Normal 2 3 3 3 2 6 4 2" xfId="23059"/>
    <cellStyle name="Normal 2 3 3 3 2 6 5" xfId="23060"/>
    <cellStyle name="Normal 2 3 3 3 2 6 5 2" xfId="23061"/>
    <cellStyle name="Normal 2 3 3 3 2 6 6" xfId="23062"/>
    <cellStyle name="Normal 2 3 3 3 2 6 6 2" xfId="23063"/>
    <cellStyle name="Normal 2 3 3 3 2 6 7" xfId="23064"/>
    <cellStyle name="Normal 2 3 3 3 2 6 7 2" xfId="23065"/>
    <cellStyle name="Normal 2 3 3 3 2 6 8" xfId="23066"/>
    <cellStyle name="Normal 2 3 3 3 2 6 8 2" xfId="23067"/>
    <cellStyle name="Normal 2 3 3 3 2 6 9" xfId="23068"/>
    <cellStyle name="Normal 2 3 3 3 2 6 9 2" xfId="23069"/>
    <cellStyle name="Normal 2 3 3 3 2 7" xfId="23070"/>
    <cellStyle name="Normal 2 3 3 3 2 7 10" xfId="23071"/>
    <cellStyle name="Normal 2 3 3 3 2 7 10 2" xfId="23072"/>
    <cellStyle name="Normal 2 3 3 3 2 7 11" xfId="23073"/>
    <cellStyle name="Normal 2 3 3 3 2 7 2" xfId="23074"/>
    <cellStyle name="Normal 2 3 3 3 2 7 2 2" xfId="23075"/>
    <cellStyle name="Normal 2 3 3 3 2 7 3" xfId="23076"/>
    <cellStyle name="Normal 2 3 3 3 2 7 3 2" xfId="23077"/>
    <cellStyle name="Normal 2 3 3 3 2 7 4" xfId="23078"/>
    <cellStyle name="Normal 2 3 3 3 2 7 4 2" xfId="23079"/>
    <cellStyle name="Normal 2 3 3 3 2 7 5" xfId="23080"/>
    <cellStyle name="Normal 2 3 3 3 2 7 5 2" xfId="23081"/>
    <cellStyle name="Normal 2 3 3 3 2 7 6" xfId="23082"/>
    <cellStyle name="Normal 2 3 3 3 2 7 6 2" xfId="23083"/>
    <cellStyle name="Normal 2 3 3 3 2 7 7" xfId="23084"/>
    <cellStyle name="Normal 2 3 3 3 2 7 7 2" xfId="23085"/>
    <cellStyle name="Normal 2 3 3 3 2 7 8" xfId="23086"/>
    <cellStyle name="Normal 2 3 3 3 2 7 8 2" xfId="23087"/>
    <cellStyle name="Normal 2 3 3 3 2 7 9" xfId="23088"/>
    <cellStyle name="Normal 2 3 3 3 2 7 9 2" xfId="23089"/>
    <cellStyle name="Normal 2 3 3 3 2 8" xfId="23090"/>
    <cellStyle name="Normal 2 3 3 3 2 8 2" xfId="23091"/>
    <cellStyle name="Normal 2 3 3 3 2 9" xfId="23092"/>
    <cellStyle name="Normal 2 3 3 3 2 9 2" xfId="23093"/>
    <cellStyle name="Normal 2 3 3 3 3" xfId="23094"/>
    <cellStyle name="Normal 2 3 3 3 3 10" xfId="23095"/>
    <cellStyle name="Normal 2 3 3 3 3 10 2" xfId="23096"/>
    <cellStyle name="Normal 2 3 3 3 3 11" xfId="23097"/>
    <cellStyle name="Normal 2 3 3 3 3 11 2" xfId="23098"/>
    <cellStyle name="Normal 2 3 3 3 3 12" xfId="23099"/>
    <cellStyle name="Normal 2 3 3 3 3 12 2" xfId="23100"/>
    <cellStyle name="Normal 2 3 3 3 3 13" xfId="23101"/>
    <cellStyle name="Normal 2 3 3 3 3 2" xfId="23102"/>
    <cellStyle name="Normal 2 3 3 3 3 2 10" xfId="23103"/>
    <cellStyle name="Normal 2 3 3 3 3 2 10 2" xfId="23104"/>
    <cellStyle name="Normal 2 3 3 3 3 2 11" xfId="23105"/>
    <cellStyle name="Normal 2 3 3 3 3 2 11 2" xfId="23106"/>
    <cellStyle name="Normal 2 3 3 3 3 2 12" xfId="23107"/>
    <cellStyle name="Normal 2 3 3 3 3 2 2" xfId="23108"/>
    <cellStyle name="Normal 2 3 3 3 3 2 2 10" xfId="23109"/>
    <cellStyle name="Normal 2 3 3 3 3 2 2 10 2" xfId="23110"/>
    <cellStyle name="Normal 2 3 3 3 3 2 2 11" xfId="23111"/>
    <cellStyle name="Normal 2 3 3 3 3 2 2 2" xfId="23112"/>
    <cellStyle name="Normal 2 3 3 3 3 2 2 2 2" xfId="23113"/>
    <cellStyle name="Normal 2 3 3 3 3 2 2 3" xfId="23114"/>
    <cellStyle name="Normal 2 3 3 3 3 2 2 3 2" xfId="23115"/>
    <cellStyle name="Normal 2 3 3 3 3 2 2 4" xfId="23116"/>
    <cellStyle name="Normal 2 3 3 3 3 2 2 4 2" xfId="23117"/>
    <cellStyle name="Normal 2 3 3 3 3 2 2 5" xfId="23118"/>
    <cellStyle name="Normal 2 3 3 3 3 2 2 5 2" xfId="23119"/>
    <cellStyle name="Normal 2 3 3 3 3 2 2 6" xfId="23120"/>
    <cellStyle name="Normal 2 3 3 3 3 2 2 6 2" xfId="23121"/>
    <cellStyle name="Normal 2 3 3 3 3 2 2 7" xfId="23122"/>
    <cellStyle name="Normal 2 3 3 3 3 2 2 7 2" xfId="23123"/>
    <cellStyle name="Normal 2 3 3 3 3 2 2 8" xfId="23124"/>
    <cellStyle name="Normal 2 3 3 3 3 2 2 8 2" xfId="23125"/>
    <cellStyle name="Normal 2 3 3 3 3 2 2 9" xfId="23126"/>
    <cellStyle name="Normal 2 3 3 3 3 2 2 9 2" xfId="23127"/>
    <cellStyle name="Normal 2 3 3 3 3 2 3" xfId="23128"/>
    <cellStyle name="Normal 2 3 3 3 3 2 3 2" xfId="23129"/>
    <cellStyle name="Normal 2 3 3 3 3 2 4" xfId="23130"/>
    <cellStyle name="Normal 2 3 3 3 3 2 4 2" xfId="23131"/>
    <cellStyle name="Normal 2 3 3 3 3 2 5" xfId="23132"/>
    <cellStyle name="Normal 2 3 3 3 3 2 5 2" xfId="23133"/>
    <cellStyle name="Normal 2 3 3 3 3 2 6" xfId="23134"/>
    <cellStyle name="Normal 2 3 3 3 3 2 6 2" xfId="23135"/>
    <cellStyle name="Normal 2 3 3 3 3 2 7" xfId="23136"/>
    <cellStyle name="Normal 2 3 3 3 3 2 7 2" xfId="23137"/>
    <cellStyle name="Normal 2 3 3 3 3 2 8" xfId="23138"/>
    <cellStyle name="Normal 2 3 3 3 3 2 8 2" xfId="23139"/>
    <cellStyle name="Normal 2 3 3 3 3 2 9" xfId="23140"/>
    <cellStyle name="Normal 2 3 3 3 3 2 9 2" xfId="23141"/>
    <cellStyle name="Normal 2 3 3 3 3 3" xfId="23142"/>
    <cellStyle name="Normal 2 3 3 3 3 3 10" xfId="23143"/>
    <cellStyle name="Normal 2 3 3 3 3 3 10 2" xfId="23144"/>
    <cellStyle name="Normal 2 3 3 3 3 3 11" xfId="23145"/>
    <cellStyle name="Normal 2 3 3 3 3 3 2" xfId="23146"/>
    <cellStyle name="Normal 2 3 3 3 3 3 2 2" xfId="23147"/>
    <cellStyle name="Normal 2 3 3 3 3 3 3" xfId="23148"/>
    <cellStyle name="Normal 2 3 3 3 3 3 3 2" xfId="23149"/>
    <cellStyle name="Normal 2 3 3 3 3 3 4" xfId="23150"/>
    <cellStyle name="Normal 2 3 3 3 3 3 4 2" xfId="23151"/>
    <cellStyle name="Normal 2 3 3 3 3 3 5" xfId="23152"/>
    <cellStyle name="Normal 2 3 3 3 3 3 5 2" xfId="23153"/>
    <cellStyle name="Normal 2 3 3 3 3 3 6" xfId="23154"/>
    <cellStyle name="Normal 2 3 3 3 3 3 6 2" xfId="23155"/>
    <cellStyle name="Normal 2 3 3 3 3 3 7" xfId="23156"/>
    <cellStyle name="Normal 2 3 3 3 3 3 7 2" xfId="23157"/>
    <cellStyle name="Normal 2 3 3 3 3 3 8" xfId="23158"/>
    <cellStyle name="Normal 2 3 3 3 3 3 8 2" xfId="23159"/>
    <cellStyle name="Normal 2 3 3 3 3 3 9" xfId="23160"/>
    <cellStyle name="Normal 2 3 3 3 3 3 9 2" xfId="23161"/>
    <cellStyle name="Normal 2 3 3 3 3 4" xfId="23162"/>
    <cellStyle name="Normal 2 3 3 3 3 4 2" xfId="23163"/>
    <cellStyle name="Normal 2 3 3 3 3 5" xfId="23164"/>
    <cellStyle name="Normal 2 3 3 3 3 5 2" xfId="23165"/>
    <cellStyle name="Normal 2 3 3 3 3 6" xfId="23166"/>
    <cellStyle name="Normal 2 3 3 3 3 6 2" xfId="23167"/>
    <cellStyle name="Normal 2 3 3 3 3 7" xfId="23168"/>
    <cellStyle name="Normal 2 3 3 3 3 7 2" xfId="23169"/>
    <cellStyle name="Normal 2 3 3 3 3 8" xfId="23170"/>
    <cellStyle name="Normal 2 3 3 3 3 8 2" xfId="23171"/>
    <cellStyle name="Normal 2 3 3 3 3 9" xfId="23172"/>
    <cellStyle name="Normal 2 3 3 3 3 9 2" xfId="23173"/>
    <cellStyle name="Normal 2 3 3 3 4" xfId="23174"/>
    <cellStyle name="Normal 2 3 3 3 4 10" xfId="23175"/>
    <cellStyle name="Normal 2 3 3 3 4 10 2" xfId="23176"/>
    <cellStyle name="Normal 2 3 3 3 4 11" xfId="23177"/>
    <cellStyle name="Normal 2 3 3 3 4 11 2" xfId="23178"/>
    <cellStyle name="Normal 2 3 3 3 4 12" xfId="23179"/>
    <cellStyle name="Normal 2 3 3 3 4 12 2" xfId="23180"/>
    <cellStyle name="Normal 2 3 3 3 4 13" xfId="23181"/>
    <cellStyle name="Normal 2 3 3 3 4 2" xfId="23182"/>
    <cellStyle name="Normal 2 3 3 3 4 2 10" xfId="23183"/>
    <cellStyle name="Normal 2 3 3 3 4 2 10 2" xfId="23184"/>
    <cellStyle name="Normal 2 3 3 3 4 2 11" xfId="23185"/>
    <cellStyle name="Normal 2 3 3 3 4 2 11 2" xfId="23186"/>
    <cellStyle name="Normal 2 3 3 3 4 2 12" xfId="23187"/>
    <cellStyle name="Normal 2 3 3 3 4 2 2" xfId="23188"/>
    <cellStyle name="Normal 2 3 3 3 4 2 2 10" xfId="23189"/>
    <cellStyle name="Normal 2 3 3 3 4 2 2 10 2" xfId="23190"/>
    <cellStyle name="Normal 2 3 3 3 4 2 2 11" xfId="23191"/>
    <cellStyle name="Normal 2 3 3 3 4 2 2 2" xfId="23192"/>
    <cellStyle name="Normal 2 3 3 3 4 2 2 2 2" xfId="23193"/>
    <cellStyle name="Normal 2 3 3 3 4 2 2 3" xfId="23194"/>
    <cellStyle name="Normal 2 3 3 3 4 2 2 3 2" xfId="23195"/>
    <cellStyle name="Normal 2 3 3 3 4 2 2 4" xfId="23196"/>
    <cellStyle name="Normal 2 3 3 3 4 2 2 4 2" xfId="23197"/>
    <cellStyle name="Normal 2 3 3 3 4 2 2 5" xfId="23198"/>
    <cellStyle name="Normal 2 3 3 3 4 2 2 5 2" xfId="23199"/>
    <cellStyle name="Normal 2 3 3 3 4 2 2 6" xfId="23200"/>
    <cellStyle name="Normal 2 3 3 3 4 2 2 6 2" xfId="23201"/>
    <cellStyle name="Normal 2 3 3 3 4 2 2 7" xfId="23202"/>
    <cellStyle name="Normal 2 3 3 3 4 2 2 7 2" xfId="23203"/>
    <cellStyle name="Normal 2 3 3 3 4 2 2 8" xfId="23204"/>
    <cellStyle name="Normal 2 3 3 3 4 2 2 8 2" xfId="23205"/>
    <cellStyle name="Normal 2 3 3 3 4 2 2 9" xfId="23206"/>
    <cellStyle name="Normal 2 3 3 3 4 2 2 9 2" xfId="23207"/>
    <cellStyle name="Normal 2 3 3 3 4 2 3" xfId="23208"/>
    <cellStyle name="Normal 2 3 3 3 4 2 3 2" xfId="23209"/>
    <cellStyle name="Normal 2 3 3 3 4 2 4" xfId="23210"/>
    <cellStyle name="Normal 2 3 3 3 4 2 4 2" xfId="23211"/>
    <cellStyle name="Normal 2 3 3 3 4 2 5" xfId="23212"/>
    <cellStyle name="Normal 2 3 3 3 4 2 5 2" xfId="23213"/>
    <cellStyle name="Normal 2 3 3 3 4 2 6" xfId="23214"/>
    <cellStyle name="Normal 2 3 3 3 4 2 6 2" xfId="23215"/>
    <cellStyle name="Normal 2 3 3 3 4 2 7" xfId="23216"/>
    <cellStyle name="Normal 2 3 3 3 4 2 7 2" xfId="23217"/>
    <cellStyle name="Normal 2 3 3 3 4 2 8" xfId="23218"/>
    <cellStyle name="Normal 2 3 3 3 4 2 8 2" xfId="23219"/>
    <cellStyle name="Normal 2 3 3 3 4 2 9" xfId="23220"/>
    <cellStyle name="Normal 2 3 3 3 4 2 9 2" xfId="23221"/>
    <cellStyle name="Normal 2 3 3 3 4 3" xfId="23222"/>
    <cellStyle name="Normal 2 3 3 3 4 3 10" xfId="23223"/>
    <cellStyle name="Normal 2 3 3 3 4 3 10 2" xfId="23224"/>
    <cellStyle name="Normal 2 3 3 3 4 3 11" xfId="23225"/>
    <cellStyle name="Normal 2 3 3 3 4 3 2" xfId="23226"/>
    <cellStyle name="Normal 2 3 3 3 4 3 2 2" xfId="23227"/>
    <cellStyle name="Normal 2 3 3 3 4 3 3" xfId="23228"/>
    <cellStyle name="Normal 2 3 3 3 4 3 3 2" xfId="23229"/>
    <cellStyle name="Normal 2 3 3 3 4 3 4" xfId="23230"/>
    <cellStyle name="Normal 2 3 3 3 4 3 4 2" xfId="23231"/>
    <cellStyle name="Normal 2 3 3 3 4 3 5" xfId="23232"/>
    <cellStyle name="Normal 2 3 3 3 4 3 5 2" xfId="23233"/>
    <cellStyle name="Normal 2 3 3 3 4 3 6" xfId="23234"/>
    <cellStyle name="Normal 2 3 3 3 4 3 6 2" xfId="23235"/>
    <cellStyle name="Normal 2 3 3 3 4 3 7" xfId="23236"/>
    <cellStyle name="Normal 2 3 3 3 4 3 7 2" xfId="23237"/>
    <cellStyle name="Normal 2 3 3 3 4 3 8" xfId="23238"/>
    <cellStyle name="Normal 2 3 3 3 4 3 8 2" xfId="23239"/>
    <cellStyle name="Normal 2 3 3 3 4 3 9" xfId="23240"/>
    <cellStyle name="Normal 2 3 3 3 4 3 9 2" xfId="23241"/>
    <cellStyle name="Normal 2 3 3 3 4 4" xfId="23242"/>
    <cellStyle name="Normal 2 3 3 3 4 4 2" xfId="23243"/>
    <cellStyle name="Normal 2 3 3 3 4 5" xfId="23244"/>
    <cellStyle name="Normal 2 3 3 3 4 5 2" xfId="23245"/>
    <cellStyle name="Normal 2 3 3 3 4 6" xfId="23246"/>
    <cellStyle name="Normal 2 3 3 3 4 6 2" xfId="23247"/>
    <cellStyle name="Normal 2 3 3 3 4 7" xfId="23248"/>
    <cellStyle name="Normal 2 3 3 3 4 7 2" xfId="23249"/>
    <cellStyle name="Normal 2 3 3 3 4 8" xfId="23250"/>
    <cellStyle name="Normal 2 3 3 3 4 8 2" xfId="23251"/>
    <cellStyle name="Normal 2 3 3 3 4 9" xfId="23252"/>
    <cellStyle name="Normal 2 3 3 3 4 9 2" xfId="23253"/>
    <cellStyle name="Normal 2 3 3 3 5" xfId="23254"/>
    <cellStyle name="Normal 2 3 3 3 5 10" xfId="23255"/>
    <cellStyle name="Normal 2 3 3 3 5 10 2" xfId="23256"/>
    <cellStyle name="Normal 2 3 3 3 5 11" xfId="23257"/>
    <cellStyle name="Normal 2 3 3 3 5 11 2" xfId="23258"/>
    <cellStyle name="Normal 2 3 3 3 5 12" xfId="23259"/>
    <cellStyle name="Normal 2 3 3 3 5 12 2" xfId="23260"/>
    <cellStyle name="Normal 2 3 3 3 5 13" xfId="23261"/>
    <cellStyle name="Normal 2 3 3 3 5 2" xfId="23262"/>
    <cellStyle name="Normal 2 3 3 3 5 2 10" xfId="23263"/>
    <cellStyle name="Normal 2 3 3 3 5 2 10 2" xfId="23264"/>
    <cellStyle name="Normal 2 3 3 3 5 2 11" xfId="23265"/>
    <cellStyle name="Normal 2 3 3 3 5 2 11 2" xfId="23266"/>
    <cellStyle name="Normal 2 3 3 3 5 2 12" xfId="23267"/>
    <cellStyle name="Normal 2 3 3 3 5 2 2" xfId="23268"/>
    <cellStyle name="Normal 2 3 3 3 5 2 2 10" xfId="23269"/>
    <cellStyle name="Normal 2 3 3 3 5 2 2 10 2" xfId="23270"/>
    <cellStyle name="Normal 2 3 3 3 5 2 2 11" xfId="23271"/>
    <cellStyle name="Normal 2 3 3 3 5 2 2 2" xfId="23272"/>
    <cellStyle name="Normal 2 3 3 3 5 2 2 2 2" xfId="23273"/>
    <cellStyle name="Normal 2 3 3 3 5 2 2 3" xfId="23274"/>
    <cellStyle name="Normal 2 3 3 3 5 2 2 3 2" xfId="23275"/>
    <cellStyle name="Normal 2 3 3 3 5 2 2 4" xfId="23276"/>
    <cellStyle name="Normal 2 3 3 3 5 2 2 4 2" xfId="23277"/>
    <cellStyle name="Normal 2 3 3 3 5 2 2 5" xfId="23278"/>
    <cellStyle name="Normal 2 3 3 3 5 2 2 5 2" xfId="23279"/>
    <cellStyle name="Normal 2 3 3 3 5 2 2 6" xfId="23280"/>
    <cellStyle name="Normal 2 3 3 3 5 2 2 6 2" xfId="23281"/>
    <cellStyle name="Normal 2 3 3 3 5 2 2 7" xfId="23282"/>
    <cellStyle name="Normal 2 3 3 3 5 2 2 7 2" xfId="23283"/>
    <cellStyle name="Normal 2 3 3 3 5 2 2 8" xfId="23284"/>
    <cellStyle name="Normal 2 3 3 3 5 2 2 8 2" xfId="23285"/>
    <cellStyle name="Normal 2 3 3 3 5 2 2 9" xfId="23286"/>
    <cellStyle name="Normal 2 3 3 3 5 2 2 9 2" xfId="23287"/>
    <cellStyle name="Normal 2 3 3 3 5 2 3" xfId="23288"/>
    <cellStyle name="Normal 2 3 3 3 5 2 3 2" xfId="23289"/>
    <cellStyle name="Normal 2 3 3 3 5 2 4" xfId="23290"/>
    <cellStyle name="Normal 2 3 3 3 5 2 4 2" xfId="23291"/>
    <cellStyle name="Normal 2 3 3 3 5 2 5" xfId="23292"/>
    <cellStyle name="Normal 2 3 3 3 5 2 5 2" xfId="23293"/>
    <cellStyle name="Normal 2 3 3 3 5 2 6" xfId="23294"/>
    <cellStyle name="Normal 2 3 3 3 5 2 6 2" xfId="23295"/>
    <cellStyle name="Normal 2 3 3 3 5 2 7" xfId="23296"/>
    <cellStyle name="Normal 2 3 3 3 5 2 7 2" xfId="23297"/>
    <cellStyle name="Normal 2 3 3 3 5 2 8" xfId="23298"/>
    <cellStyle name="Normal 2 3 3 3 5 2 8 2" xfId="23299"/>
    <cellStyle name="Normal 2 3 3 3 5 2 9" xfId="23300"/>
    <cellStyle name="Normal 2 3 3 3 5 2 9 2" xfId="23301"/>
    <cellStyle name="Normal 2 3 3 3 5 3" xfId="23302"/>
    <cellStyle name="Normal 2 3 3 3 5 3 10" xfId="23303"/>
    <cellStyle name="Normal 2 3 3 3 5 3 10 2" xfId="23304"/>
    <cellStyle name="Normal 2 3 3 3 5 3 11" xfId="23305"/>
    <cellStyle name="Normal 2 3 3 3 5 3 2" xfId="23306"/>
    <cellStyle name="Normal 2 3 3 3 5 3 2 2" xfId="23307"/>
    <cellStyle name="Normal 2 3 3 3 5 3 3" xfId="23308"/>
    <cellStyle name="Normal 2 3 3 3 5 3 3 2" xfId="23309"/>
    <cellStyle name="Normal 2 3 3 3 5 3 4" xfId="23310"/>
    <cellStyle name="Normal 2 3 3 3 5 3 4 2" xfId="23311"/>
    <cellStyle name="Normal 2 3 3 3 5 3 5" xfId="23312"/>
    <cellStyle name="Normal 2 3 3 3 5 3 5 2" xfId="23313"/>
    <cellStyle name="Normal 2 3 3 3 5 3 6" xfId="23314"/>
    <cellStyle name="Normal 2 3 3 3 5 3 6 2" xfId="23315"/>
    <cellStyle name="Normal 2 3 3 3 5 3 7" xfId="23316"/>
    <cellStyle name="Normal 2 3 3 3 5 3 7 2" xfId="23317"/>
    <cellStyle name="Normal 2 3 3 3 5 3 8" xfId="23318"/>
    <cellStyle name="Normal 2 3 3 3 5 3 8 2" xfId="23319"/>
    <cellStyle name="Normal 2 3 3 3 5 3 9" xfId="23320"/>
    <cellStyle name="Normal 2 3 3 3 5 3 9 2" xfId="23321"/>
    <cellStyle name="Normal 2 3 3 3 5 4" xfId="23322"/>
    <cellStyle name="Normal 2 3 3 3 5 4 2" xfId="23323"/>
    <cellStyle name="Normal 2 3 3 3 5 5" xfId="23324"/>
    <cellStyle name="Normal 2 3 3 3 5 5 2" xfId="23325"/>
    <cellStyle name="Normal 2 3 3 3 5 6" xfId="23326"/>
    <cellStyle name="Normal 2 3 3 3 5 6 2" xfId="23327"/>
    <cellStyle name="Normal 2 3 3 3 5 7" xfId="23328"/>
    <cellStyle name="Normal 2 3 3 3 5 7 2" xfId="23329"/>
    <cellStyle name="Normal 2 3 3 3 5 8" xfId="23330"/>
    <cellStyle name="Normal 2 3 3 3 5 8 2" xfId="23331"/>
    <cellStyle name="Normal 2 3 3 3 5 9" xfId="23332"/>
    <cellStyle name="Normal 2 3 3 3 5 9 2" xfId="23333"/>
    <cellStyle name="Normal 2 3 3 3 6" xfId="23334"/>
    <cellStyle name="Normal 2 3 3 3 6 10" xfId="23335"/>
    <cellStyle name="Normal 2 3 3 3 6 10 2" xfId="23336"/>
    <cellStyle name="Normal 2 3 3 3 6 11" xfId="23337"/>
    <cellStyle name="Normal 2 3 3 3 6 11 2" xfId="23338"/>
    <cellStyle name="Normal 2 3 3 3 6 12" xfId="23339"/>
    <cellStyle name="Normal 2 3 3 3 6 12 2" xfId="23340"/>
    <cellStyle name="Normal 2 3 3 3 6 13" xfId="23341"/>
    <cellStyle name="Normal 2 3 3 3 6 2" xfId="23342"/>
    <cellStyle name="Normal 2 3 3 3 6 2 10" xfId="23343"/>
    <cellStyle name="Normal 2 3 3 3 6 2 10 2" xfId="23344"/>
    <cellStyle name="Normal 2 3 3 3 6 2 11" xfId="23345"/>
    <cellStyle name="Normal 2 3 3 3 6 2 11 2" xfId="23346"/>
    <cellStyle name="Normal 2 3 3 3 6 2 12" xfId="23347"/>
    <cellStyle name="Normal 2 3 3 3 6 2 2" xfId="23348"/>
    <cellStyle name="Normal 2 3 3 3 6 2 2 10" xfId="23349"/>
    <cellStyle name="Normal 2 3 3 3 6 2 2 10 2" xfId="23350"/>
    <cellStyle name="Normal 2 3 3 3 6 2 2 11" xfId="23351"/>
    <cellStyle name="Normal 2 3 3 3 6 2 2 2" xfId="23352"/>
    <cellStyle name="Normal 2 3 3 3 6 2 2 2 2" xfId="23353"/>
    <cellStyle name="Normal 2 3 3 3 6 2 2 3" xfId="23354"/>
    <cellStyle name="Normal 2 3 3 3 6 2 2 3 2" xfId="23355"/>
    <cellStyle name="Normal 2 3 3 3 6 2 2 4" xfId="23356"/>
    <cellStyle name="Normal 2 3 3 3 6 2 2 4 2" xfId="23357"/>
    <cellStyle name="Normal 2 3 3 3 6 2 2 5" xfId="23358"/>
    <cellStyle name="Normal 2 3 3 3 6 2 2 5 2" xfId="23359"/>
    <cellStyle name="Normal 2 3 3 3 6 2 2 6" xfId="23360"/>
    <cellStyle name="Normal 2 3 3 3 6 2 2 6 2" xfId="23361"/>
    <cellStyle name="Normal 2 3 3 3 6 2 2 7" xfId="23362"/>
    <cellStyle name="Normal 2 3 3 3 6 2 2 7 2" xfId="23363"/>
    <cellStyle name="Normal 2 3 3 3 6 2 2 8" xfId="23364"/>
    <cellStyle name="Normal 2 3 3 3 6 2 2 8 2" xfId="23365"/>
    <cellStyle name="Normal 2 3 3 3 6 2 2 9" xfId="23366"/>
    <cellStyle name="Normal 2 3 3 3 6 2 2 9 2" xfId="23367"/>
    <cellStyle name="Normal 2 3 3 3 6 2 3" xfId="23368"/>
    <cellStyle name="Normal 2 3 3 3 6 2 3 2" xfId="23369"/>
    <cellStyle name="Normal 2 3 3 3 6 2 4" xfId="23370"/>
    <cellStyle name="Normal 2 3 3 3 6 2 4 2" xfId="23371"/>
    <cellStyle name="Normal 2 3 3 3 6 2 5" xfId="23372"/>
    <cellStyle name="Normal 2 3 3 3 6 2 5 2" xfId="23373"/>
    <cellStyle name="Normal 2 3 3 3 6 2 6" xfId="23374"/>
    <cellStyle name="Normal 2 3 3 3 6 2 6 2" xfId="23375"/>
    <cellStyle name="Normal 2 3 3 3 6 2 7" xfId="23376"/>
    <cellStyle name="Normal 2 3 3 3 6 2 7 2" xfId="23377"/>
    <cellStyle name="Normal 2 3 3 3 6 2 8" xfId="23378"/>
    <cellStyle name="Normal 2 3 3 3 6 2 8 2" xfId="23379"/>
    <cellStyle name="Normal 2 3 3 3 6 2 9" xfId="23380"/>
    <cellStyle name="Normal 2 3 3 3 6 2 9 2" xfId="23381"/>
    <cellStyle name="Normal 2 3 3 3 6 3" xfId="23382"/>
    <cellStyle name="Normal 2 3 3 3 6 3 10" xfId="23383"/>
    <cellStyle name="Normal 2 3 3 3 6 3 10 2" xfId="23384"/>
    <cellStyle name="Normal 2 3 3 3 6 3 11" xfId="23385"/>
    <cellStyle name="Normal 2 3 3 3 6 3 2" xfId="23386"/>
    <cellStyle name="Normal 2 3 3 3 6 3 2 2" xfId="23387"/>
    <cellStyle name="Normal 2 3 3 3 6 3 3" xfId="23388"/>
    <cellStyle name="Normal 2 3 3 3 6 3 3 2" xfId="23389"/>
    <cellStyle name="Normal 2 3 3 3 6 3 4" xfId="23390"/>
    <cellStyle name="Normal 2 3 3 3 6 3 4 2" xfId="23391"/>
    <cellStyle name="Normal 2 3 3 3 6 3 5" xfId="23392"/>
    <cellStyle name="Normal 2 3 3 3 6 3 5 2" xfId="23393"/>
    <cellStyle name="Normal 2 3 3 3 6 3 6" xfId="23394"/>
    <cellStyle name="Normal 2 3 3 3 6 3 6 2" xfId="23395"/>
    <cellStyle name="Normal 2 3 3 3 6 3 7" xfId="23396"/>
    <cellStyle name="Normal 2 3 3 3 6 3 7 2" xfId="23397"/>
    <cellStyle name="Normal 2 3 3 3 6 3 8" xfId="23398"/>
    <cellStyle name="Normal 2 3 3 3 6 3 8 2" xfId="23399"/>
    <cellStyle name="Normal 2 3 3 3 6 3 9" xfId="23400"/>
    <cellStyle name="Normal 2 3 3 3 6 3 9 2" xfId="23401"/>
    <cellStyle name="Normal 2 3 3 3 6 4" xfId="23402"/>
    <cellStyle name="Normal 2 3 3 3 6 4 2" xfId="23403"/>
    <cellStyle name="Normal 2 3 3 3 6 5" xfId="23404"/>
    <cellStyle name="Normal 2 3 3 3 6 5 2" xfId="23405"/>
    <cellStyle name="Normal 2 3 3 3 6 6" xfId="23406"/>
    <cellStyle name="Normal 2 3 3 3 6 6 2" xfId="23407"/>
    <cellStyle name="Normal 2 3 3 3 6 7" xfId="23408"/>
    <cellStyle name="Normal 2 3 3 3 6 7 2" xfId="23409"/>
    <cellStyle name="Normal 2 3 3 3 6 8" xfId="23410"/>
    <cellStyle name="Normal 2 3 3 3 6 8 2" xfId="23411"/>
    <cellStyle name="Normal 2 3 3 3 6 9" xfId="23412"/>
    <cellStyle name="Normal 2 3 3 3 6 9 2" xfId="23413"/>
    <cellStyle name="Normal 2 3 3 3 7" xfId="23414"/>
    <cellStyle name="Normal 2 3 3 4" xfId="23415"/>
    <cellStyle name="Normal 2 3 3 4 10" xfId="23416"/>
    <cellStyle name="Normal 2 3 3 4 10 2" xfId="23417"/>
    <cellStyle name="Normal 2 3 3 4 11" xfId="23418"/>
    <cellStyle name="Normal 2 3 3 4 11 2" xfId="23419"/>
    <cellStyle name="Normal 2 3 3 4 12" xfId="23420"/>
    <cellStyle name="Normal 2 3 3 4 12 2" xfId="23421"/>
    <cellStyle name="Normal 2 3 3 4 13" xfId="23422"/>
    <cellStyle name="Normal 2 3 3 4 2" xfId="23423"/>
    <cellStyle name="Normal 2 3 3 4 2 10" xfId="23424"/>
    <cellStyle name="Normal 2 3 3 4 2 10 2" xfId="23425"/>
    <cellStyle name="Normal 2 3 3 4 2 11" xfId="23426"/>
    <cellStyle name="Normal 2 3 3 4 2 11 2" xfId="23427"/>
    <cellStyle name="Normal 2 3 3 4 2 12" xfId="23428"/>
    <cellStyle name="Normal 2 3 3 4 2 2" xfId="23429"/>
    <cellStyle name="Normal 2 3 3 4 2 2 10" xfId="23430"/>
    <cellStyle name="Normal 2 3 3 4 2 2 10 2" xfId="23431"/>
    <cellStyle name="Normal 2 3 3 4 2 2 11" xfId="23432"/>
    <cellStyle name="Normal 2 3 3 4 2 2 2" xfId="23433"/>
    <cellStyle name="Normal 2 3 3 4 2 2 2 2" xfId="23434"/>
    <cellStyle name="Normal 2 3 3 4 2 2 3" xfId="23435"/>
    <cellStyle name="Normal 2 3 3 4 2 2 3 2" xfId="23436"/>
    <cellStyle name="Normal 2 3 3 4 2 2 4" xfId="23437"/>
    <cellStyle name="Normal 2 3 3 4 2 2 4 2" xfId="23438"/>
    <cellStyle name="Normal 2 3 3 4 2 2 5" xfId="23439"/>
    <cellStyle name="Normal 2 3 3 4 2 2 5 2" xfId="23440"/>
    <cellStyle name="Normal 2 3 3 4 2 2 6" xfId="23441"/>
    <cellStyle name="Normal 2 3 3 4 2 2 6 2" xfId="23442"/>
    <cellStyle name="Normal 2 3 3 4 2 2 7" xfId="23443"/>
    <cellStyle name="Normal 2 3 3 4 2 2 7 2" xfId="23444"/>
    <cellStyle name="Normal 2 3 3 4 2 2 8" xfId="23445"/>
    <cellStyle name="Normal 2 3 3 4 2 2 8 2" xfId="23446"/>
    <cellStyle name="Normal 2 3 3 4 2 2 9" xfId="23447"/>
    <cellStyle name="Normal 2 3 3 4 2 2 9 2" xfId="23448"/>
    <cellStyle name="Normal 2 3 3 4 2 3" xfId="23449"/>
    <cellStyle name="Normal 2 3 3 4 2 3 2" xfId="23450"/>
    <cellStyle name="Normal 2 3 3 4 2 4" xfId="23451"/>
    <cellStyle name="Normal 2 3 3 4 2 4 2" xfId="23452"/>
    <cellStyle name="Normal 2 3 3 4 2 5" xfId="23453"/>
    <cellStyle name="Normal 2 3 3 4 2 5 2" xfId="23454"/>
    <cellStyle name="Normal 2 3 3 4 2 6" xfId="23455"/>
    <cellStyle name="Normal 2 3 3 4 2 6 2" xfId="23456"/>
    <cellStyle name="Normal 2 3 3 4 2 7" xfId="23457"/>
    <cellStyle name="Normal 2 3 3 4 2 7 2" xfId="23458"/>
    <cellStyle name="Normal 2 3 3 4 2 8" xfId="23459"/>
    <cellStyle name="Normal 2 3 3 4 2 8 2" xfId="23460"/>
    <cellStyle name="Normal 2 3 3 4 2 9" xfId="23461"/>
    <cellStyle name="Normal 2 3 3 4 2 9 2" xfId="23462"/>
    <cellStyle name="Normal 2 3 3 4 3" xfId="23463"/>
    <cellStyle name="Normal 2 3 3 4 3 10" xfId="23464"/>
    <cellStyle name="Normal 2 3 3 4 3 10 2" xfId="23465"/>
    <cellStyle name="Normal 2 3 3 4 3 11" xfId="23466"/>
    <cellStyle name="Normal 2 3 3 4 3 2" xfId="23467"/>
    <cellStyle name="Normal 2 3 3 4 3 2 2" xfId="23468"/>
    <cellStyle name="Normal 2 3 3 4 3 3" xfId="23469"/>
    <cellStyle name="Normal 2 3 3 4 3 3 2" xfId="23470"/>
    <cellStyle name="Normal 2 3 3 4 3 4" xfId="23471"/>
    <cellStyle name="Normal 2 3 3 4 3 4 2" xfId="23472"/>
    <cellStyle name="Normal 2 3 3 4 3 5" xfId="23473"/>
    <cellStyle name="Normal 2 3 3 4 3 5 2" xfId="23474"/>
    <cellStyle name="Normal 2 3 3 4 3 6" xfId="23475"/>
    <cellStyle name="Normal 2 3 3 4 3 6 2" xfId="23476"/>
    <cellStyle name="Normal 2 3 3 4 3 7" xfId="23477"/>
    <cellStyle name="Normal 2 3 3 4 3 7 2" xfId="23478"/>
    <cellStyle name="Normal 2 3 3 4 3 8" xfId="23479"/>
    <cellStyle name="Normal 2 3 3 4 3 8 2" xfId="23480"/>
    <cellStyle name="Normal 2 3 3 4 3 9" xfId="23481"/>
    <cellStyle name="Normal 2 3 3 4 3 9 2" xfId="23482"/>
    <cellStyle name="Normal 2 3 3 4 4" xfId="23483"/>
    <cellStyle name="Normal 2 3 3 4 4 2" xfId="23484"/>
    <cellStyle name="Normal 2 3 3 4 5" xfId="23485"/>
    <cellStyle name="Normal 2 3 3 4 5 2" xfId="23486"/>
    <cellStyle name="Normal 2 3 3 4 6" xfId="23487"/>
    <cellStyle name="Normal 2 3 3 4 6 2" xfId="23488"/>
    <cellStyle name="Normal 2 3 3 4 7" xfId="23489"/>
    <cellStyle name="Normal 2 3 3 4 7 2" xfId="23490"/>
    <cellStyle name="Normal 2 3 3 4 8" xfId="23491"/>
    <cellStyle name="Normal 2 3 3 4 8 2" xfId="23492"/>
    <cellStyle name="Normal 2 3 3 4 9" xfId="23493"/>
    <cellStyle name="Normal 2 3 3 4 9 2" xfId="23494"/>
    <cellStyle name="Normal 2 3 3 5" xfId="23495"/>
    <cellStyle name="Normal 2 3 3 5 10" xfId="23496"/>
    <cellStyle name="Normal 2 3 3 5 10 2" xfId="23497"/>
    <cellStyle name="Normal 2 3 3 5 11" xfId="23498"/>
    <cellStyle name="Normal 2 3 3 5 11 2" xfId="23499"/>
    <cellStyle name="Normal 2 3 3 5 12" xfId="23500"/>
    <cellStyle name="Normal 2 3 3 5 12 2" xfId="23501"/>
    <cellStyle name="Normal 2 3 3 5 13" xfId="23502"/>
    <cellStyle name="Normal 2 3 3 5 2" xfId="23503"/>
    <cellStyle name="Normal 2 3 3 5 2 10" xfId="23504"/>
    <cellStyle name="Normal 2 3 3 5 2 10 2" xfId="23505"/>
    <cellStyle name="Normal 2 3 3 5 2 11" xfId="23506"/>
    <cellStyle name="Normal 2 3 3 5 2 11 2" xfId="23507"/>
    <cellStyle name="Normal 2 3 3 5 2 12" xfId="23508"/>
    <cellStyle name="Normal 2 3 3 5 2 2" xfId="23509"/>
    <cellStyle name="Normal 2 3 3 5 2 2 10" xfId="23510"/>
    <cellStyle name="Normal 2 3 3 5 2 2 10 2" xfId="23511"/>
    <cellStyle name="Normal 2 3 3 5 2 2 11" xfId="23512"/>
    <cellStyle name="Normal 2 3 3 5 2 2 2" xfId="23513"/>
    <cellStyle name="Normal 2 3 3 5 2 2 2 2" xfId="23514"/>
    <cellStyle name="Normal 2 3 3 5 2 2 3" xfId="23515"/>
    <cellStyle name="Normal 2 3 3 5 2 2 3 2" xfId="23516"/>
    <cellStyle name="Normal 2 3 3 5 2 2 4" xfId="23517"/>
    <cellStyle name="Normal 2 3 3 5 2 2 4 2" xfId="23518"/>
    <cellStyle name="Normal 2 3 3 5 2 2 5" xfId="23519"/>
    <cellStyle name="Normal 2 3 3 5 2 2 5 2" xfId="23520"/>
    <cellStyle name="Normal 2 3 3 5 2 2 6" xfId="23521"/>
    <cellStyle name="Normal 2 3 3 5 2 2 6 2" xfId="23522"/>
    <cellStyle name="Normal 2 3 3 5 2 2 7" xfId="23523"/>
    <cellStyle name="Normal 2 3 3 5 2 2 7 2" xfId="23524"/>
    <cellStyle name="Normal 2 3 3 5 2 2 8" xfId="23525"/>
    <cellStyle name="Normal 2 3 3 5 2 2 8 2" xfId="23526"/>
    <cellStyle name="Normal 2 3 3 5 2 2 9" xfId="23527"/>
    <cellStyle name="Normal 2 3 3 5 2 2 9 2" xfId="23528"/>
    <cellStyle name="Normal 2 3 3 5 2 3" xfId="23529"/>
    <cellStyle name="Normal 2 3 3 5 2 3 2" xfId="23530"/>
    <cellStyle name="Normal 2 3 3 5 2 4" xfId="23531"/>
    <cellStyle name="Normal 2 3 3 5 2 4 2" xfId="23532"/>
    <cellStyle name="Normal 2 3 3 5 2 5" xfId="23533"/>
    <cellStyle name="Normal 2 3 3 5 2 5 2" xfId="23534"/>
    <cellStyle name="Normal 2 3 3 5 2 6" xfId="23535"/>
    <cellStyle name="Normal 2 3 3 5 2 6 2" xfId="23536"/>
    <cellStyle name="Normal 2 3 3 5 2 7" xfId="23537"/>
    <cellStyle name="Normal 2 3 3 5 2 7 2" xfId="23538"/>
    <cellStyle name="Normal 2 3 3 5 2 8" xfId="23539"/>
    <cellStyle name="Normal 2 3 3 5 2 8 2" xfId="23540"/>
    <cellStyle name="Normal 2 3 3 5 2 9" xfId="23541"/>
    <cellStyle name="Normal 2 3 3 5 2 9 2" xfId="23542"/>
    <cellStyle name="Normal 2 3 3 5 3" xfId="23543"/>
    <cellStyle name="Normal 2 3 3 5 3 10" xfId="23544"/>
    <cellStyle name="Normal 2 3 3 5 3 10 2" xfId="23545"/>
    <cellStyle name="Normal 2 3 3 5 3 11" xfId="23546"/>
    <cellStyle name="Normal 2 3 3 5 3 2" xfId="23547"/>
    <cellStyle name="Normal 2 3 3 5 3 2 2" xfId="23548"/>
    <cellStyle name="Normal 2 3 3 5 3 3" xfId="23549"/>
    <cellStyle name="Normal 2 3 3 5 3 3 2" xfId="23550"/>
    <cellStyle name="Normal 2 3 3 5 3 4" xfId="23551"/>
    <cellStyle name="Normal 2 3 3 5 3 4 2" xfId="23552"/>
    <cellStyle name="Normal 2 3 3 5 3 5" xfId="23553"/>
    <cellStyle name="Normal 2 3 3 5 3 5 2" xfId="23554"/>
    <cellStyle name="Normal 2 3 3 5 3 6" xfId="23555"/>
    <cellStyle name="Normal 2 3 3 5 3 6 2" xfId="23556"/>
    <cellStyle name="Normal 2 3 3 5 3 7" xfId="23557"/>
    <cellStyle name="Normal 2 3 3 5 3 7 2" xfId="23558"/>
    <cellStyle name="Normal 2 3 3 5 3 8" xfId="23559"/>
    <cellStyle name="Normal 2 3 3 5 3 8 2" xfId="23560"/>
    <cellStyle name="Normal 2 3 3 5 3 9" xfId="23561"/>
    <cellStyle name="Normal 2 3 3 5 3 9 2" xfId="23562"/>
    <cellStyle name="Normal 2 3 3 5 4" xfId="23563"/>
    <cellStyle name="Normal 2 3 3 5 4 2" xfId="23564"/>
    <cellStyle name="Normal 2 3 3 5 5" xfId="23565"/>
    <cellStyle name="Normal 2 3 3 5 5 2" xfId="23566"/>
    <cellStyle name="Normal 2 3 3 5 6" xfId="23567"/>
    <cellStyle name="Normal 2 3 3 5 6 2" xfId="23568"/>
    <cellStyle name="Normal 2 3 3 5 7" xfId="23569"/>
    <cellStyle name="Normal 2 3 3 5 7 2" xfId="23570"/>
    <cellStyle name="Normal 2 3 3 5 8" xfId="23571"/>
    <cellStyle name="Normal 2 3 3 5 8 2" xfId="23572"/>
    <cellStyle name="Normal 2 3 3 5 9" xfId="23573"/>
    <cellStyle name="Normal 2 3 3 5 9 2" xfId="23574"/>
    <cellStyle name="Normal 2 3 3 6" xfId="23575"/>
    <cellStyle name="Normal 2 3 3 6 2" xfId="23576"/>
    <cellStyle name="Normal 2 3 3 6 2 10" xfId="23577"/>
    <cellStyle name="Normal 2 3 3 6 2 10 2" xfId="23578"/>
    <cellStyle name="Normal 2 3 3 6 2 11" xfId="23579"/>
    <cellStyle name="Normal 2 3 3 6 2 11 2" xfId="23580"/>
    <cellStyle name="Normal 2 3 3 6 2 12" xfId="23581"/>
    <cellStyle name="Normal 2 3 3 6 2 12 2" xfId="23582"/>
    <cellStyle name="Normal 2 3 3 6 2 13" xfId="23583"/>
    <cellStyle name="Normal 2 3 3 6 2 2" xfId="23584"/>
    <cellStyle name="Normal 2 3 3 6 2 2 10" xfId="23585"/>
    <cellStyle name="Normal 2 3 3 6 2 2 10 2" xfId="23586"/>
    <cellStyle name="Normal 2 3 3 6 2 2 11" xfId="23587"/>
    <cellStyle name="Normal 2 3 3 6 2 2 11 2" xfId="23588"/>
    <cellStyle name="Normal 2 3 3 6 2 2 12" xfId="23589"/>
    <cellStyle name="Normal 2 3 3 6 2 2 2" xfId="23590"/>
    <cellStyle name="Normal 2 3 3 6 2 2 2 10" xfId="23591"/>
    <cellStyle name="Normal 2 3 3 6 2 2 2 10 2" xfId="23592"/>
    <cellStyle name="Normal 2 3 3 6 2 2 2 11" xfId="23593"/>
    <cellStyle name="Normal 2 3 3 6 2 2 2 2" xfId="23594"/>
    <cellStyle name="Normal 2 3 3 6 2 2 2 2 2" xfId="23595"/>
    <cellStyle name="Normal 2 3 3 6 2 2 2 3" xfId="23596"/>
    <cellStyle name="Normal 2 3 3 6 2 2 2 3 2" xfId="23597"/>
    <cellStyle name="Normal 2 3 3 6 2 2 2 4" xfId="23598"/>
    <cellStyle name="Normal 2 3 3 6 2 2 2 4 2" xfId="23599"/>
    <cellStyle name="Normal 2 3 3 6 2 2 2 5" xfId="23600"/>
    <cellStyle name="Normal 2 3 3 6 2 2 2 5 2" xfId="23601"/>
    <cellStyle name="Normal 2 3 3 6 2 2 2 6" xfId="23602"/>
    <cellStyle name="Normal 2 3 3 6 2 2 2 6 2" xfId="23603"/>
    <cellStyle name="Normal 2 3 3 6 2 2 2 7" xfId="23604"/>
    <cellStyle name="Normal 2 3 3 6 2 2 2 7 2" xfId="23605"/>
    <cellStyle name="Normal 2 3 3 6 2 2 2 8" xfId="23606"/>
    <cellStyle name="Normal 2 3 3 6 2 2 2 8 2" xfId="23607"/>
    <cellStyle name="Normal 2 3 3 6 2 2 2 9" xfId="23608"/>
    <cellStyle name="Normal 2 3 3 6 2 2 2 9 2" xfId="23609"/>
    <cellStyle name="Normal 2 3 3 6 2 2 3" xfId="23610"/>
    <cellStyle name="Normal 2 3 3 6 2 2 3 2" xfId="23611"/>
    <cellStyle name="Normal 2 3 3 6 2 2 4" xfId="23612"/>
    <cellStyle name="Normal 2 3 3 6 2 2 4 2" xfId="23613"/>
    <cellStyle name="Normal 2 3 3 6 2 2 5" xfId="23614"/>
    <cellStyle name="Normal 2 3 3 6 2 2 5 2" xfId="23615"/>
    <cellStyle name="Normal 2 3 3 6 2 2 6" xfId="23616"/>
    <cellStyle name="Normal 2 3 3 6 2 2 6 2" xfId="23617"/>
    <cellStyle name="Normal 2 3 3 6 2 2 7" xfId="23618"/>
    <cellStyle name="Normal 2 3 3 6 2 2 7 2" xfId="23619"/>
    <cellStyle name="Normal 2 3 3 6 2 2 8" xfId="23620"/>
    <cellStyle name="Normal 2 3 3 6 2 2 8 2" xfId="23621"/>
    <cellStyle name="Normal 2 3 3 6 2 2 9" xfId="23622"/>
    <cellStyle name="Normal 2 3 3 6 2 2 9 2" xfId="23623"/>
    <cellStyle name="Normal 2 3 3 6 2 3" xfId="23624"/>
    <cellStyle name="Normal 2 3 3 6 2 3 10" xfId="23625"/>
    <cellStyle name="Normal 2 3 3 6 2 3 10 2" xfId="23626"/>
    <cellStyle name="Normal 2 3 3 6 2 3 11" xfId="23627"/>
    <cellStyle name="Normal 2 3 3 6 2 3 2" xfId="23628"/>
    <cellStyle name="Normal 2 3 3 6 2 3 2 2" xfId="23629"/>
    <cellStyle name="Normal 2 3 3 6 2 3 3" xfId="23630"/>
    <cellStyle name="Normal 2 3 3 6 2 3 3 2" xfId="23631"/>
    <cellStyle name="Normal 2 3 3 6 2 3 4" xfId="23632"/>
    <cellStyle name="Normal 2 3 3 6 2 3 4 2" xfId="23633"/>
    <cellStyle name="Normal 2 3 3 6 2 3 5" xfId="23634"/>
    <cellStyle name="Normal 2 3 3 6 2 3 5 2" xfId="23635"/>
    <cellStyle name="Normal 2 3 3 6 2 3 6" xfId="23636"/>
    <cellStyle name="Normal 2 3 3 6 2 3 6 2" xfId="23637"/>
    <cellStyle name="Normal 2 3 3 6 2 3 7" xfId="23638"/>
    <cellStyle name="Normal 2 3 3 6 2 3 7 2" xfId="23639"/>
    <cellStyle name="Normal 2 3 3 6 2 3 8" xfId="23640"/>
    <cellStyle name="Normal 2 3 3 6 2 3 8 2" xfId="23641"/>
    <cellStyle name="Normal 2 3 3 6 2 3 9" xfId="23642"/>
    <cellStyle name="Normal 2 3 3 6 2 3 9 2" xfId="23643"/>
    <cellStyle name="Normal 2 3 3 6 2 4" xfId="23644"/>
    <cellStyle name="Normal 2 3 3 6 2 4 2" xfId="23645"/>
    <cellStyle name="Normal 2 3 3 6 2 5" xfId="23646"/>
    <cellStyle name="Normal 2 3 3 6 2 5 2" xfId="23647"/>
    <cellStyle name="Normal 2 3 3 6 2 6" xfId="23648"/>
    <cellStyle name="Normal 2 3 3 6 2 6 2" xfId="23649"/>
    <cellStyle name="Normal 2 3 3 6 2 7" xfId="23650"/>
    <cellStyle name="Normal 2 3 3 6 2 7 2" xfId="23651"/>
    <cellStyle name="Normal 2 3 3 6 2 8" xfId="23652"/>
    <cellStyle name="Normal 2 3 3 6 2 8 2" xfId="23653"/>
    <cellStyle name="Normal 2 3 3 6 2 9" xfId="23654"/>
    <cellStyle name="Normal 2 3 3 6 2 9 2" xfId="23655"/>
    <cellStyle name="Normal 2 3 3 6 3" xfId="23656"/>
    <cellStyle name="Normal 2 3 3 6 3 10" xfId="23657"/>
    <cellStyle name="Normal 2 3 3 6 3 10 2" xfId="23658"/>
    <cellStyle name="Normal 2 3 3 6 3 11" xfId="23659"/>
    <cellStyle name="Normal 2 3 3 6 3 11 2" xfId="23660"/>
    <cellStyle name="Normal 2 3 3 6 3 12" xfId="23661"/>
    <cellStyle name="Normal 2 3 3 6 3 12 2" xfId="23662"/>
    <cellStyle name="Normal 2 3 3 6 3 13" xfId="23663"/>
    <cellStyle name="Normal 2 3 3 6 3 2" xfId="23664"/>
    <cellStyle name="Normal 2 3 3 6 3 2 10" xfId="23665"/>
    <cellStyle name="Normal 2 3 3 6 3 2 10 2" xfId="23666"/>
    <cellStyle name="Normal 2 3 3 6 3 2 11" xfId="23667"/>
    <cellStyle name="Normal 2 3 3 6 3 2 11 2" xfId="23668"/>
    <cellStyle name="Normal 2 3 3 6 3 2 12" xfId="23669"/>
    <cellStyle name="Normal 2 3 3 6 3 2 2" xfId="23670"/>
    <cellStyle name="Normal 2 3 3 6 3 2 2 10" xfId="23671"/>
    <cellStyle name="Normal 2 3 3 6 3 2 2 10 2" xfId="23672"/>
    <cellStyle name="Normal 2 3 3 6 3 2 2 11" xfId="23673"/>
    <cellStyle name="Normal 2 3 3 6 3 2 2 2" xfId="23674"/>
    <cellStyle name="Normal 2 3 3 6 3 2 2 2 2" xfId="23675"/>
    <cellStyle name="Normal 2 3 3 6 3 2 2 3" xfId="23676"/>
    <cellStyle name="Normal 2 3 3 6 3 2 2 3 2" xfId="23677"/>
    <cellStyle name="Normal 2 3 3 6 3 2 2 4" xfId="23678"/>
    <cellStyle name="Normal 2 3 3 6 3 2 2 4 2" xfId="23679"/>
    <cellStyle name="Normal 2 3 3 6 3 2 2 5" xfId="23680"/>
    <cellStyle name="Normal 2 3 3 6 3 2 2 5 2" xfId="23681"/>
    <cellStyle name="Normal 2 3 3 6 3 2 2 6" xfId="23682"/>
    <cellStyle name="Normal 2 3 3 6 3 2 2 6 2" xfId="23683"/>
    <cellStyle name="Normal 2 3 3 6 3 2 2 7" xfId="23684"/>
    <cellStyle name="Normal 2 3 3 6 3 2 2 7 2" xfId="23685"/>
    <cellStyle name="Normal 2 3 3 6 3 2 2 8" xfId="23686"/>
    <cellStyle name="Normal 2 3 3 6 3 2 2 8 2" xfId="23687"/>
    <cellStyle name="Normal 2 3 3 6 3 2 2 9" xfId="23688"/>
    <cellStyle name="Normal 2 3 3 6 3 2 2 9 2" xfId="23689"/>
    <cellStyle name="Normal 2 3 3 6 3 2 3" xfId="23690"/>
    <cellStyle name="Normal 2 3 3 6 3 2 3 2" xfId="23691"/>
    <cellStyle name="Normal 2 3 3 6 3 2 4" xfId="23692"/>
    <cellStyle name="Normal 2 3 3 6 3 2 4 2" xfId="23693"/>
    <cellStyle name="Normal 2 3 3 6 3 2 5" xfId="23694"/>
    <cellStyle name="Normal 2 3 3 6 3 2 5 2" xfId="23695"/>
    <cellStyle name="Normal 2 3 3 6 3 2 6" xfId="23696"/>
    <cellStyle name="Normal 2 3 3 6 3 2 6 2" xfId="23697"/>
    <cellStyle name="Normal 2 3 3 6 3 2 7" xfId="23698"/>
    <cellStyle name="Normal 2 3 3 6 3 2 7 2" xfId="23699"/>
    <cellStyle name="Normal 2 3 3 6 3 2 8" xfId="23700"/>
    <cellStyle name="Normal 2 3 3 6 3 2 8 2" xfId="23701"/>
    <cellStyle name="Normal 2 3 3 6 3 2 9" xfId="23702"/>
    <cellStyle name="Normal 2 3 3 6 3 2 9 2" xfId="23703"/>
    <cellStyle name="Normal 2 3 3 6 3 3" xfId="23704"/>
    <cellStyle name="Normal 2 3 3 6 3 3 10" xfId="23705"/>
    <cellStyle name="Normal 2 3 3 6 3 3 10 2" xfId="23706"/>
    <cellStyle name="Normal 2 3 3 6 3 3 11" xfId="23707"/>
    <cellStyle name="Normal 2 3 3 6 3 3 2" xfId="23708"/>
    <cellStyle name="Normal 2 3 3 6 3 3 2 2" xfId="23709"/>
    <cellStyle name="Normal 2 3 3 6 3 3 3" xfId="23710"/>
    <cellStyle name="Normal 2 3 3 6 3 3 3 2" xfId="23711"/>
    <cellStyle name="Normal 2 3 3 6 3 3 4" xfId="23712"/>
    <cellStyle name="Normal 2 3 3 6 3 3 4 2" xfId="23713"/>
    <cellStyle name="Normal 2 3 3 6 3 3 5" xfId="23714"/>
    <cellStyle name="Normal 2 3 3 6 3 3 5 2" xfId="23715"/>
    <cellStyle name="Normal 2 3 3 6 3 3 6" xfId="23716"/>
    <cellStyle name="Normal 2 3 3 6 3 3 6 2" xfId="23717"/>
    <cellStyle name="Normal 2 3 3 6 3 3 7" xfId="23718"/>
    <cellStyle name="Normal 2 3 3 6 3 3 7 2" xfId="23719"/>
    <cellStyle name="Normal 2 3 3 6 3 3 8" xfId="23720"/>
    <cellStyle name="Normal 2 3 3 6 3 3 8 2" xfId="23721"/>
    <cellStyle name="Normal 2 3 3 6 3 3 9" xfId="23722"/>
    <cellStyle name="Normal 2 3 3 6 3 3 9 2" xfId="23723"/>
    <cellStyle name="Normal 2 3 3 6 3 4" xfId="23724"/>
    <cellStyle name="Normal 2 3 3 6 3 4 2" xfId="23725"/>
    <cellStyle name="Normal 2 3 3 6 3 5" xfId="23726"/>
    <cellStyle name="Normal 2 3 3 6 3 5 2" xfId="23727"/>
    <cellStyle name="Normal 2 3 3 6 3 6" xfId="23728"/>
    <cellStyle name="Normal 2 3 3 6 3 6 2" xfId="23729"/>
    <cellStyle name="Normal 2 3 3 6 3 7" xfId="23730"/>
    <cellStyle name="Normal 2 3 3 6 3 7 2" xfId="23731"/>
    <cellStyle name="Normal 2 3 3 6 3 8" xfId="23732"/>
    <cellStyle name="Normal 2 3 3 6 3 8 2" xfId="23733"/>
    <cellStyle name="Normal 2 3 3 6 3 9" xfId="23734"/>
    <cellStyle name="Normal 2 3 3 6 3 9 2" xfId="23735"/>
    <cellStyle name="Normal 2 3 3 6 4" xfId="23736"/>
    <cellStyle name="Normal 2 3 3 6 4 10" xfId="23737"/>
    <cellStyle name="Normal 2 3 3 6 4 10 2" xfId="23738"/>
    <cellStyle name="Normal 2 3 3 6 4 11" xfId="23739"/>
    <cellStyle name="Normal 2 3 3 6 4 11 2" xfId="23740"/>
    <cellStyle name="Normal 2 3 3 6 4 12" xfId="23741"/>
    <cellStyle name="Normal 2 3 3 6 4 12 2" xfId="23742"/>
    <cellStyle name="Normal 2 3 3 6 4 13" xfId="23743"/>
    <cellStyle name="Normal 2 3 3 6 4 2" xfId="23744"/>
    <cellStyle name="Normal 2 3 3 6 4 2 10" xfId="23745"/>
    <cellStyle name="Normal 2 3 3 6 4 2 10 2" xfId="23746"/>
    <cellStyle name="Normal 2 3 3 6 4 2 11" xfId="23747"/>
    <cellStyle name="Normal 2 3 3 6 4 2 11 2" xfId="23748"/>
    <cellStyle name="Normal 2 3 3 6 4 2 12" xfId="23749"/>
    <cellStyle name="Normal 2 3 3 6 4 2 2" xfId="23750"/>
    <cellStyle name="Normal 2 3 3 6 4 2 2 10" xfId="23751"/>
    <cellStyle name="Normal 2 3 3 6 4 2 2 10 2" xfId="23752"/>
    <cellStyle name="Normal 2 3 3 6 4 2 2 11" xfId="23753"/>
    <cellStyle name="Normal 2 3 3 6 4 2 2 2" xfId="23754"/>
    <cellStyle name="Normal 2 3 3 6 4 2 2 2 2" xfId="23755"/>
    <cellStyle name="Normal 2 3 3 6 4 2 2 3" xfId="23756"/>
    <cellStyle name="Normal 2 3 3 6 4 2 2 3 2" xfId="23757"/>
    <cellStyle name="Normal 2 3 3 6 4 2 2 4" xfId="23758"/>
    <cellStyle name="Normal 2 3 3 6 4 2 2 4 2" xfId="23759"/>
    <cellStyle name="Normal 2 3 3 6 4 2 2 5" xfId="23760"/>
    <cellStyle name="Normal 2 3 3 6 4 2 2 5 2" xfId="23761"/>
    <cellStyle name="Normal 2 3 3 6 4 2 2 6" xfId="23762"/>
    <cellStyle name="Normal 2 3 3 6 4 2 2 6 2" xfId="23763"/>
    <cellStyle name="Normal 2 3 3 6 4 2 2 7" xfId="23764"/>
    <cellStyle name="Normal 2 3 3 6 4 2 2 7 2" xfId="23765"/>
    <cellStyle name="Normal 2 3 3 6 4 2 2 8" xfId="23766"/>
    <cellStyle name="Normal 2 3 3 6 4 2 2 8 2" xfId="23767"/>
    <cellStyle name="Normal 2 3 3 6 4 2 2 9" xfId="23768"/>
    <cellStyle name="Normal 2 3 3 6 4 2 2 9 2" xfId="23769"/>
    <cellStyle name="Normal 2 3 3 6 4 2 3" xfId="23770"/>
    <cellStyle name="Normal 2 3 3 6 4 2 3 2" xfId="23771"/>
    <cellStyle name="Normal 2 3 3 6 4 2 4" xfId="23772"/>
    <cellStyle name="Normal 2 3 3 6 4 2 4 2" xfId="23773"/>
    <cellStyle name="Normal 2 3 3 6 4 2 5" xfId="23774"/>
    <cellStyle name="Normal 2 3 3 6 4 2 5 2" xfId="23775"/>
    <cellStyle name="Normal 2 3 3 6 4 2 6" xfId="23776"/>
    <cellStyle name="Normal 2 3 3 6 4 2 6 2" xfId="23777"/>
    <cellStyle name="Normal 2 3 3 6 4 2 7" xfId="23778"/>
    <cellStyle name="Normal 2 3 3 6 4 2 7 2" xfId="23779"/>
    <cellStyle name="Normal 2 3 3 6 4 2 8" xfId="23780"/>
    <cellStyle name="Normal 2 3 3 6 4 2 8 2" xfId="23781"/>
    <cellStyle name="Normal 2 3 3 6 4 2 9" xfId="23782"/>
    <cellStyle name="Normal 2 3 3 6 4 2 9 2" xfId="23783"/>
    <cellStyle name="Normal 2 3 3 6 4 3" xfId="23784"/>
    <cellStyle name="Normal 2 3 3 6 4 3 10" xfId="23785"/>
    <cellStyle name="Normal 2 3 3 6 4 3 10 2" xfId="23786"/>
    <cellStyle name="Normal 2 3 3 6 4 3 11" xfId="23787"/>
    <cellStyle name="Normal 2 3 3 6 4 3 2" xfId="23788"/>
    <cellStyle name="Normal 2 3 3 6 4 3 2 2" xfId="23789"/>
    <cellStyle name="Normal 2 3 3 6 4 3 3" xfId="23790"/>
    <cellStyle name="Normal 2 3 3 6 4 3 3 2" xfId="23791"/>
    <cellStyle name="Normal 2 3 3 6 4 3 4" xfId="23792"/>
    <cellStyle name="Normal 2 3 3 6 4 3 4 2" xfId="23793"/>
    <cellStyle name="Normal 2 3 3 6 4 3 5" xfId="23794"/>
    <cellStyle name="Normal 2 3 3 6 4 3 5 2" xfId="23795"/>
    <cellStyle name="Normal 2 3 3 6 4 3 6" xfId="23796"/>
    <cellStyle name="Normal 2 3 3 6 4 3 6 2" xfId="23797"/>
    <cellStyle name="Normal 2 3 3 6 4 3 7" xfId="23798"/>
    <cellStyle name="Normal 2 3 3 6 4 3 7 2" xfId="23799"/>
    <cellStyle name="Normal 2 3 3 6 4 3 8" xfId="23800"/>
    <cellStyle name="Normal 2 3 3 6 4 3 8 2" xfId="23801"/>
    <cellStyle name="Normal 2 3 3 6 4 3 9" xfId="23802"/>
    <cellStyle name="Normal 2 3 3 6 4 3 9 2" xfId="23803"/>
    <cellStyle name="Normal 2 3 3 6 4 4" xfId="23804"/>
    <cellStyle name="Normal 2 3 3 6 4 4 2" xfId="23805"/>
    <cellStyle name="Normal 2 3 3 6 4 5" xfId="23806"/>
    <cellStyle name="Normal 2 3 3 6 4 5 2" xfId="23807"/>
    <cellStyle name="Normal 2 3 3 6 4 6" xfId="23808"/>
    <cellStyle name="Normal 2 3 3 6 4 6 2" xfId="23809"/>
    <cellStyle name="Normal 2 3 3 6 4 7" xfId="23810"/>
    <cellStyle name="Normal 2 3 3 6 4 7 2" xfId="23811"/>
    <cellStyle name="Normal 2 3 3 6 4 8" xfId="23812"/>
    <cellStyle name="Normal 2 3 3 6 4 8 2" xfId="23813"/>
    <cellStyle name="Normal 2 3 3 6 4 9" xfId="23814"/>
    <cellStyle name="Normal 2 3 3 6 4 9 2" xfId="23815"/>
    <cellStyle name="Normal 2 3 3 6 5" xfId="23816"/>
    <cellStyle name="Normal 2 3 3 6 5 10" xfId="23817"/>
    <cellStyle name="Normal 2 3 3 6 5 10 2" xfId="23818"/>
    <cellStyle name="Normal 2 3 3 6 5 11" xfId="23819"/>
    <cellStyle name="Normal 2 3 3 6 5 11 2" xfId="23820"/>
    <cellStyle name="Normal 2 3 3 6 5 12" xfId="23821"/>
    <cellStyle name="Normal 2 3 3 6 5 12 2" xfId="23822"/>
    <cellStyle name="Normal 2 3 3 6 5 13" xfId="23823"/>
    <cellStyle name="Normal 2 3 3 6 5 2" xfId="23824"/>
    <cellStyle name="Normal 2 3 3 6 5 2 10" xfId="23825"/>
    <cellStyle name="Normal 2 3 3 6 5 2 10 2" xfId="23826"/>
    <cellStyle name="Normal 2 3 3 6 5 2 11" xfId="23827"/>
    <cellStyle name="Normal 2 3 3 6 5 2 11 2" xfId="23828"/>
    <cellStyle name="Normal 2 3 3 6 5 2 12" xfId="23829"/>
    <cellStyle name="Normal 2 3 3 6 5 2 2" xfId="23830"/>
    <cellStyle name="Normal 2 3 3 6 5 2 2 10" xfId="23831"/>
    <cellStyle name="Normal 2 3 3 6 5 2 2 10 2" xfId="23832"/>
    <cellStyle name="Normal 2 3 3 6 5 2 2 11" xfId="23833"/>
    <cellStyle name="Normal 2 3 3 6 5 2 2 2" xfId="23834"/>
    <cellStyle name="Normal 2 3 3 6 5 2 2 2 2" xfId="23835"/>
    <cellStyle name="Normal 2 3 3 6 5 2 2 3" xfId="23836"/>
    <cellStyle name="Normal 2 3 3 6 5 2 2 3 2" xfId="23837"/>
    <cellStyle name="Normal 2 3 3 6 5 2 2 4" xfId="23838"/>
    <cellStyle name="Normal 2 3 3 6 5 2 2 4 2" xfId="23839"/>
    <cellStyle name="Normal 2 3 3 6 5 2 2 5" xfId="23840"/>
    <cellStyle name="Normal 2 3 3 6 5 2 2 5 2" xfId="23841"/>
    <cellStyle name="Normal 2 3 3 6 5 2 2 6" xfId="23842"/>
    <cellStyle name="Normal 2 3 3 6 5 2 2 6 2" xfId="23843"/>
    <cellStyle name="Normal 2 3 3 6 5 2 2 7" xfId="23844"/>
    <cellStyle name="Normal 2 3 3 6 5 2 2 7 2" xfId="23845"/>
    <cellStyle name="Normal 2 3 3 6 5 2 2 8" xfId="23846"/>
    <cellStyle name="Normal 2 3 3 6 5 2 2 8 2" xfId="23847"/>
    <cellStyle name="Normal 2 3 3 6 5 2 2 9" xfId="23848"/>
    <cellStyle name="Normal 2 3 3 6 5 2 2 9 2" xfId="23849"/>
    <cellStyle name="Normal 2 3 3 6 5 2 3" xfId="23850"/>
    <cellStyle name="Normal 2 3 3 6 5 2 3 2" xfId="23851"/>
    <cellStyle name="Normal 2 3 3 6 5 2 4" xfId="23852"/>
    <cellStyle name="Normal 2 3 3 6 5 2 4 2" xfId="23853"/>
    <cellStyle name="Normal 2 3 3 6 5 2 5" xfId="23854"/>
    <cellStyle name="Normal 2 3 3 6 5 2 5 2" xfId="23855"/>
    <cellStyle name="Normal 2 3 3 6 5 2 6" xfId="23856"/>
    <cellStyle name="Normal 2 3 3 6 5 2 6 2" xfId="23857"/>
    <cellStyle name="Normal 2 3 3 6 5 2 7" xfId="23858"/>
    <cellStyle name="Normal 2 3 3 6 5 2 7 2" xfId="23859"/>
    <cellStyle name="Normal 2 3 3 6 5 2 8" xfId="23860"/>
    <cellStyle name="Normal 2 3 3 6 5 2 8 2" xfId="23861"/>
    <cellStyle name="Normal 2 3 3 6 5 2 9" xfId="23862"/>
    <cellStyle name="Normal 2 3 3 6 5 2 9 2" xfId="23863"/>
    <cellStyle name="Normal 2 3 3 6 5 3" xfId="23864"/>
    <cellStyle name="Normal 2 3 3 6 5 3 10" xfId="23865"/>
    <cellStyle name="Normal 2 3 3 6 5 3 10 2" xfId="23866"/>
    <cellStyle name="Normal 2 3 3 6 5 3 11" xfId="23867"/>
    <cellStyle name="Normal 2 3 3 6 5 3 2" xfId="23868"/>
    <cellStyle name="Normal 2 3 3 6 5 3 2 2" xfId="23869"/>
    <cellStyle name="Normal 2 3 3 6 5 3 3" xfId="23870"/>
    <cellStyle name="Normal 2 3 3 6 5 3 3 2" xfId="23871"/>
    <cellStyle name="Normal 2 3 3 6 5 3 4" xfId="23872"/>
    <cellStyle name="Normal 2 3 3 6 5 3 4 2" xfId="23873"/>
    <cellStyle name="Normal 2 3 3 6 5 3 5" xfId="23874"/>
    <cellStyle name="Normal 2 3 3 6 5 3 5 2" xfId="23875"/>
    <cellStyle name="Normal 2 3 3 6 5 3 6" xfId="23876"/>
    <cellStyle name="Normal 2 3 3 6 5 3 6 2" xfId="23877"/>
    <cellStyle name="Normal 2 3 3 6 5 3 7" xfId="23878"/>
    <cellStyle name="Normal 2 3 3 6 5 3 7 2" xfId="23879"/>
    <cellStyle name="Normal 2 3 3 6 5 3 8" xfId="23880"/>
    <cellStyle name="Normal 2 3 3 6 5 3 8 2" xfId="23881"/>
    <cellStyle name="Normal 2 3 3 6 5 3 9" xfId="23882"/>
    <cellStyle name="Normal 2 3 3 6 5 3 9 2" xfId="23883"/>
    <cellStyle name="Normal 2 3 3 6 5 4" xfId="23884"/>
    <cellStyle name="Normal 2 3 3 6 5 4 2" xfId="23885"/>
    <cellStyle name="Normal 2 3 3 6 5 5" xfId="23886"/>
    <cellStyle name="Normal 2 3 3 6 5 5 2" xfId="23887"/>
    <cellStyle name="Normal 2 3 3 6 5 6" xfId="23888"/>
    <cellStyle name="Normal 2 3 3 6 5 6 2" xfId="23889"/>
    <cellStyle name="Normal 2 3 3 6 5 7" xfId="23890"/>
    <cellStyle name="Normal 2 3 3 6 5 7 2" xfId="23891"/>
    <cellStyle name="Normal 2 3 3 6 5 8" xfId="23892"/>
    <cellStyle name="Normal 2 3 3 6 5 8 2" xfId="23893"/>
    <cellStyle name="Normal 2 3 3 6 5 9" xfId="23894"/>
    <cellStyle name="Normal 2 3 3 6 5 9 2" xfId="23895"/>
    <cellStyle name="Normal 2 3 3 6 6" xfId="23896"/>
    <cellStyle name="Normal 2 3 3 7" xfId="23897"/>
    <cellStyle name="Normal 2 3 3 7 2" xfId="23898"/>
    <cellStyle name="Normal 2 3 3 8" xfId="23899"/>
    <cellStyle name="Normal 2 3 3 8 2" xfId="23900"/>
    <cellStyle name="Normal 2 3 3 9" xfId="23901"/>
    <cellStyle name="Normal 2 3 3 9 2" xfId="23902"/>
    <cellStyle name="Normal 2 3 4" xfId="23903"/>
    <cellStyle name="Normal 2 3 4 2" xfId="23904"/>
    <cellStyle name="Normal 2 3 5" xfId="23905"/>
    <cellStyle name="Normal 2 3 5 2" xfId="23906"/>
    <cellStyle name="Normal 2 3 6" xfId="23907"/>
    <cellStyle name="Normal 2 3 6 2" xfId="23908"/>
    <cellStyle name="Normal 2 3 7" xfId="23909"/>
    <cellStyle name="Normal 2 3 7 2" xfId="23910"/>
    <cellStyle name="Normal 2 3 8" xfId="23911"/>
    <cellStyle name="Normal 2 3 8 2" xfId="23912"/>
    <cellStyle name="Normal 2 3 9" xfId="23913"/>
    <cellStyle name="Normal 2 3 9 10" xfId="23914"/>
    <cellStyle name="Normal 2 3 9 10 2" xfId="23915"/>
    <cellStyle name="Normal 2 3 9 11" xfId="23916"/>
    <cellStyle name="Normal 2 3 9 11 2" xfId="23917"/>
    <cellStyle name="Normal 2 3 9 12" xfId="23918"/>
    <cellStyle name="Normal 2 3 9 12 2" xfId="23919"/>
    <cellStyle name="Normal 2 3 9 13" xfId="23920"/>
    <cellStyle name="Normal 2 3 9 13 2" xfId="23921"/>
    <cellStyle name="Normal 2 3 9 14" xfId="23922"/>
    <cellStyle name="Normal 2 3 9 14 2" xfId="23923"/>
    <cellStyle name="Normal 2 3 9 15" xfId="23924"/>
    <cellStyle name="Normal 2 3 9 15 2" xfId="23925"/>
    <cellStyle name="Normal 2 3 9 16" xfId="23926"/>
    <cellStyle name="Normal 2 3 9 16 2" xfId="23927"/>
    <cellStyle name="Normal 2 3 9 17" xfId="23928"/>
    <cellStyle name="Normal 2 3 9 17 2" xfId="23929"/>
    <cellStyle name="Normal 2 3 9 18" xfId="23930"/>
    <cellStyle name="Normal 2 3 9 2" xfId="23931"/>
    <cellStyle name="Normal 2 3 9 2 2" xfId="23932"/>
    <cellStyle name="Normal 2 3 9 2 2 10" xfId="23933"/>
    <cellStyle name="Normal 2 3 9 2 2 10 2" xfId="23934"/>
    <cellStyle name="Normal 2 3 9 2 2 11" xfId="23935"/>
    <cellStyle name="Normal 2 3 9 2 2 11 2" xfId="23936"/>
    <cellStyle name="Normal 2 3 9 2 2 12" xfId="23937"/>
    <cellStyle name="Normal 2 3 9 2 2 12 2" xfId="23938"/>
    <cellStyle name="Normal 2 3 9 2 2 13" xfId="23939"/>
    <cellStyle name="Normal 2 3 9 2 2 13 2" xfId="23940"/>
    <cellStyle name="Normal 2 3 9 2 2 14" xfId="23941"/>
    <cellStyle name="Normal 2 3 9 2 2 14 2" xfId="23942"/>
    <cellStyle name="Normal 2 3 9 2 2 15" xfId="23943"/>
    <cellStyle name="Normal 2 3 9 2 2 15 2" xfId="23944"/>
    <cellStyle name="Normal 2 3 9 2 2 16" xfId="23945"/>
    <cellStyle name="Normal 2 3 9 2 2 16 2" xfId="23946"/>
    <cellStyle name="Normal 2 3 9 2 2 17" xfId="23947"/>
    <cellStyle name="Normal 2 3 9 2 2 2" xfId="23948"/>
    <cellStyle name="Normal 2 3 9 2 2 2 2" xfId="23949"/>
    <cellStyle name="Normal 2 3 9 2 2 3" xfId="23950"/>
    <cellStyle name="Normal 2 3 9 2 2 3 2" xfId="23951"/>
    <cellStyle name="Normal 2 3 9 2 2 4" xfId="23952"/>
    <cellStyle name="Normal 2 3 9 2 2 4 2" xfId="23953"/>
    <cellStyle name="Normal 2 3 9 2 2 5" xfId="23954"/>
    <cellStyle name="Normal 2 3 9 2 2 5 2" xfId="23955"/>
    <cellStyle name="Normal 2 3 9 2 2 6" xfId="23956"/>
    <cellStyle name="Normal 2 3 9 2 2 6 10" xfId="23957"/>
    <cellStyle name="Normal 2 3 9 2 2 6 10 2" xfId="23958"/>
    <cellStyle name="Normal 2 3 9 2 2 6 11" xfId="23959"/>
    <cellStyle name="Normal 2 3 9 2 2 6 11 2" xfId="23960"/>
    <cellStyle name="Normal 2 3 9 2 2 6 12" xfId="23961"/>
    <cellStyle name="Normal 2 3 9 2 2 6 2" xfId="23962"/>
    <cellStyle name="Normal 2 3 9 2 2 6 2 10" xfId="23963"/>
    <cellStyle name="Normal 2 3 9 2 2 6 2 10 2" xfId="23964"/>
    <cellStyle name="Normal 2 3 9 2 2 6 2 11" xfId="23965"/>
    <cellStyle name="Normal 2 3 9 2 2 6 2 2" xfId="23966"/>
    <cellStyle name="Normal 2 3 9 2 2 6 2 2 2" xfId="23967"/>
    <cellStyle name="Normal 2 3 9 2 2 6 2 3" xfId="23968"/>
    <cellStyle name="Normal 2 3 9 2 2 6 2 3 2" xfId="23969"/>
    <cellStyle name="Normal 2 3 9 2 2 6 2 4" xfId="23970"/>
    <cellStyle name="Normal 2 3 9 2 2 6 2 4 2" xfId="23971"/>
    <cellStyle name="Normal 2 3 9 2 2 6 2 5" xfId="23972"/>
    <cellStyle name="Normal 2 3 9 2 2 6 2 5 2" xfId="23973"/>
    <cellStyle name="Normal 2 3 9 2 2 6 2 6" xfId="23974"/>
    <cellStyle name="Normal 2 3 9 2 2 6 2 6 2" xfId="23975"/>
    <cellStyle name="Normal 2 3 9 2 2 6 2 7" xfId="23976"/>
    <cellStyle name="Normal 2 3 9 2 2 6 2 7 2" xfId="23977"/>
    <cellStyle name="Normal 2 3 9 2 2 6 2 8" xfId="23978"/>
    <cellStyle name="Normal 2 3 9 2 2 6 2 8 2" xfId="23979"/>
    <cellStyle name="Normal 2 3 9 2 2 6 2 9" xfId="23980"/>
    <cellStyle name="Normal 2 3 9 2 2 6 2 9 2" xfId="23981"/>
    <cellStyle name="Normal 2 3 9 2 2 6 3" xfId="23982"/>
    <cellStyle name="Normal 2 3 9 2 2 6 3 2" xfId="23983"/>
    <cellStyle name="Normal 2 3 9 2 2 6 4" xfId="23984"/>
    <cellStyle name="Normal 2 3 9 2 2 6 4 2" xfId="23985"/>
    <cellStyle name="Normal 2 3 9 2 2 6 5" xfId="23986"/>
    <cellStyle name="Normal 2 3 9 2 2 6 5 2" xfId="23987"/>
    <cellStyle name="Normal 2 3 9 2 2 6 6" xfId="23988"/>
    <cellStyle name="Normal 2 3 9 2 2 6 6 2" xfId="23989"/>
    <cellStyle name="Normal 2 3 9 2 2 6 7" xfId="23990"/>
    <cellStyle name="Normal 2 3 9 2 2 6 7 2" xfId="23991"/>
    <cellStyle name="Normal 2 3 9 2 2 6 8" xfId="23992"/>
    <cellStyle name="Normal 2 3 9 2 2 6 8 2" xfId="23993"/>
    <cellStyle name="Normal 2 3 9 2 2 6 9" xfId="23994"/>
    <cellStyle name="Normal 2 3 9 2 2 6 9 2" xfId="23995"/>
    <cellStyle name="Normal 2 3 9 2 2 7" xfId="23996"/>
    <cellStyle name="Normal 2 3 9 2 2 7 10" xfId="23997"/>
    <cellStyle name="Normal 2 3 9 2 2 7 10 2" xfId="23998"/>
    <cellStyle name="Normal 2 3 9 2 2 7 11" xfId="23999"/>
    <cellStyle name="Normal 2 3 9 2 2 7 2" xfId="24000"/>
    <cellStyle name="Normal 2 3 9 2 2 7 2 2" xfId="24001"/>
    <cellStyle name="Normal 2 3 9 2 2 7 3" xfId="24002"/>
    <cellStyle name="Normal 2 3 9 2 2 7 3 2" xfId="24003"/>
    <cellStyle name="Normal 2 3 9 2 2 7 4" xfId="24004"/>
    <cellStyle name="Normal 2 3 9 2 2 7 4 2" xfId="24005"/>
    <cellStyle name="Normal 2 3 9 2 2 7 5" xfId="24006"/>
    <cellStyle name="Normal 2 3 9 2 2 7 5 2" xfId="24007"/>
    <cellStyle name="Normal 2 3 9 2 2 7 6" xfId="24008"/>
    <cellStyle name="Normal 2 3 9 2 2 7 6 2" xfId="24009"/>
    <cellStyle name="Normal 2 3 9 2 2 7 7" xfId="24010"/>
    <cellStyle name="Normal 2 3 9 2 2 7 7 2" xfId="24011"/>
    <cellStyle name="Normal 2 3 9 2 2 7 8" xfId="24012"/>
    <cellStyle name="Normal 2 3 9 2 2 7 8 2" xfId="24013"/>
    <cellStyle name="Normal 2 3 9 2 2 7 9" xfId="24014"/>
    <cellStyle name="Normal 2 3 9 2 2 7 9 2" xfId="24015"/>
    <cellStyle name="Normal 2 3 9 2 2 8" xfId="24016"/>
    <cellStyle name="Normal 2 3 9 2 2 8 2" xfId="24017"/>
    <cellStyle name="Normal 2 3 9 2 2 9" xfId="24018"/>
    <cellStyle name="Normal 2 3 9 2 2 9 2" xfId="24019"/>
    <cellStyle name="Normal 2 3 9 2 3" xfId="24020"/>
    <cellStyle name="Normal 2 3 9 2 3 10" xfId="24021"/>
    <cellStyle name="Normal 2 3 9 2 3 10 2" xfId="24022"/>
    <cellStyle name="Normal 2 3 9 2 3 11" xfId="24023"/>
    <cellStyle name="Normal 2 3 9 2 3 11 2" xfId="24024"/>
    <cellStyle name="Normal 2 3 9 2 3 12" xfId="24025"/>
    <cellStyle name="Normal 2 3 9 2 3 12 2" xfId="24026"/>
    <cellStyle name="Normal 2 3 9 2 3 13" xfId="24027"/>
    <cellStyle name="Normal 2 3 9 2 3 2" xfId="24028"/>
    <cellStyle name="Normal 2 3 9 2 3 2 10" xfId="24029"/>
    <cellStyle name="Normal 2 3 9 2 3 2 10 2" xfId="24030"/>
    <cellStyle name="Normal 2 3 9 2 3 2 11" xfId="24031"/>
    <cellStyle name="Normal 2 3 9 2 3 2 11 2" xfId="24032"/>
    <cellStyle name="Normal 2 3 9 2 3 2 12" xfId="24033"/>
    <cellStyle name="Normal 2 3 9 2 3 2 2" xfId="24034"/>
    <cellStyle name="Normal 2 3 9 2 3 2 2 10" xfId="24035"/>
    <cellStyle name="Normal 2 3 9 2 3 2 2 10 2" xfId="24036"/>
    <cellStyle name="Normal 2 3 9 2 3 2 2 11" xfId="24037"/>
    <cellStyle name="Normal 2 3 9 2 3 2 2 2" xfId="24038"/>
    <cellStyle name="Normal 2 3 9 2 3 2 2 2 2" xfId="24039"/>
    <cellStyle name="Normal 2 3 9 2 3 2 2 3" xfId="24040"/>
    <cellStyle name="Normal 2 3 9 2 3 2 2 3 2" xfId="24041"/>
    <cellStyle name="Normal 2 3 9 2 3 2 2 4" xfId="24042"/>
    <cellStyle name="Normal 2 3 9 2 3 2 2 4 2" xfId="24043"/>
    <cellStyle name="Normal 2 3 9 2 3 2 2 5" xfId="24044"/>
    <cellStyle name="Normal 2 3 9 2 3 2 2 5 2" xfId="24045"/>
    <cellStyle name="Normal 2 3 9 2 3 2 2 6" xfId="24046"/>
    <cellStyle name="Normal 2 3 9 2 3 2 2 6 2" xfId="24047"/>
    <cellStyle name="Normal 2 3 9 2 3 2 2 7" xfId="24048"/>
    <cellStyle name="Normal 2 3 9 2 3 2 2 7 2" xfId="24049"/>
    <cellStyle name="Normal 2 3 9 2 3 2 2 8" xfId="24050"/>
    <cellStyle name="Normal 2 3 9 2 3 2 2 8 2" xfId="24051"/>
    <cellStyle name="Normal 2 3 9 2 3 2 2 9" xfId="24052"/>
    <cellStyle name="Normal 2 3 9 2 3 2 2 9 2" xfId="24053"/>
    <cellStyle name="Normal 2 3 9 2 3 2 3" xfId="24054"/>
    <cellStyle name="Normal 2 3 9 2 3 2 3 2" xfId="24055"/>
    <cellStyle name="Normal 2 3 9 2 3 2 4" xfId="24056"/>
    <cellStyle name="Normal 2 3 9 2 3 2 4 2" xfId="24057"/>
    <cellStyle name="Normal 2 3 9 2 3 2 5" xfId="24058"/>
    <cellStyle name="Normal 2 3 9 2 3 2 5 2" xfId="24059"/>
    <cellStyle name="Normal 2 3 9 2 3 2 6" xfId="24060"/>
    <cellStyle name="Normal 2 3 9 2 3 2 6 2" xfId="24061"/>
    <cellStyle name="Normal 2 3 9 2 3 2 7" xfId="24062"/>
    <cellStyle name="Normal 2 3 9 2 3 2 7 2" xfId="24063"/>
    <cellStyle name="Normal 2 3 9 2 3 2 8" xfId="24064"/>
    <cellStyle name="Normal 2 3 9 2 3 2 8 2" xfId="24065"/>
    <cellStyle name="Normal 2 3 9 2 3 2 9" xfId="24066"/>
    <cellStyle name="Normal 2 3 9 2 3 2 9 2" xfId="24067"/>
    <cellStyle name="Normal 2 3 9 2 3 3" xfId="24068"/>
    <cellStyle name="Normal 2 3 9 2 3 3 10" xfId="24069"/>
    <cellStyle name="Normal 2 3 9 2 3 3 10 2" xfId="24070"/>
    <cellStyle name="Normal 2 3 9 2 3 3 11" xfId="24071"/>
    <cellStyle name="Normal 2 3 9 2 3 3 2" xfId="24072"/>
    <cellStyle name="Normal 2 3 9 2 3 3 2 2" xfId="24073"/>
    <cellStyle name="Normal 2 3 9 2 3 3 3" xfId="24074"/>
    <cellStyle name="Normal 2 3 9 2 3 3 3 2" xfId="24075"/>
    <cellStyle name="Normal 2 3 9 2 3 3 4" xfId="24076"/>
    <cellStyle name="Normal 2 3 9 2 3 3 4 2" xfId="24077"/>
    <cellStyle name="Normal 2 3 9 2 3 3 5" xfId="24078"/>
    <cellStyle name="Normal 2 3 9 2 3 3 5 2" xfId="24079"/>
    <cellStyle name="Normal 2 3 9 2 3 3 6" xfId="24080"/>
    <cellStyle name="Normal 2 3 9 2 3 3 6 2" xfId="24081"/>
    <cellStyle name="Normal 2 3 9 2 3 3 7" xfId="24082"/>
    <cellStyle name="Normal 2 3 9 2 3 3 7 2" xfId="24083"/>
    <cellStyle name="Normal 2 3 9 2 3 3 8" xfId="24084"/>
    <cellStyle name="Normal 2 3 9 2 3 3 8 2" xfId="24085"/>
    <cellStyle name="Normal 2 3 9 2 3 3 9" xfId="24086"/>
    <cellStyle name="Normal 2 3 9 2 3 3 9 2" xfId="24087"/>
    <cellStyle name="Normal 2 3 9 2 3 4" xfId="24088"/>
    <cellStyle name="Normal 2 3 9 2 3 4 2" xfId="24089"/>
    <cellStyle name="Normal 2 3 9 2 3 5" xfId="24090"/>
    <cellStyle name="Normal 2 3 9 2 3 5 2" xfId="24091"/>
    <cellStyle name="Normal 2 3 9 2 3 6" xfId="24092"/>
    <cellStyle name="Normal 2 3 9 2 3 6 2" xfId="24093"/>
    <cellStyle name="Normal 2 3 9 2 3 7" xfId="24094"/>
    <cellStyle name="Normal 2 3 9 2 3 7 2" xfId="24095"/>
    <cellStyle name="Normal 2 3 9 2 3 8" xfId="24096"/>
    <cellStyle name="Normal 2 3 9 2 3 8 2" xfId="24097"/>
    <cellStyle name="Normal 2 3 9 2 3 9" xfId="24098"/>
    <cellStyle name="Normal 2 3 9 2 3 9 2" xfId="24099"/>
    <cellStyle name="Normal 2 3 9 2 4" xfId="24100"/>
    <cellStyle name="Normal 2 3 9 2 4 10" xfId="24101"/>
    <cellStyle name="Normal 2 3 9 2 4 10 2" xfId="24102"/>
    <cellStyle name="Normal 2 3 9 2 4 11" xfId="24103"/>
    <cellStyle name="Normal 2 3 9 2 4 11 2" xfId="24104"/>
    <cellStyle name="Normal 2 3 9 2 4 12" xfId="24105"/>
    <cellStyle name="Normal 2 3 9 2 4 12 2" xfId="24106"/>
    <cellStyle name="Normal 2 3 9 2 4 13" xfId="24107"/>
    <cellStyle name="Normal 2 3 9 2 4 2" xfId="24108"/>
    <cellStyle name="Normal 2 3 9 2 4 2 10" xfId="24109"/>
    <cellStyle name="Normal 2 3 9 2 4 2 10 2" xfId="24110"/>
    <cellStyle name="Normal 2 3 9 2 4 2 11" xfId="24111"/>
    <cellStyle name="Normal 2 3 9 2 4 2 11 2" xfId="24112"/>
    <cellStyle name="Normal 2 3 9 2 4 2 12" xfId="24113"/>
    <cellStyle name="Normal 2 3 9 2 4 2 2" xfId="24114"/>
    <cellStyle name="Normal 2 3 9 2 4 2 2 10" xfId="24115"/>
    <cellStyle name="Normal 2 3 9 2 4 2 2 10 2" xfId="24116"/>
    <cellStyle name="Normal 2 3 9 2 4 2 2 11" xfId="24117"/>
    <cellStyle name="Normal 2 3 9 2 4 2 2 2" xfId="24118"/>
    <cellStyle name="Normal 2 3 9 2 4 2 2 2 2" xfId="24119"/>
    <cellStyle name="Normal 2 3 9 2 4 2 2 3" xfId="24120"/>
    <cellStyle name="Normal 2 3 9 2 4 2 2 3 2" xfId="24121"/>
    <cellStyle name="Normal 2 3 9 2 4 2 2 4" xfId="24122"/>
    <cellStyle name="Normal 2 3 9 2 4 2 2 4 2" xfId="24123"/>
    <cellStyle name="Normal 2 3 9 2 4 2 2 5" xfId="24124"/>
    <cellStyle name="Normal 2 3 9 2 4 2 2 5 2" xfId="24125"/>
    <cellStyle name="Normal 2 3 9 2 4 2 2 6" xfId="24126"/>
    <cellStyle name="Normal 2 3 9 2 4 2 2 6 2" xfId="24127"/>
    <cellStyle name="Normal 2 3 9 2 4 2 2 7" xfId="24128"/>
    <cellStyle name="Normal 2 3 9 2 4 2 2 7 2" xfId="24129"/>
    <cellStyle name="Normal 2 3 9 2 4 2 2 8" xfId="24130"/>
    <cellStyle name="Normal 2 3 9 2 4 2 2 8 2" xfId="24131"/>
    <cellStyle name="Normal 2 3 9 2 4 2 2 9" xfId="24132"/>
    <cellStyle name="Normal 2 3 9 2 4 2 2 9 2" xfId="24133"/>
    <cellStyle name="Normal 2 3 9 2 4 2 3" xfId="24134"/>
    <cellStyle name="Normal 2 3 9 2 4 2 3 2" xfId="24135"/>
    <cellStyle name="Normal 2 3 9 2 4 2 4" xfId="24136"/>
    <cellStyle name="Normal 2 3 9 2 4 2 4 2" xfId="24137"/>
    <cellStyle name="Normal 2 3 9 2 4 2 5" xfId="24138"/>
    <cellStyle name="Normal 2 3 9 2 4 2 5 2" xfId="24139"/>
    <cellStyle name="Normal 2 3 9 2 4 2 6" xfId="24140"/>
    <cellStyle name="Normal 2 3 9 2 4 2 6 2" xfId="24141"/>
    <cellStyle name="Normal 2 3 9 2 4 2 7" xfId="24142"/>
    <cellStyle name="Normal 2 3 9 2 4 2 7 2" xfId="24143"/>
    <cellStyle name="Normal 2 3 9 2 4 2 8" xfId="24144"/>
    <cellStyle name="Normal 2 3 9 2 4 2 8 2" xfId="24145"/>
    <cellStyle name="Normal 2 3 9 2 4 2 9" xfId="24146"/>
    <cellStyle name="Normal 2 3 9 2 4 2 9 2" xfId="24147"/>
    <cellStyle name="Normal 2 3 9 2 4 3" xfId="24148"/>
    <cellStyle name="Normal 2 3 9 2 4 3 10" xfId="24149"/>
    <cellStyle name="Normal 2 3 9 2 4 3 10 2" xfId="24150"/>
    <cellStyle name="Normal 2 3 9 2 4 3 11" xfId="24151"/>
    <cellStyle name="Normal 2 3 9 2 4 3 2" xfId="24152"/>
    <cellStyle name="Normal 2 3 9 2 4 3 2 2" xfId="24153"/>
    <cellStyle name="Normal 2 3 9 2 4 3 3" xfId="24154"/>
    <cellStyle name="Normal 2 3 9 2 4 3 3 2" xfId="24155"/>
    <cellStyle name="Normal 2 3 9 2 4 3 4" xfId="24156"/>
    <cellStyle name="Normal 2 3 9 2 4 3 4 2" xfId="24157"/>
    <cellStyle name="Normal 2 3 9 2 4 3 5" xfId="24158"/>
    <cellStyle name="Normal 2 3 9 2 4 3 5 2" xfId="24159"/>
    <cellStyle name="Normal 2 3 9 2 4 3 6" xfId="24160"/>
    <cellStyle name="Normal 2 3 9 2 4 3 6 2" xfId="24161"/>
    <cellStyle name="Normal 2 3 9 2 4 3 7" xfId="24162"/>
    <cellStyle name="Normal 2 3 9 2 4 3 7 2" xfId="24163"/>
    <cellStyle name="Normal 2 3 9 2 4 3 8" xfId="24164"/>
    <cellStyle name="Normal 2 3 9 2 4 3 8 2" xfId="24165"/>
    <cellStyle name="Normal 2 3 9 2 4 3 9" xfId="24166"/>
    <cellStyle name="Normal 2 3 9 2 4 3 9 2" xfId="24167"/>
    <cellStyle name="Normal 2 3 9 2 4 4" xfId="24168"/>
    <cellStyle name="Normal 2 3 9 2 4 4 2" xfId="24169"/>
    <cellStyle name="Normal 2 3 9 2 4 5" xfId="24170"/>
    <cellStyle name="Normal 2 3 9 2 4 5 2" xfId="24171"/>
    <cellStyle name="Normal 2 3 9 2 4 6" xfId="24172"/>
    <cellStyle name="Normal 2 3 9 2 4 6 2" xfId="24173"/>
    <cellStyle name="Normal 2 3 9 2 4 7" xfId="24174"/>
    <cellStyle name="Normal 2 3 9 2 4 7 2" xfId="24175"/>
    <cellStyle name="Normal 2 3 9 2 4 8" xfId="24176"/>
    <cellStyle name="Normal 2 3 9 2 4 8 2" xfId="24177"/>
    <cellStyle name="Normal 2 3 9 2 4 9" xfId="24178"/>
    <cellStyle name="Normal 2 3 9 2 4 9 2" xfId="24179"/>
    <cellStyle name="Normal 2 3 9 2 5" xfId="24180"/>
    <cellStyle name="Normal 2 3 9 2 5 10" xfId="24181"/>
    <cellStyle name="Normal 2 3 9 2 5 10 2" xfId="24182"/>
    <cellStyle name="Normal 2 3 9 2 5 11" xfId="24183"/>
    <cellStyle name="Normal 2 3 9 2 5 11 2" xfId="24184"/>
    <cellStyle name="Normal 2 3 9 2 5 12" xfId="24185"/>
    <cellStyle name="Normal 2 3 9 2 5 12 2" xfId="24186"/>
    <cellStyle name="Normal 2 3 9 2 5 13" xfId="24187"/>
    <cellStyle name="Normal 2 3 9 2 5 2" xfId="24188"/>
    <cellStyle name="Normal 2 3 9 2 5 2 10" xfId="24189"/>
    <cellStyle name="Normal 2 3 9 2 5 2 10 2" xfId="24190"/>
    <cellStyle name="Normal 2 3 9 2 5 2 11" xfId="24191"/>
    <cellStyle name="Normal 2 3 9 2 5 2 11 2" xfId="24192"/>
    <cellStyle name="Normal 2 3 9 2 5 2 12" xfId="24193"/>
    <cellStyle name="Normal 2 3 9 2 5 2 2" xfId="24194"/>
    <cellStyle name="Normal 2 3 9 2 5 2 2 10" xfId="24195"/>
    <cellStyle name="Normal 2 3 9 2 5 2 2 10 2" xfId="24196"/>
    <cellStyle name="Normal 2 3 9 2 5 2 2 11" xfId="24197"/>
    <cellStyle name="Normal 2 3 9 2 5 2 2 2" xfId="24198"/>
    <cellStyle name="Normal 2 3 9 2 5 2 2 2 2" xfId="24199"/>
    <cellStyle name="Normal 2 3 9 2 5 2 2 3" xfId="24200"/>
    <cellStyle name="Normal 2 3 9 2 5 2 2 3 2" xfId="24201"/>
    <cellStyle name="Normal 2 3 9 2 5 2 2 4" xfId="24202"/>
    <cellStyle name="Normal 2 3 9 2 5 2 2 4 2" xfId="24203"/>
    <cellStyle name="Normal 2 3 9 2 5 2 2 5" xfId="24204"/>
    <cellStyle name="Normal 2 3 9 2 5 2 2 5 2" xfId="24205"/>
    <cellStyle name="Normal 2 3 9 2 5 2 2 6" xfId="24206"/>
    <cellStyle name="Normal 2 3 9 2 5 2 2 6 2" xfId="24207"/>
    <cellStyle name="Normal 2 3 9 2 5 2 2 7" xfId="24208"/>
    <cellStyle name="Normal 2 3 9 2 5 2 2 7 2" xfId="24209"/>
    <cellStyle name="Normal 2 3 9 2 5 2 2 8" xfId="24210"/>
    <cellStyle name="Normal 2 3 9 2 5 2 2 8 2" xfId="24211"/>
    <cellStyle name="Normal 2 3 9 2 5 2 2 9" xfId="24212"/>
    <cellStyle name="Normal 2 3 9 2 5 2 2 9 2" xfId="24213"/>
    <cellStyle name="Normal 2 3 9 2 5 2 3" xfId="24214"/>
    <cellStyle name="Normal 2 3 9 2 5 2 3 2" xfId="24215"/>
    <cellStyle name="Normal 2 3 9 2 5 2 4" xfId="24216"/>
    <cellStyle name="Normal 2 3 9 2 5 2 4 2" xfId="24217"/>
    <cellStyle name="Normal 2 3 9 2 5 2 5" xfId="24218"/>
    <cellStyle name="Normal 2 3 9 2 5 2 5 2" xfId="24219"/>
    <cellStyle name="Normal 2 3 9 2 5 2 6" xfId="24220"/>
    <cellStyle name="Normal 2 3 9 2 5 2 6 2" xfId="24221"/>
    <cellStyle name="Normal 2 3 9 2 5 2 7" xfId="24222"/>
    <cellStyle name="Normal 2 3 9 2 5 2 7 2" xfId="24223"/>
    <cellStyle name="Normal 2 3 9 2 5 2 8" xfId="24224"/>
    <cellStyle name="Normal 2 3 9 2 5 2 8 2" xfId="24225"/>
    <cellStyle name="Normal 2 3 9 2 5 2 9" xfId="24226"/>
    <cellStyle name="Normal 2 3 9 2 5 2 9 2" xfId="24227"/>
    <cellStyle name="Normal 2 3 9 2 5 3" xfId="24228"/>
    <cellStyle name="Normal 2 3 9 2 5 3 10" xfId="24229"/>
    <cellStyle name="Normal 2 3 9 2 5 3 10 2" xfId="24230"/>
    <cellStyle name="Normal 2 3 9 2 5 3 11" xfId="24231"/>
    <cellStyle name="Normal 2 3 9 2 5 3 2" xfId="24232"/>
    <cellStyle name="Normal 2 3 9 2 5 3 2 2" xfId="24233"/>
    <cellStyle name="Normal 2 3 9 2 5 3 3" xfId="24234"/>
    <cellStyle name="Normal 2 3 9 2 5 3 3 2" xfId="24235"/>
    <cellStyle name="Normal 2 3 9 2 5 3 4" xfId="24236"/>
    <cellStyle name="Normal 2 3 9 2 5 3 4 2" xfId="24237"/>
    <cellStyle name="Normal 2 3 9 2 5 3 5" xfId="24238"/>
    <cellStyle name="Normal 2 3 9 2 5 3 5 2" xfId="24239"/>
    <cellStyle name="Normal 2 3 9 2 5 3 6" xfId="24240"/>
    <cellStyle name="Normal 2 3 9 2 5 3 6 2" xfId="24241"/>
    <cellStyle name="Normal 2 3 9 2 5 3 7" xfId="24242"/>
    <cellStyle name="Normal 2 3 9 2 5 3 7 2" xfId="24243"/>
    <cellStyle name="Normal 2 3 9 2 5 3 8" xfId="24244"/>
    <cellStyle name="Normal 2 3 9 2 5 3 8 2" xfId="24245"/>
    <cellStyle name="Normal 2 3 9 2 5 3 9" xfId="24246"/>
    <cellStyle name="Normal 2 3 9 2 5 3 9 2" xfId="24247"/>
    <cellStyle name="Normal 2 3 9 2 5 4" xfId="24248"/>
    <cellStyle name="Normal 2 3 9 2 5 4 2" xfId="24249"/>
    <cellStyle name="Normal 2 3 9 2 5 5" xfId="24250"/>
    <cellStyle name="Normal 2 3 9 2 5 5 2" xfId="24251"/>
    <cellStyle name="Normal 2 3 9 2 5 6" xfId="24252"/>
    <cellStyle name="Normal 2 3 9 2 5 6 2" xfId="24253"/>
    <cellStyle name="Normal 2 3 9 2 5 7" xfId="24254"/>
    <cellStyle name="Normal 2 3 9 2 5 7 2" xfId="24255"/>
    <cellStyle name="Normal 2 3 9 2 5 8" xfId="24256"/>
    <cellStyle name="Normal 2 3 9 2 5 8 2" xfId="24257"/>
    <cellStyle name="Normal 2 3 9 2 5 9" xfId="24258"/>
    <cellStyle name="Normal 2 3 9 2 5 9 2" xfId="24259"/>
    <cellStyle name="Normal 2 3 9 2 6" xfId="24260"/>
    <cellStyle name="Normal 2 3 9 3" xfId="24261"/>
    <cellStyle name="Normal 2 3 9 3 2" xfId="24262"/>
    <cellStyle name="Normal 2 3 9 4" xfId="24263"/>
    <cellStyle name="Normal 2 3 9 4 2" xfId="24264"/>
    <cellStyle name="Normal 2 3 9 5" xfId="24265"/>
    <cellStyle name="Normal 2 3 9 5 2" xfId="24266"/>
    <cellStyle name="Normal 2 3 9 6" xfId="24267"/>
    <cellStyle name="Normal 2 3 9 6 2" xfId="24268"/>
    <cellStyle name="Normal 2 3 9 7" xfId="24269"/>
    <cellStyle name="Normal 2 3 9 7 10" xfId="24270"/>
    <cellStyle name="Normal 2 3 9 7 10 2" xfId="24271"/>
    <cellStyle name="Normal 2 3 9 7 11" xfId="24272"/>
    <cellStyle name="Normal 2 3 9 7 11 2" xfId="24273"/>
    <cellStyle name="Normal 2 3 9 7 12" xfId="24274"/>
    <cellStyle name="Normal 2 3 9 7 2" xfId="24275"/>
    <cellStyle name="Normal 2 3 9 7 2 10" xfId="24276"/>
    <cellStyle name="Normal 2 3 9 7 2 10 2" xfId="24277"/>
    <cellStyle name="Normal 2 3 9 7 2 11" xfId="24278"/>
    <cellStyle name="Normal 2 3 9 7 2 2" xfId="24279"/>
    <cellStyle name="Normal 2 3 9 7 2 2 2" xfId="24280"/>
    <cellStyle name="Normal 2 3 9 7 2 3" xfId="24281"/>
    <cellStyle name="Normal 2 3 9 7 2 3 2" xfId="24282"/>
    <cellStyle name="Normal 2 3 9 7 2 4" xfId="24283"/>
    <cellStyle name="Normal 2 3 9 7 2 4 2" xfId="24284"/>
    <cellStyle name="Normal 2 3 9 7 2 5" xfId="24285"/>
    <cellStyle name="Normal 2 3 9 7 2 5 2" xfId="24286"/>
    <cellStyle name="Normal 2 3 9 7 2 6" xfId="24287"/>
    <cellStyle name="Normal 2 3 9 7 2 6 2" xfId="24288"/>
    <cellStyle name="Normal 2 3 9 7 2 7" xfId="24289"/>
    <cellStyle name="Normal 2 3 9 7 2 7 2" xfId="24290"/>
    <cellStyle name="Normal 2 3 9 7 2 8" xfId="24291"/>
    <cellStyle name="Normal 2 3 9 7 2 8 2" xfId="24292"/>
    <cellStyle name="Normal 2 3 9 7 2 9" xfId="24293"/>
    <cellStyle name="Normal 2 3 9 7 2 9 2" xfId="24294"/>
    <cellStyle name="Normal 2 3 9 7 3" xfId="24295"/>
    <cellStyle name="Normal 2 3 9 7 3 2" xfId="24296"/>
    <cellStyle name="Normal 2 3 9 7 4" xfId="24297"/>
    <cellStyle name="Normal 2 3 9 7 4 2" xfId="24298"/>
    <cellStyle name="Normal 2 3 9 7 5" xfId="24299"/>
    <cellStyle name="Normal 2 3 9 7 5 2" xfId="24300"/>
    <cellStyle name="Normal 2 3 9 7 6" xfId="24301"/>
    <cellStyle name="Normal 2 3 9 7 6 2" xfId="24302"/>
    <cellStyle name="Normal 2 3 9 7 7" xfId="24303"/>
    <cellStyle name="Normal 2 3 9 7 7 2" xfId="24304"/>
    <cellStyle name="Normal 2 3 9 7 8" xfId="24305"/>
    <cellStyle name="Normal 2 3 9 7 8 2" xfId="24306"/>
    <cellStyle name="Normal 2 3 9 7 9" xfId="24307"/>
    <cellStyle name="Normal 2 3 9 7 9 2" xfId="24308"/>
    <cellStyle name="Normal 2 3 9 8" xfId="24309"/>
    <cellStyle name="Normal 2 3 9 8 10" xfId="24310"/>
    <cellStyle name="Normal 2 3 9 8 10 2" xfId="24311"/>
    <cellStyle name="Normal 2 3 9 8 11" xfId="24312"/>
    <cellStyle name="Normal 2 3 9 8 2" xfId="24313"/>
    <cellStyle name="Normal 2 3 9 8 2 2" xfId="24314"/>
    <cellStyle name="Normal 2 3 9 8 3" xfId="24315"/>
    <cellStyle name="Normal 2 3 9 8 3 2" xfId="24316"/>
    <cellStyle name="Normal 2 3 9 8 4" xfId="24317"/>
    <cellStyle name="Normal 2 3 9 8 4 2" xfId="24318"/>
    <cellStyle name="Normal 2 3 9 8 5" xfId="24319"/>
    <cellStyle name="Normal 2 3 9 8 5 2" xfId="24320"/>
    <cellStyle name="Normal 2 3 9 8 6" xfId="24321"/>
    <cellStyle name="Normal 2 3 9 8 6 2" xfId="24322"/>
    <cellStyle name="Normal 2 3 9 8 7" xfId="24323"/>
    <cellStyle name="Normal 2 3 9 8 7 2" xfId="24324"/>
    <cellStyle name="Normal 2 3 9 8 8" xfId="24325"/>
    <cellStyle name="Normal 2 3 9 8 8 2" xfId="24326"/>
    <cellStyle name="Normal 2 3 9 8 9" xfId="24327"/>
    <cellStyle name="Normal 2 3 9 8 9 2" xfId="24328"/>
    <cellStyle name="Normal 2 3 9 9" xfId="24329"/>
    <cellStyle name="Normal 2 3 9 9 2" xfId="24330"/>
    <cellStyle name="Normal 2 4" xfId="24331"/>
    <cellStyle name="Normal 2 4 10" xfId="24332"/>
    <cellStyle name="Normal 2 4 11" xfId="24333"/>
    <cellStyle name="Normal 2 4 12" xfId="24334"/>
    <cellStyle name="Normal 2 4 13" xfId="24335"/>
    <cellStyle name="Normal 2 4 14" xfId="24336"/>
    <cellStyle name="Normal 2 4 15" xfId="24337"/>
    <cellStyle name="Normal 2 4 16" xfId="24338"/>
    <cellStyle name="Normal 2 4 17" xfId="24339"/>
    <cellStyle name="Normal 2 4 18" xfId="24340"/>
    <cellStyle name="Normal 2 4 19" xfId="24341"/>
    <cellStyle name="Normal 2 4 2" xfId="24342"/>
    <cellStyle name="Normal 2 4 2 10" xfId="24343"/>
    <cellStyle name="Normal 2 4 2 10 10" xfId="24344"/>
    <cellStyle name="Normal 2 4 2 10 10 2" xfId="24345"/>
    <cellStyle name="Normal 2 4 2 10 11" xfId="24346"/>
    <cellStyle name="Normal 2 4 2 10 11 2" xfId="24347"/>
    <cellStyle name="Normal 2 4 2 10 12" xfId="24348"/>
    <cellStyle name="Normal 2 4 2 10 12 2" xfId="24349"/>
    <cellStyle name="Normal 2 4 2 10 13" xfId="24350"/>
    <cellStyle name="Normal 2 4 2 10 2" xfId="24351"/>
    <cellStyle name="Normal 2 4 2 10 2 10" xfId="24352"/>
    <cellStyle name="Normal 2 4 2 10 2 10 2" xfId="24353"/>
    <cellStyle name="Normal 2 4 2 10 2 11" xfId="24354"/>
    <cellStyle name="Normal 2 4 2 10 2 11 2" xfId="24355"/>
    <cellStyle name="Normal 2 4 2 10 2 12" xfId="24356"/>
    <cellStyle name="Normal 2 4 2 10 2 2" xfId="24357"/>
    <cellStyle name="Normal 2 4 2 10 2 2 10" xfId="24358"/>
    <cellStyle name="Normal 2 4 2 10 2 2 10 2" xfId="24359"/>
    <cellStyle name="Normal 2 4 2 10 2 2 11" xfId="24360"/>
    <cellStyle name="Normal 2 4 2 10 2 2 2" xfId="24361"/>
    <cellStyle name="Normal 2 4 2 10 2 2 2 2" xfId="24362"/>
    <cellStyle name="Normal 2 4 2 10 2 2 3" xfId="24363"/>
    <cellStyle name="Normal 2 4 2 10 2 2 3 2" xfId="24364"/>
    <cellStyle name="Normal 2 4 2 10 2 2 4" xfId="24365"/>
    <cellStyle name="Normal 2 4 2 10 2 2 4 2" xfId="24366"/>
    <cellStyle name="Normal 2 4 2 10 2 2 5" xfId="24367"/>
    <cellStyle name="Normal 2 4 2 10 2 2 5 2" xfId="24368"/>
    <cellStyle name="Normal 2 4 2 10 2 2 6" xfId="24369"/>
    <cellStyle name="Normal 2 4 2 10 2 2 6 2" xfId="24370"/>
    <cellStyle name="Normal 2 4 2 10 2 2 7" xfId="24371"/>
    <cellStyle name="Normal 2 4 2 10 2 2 7 2" xfId="24372"/>
    <cellStyle name="Normal 2 4 2 10 2 2 8" xfId="24373"/>
    <cellStyle name="Normal 2 4 2 10 2 2 8 2" xfId="24374"/>
    <cellStyle name="Normal 2 4 2 10 2 2 9" xfId="24375"/>
    <cellStyle name="Normal 2 4 2 10 2 2 9 2" xfId="24376"/>
    <cellStyle name="Normal 2 4 2 10 2 3" xfId="24377"/>
    <cellStyle name="Normal 2 4 2 10 2 3 2" xfId="24378"/>
    <cellStyle name="Normal 2 4 2 10 2 4" xfId="24379"/>
    <cellStyle name="Normal 2 4 2 10 2 4 2" xfId="24380"/>
    <cellStyle name="Normal 2 4 2 10 2 5" xfId="24381"/>
    <cellStyle name="Normal 2 4 2 10 2 5 2" xfId="24382"/>
    <cellStyle name="Normal 2 4 2 10 2 6" xfId="24383"/>
    <cellStyle name="Normal 2 4 2 10 2 6 2" xfId="24384"/>
    <cellStyle name="Normal 2 4 2 10 2 7" xfId="24385"/>
    <cellStyle name="Normal 2 4 2 10 2 7 2" xfId="24386"/>
    <cellStyle name="Normal 2 4 2 10 2 8" xfId="24387"/>
    <cellStyle name="Normal 2 4 2 10 2 8 2" xfId="24388"/>
    <cellStyle name="Normal 2 4 2 10 2 9" xfId="24389"/>
    <cellStyle name="Normal 2 4 2 10 2 9 2" xfId="24390"/>
    <cellStyle name="Normal 2 4 2 10 3" xfId="24391"/>
    <cellStyle name="Normal 2 4 2 10 3 10" xfId="24392"/>
    <cellStyle name="Normal 2 4 2 10 3 10 2" xfId="24393"/>
    <cellStyle name="Normal 2 4 2 10 3 11" xfId="24394"/>
    <cellStyle name="Normal 2 4 2 10 3 2" xfId="24395"/>
    <cellStyle name="Normal 2 4 2 10 3 2 2" xfId="24396"/>
    <cellStyle name="Normal 2 4 2 10 3 3" xfId="24397"/>
    <cellStyle name="Normal 2 4 2 10 3 3 2" xfId="24398"/>
    <cellStyle name="Normal 2 4 2 10 3 4" xfId="24399"/>
    <cellStyle name="Normal 2 4 2 10 3 4 2" xfId="24400"/>
    <cellStyle name="Normal 2 4 2 10 3 5" xfId="24401"/>
    <cellStyle name="Normal 2 4 2 10 3 5 2" xfId="24402"/>
    <cellStyle name="Normal 2 4 2 10 3 6" xfId="24403"/>
    <cellStyle name="Normal 2 4 2 10 3 6 2" xfId="24404"/>
    <cellStyle name="Normal 2 4 2 10 3 7" xfId="24405"/>
    <cellStyle name="Normal 2 4 2 10 3 7 2" xfId="24406"/>
    <cellStyle name="Normal 2 4 2 10 3 8" xfId="24407"/>
    <cellStyle name="Normal 2 4 2 10 3 8 2" xfId="24408"/>
    <cellStyle name="Normal 2 4 2 10 3 9" xfId="24409"/>
    <cellStyle name="Normal 2 4 2 10 3 9 2" xfId="24410"/>
    <cellStyle name="Normal 2 4 2 10 4" xfId="24411"/>
    <cellStyle name="Normal 2 4 2 10 4 2" xfId="24412"/>
    <cellStyle name="Normal 2 4 2 10 5" xfId="24413"/>
    <cellStyle name="Normal 2 4 2 10 5 2" xfId="24414"/>
    <cellStyle name="Normal 2 4 2 10 6" xfId="24415"/>
    <cellStyle name="Normal 2 4 2 10 6 2" xfId="24416"/>
    <cellStyle name="Normal 2 4 2 10 7" xfId="24417"/>
    <cellStyle name="Normal 2 4 2 10 7 2" xfId="24418"/>
    <cellStyle name="Normal 2 4 2 10 8" xfId="24419"/>
    <cellStyle name="Normal 2 4 2 10 8 2" xfId="24420"/>
    <cellStyle name="Normal 2 4 2 10 9" xfId="24421"/>
    <cellStyle name="Normal 2 4 2 10 9 2" xfId="24422"/>
    <cellStyle name="Normal 2 4 2 2" xfId="24423"/>
    <cellStyle name="Normal 2 4 2 2 2" xfId="24424"/>
    <cellStyle name="Normal 2 4 2 2 2 10" xfId="24425"/>
    <cellStyle name="Normal 2 4 2 2 2 10 2" xfId="24426"/>
    <cellStyle name="Normal 2 4 2 2 2 11" xfId="24427"/>
    <cellStyle name="Normal 2 4 2 2 2 11 2" xfId="24428"/>
    <cellStyle name="Normal 2 4 2 2 2 12" xfId="24429"/>
    <cellStyle name="Normal 2 4 2 2 2 12 2" xfId="24430"/>
    <cellStyle name="Normal 2 4 2 2 2 13" xfId="24431"/>
    <cellStyle name="Normal 2 4 2 2 2 13 2" xfId="24432"/>
    <cellStyle name="Normal 2 4 2 2 2 14" xfId="24433"/>
    <cellStyle name="Normal 2 4 2 2 2 14 2" xfId="24434"/>
    <cellStyle name="Normal 2 4 2 2 2 15" xfId="24435"/>
    <cellStyle name="Normal 2 4 2 2 2 15 2" xfId="24436"/>
    <cellStyle name="Normal 2 4 2 2 2 16" xfId="24437"/>
    <cellStyle name="Normal 2 4 2 2 2 16 2" xfId="24438"/>
    <cellStyle name="Normal 2 4 2 2 2 17" xfId="24439"/>
    <cellStyle name="Normal 2 4 2 2 2 2" xfId="24440"/>
    <cellStyle name="Normal 2 4 2 2 2 2 2" xfId="24441"/>
    <cellStyle name="Normal 2 4 2 2 2 2 2 10" xfId="24442"/>
    <cellStyle name="Normal 2 4 2 2 2 2 2 10 2" xfId="24443"/>
    <cellStyle name="Normal 2 4 2 2 2 2 2 11" xfId="24444"/>
    <cellStyle name="Normal 2 4 2 2 2 2 2 11 2" xfId="24445"/>
    <cellStyle name="Normal 2 4 2 2 2 2 2 12" xfId="24446"/>
    <cellStyle name="Normal 2 4 2 2 2 2 2 12 2" xfId="24447"/>
    <cellStyle name="Normal 2 4 2 2 2 2 2 13" xfId="24448"/>
    <cellStyle name="Normal 2 4 2 2 2 2 2 2" xfId="24449"/>
    <cellStyle name="Normal 2 4 2 2 2 2 2 2 10" xfId="24450"/>
    <cellStyle name="Normal 2 4 2 2 2 2 2 2 10 2" xfId="24451"/>
    <cellStyle name="Normal 2 4 2 2 2 2 2 2 11" xfId="24452"/>
    <cellStyle name="Normal 2 4 2 2 2 2 2 2 11 2" xfId="24453"/>
    <cellStyle name="Normal 2 4 2 2 2 2 2 2 12" xfId="24454"/>
    <cellStyle name="Normal 2 4 2 2 2 2 2 2 2" xfId="24455"/>
    <cellStyle name="Normal 2 4 2 2 2 2 2 2 2 10" xfId="24456"/>
    <cellStyle name="Normal 2 4 2 2 2 2 2 2 2 10 2" xfId="24457"/>
    <cellStyle name="Normal 2 4 2 2 2 2 2 2 2 11" xfId="24458"/>
    <cellStyle name="Normal 2 4 2 2 2 2 2 2 2 2" xfId="24459"/>
    <cellStyle name="Normal 2 4 2 2 2 2 2 2 2 2 2" xfId="24460"/>
    <cellStyle name="Normal 2 4 2 2 2 2 2 2 2 3" xfId="24461"/>
    <cellStyle name="Normal 2 4 2 2 2 2 2 2 2 3 2" xfId="24462"/>
    <cellStyle name="Normal 2 4 2 2 2 2 2 2 2 4" xfId="24463"/>
    <cellStyle name="Normal 2 4 2 2 2 2 2 2 2 4 2" xfId="24464"/>
    <cellStyle name="Normal 2 4 2 2 2 2 2 2 2 5" xfId="24465"/>
    <cellStyle name="Normal 2 4 2 2 2 2 2 2 2 5 2" xfId="24466"/>
    <cellStyle name="Normal 2 4 2 2 2 2 2 2 2 6" xfId="24467"/>
    <cellStyle name="Normal 2 4 2 2 2 2 2 2 2 6 2" xfId="24468"/>
    <cellStyle name="Normal 2 4 2 2 2 2 2 2 2 7" xfId="24469"/>
    <cellStyle name="Normal 2 4 2 2 2 2 2 2 2 7 2" xfId="24470"/>
    <cellStyle name="Normal 2 4 2 2 2 2 2 2 2 8" xfId="24471"/>
    <cellStyle name="Normal 2 4 2 2 2 2 2 2 2 8 2" xfId="24472"/>
    <cellStyle name="Normal 2 4 2 2 2 2 2 2 2 9" xfId="24473"/>
    <cellStyle name="Normal 2 4 2 2 2 2 2 2 2 9 2" xfId="24474"/>
    <cellStyle name="Normal 2 4 2 2 2 2 2 2 3" xfId="24475"/>
    <cellStyle name="Normal 2 4 2 2 2 2 2 2 3 2" xfId="24476"/>
    <cellStyle name="Normal 2 4 2 2 2 2 2 2 4" xfId="24477"/>
    <cellStyle name="Normal 2 4 2 2 2 2 2 2 4 2" xfId="24478"/>
    <cellStyle name="Normal 2 4 2 2 2 2 2 2 5" xfId="24479"/>
    <cellStyle name="Normal 2 4 2 2 2 2 2 2 5 2" xfId="24480"/>
    <cellStyle name="Normal 2 4 2 2 2 2 2 2 6" xfId="24481"/>
    <cellStyle name="Normal 2 4 2 2 2 2 2 2 6 2" xfId="24482"/>
    <cellStyle name="Normal 2 4 2 2 2 2 2 2 7" xfId="24483"/>
    <cellStyle name="Normal 2 4 2 2 2 2 2 2 7 2" xfId="24484"/>
    <cellStyle name="Normal 2 4 2 2 2 2 2 2 8" xfId="24485"/>
    <cellStyle name="Normal 2 4 2 2 2 2 2 2 8 2" xfId="24486"/>
    <cellStyle name="Normal 2 4 2 2 2 2 2 2 9" xfId="24487"/>
    <cellStyle name="Normal 2 4 2 2 2 2 2 2 9 2" xfId="24488"/>
    <cellStyle name="Normal 2 4 2 2 2 2 2 3" xfId="24489"/>
    <cellStyle name="Normal 2 4 2 2 2 2 2 3 10" xfId="24490"/>
    <cellStyle name="Normal 2 4 2 2 2 2 2 3 10 2" xfId="24491"/>
    <cellStyle name="Normal 2 4 2 2 2 2 2 3 11" xfId="24492"/>
    <cellStyle name="Normal 2 4 2 2 2 2 2 3 2" xfId="24493"/>
    <cellStyle name="Normal 2 4 2 2 2 2 2 3 2 2" xfId="24494"/>
    <cellStyle name="Normal 2 4 2 2 2 2 2 3 3" xfId="24495"/>
    <cellStyle name="Normal 2 4 2 2 2 2 2 3 3 2" xfId="24496"/>
    <cellStyle name="Normal 2 4 2 2 2 2 2 3 4" xfId="24497"/>
    <cellStyle name="Normal 2 4 2 2 2 2 2 3 4 2" xfId="24498"/>
    <cellStyle name="Normal 2 4 2 2 2 2 2 3 5" xfId="24499"/>
    <cellStyle name="Normal 2 4 2 2 2 2 2 3 5 2" xfId="24500"/>
    <cellStyle name="Normal 2 4 2 2 2 2 2 3 6" xfId="24501"/>
    <cellStyle name="Normal 2 4 2 2 2 2 2 3 6 2" xfId="24502"/>
    <cellStyle name="Normal 2 4 2 2 2 2 2 3 7" xfId="24503"/>
    <cellStyle name="Normal 2 4 2 2 2 2 2 3 7 2" xfId="24504"/>
    <cellStyle name="Normal 2 4 2 2 2 2 2 3 8" xfId="24505"/>
    <cellStyle name="Normal 2 4 2 2 2 2 2 3 8 2" xfId="24506"/>
    <cellStyle name="Normal 2 4 2 2 2 2 2 3 9" xfId="24507"/>
    <cellStyle name="Normal 2 4 2 2 2 2 2 3 9 2" xfId="24508"/>
    <cellStyle name="Normal 2 4 2 2 2 2 2 4" xfId="24509"/>
    <cellStyle name="Normal 2 4 2 2 2 2 2 4 2" xfId="24510"/>
    <cellStyle name="Normal 2 4 2 2 2 2 2 5" xfId="24511"/>
    <cellStyle name="Normal 2 4 2 2 2 2 2 5 2" xfId="24512"/>
    <cellStyle name="Normal 2 4 2 2 2 2 2 6" xfId="24513"/>
    <cellStyle name="Normal 2 4 2 2 2 2 2 6 2" xfId="24514"/>
    <cellStyle name="Normal 2 4 2 2 2 2 2 7" xfId="24515"/>
    <cellStyle name="Normal 2 4 2 2 2 2 2 7 2" xfId="24516"/>
    <cellStyle name="Normal 2 4 2 2 2 2 2 8" xfId="24517"/>
    <cellStyle name="Normal 2 4 2 2 2 2 2 8 2" xfId="24518"/>
    <cellStyle name="Normal 2 4 2 2 2 2 2 9" xfId="24519"/>
    <cellStyle name="Normal 2 4 2 2 2 2 2 9 2" xfId="24520"/>
    <cellStyle name="Normal 2 4 2 2 2 2 3" xfId="24521"/>
    <cellStyle name="Normal 2 4 2 2 2 2 3 10" xfId="24522"/>
    <cellStyle name="Normal 2 4 2 2 2 2 3 10 2" xfId="24523"/>
    <cellStyle name="Normal 2 4 2 2 2 2 3 11" xfId="24524"/>
    <cellStyle name="Normal 2 4 2 2 2 2 3 11 2" xfId="24525"/>
    <cellStyle name="Normal 2 4 2 2 2 2 3 12" xfId="24526"/>
    <cellStyle name="Normal 2 4 2 2 2 2 3 12 2" xfId="24527"/>
    <cellStyle name="Normal 2 4 2 2 2 2 3 13" xfId="24528"/>
    <cellStyle name="Normal 2 4 2 2 2 2 3 2" xfId="24529"/>
    <cellStyle name="Normal 2 4 2 2 2 2 3 2 10" xfId="24530"/>
    <cellStyle name="Normal 2 4 2 2 2 2 3 2 10 2" xfId="24531"/>
    <cellStyle name="Normal 2 4 2 2 2 2 3 2 11" xfId="24532"/>
    <cellStyle name="Normal 2 4 2 2 2 2 3 2 11 2" xfId="24533"/>
    <cellStyle name="Normal 2 4 2 2 2 2 3 2 12" xfId="24534"/>
    <cellStyle name="Normal 2 4 2 2 2 2 3 2 2" xfId="24535"/>
    <cellStyle name="Normal 2 4 2 2 2 2 3 2 2 10" xfId="24536"/>
    <cellStyle name="Normal 2 4 2 2 2 2 3 2 2 10 2" xfId="24537"/>
    <cellStyle name="Normal 2 4 2 2 2 2 3 2 2 11" xfId="24538"/>
    <cellStyle name="Normal 2 4 2 2 2 2 3 2 2 2" xfId="24539"/>
    <cellStyle name="Normal 2 4 2 2 2 2 3 2 2 2 2" xfId="24540"/>
    <cellStyle name="Normal 2 4 2 2 2 2 3 2 2 3" xfId="24541"/>
    <cellStyle name="Normal 2 4 2 2 2 2 3 2 2 3 2" xfId="24542"/>
    <cellStyle name="Normal 2 4 2 2 2 2 3 2 2 4" xfId="24543"/>
    <cellStyle name="Normal 2 4 2 2 2 2 3 2 2 4 2" xfId="24544"/>
    <cellStyle name="Normal 2 4 2 2 2 2 3 2 2 5" xfId="24545"/>
    <cellStyle name="Normal 2 4 2 2 2 2 3 2 2 5 2" xfId="24546"/>
    <cellStyle name="Normal 2 4 2 2 2 2 3 2 2 6" xfId="24547"/>
    <cellStyle name="Normal 2 4 2 2 2 2 3 2 2 6 2" xfId="24548"/>
    <cellStyle name="Normal 2 4 2 2 2 2 3 2 2 7" xfId="24549"/>
    <cellStyle name="Normal 2 4 2 2 2 2 3 2 2 7 2" xfId="24550"/>
    <cellStyle name="Normal 2 4 2 2 2 2 3 2 2 8" xfId="24551"/>
    <cellStyle name="Normal 2 4 2 2 2 2 3 2 2 8 2" xfId="24552"/>
    <cellStyle name="Normal 2 4 2 2 2 2 3 2 2 9" xfId="24553"/>
    <cellStyle name="Normal 2 4 2 2 2 2 3 2 2 9 2" xfId="24554"/>
    <cellStyle name="Normal 2 4 2 2 2 2 3 2 3" xfId="24555"/>
    <cellStyle name="Normal 2 4 2 2 2 2 3 2 3 2" xfId="24556"/>
    <cellStyle name="Normal 2 4 2 2 2 2 3 2 4" xfId="24557"/>
    <cellStyle name="Normal 2 4 2 2 2 2 3 2 4 2" xfId="24558"/>
    <cellStyle name="Normal 2 4 2 2 2 2 3 2 5" xfId="24559"/>
    <cellStyle name="Normal 2 4 2 2 2 2 3 2 5 2" xfId="24560"/>
    <cellStyle name="Normal 2 4 2 2 2 2 3 2 6" xfId="24561"/>
    <cellStyle name="Normal 2 4 2 2 2 2 3 2 6 2" xfId="24562"/>
    <cellStyle name="Normal 2 4 2 2 2 2 3 2 7" xfId="24563"/>
    <cellStyle name="Normal 2 4 2 2 2 2 3 2 7 2" xfId="24564"/>
    <cellStyle name="Normal 2 4 2 2 2 2 3 2 8" xfId="24565"/>
    <cellStyle name="Normal 2 4 2 2 2 2 3 2 8 2" xfId="24566"/>
    <cellStyle name="Normal 2 4 2 2 2 2 3 2 9" xfId="24567"/>
    <cellStyle name="Normal 2 4 2 2 2 2 3 2 9 2" xfId="24568"/>
    <cellStyle name="Normal 2 4 2 2 2 2 3 3" xfId="24569"/>
    <cellStyle name="Normal 2 4 2 2 2 2 3 3 10" xfId="24570"/>
    <cellStyle name="Normal 2 4 2 2 2 2 3 3 10 2" xfId="24571"/>
    <cellStyle name="Normal 2 4 2 2 2 2 3 3 11" xfId="24572"/>
    <cellStyle name="Normal 2 4 2 2 2 2 3 3 2" xfId="24573"/>
    <cellStyle name="Normal 2 4 2 2 2 2 3 3 2 2" xfId="24574"/>
    <cellStyle name="Normal 2 4 2 2 2 2 3 3 3" xfId="24575"/>
    <cellStyle name="Normal 2 4 2 2 2 2 3 3 3 2" xfId="24576"/>
    <cellStyle name="Normal 2 4 2 2 2 2 3 3 4" xfId="24577"/>
    <cellStyle name="Normal 2 4 2 2 2 2 3 3 4 2" xfId="24578"/>
    <cellStyle name="Normal 2 4 2 2 2 2 3 3 5" xfId="24579"/>
    <cellStyle name="Normal 2 4 2 2 2 2 3 3 5 2" xfId="24580"/>
    <cellStyle name="Normal 2 4 2 2 2 2 3 3 6" xfId="24581"/>
    <cellStyle name="Normal 2 4 2 2 2 2 3 3 6 2" xfId="24582"/>
    <cellStyle name="Normal 2 4 2 2 2 2 3 3 7" xfId="24583"/>
    <cellStyle name="Normal 2 4 2 2 2 2 3 3 7 2" xfId="24584"/>
    <cellStyle name="Normal 2 4 2 2 2 2 3 3 8" xfId="24585"/>
    <cellStyle name="Normal 2 4 2 2 2 2 3 3 8 2" xfId="24586"/>
    <cellStyle name="Normal 2 4 2 2 2 2 3 3 9" xfId="24587"/>
    <cellStyle name="Normal 2 4 2 2 2 2 3 3 9 2" xfId="24588"/>
    <cellStyle name="Normal 2 4 2 2 2 2 3 4" xfId="24589"/>
    <cellStyle name="Normal 2 4 2 2 2 2 3 4 2" xfId="24590"/>
    <cellStyle name="Normal 2 4 2 2 2 2 3 5" xfId="24591"/>
    <cellStyle name="Normal 2 4 2 2 2 2 3 5 2" xfId="24592"/>
    <cellStyle name="Normal 2 4 2 2 2 2 3 6" xfId="24593"/>
    <cellStyle name="Normal 2 4 2 2 2 2 3 6 2" xfId="24594"/>
    <cellStyle name="Normal 2 4 2 2 2 2 3 7" xfId="24595"/>
    <cellStyle name="Normal 2 4 2 2 2 2 3 7 2" xfId="24596"/>
    <cellStyle name="Normal 2 4 2 2 2 2 3 8" xfId="24597"/>
    <cellStyle name="Normal 2 4 2 2 2 2 3 8 2" xfId="24598"/>
    <cellStyle name="Normal 2 4 2 2 2 2 3 9" xfId="24599"/>
    <cellStyle name="Normal 2 4 2 2 2 2 3 9 2" xfId="24600"/>
    <cellStyle name="Normal 2 4 2 2 2 2 4" xfId="24601"/>
    <cellStyle name="Normal 2 4 2 2 2 2 4 10" xfId="24602"/>
    <cellStyle name="Normal 2 4 2 2 2 2 4 10 2" xfId="24603"/>
    <cellStyle name="Normal 2 4 2 2 2 2 4 11" xfId="24604"/>
    <cellStyle name="Normal 2 4 2 2 2 2 4 11 2" xfId="24605"/>
    <cellStyle name="Normal 2 4 2 2 2 2 4 12" xfId="24606"/>
    <cellStyle name="Normal 2 4 2 2 2 2 4 12 2" xfId="24607"/>
    <cellStyle name="Normal 2 4 2 2 2 2 4 13" xfId="24608"/>
    <cellStyle name="Normal 2 4 2 2 2 2 4 2" xfId="24609"/>
    <cellStyle name="Normal 2 4 2 2 2 2 4 2 10" xfId="24610"/>
    <cellStyle name="Normal 2 4 2 2 2 2 4 2 10 2" xfId="24611"/>
    <cellStyle name="Normal 2 4 2 2 2 2 4 2 11" xfId="24612"/>
    <cellStyle name="Normal 2 4 2 2 2 2 4 2 11 2" xfId="24613"/>
    <cellStyle name="Normal 2 4 2 2 2 2 4 2 12" xfId="24614"/>
    <cellStyle name="Normal 2 4 2 2 2 2 4 2 2" xfId="24615"/>
    <cellStyle name="Normal 2 4 2 2 2 2 4 2 2 10" xfId="24616"/>
    <cellStyle name="Normal 2 4 2 2 2 2 4 2 2 10 2" xfId="24617"/>
    <cellStyle name="Normal 2 4 2 2 2 2 4 2 2 11" xfId="24618"/>
    <cellStyle name="Normal 2 4 2 2 2 2 4 2 2 2" xfId="24619"/>
    <cellStyle name="Normal 2 4 2 2 2 2 4 2 2 2 2" xfId="24620"/>
    <cellStyle name="Normal 2 4 2 2 2 2 4 2 2 3" xfId="24621"/>
    <cellStyle name="Normal 2 4 2 2 2 2 4 2 2 3 2" xfId="24622"/>
    <cellStyle name="Normal 2 4 2 2 2 2 4 2 2 4" xfId="24623"/>
    <cellStyle name="Normal 2 4 2 2 2 2 4 2 2 4 2" xfId="24624"/>
    <cellStyle name="Normal 2 4 2 2 2 2 4 2 2 5" xfId="24625"/>
    <cellStyle name="Normal 2 4 2 2 2 2 4 2 2 5 2" xfId="24626"/>
    <cellStyle name="Normal 2 4 2 2 2 2 4 2 2 6" xfId="24627"/>
    <cellStyle name="Normal 2 4 2 2 2 2 4 2 2 6 2" xfId="24628"/>
    <cellStyle name="Normal 2 4 2 2 2 2 4 2 2 7" xfId="24629"/>
    <cellStyle name="Normal 2 4 2 2 2 2 4 2 2 7 2" xfId="24630"/>
    <cellStyle name="Normal 2 4 2 2 2 2 4 2 2 8" xfId="24631"/>
    <cellStyle name="Normal 2 4 2 2 2 2 4 2 2 8 2" xfId="24632"/>
    <cellStyle name="Normal 2 4 2 2 2 2 4 2 2 9" xfId="24633"/>
    <cellStyle name="Normal 2 4 2 2 2 2 4 2 2 9 2" xfId="24634"/>
    <cellStyle name="Normal 2 4 2 2 2 2 4 2 3" xfId="24635"/>
    <cellStyle name="Normal 2 4 2 2 2 2 4 2 3 2" xfId="24636"/>
    <cellStyle name="Normal 2 4 2 2 2 2 4 2 4" xfId="24637"/>
    <cellStyle name="Normal 2 4 2 2 2 2 4 2 4 2" xfId="24638"/>
    <cellStyle name="Normal 2 4 2 2 2 2 4 2 5" xfId="24639"/>
    <cellStyle name="Normal 2 4 2 2 2 2 4 2 5 2" xfId="24640"/>
    <cellStyle name="Normal 2 4 2 2 2 2 4 2 6" xfId="24641"/>
    <cellStyle name="Normal 2 4 2 2 2 2 4 2 6 2" xfId="24642"/>
    <cellStyle name="Normal 2 4 2 2 2 2 4 2 7" xfId="24643"/>
    <cellStyle name="Normal 2 4 2 2 2 2 4 2 7 2" xfId="24644"/>
    <cellStyle name="Normal 2 4 2 2 2 2 4 2 8" xfId="24645"/>
    <cellStyle name="Normal 2 4 2 2 2 2 4 2 8 2" xfId="24646"/>
    <cellStyle name="Normal 2 4 2 2 2 2 4 2 9" xfId="24647"/>
    <cellStyle name="Normal 2 4 2 2 2 2 4 2 9 2" xfId="24648"/>
    <cellStyle name="Normal 2 4 2 2 2 2 4 3" xfId="24649"/>
    <cellStyle name="Normal 2 4 2 2 2 2 4 3 10" xfId="24650"/>
    <cellStyle name="Normal 2 4 2 2 2 2 4 3 10 2" xfId="24651"/>
    <cellStyle name="Normal 2 4 2 2 2 2 4 3 11" xfId="24652"/>
    <cellStyle name="Normal 2 4 2 2 2 2 4 3 2" xfId="24653"/>
    <cellStyle name="Normal 2 4 2 2 2 2 4 3 2 2" xfId="24654"/>
    <cellStyle name="Normal 2 4 2 2 2 2 4 3 3" xfId="24655"/>
    <cellStyle name="Normal 2 4 2 2 2 2 4 3 3 2" xfId="24656"/>
    <cellStyle name="Normal 2 4 2 2 2 2 4 3 4" xfId="24657"/>
    <cellStyle name="Normal 2 4 2 2 2 2 4 3 4 2" xfId="24658"/>
    <cellStyle name="Normal 2 4 2 2 2 2 4 3 5" xfId="24659"/>
    <cellStyle name="Normal 2 4 2 2 2 2 4 3 5 2" xfId="24660"/>
    <cellStyle name="Normal 2 4 2 2 2 2 4 3 6" xfId="24661"/>
    <cellStyle name="Normal 2 4 2 2 2 2 4 3 6 2" xfId="24662"/>
    <cellStyle name="Normal 2 4 2 2 2 2 4 3 7" xfId="24663"/>
    <cellStyle name="Normal 2 4 2 2 2 2 4 3 7 2" xfId="24664"/>
    <cellStyle name="Normal 2 4 2 2 2 2 4 3 8" xfId="24665"/>
    <cellStyle name="Normal 2 4 2 2 2 2 4 3 8 2" xfId="24666"/>
    <cellStyle name="Normal 2 4 2 2 2 2 4 3 9" xfId="24667"/>
    <cellStyle name="Normal 2 4 2 2 2 2 4 3 9 2" xfId="24668"/>
    <cellStyle name="Normal 2 4 2 2 2 2 4 4" xfId="24669"/>
    <cellStyle name="Normal 2 4 2 2 2 2 4 4 2" xfId="24670"/>
    <cellStyle name="Normal 2 4 2 2 2 2 4 5" xfId="24671"/>
    <cellStyle name="Normal 2 4 2 2 2 2 4 5 2" xfId="24672"/>
    <cellStyle name="Normal 2 4 2 2 2 2 4 6" xfId="24673"/>
    <cellStyle name="Normal 2 4 2 2 2 2 4 6 2" xfId="24674"/>
    <cellStyle name="Normal 2 4 2 2 2 2 4 7" xfId="24675"/>
    <cellStyle name="Normal 2 4 2 2 2 2 4 7 2" xfId="24676"/>
    <cellStyle name="Normal 2 4 2 2 2 2 4 8" xfId="24677"/>
    <cellStyle name="Normal 2 4 2 2 2 2 4 8 2" xfId="24678"/>
    <cellStyle name="Normal 2 4 2 2 2 2 4 9" xfId="24679"/>
    <cellStyle name="Normal 2 4 2 2 2 2 4 9 2" xfId="24680"/>
    <cellStyle name="Normal 2 4 2 2 2 2 5" xfId="24681"/>
    <cellStyle name="Normal 2 4 2 2 2 2 5 10" xfId="24682"/>
    <cellStyle name="Normal 2 4 2 2 2 2 5 10 2" xfId="24683"/>
    <cellStyle name="Normal 2 4 2 2 2 2 5 11" xfId="24684"/>
    <cellStyle name="Normal 2 4 2 2 2 2 5 11 2" xfId="24685"/>
    <cellStyle name="Normal 2 4 2 2 2 2 5 12" xfId="24686"/>
    <cellStyle name="Normal 2 4 2 2 2 2 5 12 2" xfId="24687"/>
    <cellStyle name="Normal 2 4 2 2 2 2 5 13" xfId="24688"/>
    <cellStyle name="Normal 2 4 2 2 2 2 5 2" xfId="24689"/>
    <cellStyle name="Normal 2 4 2 2 2 2 5 2 10" xfId="24690"/>
    <cellStyle name="Normal 2 4 2 2 2 2 5 2 10 2" xfId="24691"/>
    <cellStyle name="Normal 2 4 2 2 2 2 5 2 11" xfId="24692"/>
    <cellStyle name="Normal 2 4 2 2 2 2 5 2 11 2" xfId="24693"/>
    <cellStyle name="Normal 2 4 2 2 2 2 5 2 12" xfId="24694"/>
    <cellStyle name="Normal 2 4 2 2 2 2 5 2 2" xfId="24695"/>
    <cellStyle name="Normal 2 4 2 2 2 2 5 2 2 10" xfId="24696"/>
    <cellStyle name="Normal 2 4 2 2 2 2 5 2 2 10 2" xfId="24697"/>
    <cellStyle name="Normal 2 4 2 2 2 2 5 2 2 11" xfId="24698"/>
    <cellStyle name="Normal 2 4 2 2 2 2 5 2 2 2" xfId="24699"/>
    <cellStyle name="Normal 2 4 2 2 2 2 5 2 2 2 2" xfId="24700"/>
    <cellStyle name="Normal 2 4 2 2 2 2 5 2 2 3" xfId="24701"/>
    <cellStyle name="Normal 2 4 2 2 2 2 5 2 2 3 2" xfId="24702"/>
    <cellStyle name="Normal 2 4 2 2 2 2 5 2 2 4" xfId="24703"/>
    <cellStyle name="Normal 2 4 2 2 2 2 5 2 2 4 2" xfId="24704"/>
    <cellStyle name="Normal 2 4 2 2 2 2 5 2 2 5" xfId="24705"/>
    <cellStyle name="Normal 2 4 2 2 2 2 5 2 2 5 2" xfId="24706"/>
    <cellStyle name="Normal 2 4 2 2 2 2 5 2 2 6" xfId="24707"/>
    <cellStyle name="Normal 2 4 2 2 2 2 5 2 2 6 2" xfId="24708"/>
    <cellStyle name="Normal 2 4 2 2 2 2 5 2 2 7" xfId="24709"/>
    <cellStyle name="Normal 2 4 2 2 2 2 5 2 2 7 2" xfId="24710"/>
    <cellStyle name="Normal 2 4 2 2 2 2 5 2 2 8" xfId="24711"/>
    <cellStyle name="Normal 2 4 2 2 2 2 5 2 2 8 2" xfId="24712"/>
    <cellStyle name="Normal 2 4 2 2 2 2 5 2 2 9" xfId="24713"/>
    <cellStyle name="Normal 2 4 2 2 2 2 5 2 2 9 2" xfId="24714"/>
    <cellStyle name="Normal 2 4 2 2 2 2 5 2 3" xfId="24715"/>
    <cellStyle name="Normal 2 4 2 2 2 2 5 2 3 2" xfId="24716"/>
    <cellStyle name="Normal 2 4 2 2 2 2 5 2 4" xfId="24717"/>
    <cellStyle name="Normal 2 4 2 2 2 2 5 2 4 2" xfId="24718"/>
    <cellStyle name="Normal 2 4 2 2 2 2 5 2 5" xfId="24719"/>
    <cellStyle name="Normal 2 4 2 2 2 2 5 2 5 2" xfId="24720"/>
    <cellStyle name="Normal 2 4 2 2 2 2 5 2 6" xfId="24721"/>
    <cellStyle name="Normal 2 4 2 2 2 2 5 2 6 2" xfId="24722"/>
    <cellStyle name="Normal 2 4 2 2 2 2 5 2 7" xfId="24723"/>
    <cellStyle name="Normal 2 4 2 2 2 2 5 2 7 2" xfId="24724"/>
    <cellStyle name="Normal 2 4 2 2 2 2 5 2 8" xfId="24725"/>
    <cellStyle name="Normal 2 4 2 2 2 2 5 2 8 2" xfId="24726"/>
    <cellStyle name="Normal 2 4 2 2 2 2 5 2 9" xfId="24727"/>
    <cellStyle name="Normal 2 4 2 2 2 2 5 2 9 2" xfId="24728"/>
    <cellStyle name="Normal 2 4 2 2 2 2 5 3" xfId="24729"/>
    <cellStyle name="Normal 2 4 2 2 2 2 5 3 10" xfId="24730"/>
    <cellStyle name="Normal 2 4 2 2 2 2 5 3 10 2" xfId="24731"/>
    <cellStyle name="Normal 2 4 2 2 2 2 5 3 11" xfId="24732"/>
    <cellStyle name="Normal 2 4 2 2 2 2 5 3 2" xfId="24733"/>
    <cellStyle name="Normal 2 4 2 2 2 2 5 3 2 2" xfId="24734"/>
    <cellStyle name="Normal 2 4 2 2 2 2 5 3 3" xfId="24735"/>
    <cellStyle name="Normal 2 4 2 2 2 2 5 3 3 2" xfId="24736"/>
    <cellStyle name="Normal 2 4 2 2 2 2 5 3 4" xfId="24737"/>
    <cellStyle name="Normal 2 4 2 2 2 2 5 3 4 2" xfId="24738"/>
    <cellStyle name="Normal 2 4 2 2 2 2 5 3 5" xfId="24739"/>
    <cellStyle name="Normal 2 4 2 2 2 2 5 3 5 2" xfId="24740"/>
    <cellStyle name="Normal 2 4 2 2 2 2 5 3 6" xfId="24741"/>
    <cellStyle name="Normal 2 4 2 2 2 2 5 3 6 2" xfId="24742"/>
    <cellStyle name="Normal 2 4 2 2 2 2 5 3 7" xfId="24743"/>
    <cellStyle name="Normal 2 4 2 2 2 2 5 3 7 2" xfId="24744"/>
    <cellStyle name="Normal 2 4 2 2 2 2 5 3 8" xfId="24745"/>
    <cellStyle name="Normal 2 4 2 2 2 2 5 3 8 2" xfId="24746"/>
    <cellStyle name="Normal 2 4 2 2 2 2 5 3 9" xfId="24747"/>
    <cellStyle name="Normal 2 4 2 2 2 2 5 3 9 2" xfId="24748"/>
    <cellStyle name="Normal 2 4 2 2 2 2 5 4" xfId="24749"/>
    <cellStyle name="Normal 2 4 2 2 2 2 5 4 2" xfId="24750"/>
    <cellStyle name="Normal 2 4 2 2 2 2 5 5" xfId="24751"/>
    <cellStyle name="Normal 2 4 2 2 2 2 5 5 2" xfId="24752"/>
    <cellStyle name="Normal 2 4 2 2 2 2 5 6" xfId="24753"/>
    <cellStyle name="Normal 2 4 2 2 2 2 5 6 2" xfId="24754"/>
    <cellStyle name="Normal 2 4 2 2 2 2 5 7" xfId="24755"/>
    <cellStyle name="Normal 2 4 2 2 2 2 5 7 2" xfId="24756"/>
    <cellStyle name="Normal 2 4 2 2 2 2 5 8" xfId="24757"/>
    <cellStyle name="Normal 2 4 2 2 2 2 5 8 2" xfId="24758"/>
    <cellStyle name="Normal 2 4 2 2 2 2 5 9" xfId="24759"/>
    <cellStyle name="Normal 2 4 2 2 2 2 5 9 2" xfId="24760"/>
    <cellStyle name="Normal 2 4 2 2 2 2 6" xfId="24761"/>
    <cellStyle name="Normal 2 4 2 2 2 3" xfId="24762"/>
    <cellStyle name="Normal 2 4 2 2 2 3 2" xfId="24763"/>
    <cellStyle name="Normal 2 4 2 2 2 4" xfId="24764"/>
    <cellStyle name="Normal 2 4 2 2 2 4 2" xfId="24765"/>
    <cellStyle name="Normal 2 4 2 2 2 5" xfId="24766"/>
    <cellStyle name="Normal 2 4 2 2 2 5 2" xfId="24767"/>
    <cellStyle name="Normal 2 4 2 2 2 6" xfId="24768"/>
    <cellStyle name="Normal 2 4 2 2 2 6 10" xfId="24769"/>
    <cellStyle name="Normal 2 4 2 2 2 6 10 2" xfId="24770"/>
    <cellStyle name="Normal 2 4 2 2 2 6 11" xfId="24771"/>
    <cellStyle name="Normal 2 4 2 2 2 6 11 2" xfId="24772"/>
    <cellStyle name="Normal 2 4 2 2 2 6 12" xfId="24773"/>
    <cellStyle name="Normal 2 4 2 2 2 6 2" xfId="24774"/>
    <cellStyle name="Normal 2 4 2 2 2 6 2 10" xfId="24775"/>
    <cellStyle name="Normal 2 4 2 2 2 6 2 10 2" xfId="24776"/>
    <cellStyle name="Normal 2 4 2 2 2 6 2 11" xfId="24777"/>
    <cellStyle name="Normal 2 4 2 2 2 6 2 2" xfId="24778"/>
    <cellStyle name="Normal 2 4 2 2 2 6 2 2 2" xfId="24779"/>
    <cellStyle name="Normal 2 4 2 2 2 6 2 3" xfId="24780"/>
    <cellStyle name="Normal 2 4 2 2 2 6 2 3 2" xfId="24781"/>
    <cellStyle name="Normal 2 4 2 2 2 6 2 4" xfId="24782"/>
    <cellStyle name="Normal 2 4 2 2 2 6 2 4 2" xfId="24783"/>
    <cellStyle name="Normal 2 4 2 2 2 6 2 5" xfId="24784"/>
    <cellStyle name="Normal 2 4 2 2 2 6 2 5 2" xfId="24785"/>
    <cellStyle name="Normal 2 4 2 2 2 6 2 6" xfId="24786"/>
    <cellStyle name="Normal 2 4 2 2 2 6 2 6 2" xfId="24787"/>
    <cellStyle name="Normal 2 4 2 2 2 6 2 7" xfId="24788"/>
    <cellStyle name="Normal 2 4 2 2 2 6 2 7 2" xfId="24789"/>
    <cellStyle name="Normal 2 4 2 2 2 6 2 8" xfId="24790"/>
    <cellStyle name="Normal 2 4 2 2 2 6 2 8 2" xfId="24791"/>
    <cellStyle name="Normal 2 4 2 2 2 6 2 9" xfId="24792"/>
    <cellStyle name="Normal 2 4 2 2 2 6 2 9 2" xfId="24793"/>
    <cellStyle name="Normal 2 4 2 2 2 6 3" xfId="24794"/>
    <cellStyle name="Normal 2 4 2 2 2 6 3 2" xfId="24795"/>
    <cellStyle name="Normal 2 4 2 2 2 6 4" xfId="24796"/>
    <cellStyle name="Normal 2 4 2 2 2 6 4 2" xfId="24797"/>
    <cellStyle name="Normal 2 4 2 2 2 6 5" xfId="24798"/>
    <cellStyle name="Normal 2 4 2 2 2 6 5 2" xfId="24799"/>
    <cellStyle name="Normal 2 4 2 2 2 6 6" xfId="24800"/>
    <cellStyle name="Normal 2 4 2 2 2 6 6 2" xfId="24801"/>
    <cellStyle name="Normal 2 4 2 2 2 6 7" xfId="24802"/>
    <cellStyle name="Normal 2 4 2 2 2 6 7 2" xfId="24803"/>
    <cellStyle name="Normal 2 4 2 2 2 6 8" xfId="24804"/>
    <cellStyle name="Normal 2 4 2 2 2 6 8 2" xfId="24805"/>
    <cellStyle name="Normal 2 4 2 2 2 6 9" xfId="24806"/>
    <cellStyle name="Normal 2 4 2 2 2 6 9 2" xfId="24807"/>
    <cellStyle name="Normal 2 4 2 2 2 7" xfId="24808"/>
    <cellStyle name="Normal 2 4 2 2 2 7 10" xfId="24809"/>
    <cellStyle name="Normal 2 4 2 2 2 7 10 2" xfId="24810"/>
    <cellStyle name="Normal 2 4 2 2 2 7 11" xfId="24811"/>
    <cellStyle name="Normal 2 4 2 2 2 7 2" xfId="24812"/>
    <cellStyle name="Normal 2 4 2 2 2 7 2 2" xfId="24813"/>
    <cellStyle name="Normal 2 4 2 2 2 7 3" xfId="24814"/>
    <cellStyle name="Normal 2 4 2 2 2 7 3 2" xfId="24815"/>
    <cellStyle name="Normal 2 4 2 2 2 7 4" xfId="24816"/>
    <cellStyle name="Normal 2 4 2 2 2 7 4 2" xfId="24817"/>
    <cellStyle name="Normal 2 4 2 2 2 7 5" xfId="24818"/>
    <cellStyle name="Normal 2 4 2 2 2 7 5 2" xfId="24819"/>
    <cellStyle name="Normal 2 4 2 2 2 7 6" xfId="24820"/>
    <cellStyle name="Normal 2 4 2 2 2 7 6 2" xfId="24821"/>
    <cellStyle name="Normal 2 4 2 2 2 7 7" xfId="24822"/>
    <cellStyle name="Normal 2 4 2 2 2 7 7 2" xfId="24823"/>
    <cellStyle name="Normal 2 4 2 2 2 7 8" xfId="24824"/>
    <cellStyle name="Normal 2 4 2 2 2 7 8 2" xfId="24825"/>
    <cellStyle name="Normal 2 4 2 2 2 7 9" xfId="24826"/>
    <cellStyle name="Normal 2 4 2 2 2 7 9 2" xfId="24827"/>
    <cellStyle name="Normal 2 4 2 2 2 8" xfId="24828"/>
    <cellStyle name="Normal 2 4 2 2 2 8 2" xfId="24829"/>
    <cellStyle name="Normal 2 4 2 2 2 9" xfId="24830"/>
    <cellStyle name="Normal 2 4 2 2 2 9 2" xfId="24831"/>
    <cellStyle name="Normal 2 4 2 2 3" xfId="24832"/>
    <cellStyle name="Normal 2 4 2 2 3 10" xfId="24833"/>
    <cellStyle name="Normal 2 4 2 2 3 10 2" xfId="24834"/>
    <cellStyle name="Normal 2 4 2 2 3 11" xfId="24835"/>
    <cellStyle name="Normal 2 4 2 2 3 11 2" xfId="24836"/>
    <cellStyle name="Normal 2 4 2 2 3 12" xfId="24837"/>
    <cellStyle name="Normal 2 4 2 2 3 12 2" xfId="24838"/>
    <cellStyle name="Normal 2 4 2 2 3 13" xfId="24839"/>
    <cellStyle name="Normal 2 4 2 2 3 2" xfId="24840"/>
    <cellStyle name="Normal 2 4 2 2 3 2 10" xfId="24841"/>
    <cellStyle name="Normal 2 4 2 2 3 2 10 2" xfId="24842"/>
    <cellStyle name="Normal 2 4 2 2 3 2 11" xfId="24843"/>
    <cellStyle name="Normal 2 4 2 2 3 2 11 2" xfId="24844"/>
    <cellStyle name="Normal 2 4 2 2 3 2 12" xfId="24845"/>
    <cellStyle name="Normal 2 4 2 2 3 2 2" xfId="24846"/>
    <cellStyle name="Normal 2 4 2 2 3 2 2 10" xfId="24847"/>
    <cellStyle name="Normal 2 4 2 2 3 2 2 10 2" xfId="24848"/>
    <cellStyle name="Normal 2 4 2 2 3 2 2 11" xfId="24849"/>
    <cellStyle name="Normal 2 4 2 2 3 2 2 2" xfId="24850"/>
    <cellStyle name="Normal 2 4 2 2 3 2 2 2 2" xfId="24851"/>
    <cellStyle name="Normal 2 4 2 2 3 2 2 3" xfId="24852"/>
    <cellStyle name="Normal 2 4 2 2 3 2 2 3 2" xfId="24853"/>
    <cellStyle name="Normal 2 4 2 2 3 2 2 4" xfId="24854"/>
    <cellStyle name="Normal 2 4 2 2 3 2 2 4 2" xfId="24855"/>
    <cellStyle name="Normal 2 4 2 2 3 2 2 5" xfId="24856"/>
    <cellStyle name="Normal 2 4 2 2 3 2 2 5 2" xfId="24857"/>
    <cellStyle name="Normal 2 4 2 2 3 2 2 6" xfId="24858"/>
    <cellStyle name="Normal 2 4 2 2 3 2 2 6 2" xfId="24859"/>
    <cellStyle name="Normal 2 4 2 2 3 2 2 7" xfId="24860"/>
    <cellStyle name="Normal 2 4 2 2 3 2 2 7 2" xfId="24861"/>
    <cellStyle name="Normal 2 4 2 2 3 2 2 8" xfId="24862"/>
    <cellStyle name="Normal 2 4 2 2 3 2 2 8 2" xfId="24863"/>
    <cellStyle name="Normal 2 4 2 2 3 2 2 9" xfId="24864"/>
    <cellStyle name="Normal 2 4 2 2 3 2 2 9 2" xfId="24865"/>
    <cellStyle name="Normal 2 4 2 2 3 2 3" xfId="24866"/>
    <cellStyle name="Normal 2 4 2 2 3 2 3 2" xfId="24867"/>
    <cellStyle name="Normal 2 4 2 2 3 2 4" xfId="24868"/>
    <cellStyle name="Normal 2 4 2 2 3 2 4 2" xfId="24869"/>
    <cellStyle name="Normal 2 4 2 2 3 2 5" xfId="24870"/>
    <cellStyle name="Normal 2 4 2 2 3 2 5 2" xfId="24871"/>
    <cellStyle name="Normal 2 4 2 2 3 2 6" xfId="24872"/>
    <cellStyle name="Normal 2 4 2 2 3 2 6 2" xfId="24873"/>
    <cellStyle name="Normal 2 4 2 2 3 2 7" xfId="24874"/>
    <cellStyle name="Normal 2 4 2 2 3 2 7 2" xfId="24875"/>
    <cellStyle name="Normal 2 4 2 2 3 2 8" xfId="24876"/>
    <cellStyle name="Normal 2 4 2 2 3 2 8 2" xfId="24877"/>
    <cellStyle name="Normal 2 4 2 2 3 2 9" xfId="24878"/>
    <cellStyle name="Normal 2 4 2 2 3 2 9 2" xfId="24879"/>
    <cellStyle name="Normal 2 4 2 2 3 3" xfId="24880"/>
    <cellStyle name="Normal 2 4 2 2 3 3 10" xfId="24881"/>
    <cellStyle name="Normal 2 4 2 2 3 3 10 2" xfId="24882"/>
    <cellStyle name="Normal 2 4 2 2 3 3 11" xfId="24883"/>
    <cellStyle name="Normal 2 4 2 2 3 3 2" xfId="24884"/>
    <cellStyle name="Normal 2 4 2 2 3 3 2 2" xfId="24885"/>
    <cellStyle name="Normal 2 4 2 2 3 3 3" xfId="24886"/>
    <cellStyle name="Normal 2 4 2 2 3 3 3 2" xfId="24887"/>
    <cellStyle name="Normal 2 4 2 2 3 3 4" xfId="24888"/>
    <cellStyle name="Normal 2 4 2 2 3 3 4 2" xfId="24889"/>
    <cellStyle name="Normal 2 4 2 2 3 3 5" xfId="24890"/>
    <cellStyle name="Normal 2 4 2 2 3 3 5 2" xfId="24891"/>
    <cellStyle name="Normal 2 4 2 2 3 3 6" xfId="24892"/>
    <cellStyle name="Normal 2 4 2 2 3 3 6 2" xfId="24893"/>
    <cellStyle name="Normal 2 4 2 2 3 3 7" xfId="24894"/>
    <cellStyle name="Normal 2 4 2 2 3 3 7 2" xfId="24895"/>
    <cellStyle name="Normal 2 4 2 2 3 3 8" xfId="24896"/>
    <cellStyle name="Normal 2 4 2 2 3 3 8 2" xfId="24897"/>
    <cellStyle name="Normal 2 4 2 2 3 3 9" xfId="24898"/>
    <cellStyle name="Normal 2 4 2 2 3 3 9 2" xfId="24899"/>
    <cellStyle name="Normal 2 4 2 2 3 4" xfId="24900"/>
    <cellStyle name="Normal 2 4 2 2 3 4 2" xfId="24901"/>
    <cellStyle name="Normal 2 4 2 2 3 5" xfId="24902"/>
    <cellStyle name="Normal 2 4 2 2 3 5 2" xfId="24903"/>
    <cellStyle name="Normal 2 4 2 2 3 6" xfId="24904"/>
    <cellStyle name="Normal 2 4 2 2 3 6 2" xfId="24905"/>
    <cellStyle name="Normal 2 4 2 2 3 7" xfId="24906"/>
    <cellStyle name="Normal 2 4 2 2 3 7 2" xfId="24907"/>
    <cellStyle name="Normal 2 4 2 2 3 8" xfId="24908"/>
    <cellStyle name="Normal 2 4 2 2 3 8 2" xfId="24909"/>
    <cellStyle name="Normal 2 4 2 2 3 9" xfId="24910"/>
    <cellStyle name="Normal 2 4 2 2 3 9 2" xfId="24911"/>
    <cellStyle name="Normal 2 4 2 2 4" xfId="24912"/>
    <cellStyle name="Normal 2 4 2 2 4 10" xfId="24913"/>
    <cellStyle name="Normal 2 4 2 2 4 10 2" xfId="24914"/>
    <cellStyle name="Normal 2 4 2 2 4 11" xfId="24915"/>
    <cellStyle name="Normal 2 4 2 2 4 11 2" xfId="24916"/>
    <cellStyle name="Normal 2 4 2 2 4 12" xfId="24917"/>
    <cellStyle name="Normal 2 4 2 2 4 12 2" xfId="24918"/>
    <cellStyle name="Normal 2 4 2 2 4 13" xfId="24919"/>
    <cellStyle name="Normal 2 4 2 2 4 2" xfId="24920"/>
    <cellStyle name="Normal 2 4 2 2 4 2 10" xfId="24921"/>
    <cellStyle name="Normal 2 4 2 2 4 2 10 2" xfId="24922"/>
    <cellStyle name="Normal 2 4 2 2 4 2 11" xfId="24923"/>
    <cellStyle name="Normal 2 4 2 2 4 2 11 2" xfId="24924"/>
    <cellStyle name="Normal 2 4 2 2 4 2 12" xfId="24925"/>
    <cellStyle name="Normal 2 4 2 2 4 2 2" xfId="24926"/>
    <cellStyle name="Normal 2 4 2 2 4 2 2 10" xfId="24927"/>
    <cellStyle name="Normal 2 4 2 2 4 2 2 10 2" xfId="24928"/>
    <cellStyle name="Normal 2 4 2 2 4 2 2 11" xfId="24929"/>
    <cellStyle name="Normal 2 4 2 2 4 2 2 2" xfId="24930"/>
    <cellStyle name="Normal 2 4 2 2 4 2 2 2 2" xfId="24931"/>
    <cellStyle name="Normal 2 4 2 2 4 2 2 3" xfId="24932"/>
    <cellStyle name="Normal 2 4 2 2 4 2 2 3 2" xfId="24933"/>
    <cellStyle name="Normal 2 4 2 2 4 2 2 4" xfId="24934"/>
    <cellStyle name="Normal 2 4 2 2 4 2 2 4 2" xfId="24935"/>
    <cellStyle name="Normal 2 4 2 2 4 2 2 5" xfId="24936"/>
    <cellStyle name="Normal 2 4 2 2 4 2 2 5 2" xfId="24937"/>
    <cellStyle name="Normal 2 4 2 2 4 2 2 6" xfId="24938"/>
    <cellStyle name="Normal 2 4 2 2 4 2 2 6 2" xfId="24939"/>
    <cellStyle name="Normal 2 4 2 2 4 2 2 7" xfId="24940"/>
    <cellStyle name="Normal 2 4 2 2 4 2 2 7 2" xfId="24941"/>
    <cellStyle name="Normal 2 4 2 2 4 2 2 8" xfId="24942"/>
    <cellStyle name="Normal 2 4 2 2 4 2 2 8 2" xfId="24943"/>
    <cellStyle name="Normal 2 4 2 2 4 2 2 9" xfId="24944"/>
    <cellStyle name="Normal 2 4 2 2 4 2 2 9 2" xfId="24945"/>
    <cellStyle name="Normal 2 4 2 2 4 2 3" xfId="24946"/>
    <cellStyle name="Normal 2 4 2 2 4 2 3 2" xfId="24947"/>
    <cellStyle name="Normal 2 4 2 2 4 2 4" xfId="24948"/>
    <cellStyle name="Normal 2 4 2 2 4 2 4 2" xfId="24949"/>
    <cellStyle name="Normal 2 4 2 2 4 2 5" xfId="24950"/>
    <cellStyle name="Normal 2 4 2 2 4 2 5 2" xfId="24951"/>
    <cellStyle name="Normal 2 4 2 2 4 2 6" xfId="24952"/>
    <cellStyle name="Normal 2 4 2 2 4 2 6 2" xfId="24953"/>
    <cellStyle name="Normal 2 4 2 2 4 2 7" xfId="24954"/>
    <cellStyle name="Normal 2 4 2 2 4 2 7 2" xfId="24955"/>
    <cellStyle name="Normal 2 4 2 2 4 2 8" xfId="24956"/>
    <cellStyle name="Normal 2 4 2 2 4 2 8 2" xfId="24957"/>
    <cellStyle name="Normal 2 4 2 2 4 2 9" xfId="24958"/>
    <cellStyle name="Normal 2 4 2 2 4 2 9 2" xfId="24959"/>
    <cellStyle name="Normal 2 4 2 2 4 3" xfId="24960"/>
    <cellStyle name="Normal 2 4 2 2 4 3 10" xfId="24961"/>
    <cellStyle name="Normal 2 4 2 2 4 3 10 2" xfId="24962"/>
    <cellStyle name="Normal 2 4 2 2 4 3 11" xfId="24963"/>
    <cellStyle name="Normal 2 4 2 2 4 3 2" xfId="24964"/>
    <cellStyle name="Normal 2 4 2 2 4 3 2 2" xfId="24965"/>
    <cellStyle name="Normal 2 4 2 2 4 3 3" xfId="24966"/>
    <cellStyle name="Normal 2 4 2 2 4 3 3 2" xfId="24967"/>
    <cellStyle name="Normal 2 4 2 2 4 3 4" xfId="24968"/>
    <cellStyle name="Normal 2 4 2 2 4 3 4 2" xfId="24969"/>
    <cellStyle name="Normal 2 4 2 2 4 3 5" xfId="24970"/>
    <cellStyle name="Normal 2 4 2 2 4 3 5 2" xfId="24971"/>
    <cellStyle name="Normal 2 4 2 2 4 3 6" xfId="24972"/>
    <cellStyle name="Normal 2 4 2 2 4 3 6 2" xfId="24973"/>
    <cellStyle name="Normal 2 4 2 2 4 3 7" xfId="24974"/>
    <cellStyle name="Normal 2 4 2 2 4 3 7 2" xfId="24975"/>
    <cellStyle name="Normal 2 4 2 2 4 3 8" xfId="24976"/>
    <cellStyle name="Normal 2 4 2 2 4 3 8 2" xfId="24977"/>
    <cellStyle name="Normal 2 4 2 2 4 3 9" xfId="24978"/>
    <cellStyle name="Normal 2 4 2 2 4 3 9 2" xfId="24979"/>
    <cellStyle name="Normal 2 4 2 2 4 4" xfId="24980"/>
    <cellStyle name="Normal 2 4 2 2 4 4 2" xfId="24981"/>
    <cellStyle name="Normal 2 4 2 2 4 5" xfId="24982"/>
    <cellStyle name="Normal 2 4 2 2 4 5 2" xfId="24983"/>
    <cellStyle name="Normal 2 4 2 2 4 6" xfId="24984"/>
    <cellStyle name="Normal 2 4 2 2 4 6 2" xfId="24985"/>
    <cellStyle name="Normal 2 4 2 2 4 7" xfId="24986"/>
    <cellStyle name="Normal 2 4 2 2 4 7 2" xfId="24987"/>
    <cellStyle name="Normal 2 4 2 2 4 8" xfId="24988"/>
    <cellStyle name="Normal 2 4 2 2 4 8 2" xfId="24989"/>
    <cellStyle name="Normal 2 4 2 2 4 9" xfId="24990"/>
    <cellStyle name="Normal 2 4 2 2 4 9 2" xfId="24991"/>
    <cellStyle name="Normal 2 4 2 2 5" xfId="24992"/>
    <cellStyle name="Normal 2 4 2 2 5 10" xfId="24993"/>
    <cellStyle name="Normal 2 4 2 2 5 10 2" xfId="24994"/>
    <cellStyle name="Normal 2 4 2 2 5 11" xfId="24995"/>
    <cellStyle name="Normal 2 4 2 2 5 11 2" xfId="24996"/>
    <cellStyle name="Normal 2 4 2 2 5 12" xfId="24997"/>
    <cellStyle name="Normal 2 4 2 2 5 12 2" xfId="24998"/>
    <cellStyle name="Normal 2 4 2 2 5 13" xfId="24999"/>
    <cellStyle name="Normal 2 4 2 2 5 2" xfId="25000"/>
    <cellStyle name="Normal 2 4 2 2 5 2 10" xfId="25001"/>
    <cellStyle name="Normal 2 4 2 2 5 2 10 2" xfId="25002"/>
    <cellStyle name="Normal 2 4 2 2 5 2 11" xfId="25003"/>
    <cellStyle name="Normal 2 4 2 2 5 2 11 2" xfId="25004"/>
    <cellStyle name="Normal 2 4 2 2 5 2 12" xfId="25005"/>
    <cellStyle name="Normal 2 4 2 2 5 2 2" xfId="25006"/>
    <cellStyle name="Normal 2 4 2 2 5 2 2 10" xfId="25007"/>
    <cellStyle name="Normal 2 4 2 2 5 2 2 10 2" xfId="25008"/>
    <cellStyle name="Normal 2 4 2 2 5 2 2 11" xfId="25009"/>
    <cellStyle name="Normal 2 4 2 2 5 2 2 2" xfId="25010"/>
    <cellStyle name="Normal 2 4 2 2 5 2 2 2 2" xfId="25011"/>
    <cellStyle name="Normal 2 4 2 2 5 2 2 3" xfId="25012"/>
    <cellStyle name="Normal 2 4 2 2 5 2 2 3 2" xfId="25013"/>
    <cellStyle name="Normal 2 4 2 2 5 2 2 4" xfId="25014"/>
    <cellStyle name="Normal 2 4 2 2 5 2 2 4 2" xfId="25015"/>
    <cellStyle name="Normal 2 4 2 2 5 2 2 5" xfId="25016"/>
    <cellStyle name="Normal 2 4 2 2 5 2 2 5 2" xfId="25017"/>
    <cellStyle name="Normal 2 4 2 2 5 2 2 6" xfId="25018"/>
    <cellStyle name="Normal 2 4 2 2 5 2 2 6 2" xfId="25019"/>
    <cellStyle name="Normal 2 4 2 2 5 2 2 7" xfId="25020"/>
    <cellStyle name="Normal 2 4 2 2 5 2 2 7 2" xfId="25021"/>
    <cellStyle name="Normal 2 4 2 2 5 2 2 8" xfId="25022"/>
    <cellStyle name="Normal 2 4 2 2 5 2 2 8 2" xfId="25023"/>
    <cellStyle name="Normal 2 4 2 2 5 2 2 9" xfId="25024"/>
    <cellStyle name="Normal 2 4 2 2 5 2 2 9 2" xfId="25025"/>
    <cellStyle name="Normal 2 4 2 2 5 2 3" xfId="25026"/>
    <cellStyle name="Normal 2 4 2 2 5 2 3 2" xfId="25027"/>
    <cellStyle name="Normal 2 4 2 2 5 2 4" xfId="25028"/>
    <cellStyle name="Normal 2 4 2 2 5 2 4 2" xfId="25029"/>
    <cellStyle name="Normal 2 4 2 2 5 2 5" xfId="25030"/>
    <cellStyle name="Normal 2 4 2 2 5 2 5 2" xfId="25031"/>
    <cellStyle name="Normal 2 4 2 2 5 2 6" xfId="25032"/>
    <cellStyle name="Normal 2 4 2 2 5 2 6 2" xfId="25033"/>
    <cellStyle name="Normal 2 4 2 2 5 2 7" xfId="25034"/>
    <cellStyle name="Normal 2 4 2 2 5 2 7 2" xfId="25035"/>
    <cellStyle name="Normal 2 4 2 2 5 2 8" xfId="25036"/>
    <cellStyle name="Normal 2 4 2 2 5 2 8 2" xfId="25037"/>
    <cellStyle name="Normal 2 4 2 2 5 2 9" xfId="25038"/>
    <cellStyle name="Normal 2 4 2 2 5 2 9 2" xfId="25039"/>
    <cellStyle name="Normal 2 4 2 2 5 3" xfId="25040"/>
    <cellStyle name="Normal 2 4 2 2 5 3 10" xfId="25041"/>
    <cellStyle name="Normal 2 4 2 2 5 3 10 2" xfId="25042"/>
    <cellStyle name="Normal 2 4 2 2 5 3 11" xfId="25043"/>
    <cellStyle name="Normal 2 4 2 2 5 3 2" xfId="25044"/>
    <cellStyle name="Normal 2 4 2 2 5 3 2 2" xfId="25045"/>
    <cellStyle name="Normal 2 4 2 2 5 3 3" xfId="25046"/>
    <cellStyle name="Normal 2 4 2 2 5 3 3 2" xfId="25047"/>
    <cellStyle name="Normal 2 4 2 2 5 3 4" xfId="25048"/>
    <cellStyle name="Normal 2 4 2 2 5 3 4 2" xfId="25049"/>
    <cellStyle name="Normal 2 4 2 2 5 3 5" xfId="25050"/>
    <cellStyle name="Normal 2 4 2 2 5 3 5 2" xfId="25051"/>
    <cellStyle name="Normal 2 4 2 2 5 3 6" xfId="25052"/>
    <cellStyle name="Normal 2 4 2 2 5 3 6 2" xfId="25053"/>
    <cellStyle name="Normal 2 4 2 2 5 3 7" xfId="25054"/>
    <cellStyle name="Normal 2 4 2 2 5 3 7 2" xfId="25055"/>
    <cellStyle name="Normal 2 4 2 2 5 3 8" xfId="25056"/>
    <cellStyle name="Normal 2 4 2 2 5 3 8 2" xfId="25057"/>
    <cellStyle name="Normal 2 4 2 2 5 3 9" xfId="25058"/>
    <cellStyle name="Normal 2 4 2 2 5 3 9 2" xfId="25059"/>
    <cellStyle name="Normal 2 4 2 2 5 4" xfId="25060"/>
    <cellStyle name="Normal 2 4 2 2 5 4 2" xfId="25061"/>
    <cellStyle name="Normal 2 4 2 2 5 5" xfId="25062"/>
    <cellStyle name="Normal 2 4 2 2 5 5 2" xfId="25063"/>
    <cellStyle name="Normal 2 4 2 2 5 6" xfId="25064"/>
    <cellStyle name="Normal 2 4 2 2 5 6 2" xfId="25065"/>
    <cellStyle name="Normal 2 4 2 2 5 7" xfId="25066"/>
    <cellStyle name="Normal 2 4 2 2 5 7 2" xfId="25067"/>
    <cellStyle name="Normal 2 4 2 2 5 8" xfId="25068"/>
    <cellStyle name="Normal 2 4 2 2 5 8 2" xfId="25069"/>
    <cellStyle name="Normal 2 4 2 2 5 9" xfId="25070"/>
    <cellStyle name="Normal 2 4 2 2 5 9 2" xfId="25071"/>
    <cellStyle name="Normal 2 4 2 2 6" xfId="25072"/>
    <cellStyle name="Normal 2 4 2 2 6 10" xfId="25073"/>
    <cellStyle name="Normal 2 4 2 2 6 10 2" xfId="25074"/>
    <cellStyle name="Normal 2 4 2 2 6 11" xfId="25075"/>
    <cellStyle name="Normal 2 4 2 2 6 11 2" xfId="25076"/>
    <cellStyle name="Normal 2 4 2 2 6 12" xfId="25077"/>
    <cellStyle name="Normal 2 4 2 2 6 12 2" xfId="25078"/>
    <cellStyle name="Normal 2 4 2 2 6 13" xfId="25079"/>
    <cellStyle name="Normal 2 4 2 2 6 2" xfId="25080"/>
    <cellStyle name="Normal 2 4 2 2 6 2 10" xfId="25081"/>
    <cellStyle name="Normal 2 4 2 2 6 2 10 2" xfId="25082"/>
    <cellStyle name="Normal 2 4 2 2 6 2 11" xfId="25083"/>
    <cellStyle name="Normal 2 4 2 2 6 2 11 2" xfId="25084"/>
    <cellStyle name="Normal 2 4 2 2 6 2 12" xfId="25085"/>
    <cellStyle name="Normal 2 4 2 2 6 2 2" xfId="25086"/>
    <cellStyle name="Normal 2 4 2 2 6 2 2 10" xfId="25087"/>
    <cellStyle name="Normal 2 4 2 2 6 2 2 10 2" xfId="25088"/>
    <cellStyle name="Normal 2 4 2 2 6 2 2 11" xfId="25089"/>
    <cellStyle name="Normal 2 4 2 2 6 2 2 2" xfId="25090"/>
    <cellStyle name="Normal 2 4 2 2 6 2 2 2 2" xfId="25091"/>
    <cellStyle name="Normal 2 4 2 2 6 2 2 3" xfId="25092"/>
    <cellStyle name="Normal 2 4 2 2 6 2 2 3 2" xfId="25093"/>
    <cellStyle name="Normal 2 4 2 2 6 2 2 4" xfId="25094"/>
    <cellStyle name="Normal 2 4 2 2 6 2 2 4 2" xfId="25095"/>
    <cellStyle name="Normal 2 4 2 2 6 2 2 5" xfId="25096"/>
    <cellStyle name="Normal 2 4 2 2 6 2 2 5 2" xfId="25097"/>
    <cellStyle name="Normal 2 4 2 2 6 2 2 6" xfId="25098"/>
    <cellStyle name="Normal 2 4 2 2 6 2 2 6 2" xfId="25099"/>
    <cellStyle name="Normal 2 4 2 2 6 2 2 7" xfId="25100"/>
    <cellStyle name="Normal 2 4 2 2 6 2 2 7 2" xfId="25101"/>
    <cellStyle name="Normal 2 4 2 2 6 2 2 8" xfId="25102"/>
    <cellStyle name="Normal 2 4 2 2 6 2 2 8 2" xfId="25103"/>
    <cellStyle name="Normal 2 4 2 2 6 2 2 9" xfId="25104"/>
    <cellStyle name="Normal 2 4 2 2 6 2 2 9 2" xfId="25105"/>
    <cellStyle name="Normal 2 4 2 2 6 2 3" xfId="25106"/>
    <cellStyle name="Normal 2 4 2 2 6 2 3 2" xfId="25107"/>
    <cellStyle name="Normal 2 4 2 2 6 2 4" xfId="25108"/>
    <cellStyle name="Normal 2 4 2 2 6 2 4 2" xfId="25109"/>
    <cellStyle name="Normal 2 4 2 2 6 2 5" xfId="25110"/>
    <cellStyle name="Normal 2 4 2 2 6 2 5 2" xfId="25111"/>
    <cellStyle name="Normal 2 4 2 2 6 2 6" xfId="25112"/>
    <cellStyle name="Normal 2 4 2 2 6 2 6 2" xfId="25113"/>
    <cellStyle name="Normal 2 4 2 2 6 2 7" xfId="25114"/>
    <cellStyle name="Normal 2 4 2 2 6 2 7 2" xfId="25115"/>
    <cellStyle name="Normal 2 4 2 2 6 2 8" xfId="25116"/>
    <cellStyle name="Normal 2 4 2 2 6 2 8 2" xfId="25117"/>
    <cellStyle name="Normal 2 4 2 2 6 2 9" xfId="25118"/>
    <cellStyle name="Normal 2 4 2 2 6 2 9 2" xfId="25119"/>
    <cellStyle name="Normal 2 4 2 2 6 3" xfId="25120"/>
    <cellStyle name="Normal 2 4 2 2 6 3 10" xfId="25121"/>
    <cellStyle name="Normal 2 4 2 2 6 3 10 2" xfId="25122"/>
    <cellStyle name="Normal 2 4 2 2 6 3 11" xfId="25123"/>
    <cellStyle name="Normal 2 4 2 2 6 3 2" xfId="25124"/>
    <cellStyle name="Normal 2 4 2 2 6 3 2 2" xfId="25125"/>
    <cellStyle name="Normal 2 4 2 2 6 3 3" xfId="25126"/>
    <cellStyle name="Normal 2 4 2 2 6 3 3 2" xfId="25127"/>
    <cellStyle name="Normal 2 4 2 2 6 3 4" xfId="25128"/>
    <cellStyle name="Normal 2 4 2 2 6 3 4 2" xfId="25129"/>
    <cellStyle name="Normal 2 4 2 2 6 3 5" xfId="25130"/>
    <cellStyle name="Normal 2 4 2 2 6 3 5 2" xfId="25131"/>
    <cellStyle name="Normal 2 4 2 2 6 3 6" xfId="25132"/>
    <cellStyle name="Normal 2 4 2 2 6 3 6 2" xfId="25133"/>
    <cellStyle name="Normal 2 4 2 2 6 3 7" xfId="25134"/>
    <cellStyle name="Normal 2 4 2 2 6 3 7 2" xfId="25135"/>
    <cellStyle name="Normal 2 4 2 2 6 3 8" xfId="25136"/>
    <cellStyle name="Normal 2 4 2 2 6 3 8 2" xfId="25137"/>
    <cellStyle name="Normal 2 4 2 2 6 3 9" xfId="25138"/>
    <cellStyle name="Normal 2 4 2 2 6 3 9 2" xfId="25139"/>
    <cellStyle name="Normal 2 4 2 2 6 4" xfId="25140"/>
    <cellStyle name="Normal 2 4 2 2 6 4 2" xfId="25141"/>
    <cellStyle name="Normal 2 4 2 2 6 5" xfId="25142"/>
    <cellStyle name="Normal 2 4 2 2 6 5 2" xfId="25143"/>
    <cellStyle name="Normal 2 4 2 2 6 6" xfId="25144"/>
    <cellStyle name="Normal 2 4 2 2 6 6 2" xfId="25145"/>
    <cellStyle name="Normal 2 4 2 2 6 7" xfId="25146"/>
    <cellStyle name="Normal 2 4 2 2 6 7 2" xfId="25147"/>
    <cellStyle name="Normal 2 4 2 2 6 8" xfId="25148"/>
    <cellStyle name="Normal 2 4 2 2 6 8 2" xfId="25149"/>
    <cellStyle name="Normal 2 4 2 2 6 9" xfId="25150"/>
    <cellStyle name="Normal 2 4 2 2 6 9 2" xfId="25151"/>
    <cellStyle name="Normal 2 4 2 2 7" xfId="25152"/>
    <cellStyle name="Normal 2 4 2 3" xfId="25153"/>
    <cellStyle name="Normal 2 4 2 3 10" xfId="25154"/>
    <cellStyle name="Normal 2 4 2 3 10 2" xfId="25155"/>
    <cellStyle name="Normal 2 4 2 3 11" xfId="25156"/>
    <cellStyle name="Normal 2 4 2 3 11 2" xfId="25157"/>
    <cellStyle name="Normal 2 4 2 3 12" xfId="25158"/>
    <cellStyle name="Normal 2 4 2 3 12 2" xfId="25159"/>
    <cellStyle name="Normal 2 4 2 3 13" xfId="25160"/>
    <cellStyle name="Normal 2 4 2 3 2" xfId="25161"/>
    <cellStyle name="Normal 2 4 2 3 2 10" xfId="25162"/>
    <cellStyle name="Normal 2 4 2 3 2 10 2" xfId="25163"/>
    <cellStyle name="Normal 2 4 2 3 2 11" xfId="25164"/>
    <cellStyle name="Normal 2 4 2 3 2 11 2" xfId="25165"/>
    <cellStyle name="Normal 2 4 2 3 2 12" xfId="25166"/>
    <cellStyle name="Normal 2 4 2 3 2 2" xfId="25167"/>
    <cellStyle name="Normal 2 4 2 3 2 2 10" xfId="25168"/>
    <cellStyle name="Normal 2 4 2 3 2 2 10 2" xfId="25169"/>
    <cellStyle name="Normal 2 4 2 3 2 2 11" xfId="25170"/>
    <cellStyle name="Normal 2 4 2 3 2 2 2" xfId="25171"/>
    <cellStyle name="Normal 2 4 2 3 2 2 2 2" xfId="25172"/>
    <cellStyle name="Normal 2 4 2 3 2 2 3" xfId="25173"/>
    <cellStyle name="Normal 2 4 2 3 2 2 3 2" xfId="25174"/>
    <cellStyle name="Normal 2 4 2 3 2 2 4" xfId="25175"/>
    <cellStyle name="Normal 2 4 2 3 2 2 4 2" xfId="25176"/>
    <cellStyle name="Normal 2 4 2 3 2 2 5" xfId="25177"/>
    <cellStyle name="Normal 2 4 2 3 2 2 5 2" xfId="25178"/>
    <cellStyle name="Normal 2 4 2 3 2 2 6" xfId="25179"/>
    <cellStyle name="Normal 2 4 2 3 2 2 6 2" xfId="25180"/>
    <cellStyle name="Normal 2 4 2 3 2 2 7" xfId="25181"/>
    <cellStyle name="Normal 2 4 2 3 2 2 7 2" xfId="25182"/>
    <cellStyle name="Normal 2 4 2 3 2 2 8" xfId="25183"/>
    <cellStyle name="Normal 2 4 2 3 2 2 8 2" xfId="25184"/>
    <cellStyle name="Normal 2 4 2 3 2 2 9" xfId="25185"/>
    <cellStyle name="Normal 2 4 2 3 2 2 9 2" xfId="25186"/>
    <cellStyle name="Normal 2 4 2 3 2 3" xfId="25187"/>
    <cellStyle name="Normal 2 4 2 3 2 3 2" xfId="25188"/>
    <cellStyle name="Normal 2 4 2 3 2 4" xfId="25189"/>
    <cellStyle name="Normal 2 4 2 3 2 4 2" xfId="25190"/>
    <cellStyle name="Normal 2 4 2 3 2 5" xfId="25191"/>
    <cellStyle name="Normal 2 4 2 3 2 5 2" xfId="25192"/>
    <cellStyle name="Normal 2 4 2 3 2 6" xfId="25193"/>
    <cellStyle name="Normal 2 4 2 3 2 6 2" xfId="25194"/>
    <cellStyle name="Normal 2 4 2 3 2 7" xfId="25195"/>
    <cellStyle name="Normal 2 4 2 3 2 7 2" xfId="25196"/>
    <cellStyle name="Normal 2 4 2 3 2 8" xfId="25197"/>
    <cellStyle name="Normal 2 4 2 3 2 8 2" xfId="25198"/>
    <cellStyle name="Normal 2 4 2 3 2 9" xfId="25199"/>
    <cellStyle name="Normal 2 4 2 3 2 9 2" xfId="25200"/>
    <cellStyle name="Normal 2 4 2 3 3" xfId="25201"/>
    <cellStyle name="Normal 2 4 2 3 3 10" xfId="25202"/>
    <cellStyle name="Normal 2 4 2 3 3 10 2" xfId="25203"/>
    <cellStyle name="Normal 2 4 2 3 3 11" xfId="25204"/>
    <cellStyle name="Normal 2 4 2 3 3 2" xfId="25205"/>
    <cellStyle name="Normal 2 4 2 3 3 2 2" xfId="25206"/>
    <cellStyle name="Normal 2 4 2 3 3 3" xfId="25207"/>
    <cellStyle name="Normal 2 4 2 3 3 3 2" xfId="25208"/>
    <cellStyle name="Normal 2 4 2 3 3 4" xfId="25209"/>
    <cellStyle name="Normal 2 4 2 3 3 4 2" xfId="25210"/>
    <cellStyle name="Normal 2 4 2 3 3 5" xfId="25211"/>
    <cellStyle name="Normal 2 4 2 3 3 5 2" xfId="25212"/>
    <cellStyle name="Normal 2 4 2 3 3 6" xfId="25213"/>
    <cellStyle name="Normal 2 4 2 3 3 6 2" xfId="25214"/>
    <cellStyle name="Normal 2 4 2 3 3 7" xfId="25215"/>
    <cellStyle name="Normal 2 4 2 3 3 7 2" xfId="25216"/>
    <cellStyle name="Normal 2 4 2 3 3 8" xfId="25217"/>
    <cellStyle name="Normal 2 4 2 3 3 8 2" xfId="25218"/>
    <cellStyle name="Normal 2 4 2 3 3 9" xfId="25219"/>
    <cellStyle name="Normal 2 4 2 3 3 9 2" xfId="25220"/>
    <cellStyle name="Normal 2 4 2 3 4" xfId="25221"/>
    <cellStyle name="Normal 2 4 2 3 4 2" xfId="25222"/>
    <cellStyle name="Normal 2 4 2 3 5" xfId="25223"/>
    <cellStyle name="Normal 2 4 2 3 5 2" xfId="25224"/>
    <cellStyle name="Normal 2 4 2 3 6" xfId="25225"/>
    <cellStyle name="Normal 2 4 2 3 6 2" xfId="25226"/>
    <cellStyle name="Normal 2 4 2 3 7" xfId="25227"/>
    <cellStyle name="Normal 2 4 2 3 7 2" xfId="25228"/>
    <cellStyle name="Normal 2 4 2 3 8" xfId="25229"/>
    <cellStyle name="Normal 2 4 2 3 8 2" xfId="25230"/>
    <cellStyle name="Normal 2 4 2 3 9" xfId="25231"/>
    <cellStyle name="Normal 2 4 2 3 9 2" xfId="25232"/>
    <cellStyle name="Normal 2 4 2 4" xfId="25233"/>
    <cellStyle name="Normal 2 4 2 4 10" xfId="25234"/>
    <cellStyle name="Normal 2 4 2 4 10 2" xfId="25235"/>
    <cellStyle name="Normal 2 4 2 4 11" xfId="25236"/>
    <cellStyle name="Normal 2 4 2 4 11 2" xfId="25237"/>
    <cellStyle name="Normal 2 4 2 4 12" xfId="25238"/>
    <cellStyle name="Normal 2 4 2 4 12 2" xfId="25239"/>
    <cellStyle name="Normal 2 4 2 4 13" xfId="25240"/>
    <cellStyle name="Normal 2 4 2 4 2" xfId="25241"/>
    <cellStyle name="Normal 2 4 2 4 2 10" xfId="25242"/>
    <cellStyle name="Normal 2 4 2 4 2 10 2" xfId="25243"/>
    <cellStyle name="Normal 2 4 2 4 2 11" xfId="25244"/>
    <cellStyle name="Normal 2 4 2 4 2 11 2" xfId="25245"/>
    <cellStyle name="Normal 2 4 2 4 2 12" xfId="25246"/>
    <cellStyle name="Normal 2 4 2 4 2 2" xfId="25247"/>
    <cellStyle name="Normal 2 4 2 4 2 2 10" xfId="25248"/>
    <cellStyle name="Normal 2 4 2 4 2 2 10 2" xfId="25249"/>
    <cellStyle name="Normal 2 4 2 4 2 2 11" xfId="25250"/>
    <cellStyle name="Normal 2 4 2 4 2 2 2" xfId="25251"/>
    <cellStyle name="Normal 2 4 2 4 2 2 2 2" xfId="25252"/>
    <cellStyle name="Normal 2 4 2 4 2 2 3" xfId="25253"/>
    <cellStyle name="Normal 2 4 2 4 2 2 3 2" xfId="25254"/>
    <cellStyle name="Normal 2 4 2 4 2 2 4" xfId="25255"/>
    <cellStyle name="Normal 2 4 2 4 2 2 4 2" xfId="25256"/>
    <cellStyle name="Normal 2 4 2 4 2 2 5" xfId="25257"/>
    <cellStyle name="Normal 2 4 2 4 2 2 5 2" xfId="25258"/>
    <cellStyle name="Normal 2 4 2 4 2 2 6" xfId="25259"/>
    <cellStyle name="Normal 2 4 2 4 2 2 6 2" xfId="25260"/>
    <cellStyle name="Normal 2 4 2 4 2 2 7" xfId="25261"/>
    <cellStyle name="Normal 2 4 2 4 2 2 7 2" xfId="25262"/>
    <cellStyle name="Normal 2 4 2 4 2 2 8" xfId="25263"/>
    <cellStyle name="Normal 2 4 2 4 2 2 8 2" xfId="25264"/>
    <cellStyle name="Normal 2 4 2 4 2 2 9" xfId="25265"/>
    <cellStyle name="Normal 2 4 2 4 2 2 9 2" xfId="25266"/>
    <cellStyle name="Normal 2 4 2 4 2 3" xfId="25267"/>
    <cellStyle name="Normal 2 4 2 4 2 3 2" xfId="25268"/>
    <cellStyle name="Normal 2 4 2 4 2 4" xfId="25269"/>
    <cellStyle name="Normal 2 4 2 4 2 4 2" xfId="25270"/>
    <cellStyle name="Normal 2 4 2 4 2 5" xfId="25271"/>
    <cellStyle name="Normal 2 4 2 4 2 5 2" xfId="25272"/>
    <cellStyle name="Normal 2 4 2 4 2 6" xfId="25273"/>
    <cellStyle name="Normal 2 4 2 4 2 6 2" xfId="25274"/>
    <cellStyle name="Normal 2 4 2 4 2 7" xfId="25275"/>
    <cellStyle name="Normal 2 4 2 4 2 7 2" xfId="25276"/>
    <cellStyle name="Normal 2 4 2 4 2 8" xfId="25277"/>
    <cellStyle name="Normal 2 4 2 4 2 8 2" xfId="25278"/>
    <cellStyle name="Normal 2 4 2 4 2 9" xfId="25279"/>
    <cellStyle name="Normal 2 4 2 4 2 9 2" xfId="25280"/>
    <cellStyle name="Normal 2 4 2 4 3" xfId="25281"/>
    <cellStyle name="Normal 2 4 2 4 3 10" xfId="25282"/>
    <cellStyle name="Normal 2 4 2 4 3 10 2" xfId="25283"/>
    <cellStyle name="Normal 2 4 2 4 3 11" xfId="25284"/>
    <cellStyle name="Normal 2 4 2 4 3 2" xfId="25285"/>
    <cellStyle name="Normal 2 4 2 4 3 2 2" xfId="25286"/>
    <cellStyle name="Normal 2 4 2 4 3 3" xfId="25287"/>
    <cellStyle name="Normal 2 4 2 4 3 3 2" xfId="25288"/>
    <cellStyle name="Normal 2 4 2 4 3 4" xfId="25289"/>
    <cellStyle name="Normal 2 4 2 4 3 4 2" xfId="25290"/>
    <cellStyle name="Normal 2 4 2 4 3 5" xfId="25291"/>
    <cellStyle name="Normal 2 4 2 4 3 5 2" xfId="25292"/>
    <cellStyle name="Normal 2 4 2 4 3 6" xfId="25293"/>
    <cellStyle name="Normal 2 4 2 4 3 6 2" xfId="25294"/>
    <cellStyle name="Normal 2 4 2 4 3 7" xfId="25295"/>
    <cellStyle name="Normal 2 4 2 4 3 7 2" xfId="25296"/>
    <cellStyle name="Normal 2 4 2 4 3 8" xfId="25297"/>
    <cellStyle name="Normal 2 4 2 4 3 8 2" xfId="25298"/>
    <cellStyle name="Normal 2 4 2 4 3 9" xfId="25299"/>
    <cellStyle name="Normal 2 4 2 4 3 9 2" xfId="25300"/>
    <cellStyle name="Normal 2 4 2 4 4" xfId="25301"/>
    <cellStyle name="Normal 2 4 2 4 4 2" xfId="25302"/>
    <cellStyle name="Normal 2 4 2 4 5" xfId="25303"/>
    <cellStyle name="Normal 2 4 2 4 5 2" xfId="25304"/>
    <cellStyle name="Normal 2 4 2 4 6" xfId="25305"/>
    <cellStyle name="Normal 2 4 2 4 6 2" xfId="25306"/>
    <cellStyle name="Normal 2 4 2 4 7" xfId="25307"/>
    <cellStyle name="Normal 2 4 2 4 7 2" xfId="25308"/>
    <cellStyle name="Normal 2 4 2 4 8" xfId="25309"/>
    <cellStyle name="Normal 2 4 2 4 8 2" xfId="25310"/>
    <cellStyle name="Normal 2 4 2 4 9" xfId="25311"/>
    <cellStyle name="Normal 2 4 2 4 9 2" xfId="25312"/>
    <cellStyle name="Normal 2 4 2 5" xfId="25313"/>
    <cellStyle name="Normal 2 4 2 5 10" xfId="25314"/>
    <cellStyle name="Normal 2 4 2 5 10 2" xfId="25315"/>
    <cellStyle name="Normal 2 4 2 5 11" xfId="25316"/>
    <cellStyle name="Normal 2 4 2 5 11 2" xfId="25317"/>
    <cellStyle name="Normal 2 4 2 5 12" xfId="25318"/>
    <cellStyle name="Normal 2 4 2 5 12 2" xfId="25319"/>
    <cellStyle name="Normal 2 4 2 5 13" xfId="25320"/>
    <cellStyle name="Normal 2 4 2 5 2" xfId="25321"/>
    <cellStyle name="Normal 2 4 2 5 2 10" xfId="25322"/>
    <cellStyle name="Normal 2 4 2 5 2 10 2" xfId="25323"/>
    <cellStyle name="Normal 2 4 2 5 2 11" xfId="25324"/>
    <cellStyle name="Normal 2 4 2 5 2 11 2" xfId="25325"/>
    <cellStyle name="Normal 2 4 2 5 2 12" xfId="25326"/>
    <cellStyle name="Normal 2 4 2 5 2 2" xfId="25327"/>
    <cellStyle name="Normal 2 4 2 5 2 2 10" xfId="25328"/>
    <cellStyle name="Normal 2 4 2 5 2 2 10 2" xfId="25329"/>
    <cellStyle name="Normal 2 4 2 5 2 2 11" xfId="25330"/>
    <cellStyle name="Normal 2 4 2 5 2 2 2" xfId="25331"/>
    <cellStyle name="Normal 2 4 2 5 2 2 2 2" xfId="25332"/>
    <cellStyle name="Normal 2 4 2 5 2 2 3" xfId="25333"/>
    <cellStyle name="Normal 2 4 2 5 2 2 3 2" xfId="25334"/>
    <cellStyle name="Normal 2 4 2 5 2 2 4" xfId="25335"/>
    <cellStyle name="Normal 2 4 2 5 2 2 4 2" xfId="25336"/>
    <cellStyle name="Normal 2 4 2 5 2 2 5" xfId="25337"/>
    <cellStyle name="Normal 2 4 2 5 2 2 5 2" xfId="25338"/>
    <cellStyle name="Normal 2 4 2 5 2 2 6" xfId="25339"/>
    <cellStyle name="Normal 2 4 2 5 2 2 6 2" xfId="25340"/>
    <cellStyle name="Normal 2 4 2 5 2 2 7" xfId="25341"/>
    <cellStyle name="Normal 2 4 2 5 2 2 7 2" xfId="25342"/>
    <cellStyle name="Normal 2 4 2 5 2 2 8" xfId="25343"/>
    <cellStyle name="Normal 2 4 2 5 2 2 8 2" xfId="25344"/>
    <cellStyle name="Normal 2 4 2 5 2 2 9" xfId="25345"/>
    <cellStyle name="Normal 2 4 2 5 2 2 9 2" xfId="25346"/>
    <cellStyle name="Normal 2 4 2 5 2 3" xfId="25347"/>
    <cellStyle name="Normal 2 4 2 5 2 3 2" xfId="25348"/>
    <cellStyle name="Normal 2 4 2 5 2 4" xfId="25349"/>
    <cellStyle name="Normal 2 4 2 5 2 4 2" xfId="25350"/>
    <cellStyle name="Normal 2 4 2 5 2 5" xfId="25351"/>
    <cellStyle name="Normal 2 4 2 5 2 5 2" xfId="25352"/>
    <cellStyle name="Normal 2 4 2 5 2 6" xfId="25353"/>
    <cellStyle name="Normal 2 4 2 5 2 6 2" xfId="25354"/>
    <cellStyle name="Normal 2 4 2 5 2 7" xfId="25355"/>
    <cellStyle name="Normal 2 4 2 5 2 7 2" xfId="25356"/>
    <cellStyle name="Normal 2 4 2 5 2 8" xfId="25357"/>
    <cellStyle name="Normal 2 4 2 5 2 8 2" xfId="25358"/>
    <cellStyle name="Normal 2 4 2 5 2 9" xfId="25359"/>
    <cellStyle name="Normal 2 4 2 5 2 9 2" xfId="25360"/>
    <cellStyle name="Normal 2 4 2 5 3" xfId="25361"/>
    <cellStyle name="Normal 2 4 2 5 3 10" xfId="25362"/>
    <cellStyle name="Normal 2 4 2 5 3 10 2" xfId="25363"/>
    <cellStyle name="Normal 2 4 2 5 3 11" xfId="25364"/>
    <cellStyle name="Normal 2 4 2 5 3 2" xfId="25365"/>
    <cellStyle name="Normal 2 4 2 5 3 2 2" xfId="25366"/>
    <cellStyle name="Normal 2 4 2 5 3 3" xfId="25367"/>
    <cellStyle name="Normal 2 4 2 5 3 3 2" xfId="25368"/>
    <cellStyle name="Normal 2 4 2 5 3 4" xfId="25369"/>
    <cellStyle name="Normal 2 4 2 5 3 4 2" xfId="25370"/>
    <cellStyle name="Normal 2 4 2 5 3 5" xfId="25371"/>
    <cellStyle name="Normal 2 4 2 5 3 5 2" xfId="25372"/>
    <cellStyle name="Normal 2 4 2 5 3 6" xfId="25373"/>
    <cellStyle name="Normal 2 4 2 5 3 6 2" xfId="25374"/>
    <cellStyle name="Normal 2 4 2 5 3 7" xfId="25375"/>
    <cellStyle name="Normal 2 4 2 5 3 7 2" xfId="25376"/>
    <cellStyle name="Normal 2 4 2 5 3 8" xfId="25377"/>
    <cellStyle name="Normal 2 4 2 5 3 8 2" xfId="25378"/>
    <cellStyle name="Normal 2 4 2 5 3 9" xfId="25379"/>
    <cellStyle name="Normal 2 4 2 5 3 9 2" xfId="25380"/>
    <cellStyle name="Normal 2 4 2 5 4" xfId="25381"/>
    <cellStyle name="Normal 2 4 2 5 4 2" xfId="25382"/>
    <cellStyle name="Normal 2 4 2 5 5" xfId="25383"/>
    <cellStyle name="Normal 2 4 2 5 5 2" xfId="25384"/>
    <cellStyle name="Normal 2 4 2 5 6" xfId="25385"/>
    <cellStyle name="Normal 2 4 2 5 6 2" xfId="25386"/>
    <cellStyle name="Normal 2 4 2 5 7" xfId="25387"/>
    <cellStyle name="Normal 2 4 2 5 7 2" xfId="25388"/>
    <cellStyle name="Normal 2 4 2 5 8" xfId="25389"/>
    <cellStyle name="Normal 2 4 2 5 8 2" xfId="25390"/>
    <cellStyle name="Normal 2 4 2 5 9" xfId="25391"/>
    <cellStyle name="Normal 2 4 2 5 9 2" xfId="25392"/>
    <cellStyle name="Normal 2 4 2 6" xfId="25393"/>
    <cellStyle name="Normal 2 4 2 6 2" xfId="25394"/>
    <cellStyle name="Normal 2 4 2 6 2 10" xfId="25395"/>
    <cellStyle name="Normal 2 4 2 6 2 10 2" xfId="25396"/>
    <cellStyle name="Normal 2 4 2 6 2 11" xfId="25397"/>
    <cellStyle name="Normal 2 4 2 6 2 11 2" xfId="25398"/>
    <cellStyle name="Normal 2 4 2 6 2 12" xfId="25399"/>
    <cellStyle name="Normal 2 4 2 6 2 12 2" xfId="25400"/>
    <cellStyle name="Normal 2 4 2 6 2 13" xfId="25401"/>
    <cellStyle name="Normal 2 4 2 6 2 2" xfId="25402"/>
    <cellStyle name="Normal 2 4 2 6 2 2 10" xfId="25403"/>
    <cellStyle name="Normal 2 4 2 6 2 2 10 2" xfId="25404"/>
    <cellStyle name="Normal 2 4 2 6 2 2 11" xfId="25405"/>
    <cellStyle name="Normal 2 4 2 6 2 2 11 2" xfId="25406"/>
    <cellStyle name="Normal 2 4 2 6 2 2 12" xfId="25407"/>
    <cellStyle name="Normal 2 4 2 6 2 2 2" xfId="25408"/>
    <cellStyle name="Normal 2 4 2 6 2 2 2 10" xfId="25409"/>
    <cellStyle name="Normal 2 4 2 6 2 2 2 10 2" xfId="25410"/>
    <cellStyle name="Normal 2 4 2 6 2 2 2 11" xfId="25411"/>
    <cellStyle name="Normal 2 4 2 6 2 2 2 2" xfId="25412"/>
    <cellStyle name="Normal 2 4 2 6 2 2 2 2 2" xfId="25413"/>
    <cellStyle name="Normal 2 4 2 6 2 2 2 3" xfId="25414"/>
    <cellStyle name="Normal 2 4 2 6 2 2 2 3 2" xfId="25415"/>
    <cellStyle name="Normal 2 4 2 6 2 2 2 4" xfId="25416"/>
    <cellStyle name="Normal 2 4 2 6 2 2 2 4 2" xfId="25417"/>
    <cellStyle name="Normal 2 4 2 6 2 2 2 5" xfId="25418"/>
    <cellStyle name="Normal 2 4 2 6 2 2 2 5 2" xfId="25419"/>
    <cellStyle name="Normal 2 4 2 6 2 2 2 6" xfId="25420"/>
    <cellStyle name="Normal 2 4 2 6 2 2 2 6 2" xfId="25421"/>
    <cellStyle name="Normal 2 4 2 6 2 2 2 7" xfId="25422"/>
    <cellStyle name="Normal 2 4 2 6 2 2 2 7 2" xfId="25423"/>
    <cellStyle name="Normal 2 4 2 6 2 2 2 8" xfId="25424"/>
    <cellStyle name="Normal 2 4 2 6 2 2 2 8 2" xfId="25425"/>
    <cellStyle name="Normal 2 4 2 6 2 2 2 9" xfId="25426"/>
    <cellStyle name="Normal 2 4 2 6 2 2 2 9 2" xfId="25427"/>
    <cellStyle name="Normal 2 4 2 6 2 2 3" xfId="25428"/>
    <cellStyle name="Normal 2 4 2 6 2 2 3 2" xfId="25429"/>
    <cellStyle name="Normal 2 4 2 6 2 2 4" xfId="25430"/>
    <cellStyle name="Normal 2 4 2 6 2 2 4 2" xfId="25431"/>
    <cellStyle name="Normal 2 4 2 6 2 2 5" xfId="25432"/>
    <cellStyle name="Normal 2 4 2 6 2 2 5 2" xfId="25433"/>
    <cellStyle name="Normal 2 4 2 6 2 2 6" xfId="25434"/>
    <cellStyle name="Normal 2 4 2 6 2 2 6 2" xfId="25435"/>
    <cellStyle name="Normal 2 4 2 6 2 2 7" xfId="25436"/>
    <cellStyle name="Normal 2 4 2 6 2 2 7 2" xfId="25437"/>
    <cellStyle name="Normal 2 4 2 6 2 2 8" xfId="25438"/>
    <cellStyle name="Normal 2 4 2 6 2 2 8 2" xfId="25439"/>
    <cellStyle name="Normal 2 4 2 6 2 2 9" xfId="25440"/>
    <cellStyle name="Normal 2 4 2 6 2 2 9 2" xfId="25441"/>
    <cellStyle name="Normal 2 4 2 6 2 3" xfId="25442"/>
    <cellStyle name="Normal 2 4 2 6 2 3 10" xfId="25443"/>
    <cellStyle name="Normal 2 4 2 6 2 3 10 2" xfId="25444"/>
    <cellStyle name="Normal 2 4 2 6 2 3 11" xfId="25445"/>
    <cellStyle name="Normal 2 4 2 6 2 3 2" xfId="25446"/>
    <cellStyle name="Normal 2 4 2 6 2 3 2 2" xfId="25447"/>
    <cellStyle name="Normal 2 4 2 6 2 3 3" xfId="25448"/>
    <cellStyle name="Normal 2 4 2 6 2 3 3 2" xfId="25449"/>
    <cellStyle name="Normal 2 4 2 6 2 3 4" xfId="25450"/>
    <cellStyle name="Normal 2 4 2 6 2 3 4 2" xfId="25451"/>
    <cellStyle name="Normal 2 4 2 6 2 3 5" xfId="25452"/>
    <cellStyle name="Normal 2 4 2 6 2 3 5 2" xfId="25453"/>
    <cellStyle name="Normal 2 4 2 6 2 3 6" xfId="25454"/>
    <cellStyle name="Normal 2 4 2 6 2 3 6 2" xfId="25455"/>
    <cellStyle name="Normal 2 4 2 6 2 3 7" xfId="25456"/>
    <cellStyle name="Normal 2 4 2 6 2 3 7 2" xfId="25457"/>
    <cellStyle name="Normal 2 4 2 6 2 3 8" xfId="25458"/>
    <cellStyle name="Normal 2 4 2 6 2 3 8 2" xfId="25459"/>
    <cellStyle name="Normal 2 4 2 6 2 3 9" xfId="25460"/>
    <cellStyle name="Normal 2 4 2 6 2 3 9 2" xfId="25461"/>
    <cellStyle name="Normal 2 4 2 6 2 4" xfId="25462"/>
    <cellStyle name="Normal 2 4 2 6 2 4 2" xfId="25463"/>
    <cellStyle name="Normal 2 4 2 6 2 5" xfId="25464"/>
    <cellStyle name="Normal 2 4 2 6 2 5 2" xfId="25465"/>
    <cellStyle name="Normal 2 4 2 6 2 6" xfId="25466"/>
    <cellStyle name="Normal 2 4 2 6 2 6 2" xfId="25467"/>
    <cellStyle name="Normal 2 4 2 6 2 7" xfId="25468"/>
    <cellStyle name="Normal 2 4 2 6 2 7 2" xfId="25469"/>
    <cellStyle name="Normal 2 4 2 6 2 8" xfId="25470"/>
    <cellStyle name="Normal 2 4 2 6 2 8 2" xfId="25471"/>
    <cellStyle name="Normal 2 4 2 6 2 9" xfId="25472"/>
    <cellStyle name="Normal 2 4 2 6 2 9 2" xfId="25473"/>
    <cellStyle name="Normal 2 4 2 6 3" xfId="25474"/>
    <cellStyle name="Normal 2 4 2 6 3 10" xfId="25475"/>
    <cellStyle name="Normal 2 4 2 6 3 10 2" xfId="25476"/>
    <cellStyle name="Normal 2 4 2 6 3 11" xfId="25477"/>
    <cellStyle name="Normal 2 4 2 6 3 11 2" xfId="25478"/>
    <cellStyle name="Normal 2 4 2 6 3 12" xfId="25479"/>
    <cellStyle name="Normal 2 4 2 6 3 12 2" xfId="25480"/>
    <cellStyle name="Normal 2 4 2 6 3 13" xfId="25481"/>
    <cellStyle name="Normal 2 4 2 6 3 2" xfId="25482"/>
    <cellStyle name="Normal 2 4 2 6 3 2 10" xfId="25483"/>
    <cellStyle name="Normal 2 4 2 6 3 2 10 2" xfId="25484"/>
    <cellStyle name="Normal 2 4 2 6 3 2 11" xfId="25485"/>
    <cellStyle name="Normal 2 4 2 6 3 2 11 2" xfId="25486"/>
    <cellStyle name="Normal 2 4 2 6 3 2 12" xfId="25487"/>
    <cellStyle name="Normal 2 4 2 6 3 2 2" xfId="25488"/>
    <cellStyle name="Normal 2 4 2 6 3 2 2 10" xfId="25489"/>
    <cellStyle name="Normal 2 4 2 6 3 2 2 10 2" xfId="25490"/>
    <cellStyle name="Normal 2 4 2 6 3 2 2 11" xfId="25491"/>
    <cellStyle name="Normal 2 4 2 6 3 2 2 2" xfId="25492"/>
    <cellStyle name="Normal 2 4 2 6 3 2 2 2 2" xfId="25493"/>
    <cellStyle name="Normal 2 4 2 6 3 2 2 3" xfId="25494"/>
    <cellStyle name="Normal 2 4 2 6 3 2 2 3 2" xfId="25495"/>
    <cellStyle name="Normal 2 4 2 6 3 2 2 4" xfId="25496"/>
    <cellStyle name="Normal 2 4 2 6 3 2 2 4 2" xfId="25497"/>
    <cellStyle name="Normal 2 4 2 6 3 2 2 5" xfId="25498"/>
    <cellStyle name="Normal 2 4 2 6 3 2 2 5 2" xfId="25499"/>
    <cellStyle name="Normal 2 4 2 6 3 2 2 6" xfId="25500"/>
    <cellStyle name="Normal 2 4 2 6 3 2 2 6 2" xfId="25501"/>
    <cellStyle name="Normal 2 4 2 6 3 2 2 7" xfId="25502"/>
    <cellStyle name="Normal 2 4 2 6 3 2 2 7 2" xfId="25503"/>
    <cellStyle name="Normal 2 4 2 6 3 2 2 8" xfId="25504"/>
    <cellStyle name="Normal 2 4 2 6 3 2 2 8 2" xfId="25505"/>
    <cellStyle name="Normal 2 4 2 6 3 2 2 9" xfId="25506"/>
    <cellStyle name="Normal 2 4 2 6 3 2 2 9 2" xfId="25507"/>
    <cellStyle name="Normal 2 4 2 6 3 2 3" xfId="25508"/>
    <cellStyle name="Normal 2 4 2 6 3 2 3 2" xfId="25509"/>
    <cellStyle name="Normal 2 4 2 6 3 2 4" xfId="25510"/>
    <cellStyle name="Normal 2 4 2 6 3 2 4 2" xfId="25511"/>
    <cellStyle name="Normal 2 4 2 6 3 2 5" xfId="25512"/>
    <cellStyle name="Normal 2 4 2 6 3 2 5 2" xfId="25513"/>
    <cellStyle name="Normal 2 4 2 6 3 2 6" xfId="25514"/>
    <cellStyle name="Normal 2 4 2 6 3 2 6 2" xfId="25515"/>
    <cellStyle name="Normal 2 4 2 6 3 2 7" xfId="25516"/>
    <cellStyle name="Normal 2 4 2 6 3 2 7 2" xfId="25517"/>
    <cellStyle name="Normal 2 4 2 6 3 2 8" xfId="25518"/>
    <cellStyle name="Normal 2 4 2 6 3 2 8 2" xfId="25519"/>
    <cellStyle name="Normal 2 4 2 6 3 2 9" xfId="25520"/>
    <cellStyle name="Normal 2 4 2 6 3 2 9 2" xfId="25521"/>
    <cellStyle name="Normal 2 4 2 6 3 3" xfId="25522"/>
    <cellStyle name="Normal 2 4 2 6 3 3 10" xfId="25523"/>
    <cellStyle name="Normal 2 4 2 6 3 3 10 2" xfId="25524"/>
    <cellStyle name="Normal 2 4 2 6 3 3 11" xfId="25525"/>
    <cellStyle name="Normal 2 4 2 6 3 3 2" xfId="25526"/>
    <cellStyle name="Normal 2 4 2 6 3 3 2 2" xfId="25527"/>
    <cellStyle name="Normal 2 4 2 6 3 3 3" xfId="25528"/>
    <cellStyle name="Normal 2 4 2 6 3 3 3 2" xfId="25529"/>
    <cellStyle name="Normal 2 4 2 6 3 3 4" xfId="25530"/>
    <cellStyle name="Normal 2 4 2 6 3 3 4 2" xfId="25531"/>
    <cellStyle name="Normal 2 4 2 6 3 3 5" xfId="25532"/>
    <cellStyle name="Normal 2 4 2 6 3 3 5 2" xfId="25533"/>
    <cellStyle name="Normal 2 4 2 6 3 3 6" xfId="25534"/>
    <cellStyle name="Normal 2 4 2 6 3 3 6 2" xfId="25535"/>
    <cellStyle name="Normal 2 4 2 6 3 3 7" xfId="25536"/>
    <cellStyle name="Normal 2 4 2 6 3 3 7 2" xfId="25537"/>
    <cellStyle name="Normal 2 4 2 6 3 3 8" xfId="25538"/>
    <cellStyle name="Normal 2 4 2 6 3 3 8 2" xfId="25539"/>
    <cellStyle name="Normal 2 4 2 6 3 3 9" xfId="25540"/>
    <cellStyle name="Normal 2 4 2 6 3 3 9 2" xfId="25541"/>
    <cellStyle name="Normal 2 4 2 6 3 4" xfId="25542"/>
    <cellStyle name="Normal 2 4 2 6 3 4 2" xfId="25543"/>
    <cellStyle name="Normal 2 4 2 6 3 5" xfId="25544"/>
    <cellStyle name="Normal 2 4 2 6 3 5 2" xfId="25545"/>
    <cellStyle name="Normal 2 4 2 6 3 6" xfId="25546"/>
    <cellStyle name="Normal 2 4 2 6 3 6 2" xfId="25547"/>
    <cellStyle name="Normal 2 4 2 6 3 7" xfId="25548"/>
    <cellStyle name="Normal 2 4 2 6 3 7 2" xfId="25549"/>
    <cellStyle name="Normal 2 4 2 6 3 8" xfId="25550"/>
    <cellStyle name="Normal 2 4 2 6 3 8 2" xfId="25551"/>
    <cellStyle name="Normal 2 4 2 6 3 9" xfId="25552"/>
    <cellStyle name="Normal 2 4 2 6 3 9 2" xfId="25553"/>
    <cellStyle name="Normal 2 4 2 6 4" xfId="25554"/>
    <cellStyle name="Normal 2 4 2 6 4 10" xfId="25555"/>
    <cellStyle name="Normal 2 4 2 6 4 10 2" xfId="25556"/>
    <cellStyle name="Normal 2 4 2 6 4 11" xfId="25557"/>
    <cellStyle name="Normal 2 4 2 6 4 11 2" xfId="25558"/>
    <cellStyle name="Normal 2 4 2 6 4 12" xfId="25559"/>
    <cellStyle name="Normal 2 4 2 6 4 12 2" xfId="25560"/>
    <cellStyle name="Normal 2 4 2 6 4 13" xfId="25561"/>
    <cellStyle name="Normal 2 4 2 6 4 2" xfId="25562"/>
    <cellStyle name="Normal 2 4 2 6 4 2 10" xfId="25563"/>
    <cellStyle name="Normal 2 4 2 6 4 2 10 2" xfId="25564"/>
    <cellStyle name="Normal 2 4 2 6 4 2 11" xfId="25565"/>
    <cellStyle name="Normal 2 4 2 6 4 2 11 2" xfId="25566"/>
    <cellStyle name="Normal 2 4 2 6 4 2 12" xfId="25567"/>
    <cellStyle name="Normal 2 4 2 6 4 2 2" xfId="25568"/>
    <cellStyle name="Normal 2 4 2 6 4 2 2 10" xfId="25569"/>
    <cellStyle name="Normal 2 4 2 6 4 2 2 10 2" xfId="25570"/>
    <cellStyle name="Normal 2 4 2 6 4 2 2 11" xfId="25571"/>
    <cellStyle name="Normal 2 4 2 6 4 2 2 2" xfId="25572"/>
    <cellStyle name="Normal 2 4 2 6 4 2 2 2 2" xfId="25573"/>
    <cellStyle name="Normal 2 4 2 6 4 2 2 3" xfId="25574"/>
    <cellStyle name="Normal 2 4 2 6 4 2 2 3 2" xfId="25575"/>
    <cellStyle name="Normal 2 4 2 6 4 2 2 4" xfId="25576"/>
    <cellStyle name="Normal 2 4 2 6 4 2 2 4 2" xfId="25577"/>
    <cellStyle name="Normal 2 4 2 6 4 2 2 5" xfId="25578"/>
    <cellStyle name="Normal 2 4 2 6 4 2 2 5 2" xfId="25579"/>
    <cellStyle name="Normal 2 4 2 6 4 2 2 6" xfId="25580"/>
    <cellStyle name="Normal 2 4 2 6 4 2 2 6 2" xfId="25581"/>
    <cellStyle name="Normal 2 4 2 6 4 2 2 7" xfId="25582"/>
    <cellStyle name="Normal 2 4 2 6 4 2 2 7 2" xfId="25583"/>
    <cellStyle name="Normal 2 4 2 6 4 2 2 8" xfId="25584"/>
    <cellStyle name="Normal 2 4 2 6 4 2 2 8 2" xfId="25585"/>
    <cellStyle name="Normal 2 4 2 6 4 2 2 9" xfId="25586"/>
    <cellStyle name="Normal 2 4 2 6 4 2 2 9 2" xfId="25587"/>
    <cellStyle name="Normal 2 4 2 6 4 2 3" xfId="25588"/>
    <cellStyle name="Normal 2 4 2 6 4 2 3 2" xfId="25589"/>
    <cellStyle name="Normal 2 4 2 6 4 2 4" xfId="25590"/>
    <cellStyle name="Normal 2 4 2 6 4 2 4 2" xfId="25591"/>
    <cellStyle name="Normal 2 4 2 6 4 2 5" xfId="25592"/>
    <cellStyle name="Normal 2 4 2 6 4 2 5 2" xfId="25593"/>
    <cellStyle name="Normal 2 4 2 6 4 2 6" xfId="25594"/>
    <cellStyle name="Normal 2 4 2 6 4 2 6 2" xfId="25595"/>
    <cellStyle name="Normal 2 4 2 6 4 2 7" xfId="25596"/>
    <cellStyle name="Normal 2 4 2 6 4 2 7 2" xfId="25597"/>
    <cellStyle name="Normal 2 4 2 6 4 2 8" xfId="25598"/>
    <cellStyle name="Normal 2 4 2 6 4 2 8 2" xfId="25599"/>
    <cellStyle name="Normal 2 4 2 6 4 2 9" xfId="25600"/>
    <cellStyle name="Normal 2 4 2 6 4 2 9 2" xfId="25601"/>
    <cellStyle name="Normal 2 4 2 6 4 3" xfId="25602"/>
    <cellStyle name="Normal 2 4 2 6 4 3 10" xfId="25603"/>
    <cellStyle name="Normal 2 4 2 6 4 3 10 2" xfId="25604"/>
    <cellStyle name="Normal 2 4 2 6 4 3 11" xfId="25605"/>
    <cellStyle name="Normal 2 4 2 6 4 3 2" xfId="25606"/>
    <cellStyle name="Normal 2 4 2 6 4 3 2 2" xfId="25607"/>
    <cellStyle name="Normal 2 4 2 6 4 3 3" xfId="25608"/>
    <cellStyle name="Normal 2 4 2 6 4 3 3 2" xfId="25609"/>
    <cellStyle name="Normal 2 4 2 6 4 3 4" xfId="25610"/>
    <cellStyle name="Normal 2 4 2 6 4 3 4 2" xfId="25611"/>
    <cellStyle name="Normal 2 4 2 6 4 3 5" xfId="25612"/>
    <cellStyle name="Normal 2 4 2 6 4 3 5 2" xfId="25613"/>
    <cellStyle name="Normal 2 4 2 6 4 3 6" xfId="25614"/>
    <cellStyle name="Normal 2 4 2 6 4 3 6 2" xfId="25615"/>
    <cellStyle name="Normal 2 4 2 6 4 3 7" xfId="25616"/>
    <cellStyle name="Normal 2 4 2 6 4 3 7 2" xfId="25617"/>
    <cellStyle name="Normal 2 4 2 6 4 3 8" xfId="25618"/>
    <cellStyle name="Normal 2 4 2 6 4 3 8 2" xfId="25619"/>
    <cellStyle name="Normal 2 4 2 6 4 3 9" xfId="25620"/>
    <cellStyle name="Normal 2 4 2 6 4 3 9 2" xfId="25621"/>
    <cellStyle name="Normal 2 4 2 6 4 4" xfId="25622"/>
    <cellStyle name="Normal 2 4 2 6 4 4 2" xfId="25623"/>
    <cellStyle name="Normal 2 4 2 6 4 5" xfId="25624"/>
    <cellStyle name="Normal 2 4 2 6 4 5 2" xfId="25625"/>
    <cellStyle name="Normal 2 4 2 6 4 6" xfId="25626"/>
    <cellStyle name="Normal 2 4 2 6 4 6 2" xfId="25627"/>
    <cellStyle name="Normal 2 4 2 6 4 7" xfId="25628"/>
    <cellStyle name="Normal 2 4 2 6 4 7 2" xfId="25629"/>
    <cellStyle name="Normal 2 4 2 6 4 8" xfId="25630"/>
    <cellStyle name="Normal 2 4 2 6 4 8 2" xfId="25631"/>
    <cellStyle name="Normal 2 4 2 6 4 9" xfId="25632"/>
    <cellStyle name="Normal 2 4 2 6 4 9 2" xfId="25633"/>
    <cellStyle name="Normal 2 4 2 6 5" xfId="25634"/>
    <cellStyle name="Normal 2 4 2 6 5 10" xfId="25635"/>
    <cellStyle name="Normal 2 4 2 6 5 10 2" xfId="25636"/>
    <cellStyle name="Normal 2 4 2 6 5 11" xfId="25637"/>
    <cellStyle name="Normal 2 4 2 6 5 11 2" xfId="25638"/>
    <cellStyle name="Normal 2 4 2 6 5 12" xfId="25639"/>
    <cellStyle name="Normal 2 4 2 6 5 12 2" xfId="25640"/>
    <cellStyle name="Normal 2 4 2 6 5 13" xfId="25641"/>
    <cellStyle name="Normal 2 4 2 6 5 2" xfId="25642"/>
    <cellStyle name="Normal 2 4 2 6 5 2 10" xfId="25643"/>
    <cellStyle name="Normal 2 4 2 6 5 2 10 2" xfId="25644"/>
    <cellStyle name="Normal 2 4 2 6 5 2 11" xfId="25645"/>
    <cellStyle name="Normal 2 4 2 6 5 2 11 2" xfId="25646"/>
    <cellStyle name="Normal 2 4 2 6 5 2 12" xfId="25647"/>
    <cellStyle name="Normal 2 4 2 6 5 2 2" xfId="25648"/>
    <cellStyle name="Normal 2 4 2 6 5 2 2 10" xfId="25649"/>
    <cellStyle name="Normal 2 4 2 6 5 2 2 10 2" xfId="25650"/>
    <cellStyle name="Normal 2 4 2 6 5 2 2 11" xfId="25651"/>
    <cellStyle name="Normal 2 4 2 6 5 2 2 2" xfId="25652"/>
    <cellStyle name="Normal 2 4 2 6 5 2 2 2 2" xfId="25653"/>
    <cellStyle name="Normal 2 4 2 6 5 2 2 3" xfId="25654"/>
    <cellStyle name="Normal 2 4 2 6 5 2 2 3 2" xfId="25655"/>
    <cellStyle name="Normal 2 4 2 6 5 2 2 4" xfId="25656"/>
    <cellStyle name="Normal 2 4 2 6 5 2 2 4 2" xfId="25657"/>
    <cellStyle name="Normal 2 4 2 6 5 2 2 5" xfId="25658"/>
    <cellStyle name="Normal 2 4 2 6 5 2 2 5 2" xfId="25659"/>
    <cellStyle name="Normal 2 4 2 6 5 2 2 6" xfId="25660"/>
    <cellStyle name="Normal 2 4 2 6 5 2 2 6 2" xfId="25661"/>
    <cellStyle name="Normal 2 4 2 6 5 2 2 7" xfId="25662"/>
    <cellStyle name="Normal 2 4 2 6 5 2 2 7 2" xfId="25663"/>
    <cellStyle name="Normal 2 4 2 6 5 2 2 8" xfId="25664"/>
    <cellStyle name="Normal 2 4 2 6 5 2 2 8 2" xfId="25665"/>
    <cellStyle name="Normal 2 4 2 6 5 2 2 9" xfId="25666"/>
    <cellStyle name="Normal 2 4 2 6 5 2 2 9 2" xfId="25667"/>
    <cellStyle name="Normal 2 4 2 6 5 2 3" xfId="25668"/>
    <cellStyle name="Normal 2 4 2 6 5 2 3 2" xfId="25669"/>
    <cellStyle name="Normal 2 4 2 6 5 2 4" xfId="25670"/>
    <cellStyle name="Normal 2 4 2 6 5 2 4 2" xfId="25671"/>
    <cellStyle name="Normal 2 4 2 6 5 2 5" xfId="25672"/>
    <cellStyle name="Normal 2 4 2 6 5 2 5 2" xfId="25673"/>
    <cellStyle name="Normal 2 4 2 6 5 2 6" xfId="25674"/>
    <cellStyle name="Normal 2 4 2 6 5 2 6 2" xfId="25675"/>
    <cellStyle name="Normal 2 4 2 6 5 2 7" xfId="25676"/>
    <cellStyle name="Normal 2 4 2 6 5 2 7 2" xfId="25677"/>
    <cellStyle name="Normal 2 4 2 6 5 2 8" xfId="25678"/>
    <cellStyle name="Normal 2 4 2 6 5 2 8 2" xfId="25679"/>
    <cellStyle name="Normal 2 4 2 6 5 2 9" xfId="25680"/>
    <cellStyle name="Normal 2 4 2 6 5 2 9 2" xfId="25681"/>
    <cellStyle name="Normal 2 4 2 6 5 3" xfId="25682"/>
    <cellStyle name="Normal 2 4 2 6 5 3 10" xfId="25683"/>
    <cellStyle name="Normal 2 4 2 6 5 3 10 2" xfId="25684"/>
    <cellStyle name="Normal 2 4 2 6 5 3 11" xfId="25685"/>
    <cellStyle name="Normal 2 4 2 6 5 3 2" xfId="25686"/>
    <cellStyle name="Normal 2 4 2 6 5 3 2 2" xfId="25687"/>
    <cellStyle name="Normal 2 4 2 6 5 3 3" xfId="25688"/>
    <cellStyle name="Normal 2 4 2 6 5 3 3 2" xfId="25689"/>
    <cellStyle name="Normal 2 4 2 6 5 3 4" xfId="25690"/>
    <cellStyle name="Normal 2 4 2 6 5 3 4 2" xfId="25691"/>
    <cellStyle name="Normal 2 4 2 6 5 3 5" xfId="25692"/>
    <cellStyle name="Normal 2 4 2 6 5 3 5 2" xfId="25693"/>
    <cellStyle name="Normal 2 4 2 6 5 3 6" xfId="25694"/>
    <cellStyle name="Normal 2 4 2 6 5 3 6 2" xfId="25695"/>
    <cellStyle name="Normal 2 4 2 6 5 3 7" xfId="25696"/>
    <cellStyle name="Normal 2 4 2 6 5 3 7 2" xfId="25697"/>
    <cellStyle name="Normal 2 4 2 6 5 3 8" xfId="25698"/>
    <cellStyle name="Normal 2 4 2 6 5 3 8 2" xfId="25699"/>
    <cellStyle name="Normal 2 4 2 6 5 3 9" xfId="25700"/>
    <cellStyle name="Normal 2 4 2 6 5 3 9 2" xfId="25701"/>
    <cellStyle name="Normal 2 4 2 6 5 4" xfId="25702"/>
    <cellStyle name="Normal 2 4 2 6 5 4 2" xfId="25703"/>
    <cellStyle name="Normal 2 4 2 6 5 5" xfId="25704"/>
    <cellStyle name="Normal 2 4 2 6 5 5 2" xfId="25705"/>
    <cellStyle name="Normal 2 4 2 6 5 6" xfId="25706"/>
    <cellStyle name="Normal 2 4 2 6 5 6 2" xfId="25707"/>
    <cellStyle name="Normal 2 4 2 6 5 7" xfId="25708"/>
    <cellStyle name="Normal 2 4 2 6 5 7 2" xfId="25709"/>
    <cellStyle name="Normal 2 4 2 6 5 8" xfId="25710"/>
    <cellStyle name="Normal 2 4 2 6 5 8 2" xfId="25711"/>
    <cellStyle name="Normal 2 4 2 6 5 9" xfId="25712"/>
    <cellStyle name="Normal 2 4 2 6 5 9 2" xfId="25713"/>
    <cellStyle name="Normal 2 4 2 6 6" xfId="25714"/>
    <cellStyle name="Normal 2 4 2 7" xfId="25715"/>
    <cellStyle name="Normal 2 4 2 7 2" xfId="25716"/>
    <cellStyle name="Normal 2 4 2 8" xfId="25717"/>
    <cellStyle name="Normal 2 4 2 8 2" xfId="25718"/>
    <cellStyle name="Normal 2 4 2 9" xfId="25719"/>
    <cellStyle name="Normal 2 4 2 9 2" xfId="25720"/>
    <cellStyle name="Normal 2 4 20" xfId="25721"/>
    <cellStyle name="Normal 2 4 21" xfId="25722"/>
    <cellStyle name="Normal 2 4 3" xfId="25723"/>
    <cellStyle name="Normal 2 4 3 10" xfId="25724"/>
    <cellStyle name="Normal 2 4 3 10 2" xfId="25725"/>
    <cellStyle name="Normal 2 4 3 11" xfId="25726"/>
    <cellStyle name="Normal 2 4 3 11 2" xfId="25727"/>
    <cellStyle name="Normal 2 4 3 12" xfId="25728"/>
    <cellStyle name="Normal 2 4 3 12 2" xfId="25729"/>
    <cellStyle name="Normal 2 4 3 13" xfId="25730"/>
    <cellStyle name="Normal 2 4 3 13 2" xfId="25731"/>
    <cellStyle name="Normal 2 4 3 14" xfId="25732"/>
    <cellStyle name="Normal 2 4 3 14 2" xfId="25733"/>
    <cellStyle name="Normal 2 4 3 15" xfId="25734"/>
    <cellStyle name="Normal 2 4 3 15 2" xfId="25735"/>
    <cellStyle name="Normal 2 4 3 16" xfId="25736"/>
    <cellStyle name="Normal 2 4 3 16 2" xfId="25737"/>
    <cellStyle name="Normal 2 4 3 17" xfId="25738"/>
    <cellStyle name="Normal 2 4 3 17 2" xfId="25739"/>
    <cellStyle name="Normal 2 4 3 18" xfId="25740"/>
    <cellStyle name="Normal 2 4 3 2" xfId="25741"/>
    <cellStyle name="Normal 2 4 3 2 2" xfId="25742"/>
    <cellStyle name="Normal 2 4 3 2 2 10" xfId="25743"/>
    <cellStyle name="Normal 2 4 3 2 2 10 2" xfId="25744"/>
    <cellStyle name="Normal 2 4 3 2 2 11" xfId="25745"/>
    <cellStyle name="Normal 2 4 3 2 2 11 2" xfId="25746"/>
    <cellStyle name="Normal 2 4 3 2 2 12" xfId="25747"/>
    <cellStyle name="Normal 2 4 3 2 2 12 2" xfId="25748"/>
    <cellStyle name="Normal 2 4 3 2 2 13" xfId="25749"/>
    <cellStyle name="Normal 2 4 3 2 2 13 2" xfId="25750"/>
    <cellStyle name="Normal 2 4 3 2 2 14" xfId="25751"/>
    <cellStyle name="Normal 2 4 3 2 2 14 2" xfId="25752"/>
    <cellStyle name="Normal 2 4 3 2 2 15" xfId="25753"/>
    <cellStyle name="Normal 2 4 3 2 2 15 2" xfId="25754"/>
    <cellStyle name="Normal 2 4 3 2 2 16" xfId="25755"/>
    <cellStyle name="Normal 2 4 3 2 2 16 2" xfId="25756"/>
    <cellStyle name="Normal 2 4 3 2 2 17" xfId="25757"/>
    <cellStyle name="Normal 2 4 3 2 2 2" xfId="25758"/>
    <cellStyle name="Normal 2 4 3 2 2 2 2" xfId="25759"/>
    <cellStyle name="Normal 2 4 3 2 2 3" xfId="25760"/>
    <cellStyle name="Normal 2 4 3 2 2 3 2" xfId="25761"/>
    <cellStyle name="Normal 2 4 3 2 2 4" xfId="25762"/>
    <cellStyle name="Normal 2 4 3 2 2 4 2" xfId="25763"/>
    <cellStyle name="Normal 2 4 3 2 2 5" xfId="25764"/>
    <cellStyle name="Normal 2 4 3 2 2 5 2" xfId="25765"/>
    <cellStyle name="Normal 2 4 3 2 2 6" xfId="25766"/>
    <cellStyle name="Normal 2 4 3 2 2 6 10" xfId="25767"/>
    <cellStyle name="Normal 2 4 3 2 2 6 10 2" xfId="25768"/>
    <cellStyle name="Normal 2 4 3 2 2 6 11" xfId="25769"/>
    <cellStyle name="Normal 2 4 3 2 2 6 11 2" xfId="25770"/>
    <cellStyle name="Normal 2 4 3 2 2 6 12" xfId="25771"/>
    <cellStyle name="Normal 2 4 3 2 2 6 2" xfId="25772"/>
    <cellStyle name="Normal 2 4 3 2 2 6 2 10" xfId="25773"/>
    <cellStyle name="Normal 2 4 3 2 2 6 2 10 2" xfId="25774"/>
    <cellStyle name="Normal 2 4 3 2 2 6 2 11" xfId="25775"/>
    <cellStyle name="Normal 2 4 3 2 2 6 2 2" xfId="25776"/>
    <cellStyle name="Normal 2 4 3 2 2 6 2 2 2" xfId="25777"/>
    <cellStyle name="Normal 2 4 3 2 2 6 2 3" xfId="25778"/>
    <cellStyle name="Normal 2 4 3 2 2 6 2 3 2" xfId="25779"/>
    <cellStyle name="Normal 2 4 3 2 2 6 2 4" xfId="25780"/>
    <cellStyle name="Normal 2 4 3 2 2 6 2 4 2" xfId="25781"/>
    <cellStyle name="Normal 2 4 3 2 2 6 2 5" xfId="25782"/>
    <cellStyle name="Normal 2 4 3 2 2 6 2 5 2" xfId="25783"/>
    <cellStyle name="Normal 2 4 3 2 2 6 2 6" xfId="25784"/>
    <cellStyle name="Normal 2 4 3 2 2 6 2 6 2" xfId="25785"/>
    <cellStyle name="Normal 2 4 3 2 2 6 2 7" xfId="25786"/>
    <cellStyle name="Normal 2 4 3 2 2 6 2 7 2" xfId="25787"/>
    <cellStyle name="Normal 2 4 3 2 2 6 2 8" xfId="25788"/>
    <cellStyle name="Normal 2 4 3 2 2 6 2 8 2" xfId="25789"/>
    <cellStyle name="Normal 2 4 3 2 2 6 2 9" xfId="25790"/>
    <cellStyle name="Normal 2 4 3 2 2 6 2 9 2" xfId="25791"/>
    <cellStyle name="Normal 2 4 3 2 2 6 3" xfId="25792"/>
    <cellStyle name="Normal 2 4 3 2 2 6 3 2" xfId="25793"/>
    <cellStyle name="Normal 2 4 3 2 2 6 4" xfId="25794"/>
    <cellStyle name="Normal 2 4 3 2 2 6 4 2" xfId="25795"/>
    <cellStyle name="Normal 2 4 3 2 2 6 5" xfId="25796"/>
    <cellStyle name="Normal 2 4 3 2 2 6 5 2" xfId="25797"/>
    <cellStyle name="Normal 2 4 3 2 2 6 6" xfId="25798"/>
    <cellStyle name="Normal 2 4 3 2 2 6 6 2" xfId="25799"/>
    <cellStyle name="Normal 2 4 3 2 2 6 7" xfId="25800"/>
    <cellStyle name="Normal 2 4 3 2 2 6 7 2" xfId="25801"/>
    <cellStyle name="Normal 2 4 3 2 2 6 8" xfId="25802"/>
    <cellStyle name="Normal 2 4 3 2 2 6 8 2" xfId="25803"/>
    <cellStyle name="Normal 2 4 3 2 2 6 9" xfId="25804"/>
    <cellStyle name="Normal 2 4 3 2 2 6 9 2" xfId="25805"/>
    <cellStyle name="Normal 2 4 3 2 2 7" xfId="25806"/>
    <cellStyle name="Normal 2 4 3 2 2 7 10" xfId="25807"/>
    <cellStyle name="Normal 2 4 3 2 2 7 10 2" xfId="25808"/>
    <cellStyle name="Normal 2 4 3 2 2 7 11" xfId="25809"/>
    <cellStyle name="Normal 2 4 3 2 2 7 2" xfId="25810"/>
    <cellStyle name="Normal 2 4 3 2 2 7 2 2" xfId="25811"/>
    <cellStyle name="Normal 2 4 3 2 2 7 3" xfId="25812"/>
    <cellStyle name="Normal 2 4 3 2 2 7 3 2" xfId="25813"/>
    <cellStyle name="Normal 2 4 3 2 2 7 4" xfId="25814"/>
    <cellStyle name="Normal 2 4 3 2 2 7 4 2" xfId="25815"/>
    <cellStyle name="Normal 2 4 3 2 2 7 5" xfId="25816"/>
    <cellStyle name="Normal 2 4 3 2 2 7 5 2" xfId="25817"/>
    <cellStyle name="Normal 2 4 3 2 2 7 6" xfId="25818"/>
    <cellStyle name="Normal 2 4 3 2 2 7 6 2" xfId="25819"/>
    <cellStyle name="Normal 2 4 3 2 2 7 7" xfId="25820"/>
    <cellStyle name="Normal 2 4 3 2 2 7 7 2" xfId="25821"/>
    <cellStyle name="Normal 2 4 3 2 2 7 8" xfId="25822"/>
    <cellStyle name="Normal 2 4 3 2 2 7 8 2" xfId="25823"/>
    <cellStyle name="Normal 2 4 3 2 2 7 9" xfId="25824"/>
    <cellStyle name="Normal 2 4 3 2 2 7 9 2" xfId="25825"/>
    <cellStyle name="Normal 2 4 3 2 2 8" xfId="25826"/>
    <cellStyle name="Normal 2 4 3 2 2 8 2" xfId="25827"/>
    <cellStyle name="Normal 2 4 3 2 2 9" xfId="25828"/>
    <cellStyle name="Normal 2 4 3 2 2 9 2" xfId="25829"/>
    <cellStyle name="Normal 2 4 3 2 3" xfId="25830"/>
    <cellStyle name="Normal 2 4 3 2 3 10" xfId="25831"/>
    <cellStyle name="Normal 2 4 3 2 3 10 2" xfId="25832"/>
    <cellStyle name="Normal 2 4 3 2 3 11" xfId="25833"/>
    <cellStyle name="Normal 2 4 3 2 3 11 2" xfId="25834"/>
    <cellStyle name="Normal 2 4 3 2 3 12" xfId="25835"/>
    <cellStyle name="Normal 2 4 3 2 3 12 2" xfId="25836"/>
    <cellStyle name="Normal 2 4 3 2 3 13" xfId="25837"/>
    <cellStyle name="Normal 2 4 3 2 3 2" xfId="25838"/>
    <cellStyle name="Normal 2 4 3 2 3 2 10" xfId="25839"/>
    <cellStyle name="Normal 2 4 3 2 3 2 10 2" xfId="25840"/>
    <cellStyle name="Normal 2 4 3 2 3 2 11" xfId="25841"/>
    <cellStyle name="Normal 2 4 3 2 3 2 11 2" xfId="25842"/>
    <cellStyle name="Normal 2 4 3 2 3 2 12" xfId="25843"/>
    <cellStyle name="Normal 2 4 3 2 3 2 2" xfId="25844"/>
    <cellStyle name="Normal 2 4 3 2 3 2 2 10" xfId="25845"/>
    <cellStyle name="Normal 2 4 3 2 3 2 2 10 2" xfId="25846"/>
    <cellStyle name="Normal 2 4 3 2 3 2 2 11" xfId="25847"/>
    <cellStyle name="Normal 2 4 3 2 3 2 2 2" xfId="25848"/>
    <cellStyle name="Normal 2 4 3 2 3 2 2 2 2" xfId="25849"/>
    <cellStyle name="Normal 2 4 3 2 3 2 2 3" xfId="25850"/>
    <cellStyle name="Normal 2 4 3 2 3 2 2 3 2" xfId="25851"/>
    <cellStyle name="Normal 2 4 3 2 3 2 2 4" xfId="25852"/>
    <cellStyle name="Normal 2 4 3 2 3 2 2 4 2" xfId="25853"/>
    <cellStyle name="Normal 2 4 3 2 3 2 2 5" xfId="25854"/>
    <cellStyle name="Normal 2 4 3 2 3 2 2 5 2" xfId="25855"/>
    <cellStyle name="Normal 2 4 3 2 3 2 2 6" xfId="25856"/>
    <cellStyle name="Normal 2 4 3 2 3 2 2 6 2" xfId="25857"/>
    <cellStyle name="Normal 2 4 3 2 3 2 2 7" xfId="25858"/>
    <cellStyle name="Normal 2 4 3 2 3 2 2 7 2" xfId="25859"/>
    <cellStyle name="Normal 2 4 3 2 3 2 2 8" xfId="25860"/>
    <cellStyle name="Normal 2 4 3 2 3 2 2 8 2" xfId="25861"/>
    <cellStyle name="Normal 2 4 3 2 3 2 2 9" xfId="25862"/>
    <cellStyle name="Normal 2 4 3 2 3 2 2 9 2" xfId="25863"/>
    <cellStyle name="Normal 2 4 3 2 3 2 3" xfId="25864"/>
    <cellStyle name="Normal 2 4 3 2 3 2 3 2" xfId="25865"/>
    <cellStyle name="Normal 2 4 3 2 3 2 4" xfId="25866"/>
    <cellStyle name="Normal 2 4 3 2 3 2 4 2" xfId="25867"/>
    <cellStyle name="Normal 2 4 3 2 3 2 5" xfId="25868"/>
    <cellStyle name="Normal 2 4 3 2 3 2 5 2" xfId="25869"/>
    <cellStyle name="Normal 2 4 3 2 3 2 6" xfId="25870"/>
    <cellStyle name="Normal 2 4 3 2 3 2 6 2" xfId="25871"/>
    <cellStyle name="Normal 2 4 3 2 3 2 7" xfId="25872"/>
    <cellStyle name="Normal 2 4 3 2 3 2 7 2" xfId="25873"/>
    <cellStyle name="Normal 2 4 3 2 3 2 8" xfId="25874"/>
    <cellStyle name="Normal 2 4 3 2 3 2 8 2" xfId="25875"/>
    <cellStyle name="Normal 2 4 3 2 3 2 9" xfId="25876"/>
    <cellStyle name="Normal 2 4 3 2 3 2 9 2" xfId="25877"/>
    <cellStyle name="Normal 2 4 3 2 3 3" xfId="25878"/>
    <cellStyle name="Normal 2 4 3 2 3 3 10" xfId="25879"/>
    <cellStyle name="Normal 2 4 3 2 3 3 10 2" xfId="25880"/>
    <cellStyle name="Normal 2 4 3 2 3 3 11" xfId="25881"/>
    <cellStyle name="Normal 2 4 3 2 3 3 2" xfId="25882"/>
    <cellStyle name="Normal 2 4 3 2 3 3 2 2" xfId="25883"/>
    <cellStyle name="Normal 2 4 3 2 3 3 3" xfId="25884"/>
    <cellStyle name="Normal 2 4 3 2 3 3 3 2" xfId="25885"/>
    <cellStyle name="Normal 2 4 3 2 3 3 4" xfId="25886"/>
    <cellStyle name="Normal 2 4 3 2 3 3 4 2" xfId="25887"/>
    <cellStyle name="Normal 2 4 3 2 3 3 5" xfId="25888"/>
    <cellStyle name="Normal 2 4 3 2 3 3 5 2" xfId="25889"/>
    <cellStyle name="Normal 2 4 3 2 3 3 6" xfId="25890"/>
    <cellStyle name="Normal 2 4 3 2 3 3 6 2" xfId="25891"/>
    <cellStyle name="Normal 2 4 3 2 3 3 7" xfId="25892"/>
    <cellStyle name="Normal 2 4 3 2 3 3 7 2" xfId="25893"/>
    <cellStyle name="Normal 2 4 3 2 3 3 8" xfId="25894"/>
    <cellStyle name="Normal 2 4 3 2 3 3 8 2" xfId="25895"/>
    <cellStyle name="Normal 2 4 3 2 3 3 9" xfId="25896"/>
    <cellStyle name="Normal 2 4 3 2 3 3 9 2" xfId="25897"/>
    <cellStyle name="Normal 2 4 3 2 3 4" xfId="25898"/>
    <cellStyle name="Normal 2 4 3 2 3 4 2" xfId="25899"/>
    <cellStyle name="Normal 2 4 3 2 3 5" xfId="25900"/>
    <cellStyle name="Normal 2 4 3 2 3 5 2" xfId="25901"/>
    <cellStyle name="Normal 2 4 3 2 3 6" xfId="25902"/>
    <cellStyle name="Normal 2 4 3 2 3 6 2" xfId="25903"/>
    <cellStyle name="Normal 2 4 3 2 3 7" xfId="25904"/>
    <cellStyle name="Normal 2 4 3 2 3 7 2" xfId="25905"/>
    <cellStyle name="Normal 2 4 3 2 3 8" xfId="25906"/>
    <cellStyle name="Normal 2 4 3 2 3 8 2" xfId="25907"/>
    <cellStyle name="Normal 2 4 3 2 3 9" xfId="25908"/>
    <cellStyle name="Normal 2 4 3 2 3 9 2" xfId="25909"/>
    <cellStyle name="Normal 2 4 3 2 4" xfId="25910"/>
    <cellStyle name="Normal 2 4 3 2 4 10" xfId="25911"/>
    <cellStyle name="Normal 2 4 3 2 4 10 2" xfId="25912"/>
    <cellStyle name="Normal 2 4 3 2 4 11" xfId="25913"/>
    <cellStyle name="Normal 2 4 3 2 4 11 2" xfId="25914"/>
    <cellStyle name="Normal 2 4 3 2 4 12" xfId="25915"/>
    <cellStyle name="Normal 2 4 3 2 4 12 2" xfId="25916"/>
    <cellStyle name="Normal 2 4 3 2 4 13" xfId="25917"/>
    <cellStyle name="Normal 2 4 3 2 4 2" xfId="25918"/>
    <cellStyle name="Normal 2 4 3 2 4 2 10" xfId="25919"/>
    <cellStyle name="Normal 2 4 3 2 4 2 10 2" xfId="25920"/>
    <cellStyle name="Normal 2 4 3 2 4 2 11" xfId="25921"/>
    <cellStyle name="Normal 2 4 3 2 4 2 11 2" xfId="25922"/>
    <cellStyle name="Normal 2 4 3 2 4 2 12" xfId="25923"/>
    <cellStyle name="Normal 2 4 3 2 4 2 2" xfId="25924"/>
    <cellStyle name="Normal 2 4 3 2 4 2 2 10" xfId="25925"/>
    <cellStyle name="Normal 2 4 3 2 4 2 2 10 2" xfId="25926"/>
    <cellStyle name="Normal 2 4 3 2 4 2 2 11" xfId="25927"/>
    <cellStyle name="Normal 2 4 3 2 4 2 2 2" xfId="25928"/>
    <cellStyle name="Normal 2 4 3 2 4 2 2 2 2" xfId="25929"/>
    <cellStyle name="Normal 2 4 3 2 4 2 2 3" xfId="25930"/>
    <cellStyle name="Normal 2 4 3 2 4 2 2 3 2" xfId="25931"/>
    <cellStyle name="Normal 2 4 3 2 4 2 2 4" xfId="25932"/>
    <cellStyle name="Normal 2 4 3 2 4 2 2 4 2" xfId="25933"/>
    <cellStyle name="Normal 2 4 3 2 4 2 2 5" xfId="25934"/>
    <cellStyle name="Normal 2 4 3 2 4 2 2 5 2" xfId="25935"/>
    <cellStyle name="Normal 2 4 3 2 4 2 2 6" xfId="25936"/>
    <cellStyle name="Normal 2 4 3 2 4 2 2 6 2" xfId="25937"/>
    <cellStyle name="Normal 2 4 3 2 4 2 2 7" xfId="25938"/>
    <cellStyle name="Normal 2 4 3 2 4 2 2 7 2" xfId="25939"/>
    <cellStyle name="Normal 2 4 3 2 4 2 2 8" xfId="25940"/>
    <cellStyle name="Normal 2 4 3 2 4 2 2 8 2" xfId="25941"/>
    <cellStyle name="Normal 2 4 3 2 4 2 2 9" xfId="25942"/>
    <cellStyle name="Normal 2 4 3 2 4 2 2 9 2" xfId="25943"/>
    <cellStyle name="Normal 2 4 3 2 4 2 3" xfId="25944"/>
    <cellStyle name="Normal 2 4 3 2 4 2 3 2" xfId="25945"/>
    <cellStyle name="Normal 2 4 3 2 4 2 4" xfId="25946"/>
    <cellStyle name="Normal 2 4 3 2 4 2 4 2" xfId="25947"/>
    <cellStyle name="Normal 2 4 3 2 4 2 5" xfId="25948"/>
    <cellStyle name="Normal 2 4 3 2 4 2 5 2" xfId="25949"/>
    <cellStyle name="Normal 2 4 3 2 4 2 6" xfId="25950"/>
    <cellStyle name="Normal 2 4 3 2 4 2 6 2" xfId="25951"/>
    <cellStyle name="Normal 2 4 3 2 4 2 7" xfId="25952"/>
    <cellStyle name="Normal 2 4 3 2 4 2 7 2" xfId="25953"/>
    <cellStyle name="Normal 2 4 3 2 4 2 8" xfId="25954"/>
    <cellStyle name="Normal 2 4 3 2 4 2 8 2" xfId="25955"/>
    <cellStyle name="Normal 2 4 3 2 4 2 9" xfId="25956"/>
    <cellStyle name="Normal 2 4 3 2 4 2 9 2" xfId="25957"/>
    <cellStyle name="Normal 2 4 3 2 4 3" xfId="25958"/>
    <cellStyle name="Normal 2 4 3 2 4 3 10" xfId="25959"/>
    <cellStyle name="Normal 2 4 3 2 4 3 10 2" xfId="25960"/>
    <cellStyle name="Normal 2 4 3 2 4 3 11" xfId="25961"/>
    <cellStyle name="Normal 2 4 3 2 4 3 2" xfId="25962"/>
    <cellStyle name="Normal 2 4 3 2 4 3 2 2" xfId="25963"/>
    <cellStyle name="Normal 2 4 3 2 4 3 3" xfId="25964"/>
    <cellStyle name="Normal 2 4 3 2 4 3 3 2" xfId="25965"/>
    <cellStyle name="Normal 2 4 3 2 4 3 4" xfId="25966"/>
    <cellStyle name="Normal 2 4 3 2 4 3 4 2" xfId="25967"/>
    <cellStyle name="Normal 2 4 3 2 4 3 5" xfId="25968"/>
    <cellStyle name="Normal 2 4 3 2 4 3 5 2" xfId="25969"/>
    <cellStyle name="Normal 2 4 3 2 4 3 6" xfId="25970"/>
    <cellStyle name="Normal 2 4 3 2 4 3 6 2" xfId="25971"/>
    <cellStyle name="Normal 2 4 3 2 4 3 7" xfId="25972"/>
    <cellStyle name="Normal 2 4 3 2 4 3 7 2" xfId="25973"/>
    <cellStyle name="Normal 2 4 3 2 4 3 8" xfId="25974"/>
    <cellStyle name="Normal 2 4 3 2 4 3 8 2" xfId="25975"/>
    <cellStyle name="Normal 2 4 3 2 4 3 9" xfId="25976"/>
    <cellStyle name="Normal 2 4 3 2 4 3 9 2" xfId="25977"/>
    <cellStyle name="Normal 2 4 3 2 4 4" xfId="25978"/>
    <cellStyle name="Normal 2 4 3 2 4 4 2" xfId="25979"/>
    <cellStyle name="Normal 2 4 3 2 4 5" xfId="25980"/>
    <cellStyle name="Normal 2 4 3 2 4 5 2" xfId="25981"/>
    <cellStyle name="Normal 2 4 3 2 4 6" xfId="25982"/>
    <cellStyle name="Normal 2 4 3 2 4 6 2" xfId="25983"/>
    <cellStyle name="Normal 2 4 3 2 4 7" xfId="25984"/>
    <cellStyle name="Normal 2 4 3 2 4 7 2" xfId="25985"/>
    <cellStyle name="Normal 2 4 3 2 4 8" xfId="25986"/>
    <cellStyle name="Normal 2 4 3 2 4 8 2" xfId="25987"/>
    <cellStyle name="Normal 2 4 3 2 4 9" xfId="25988"/>
    <cellStyle name="Normal 2 4 3 2 4 9 2" xfId="25989"/>
    <cellStyle name="Normal 2 4 3 2 5" xfId="25990"/>
    <cellStyle name="Normal 2 4 3 2 5 10" xfId="25991"/>
    <cellStyle name="Normal 2 4 3 2 5 10 2" xfId="25992"/>
    <cellStyle name="Normal 2 4 3 2 5 11" xfId="25993"/>
    <cellStyle name="Normal 2 4 3 2 5 11 2" xfId="25994"/>
    <cellStyle name="Normal 2 4 3 2 5 12" xfId="25995"/>
    <cellStyle name="Normal 2 4 3 2 5 12 2" xfId="25996"/>
    <cellStyle name="Normal 2 4 3 2 5 13" xfId="25997"/>
    <cellStyle name="Normal 2 4 3 2 5 2" xfId="25998"/>
    <cellStyle name="Normal 2 4 3 2 5 2 10" xfId="25999"/>
    <cellStyle name="Normal 2 4 3 2 5 2 10 2" xfId="26000"/>
    <cellStyle name="Normal 2 4 3 2 5 2 11" xfId="26001"/>
    <cellStyle name="Normal 2 4 3 2 5 2 11 2" xfId="26002"/>
    <cellStyle name="Normal 2 4 3 2 5 2 12" xfId="26003"/>
    <cellStyle name="Normal 2 4 3 2 5 2 2" xfId="26004"/>
    <cellStyle name="Normal 2 4 3 2 5 2 2 10" xfId="26005"/>
    <cellStyle name="Normal 2 4 3 2 5 2 2 10 2" xfId="26006"/>
    <cellStyle name="Normal 2 4 3 2 5 2 2 11" xfId="26007"/>
    <cellStyle name="Normal 2 4 3 2 5 2 2 2" xfId="26008"/>
    <cellStyle name="Normal 2 4 3 2 5 2 2 2 2" xfId="26009"/>
    <cellStyle name="Normal 2 4 3 2 5 2 2 3" xfId="26010"/>
    <cellStyle name="Normal 2 4 3 2 5 2 2 3 2" xfId="26011"/>
    <cellStyle name="Normal 2 4 3 2 5 2 2 4" xfId="26012"/>
    <cellStyle name="Normal 2 4 3 2 5 2 2 4 2" xfId="26013"/>
    <cellStyle name="Normal 2 4 3 2 5 2 2 5" xfId="26014"/>
    <cellStyle name="Normal 2 4 3 2 5 2 2 5 2" xfId="26015"/>
    <cellStyle name="Normal 2 4 3 2 5 2 2 6" xfId="26016"/>
    <cellStyle name="Normal 2 4 3 2 5 2 2 6 2" xfId="26017"/>
    <cellStyle name="Normal 2 4 3 2 5 2 2 7" xfId="26018"/>
    <cellStyle name="Normal 2 4 3 2 5 2 2 7 2" xfId="26019"/>
    <cellStyle name="Normal 2 4 3 2 5 2 2 8" xfId="26020"/>
    <cellStyle name="Normal 2 4 3 2 5 2 2 8 2" xfId="26021"/>
    <cellStyle name="Normal 2 4 3 2 5 2 2 9" xfId="26022"/>
    <cellStyle name="Normal 2 4 3 2 5 2 2 9 2" xfId="26023"/>
    <cellStyle name="Normal 2 4 3 2 5 2 3" xfId="26024"/>
    <cellStyle name="Normal 2 4 3 2 5 2 3 2" xfId="26025"/>
    <cellStyle name="Normal 2 4 3 2 5 2 4" xfId="26026"/>
    <cellStyle name="Normal 2 4 3 2 5 2 4 2" xfId="26027"/>
    <cellStyle name="Normal 2 4 3 2 5 2 5" xfId="26028"/>
    <cellStyle name="Normal 2 4 3 2 5 2 5 2" xfId="26029"/>
    <cellStyle name="Normal 2 4 3 2 5 2 6" xfId="26030"/>
    <cellStyle name="Normal 2 4 3 2 5 2 6 2" xfId="26031"/>
    <cellStyle name="Normal 2 4 3 2 5 2 7" xfId="26032"/>
    <cellStyle name="Normal 2 4 3 2 5 2 7 2" xfId="26033"/>
    <cellStyle name="Normal 2 4 3 2 5 2 8" xfId="26034"/>
    <cellStyle name="Normal 2 4 3 2 5 2 8 2" xfId="26035"/>
    <cellStyle name="Normal 2 4 3 2 5 2 9" xfId="26036"/>
    <cellStyle name="Normal 2 4 3 2 5 2 9 2" xfId="26037"/>
    <cellStyle name="Normal 2 4 3 2 5 3" xfId="26038"/>
    <cellStyle name="Normal 2 4 3 2 5 3 10" xfId="26039"/>
    <cellStyle name="Normal 2 4 3 2 5 3 10 2" xfId="26040"/>
    <cellStyle name="Normal 2 4 3 2 5 3 11" xfId="26041"/>
    <cellStyle name="Normal 2 4 3 2 5 3 2" xfId="26042"/>
    <cellStyle name="Normal 2 4 3 2 5 3 2 2" xfId="26043"/>
    <cellStyle name="Normal 2 4 3 2 5 3 3" xfId="26044"/>
    <cellStyle name="Normal 2 4 3 2 5 3 3 2" xfId="26045"/>
    <cellStyle name="Normal 2 4 3 2 5 3 4" xfId="26046"/>
    <cellStyle name="Normal 2 4 3 2 5 3 4 2" xfId="26047"/>
    <cellStyle name="Normal 2 4 3 2 5 3 5" xfId="26048"/>
    <cellStyle name="Normal 2 4 3 2 5 3 5 2" xfId="26049"/>
    <cellStyle name="Normal 2 4 3 2 5 3 6" xfId="26050"/>
    <cellStyle name="Normal 2 4 3 2 5 3 6 2" xfId="26051"/>
    <cellStyle name="Normal 2 4 3 2 5 3 7" xfId="26052"/>
    <cellStyle name="Normal 2 4 3 2 5 3 7 2" xfId="26053"/>
    <cellStyle name="Normal 2 4 3 2 5 3 8" xfId="26054"/>
    <cellStyle name="Normal 2 4 3 2 5 3 8 2" xfId="26055"/>
    <cellStyle name="Normal 2 4 3 2 5 3 9" xfId="26056"/>
    <cellStyle name="Normal 2 4 3 2 5 3 9 2" xfId="26057"/>
    <cellStyle name="Normal 2 4 3 2 5 4" xfId="26058"/>
    <cellStyle name="Normal 2 4 3 2 5 4 2" xfId="26059"/>
    <cellStyle name="Normal 2 4 3 2 5 5" xfId="26060"/>
    <cellStyle name="Normal 2 4 3 2 5 5 2" xfId="26061"/>
    <cellStyle name="Normal 2 4 3 2 5 6" xfId="26062"/>
    <cellStyle name="Normal 2 4 3 2 5 6 2" xfId="26063"/>
    <cellStyle name="Normal 2 4 3 2 5 7" xfId="26064"/>
    <cellStyle name="Normal 2 4 3 2 5 7 2" xfId="26065"/>
    <cellStyle name="Normal 2 4 3 2 5 8" xfId="26066"/>
    <cellStyle name="Normal 2 4 3 2 5 8 2" xfId="26067"/>
    <cellStyle name="Normal 2 4 3 2 5 9" xfId="26068"/>
    <cellStyle name="Normal 2 4 3 2 5 9 2" xfId="26069"/>
    <cellStyle name="Normal 2 4 3 2 6" xfId="26070"/>
    <cellStyle name="Normal 2 4 3 3" xfId="26071"/>
    <cellStyle name="Normal 2 4 3 3 2" xfId="26072"/>
    <cellStyle name="Normal 2 4 3 4" xfId="26073"/>
    <cellStyle name="Normal 2 4 3 4 2" xfId="26074"/>
    <cellStyle name="Normal 2 4 3 5" xfId="26075"/>
    <cellStyle name="Normal 2 4 3 5 2" xfId="26076"/>
    <cellStyle name="Normal 2 4 3 6" xfId="26077"/>
    <cellStyle name="Normal 2 4 3 6 2" xfId="26078"/>
    <cellStyle name="Normal 2 4 3 7" xfId="26079"/>
    <cellStyle name="Normal 2 4 3 7 10" xfId="26080"/>
    <cellStyle name="Normal 2 4 3 7 10 2" xfId="26081"/>
    <cellStyle name="Normal 2 4 3 7 11" xfId="26082"/>
    <cellStyle name="Normal 2 4 3 7 11 2" xfId="26083"/>
    <cellStyle name="Normal 2 4 3 7 12" xfId="26084"/>
    <cellStyle name="Normal 2 4 3 7 2" xfId="26085"/>
    <cellStyle name="Normal 2 4 3 7 2 10" xfId="26086"/>
    <cellStyle name="Normal 2 4 3 7 2 10 2" xfId="26087"/>
    <cellStyle name="Normal 2 4 3 7 2 11" xfId="26088"/>
    <cellStyle name="Normal 2 4 3 7 2 2" xfId="26089"/>
    <cellStyle name="Normal 2 4 3 7 2 2 2" xfId="26090"/>
    <cellStyle name="Normal 2 4 3 7 2 3" xfId="26091"/>
    <cellStyle name="Normal 2 4 3 7 2 3 2" xfId="26092"/>
    <cellStyle name="Normal 2 4 3 7 2 4" xfId="26093"/>
    <cellStyle name="Normal 2 4 3 7 2 4 2" xfId="26094"/>
    <cellStyle name="Normal 2 4 3 7 2 5" xfId="26095"/>
    <cellStyle name="Normal 2 4 3 7 2 5 2" xfId="26096"/>
    <cellStyle name="Normal 2 4 3 7 2 6" xfId="26097"/>
    <cellStyle name="Normal 2 4 3 7 2 6 2" xfId="26098"/>
    <cellStyle name="Normal 2 4 3 7 2 7" xfId="26099"/>
    <cellStyle name="Normal 2 4 3 7 2 7 2" xfId="26100"/>
    <cellStyle name="Normal 2 4 3 7 2 8" xfId="26101"/>
    <cellStyle name="Normal 2 4 3 7 2 8 2" xfId="26102"/>
    <cellStyle name="Normal 2 4 3 7 2 9" xfId="26103"/>
    <cellStyle name="Normal 2 4 3 7 2 9 2" xfId="26104"/>
    <cellStyle name="Normal 2 4 3 7 3" xfId="26105"/>
    <cellStyle name="Normal 2 4 3 7 3 2" xfId="26106"/>
    <cellStyle name="Normal 2 4 3 7 4" xfId="26107"/>
    <cellStyle name="Normal 2 4 3 7 4 2" xfId="26108"/>
    <cellStyle name="Normal 2 4 3 7 5" xfId="26109"/>
    <cellStyle name="Normal 2 4 3 7 5 2" xfId="26110"/>
    <cellStyle name="Normal 2 4 3 7 6" xfId="26111"/>
    <cellStyle name="Normal 2 4 3 7 6 2" xfId="26112"/>
    <cellStyle name="Normal 2 4 3 7 7" xfId="26113"/>
    <cellStyle name="Normal 2 4 3 7 7 2" xfId="26114"/>
    <cellStyle name="Normal 2 4 3 7 8" xfId="26115"/>
    <cellStyle name="Normal 2 4 3 7 8 2" xfId="26116"/>
    <cellStyle name="Normal 2 4 3 7 9" xfId="26117"/>
    <cellStyle name="Normal 2 4 3 7 9 2" xfId="26118"/>
    <cellStyle name="Normal 2 4 3 8" xfId="26119"/>
    <cellStyle name="Normal 2 4 3 8 10" xfId="26120"/>
    <cellStyle name="Normal 2 4 3 8 10 2" xfId="26121"/>
    <cellStyle name="Normal 2 4 3 8 11" xfId="26122"/>
    <cellStyle name="Normal 2 4 3 8 2" xfId="26123"/>
    <cellStyle name="Normal 2 4 3 8 2 2" xfId="26124"/>
    <cellStyle name="Normal 2 4 3 8 3" xfId="26125"/>
    <cellStyle name="Normal 2 4 3 8 3 2" xfId="26126"/>
    <cellStyle name="Normal 2 4 3 8 4" xfId="26127"/>
    <cellStyle name="Normal 2 4 3 8 4 2" xfId="26128"/>
    <cellStyle name="Normal 2 4 3 8 5" xfId="26129"/>
    <cellStyle name="Normal 2 4 3 8 5 2" xfId="26130"/>
    <cellStyle name="Normal 2 4 3 8 6" xfId="26131"/>
    <cellStyle name="Normal 2 4 3 8 6 2" xfId="26132"/>
    <cellStyle name="Normal 2 4 3 8 7" xfId="26133"/>
    <cellStyle name="Normal 2 4 3 8 7 2" xfId="26134"/>
    <cellStyle name="Normal 2 4 3 8 8" xfId="26135"/>
    <cellStyle name="Normal 2 4 3 8 8 2" xfId="26136"/>
    <cellStyle name="Normal 2 4 3 8 9" xfId="26137"/>
    <cellStyle name="Normal 2 4 3 8 9 2" xfId="26138"/>
    <cellStyle name="Normal 2 4 3 9" xfId="26139"/>
    <cellStyle name="Normal 2 4 3 9 2" xfId="26140"/>
    <cellStyle name="Normal 2 4 4" xfId="26141"/>
    <cellStyle name="Normal 2 4 4 2" xfId="26142"/>
    <cellStyle name="Normal 2 4 5" xfId="26143"/>
    <cellStyle name="Normal 2 4 5 2" xfId="26144"/>
    <cellStyle name="Normal 2 4 6" xfId="26145"/>
    <cellStyle name="Normal 2 4 6 10" xfId="26146"/>
    <cellStyle name="Normal 2 4 6 10 2" xfId="26147"/>
    <cellStyle name="Normal 2 4 6 11" xfId="26148"/>
    <cellStyle name="Normal 2 4 6 11 2" xfId="26149"/>
    <cellStyle name="Normal 2 4 6 12" xfId="26150"/>
    <cellStyle name="Normal 2 4 6 12 2" xfId="26151"/>
    <cellStyle name="Normal 2 4 6 13" xfId="26152"/>
    <cellStyle name="Normal 2 4 6 13 2" xfId="26153"/>
    <cellStyle name="Normal 2 4 6 14" xfId="26154"/>
    <cellStyle name="Normal 2 4 6 14 2" xfId="26155"/>
    <cellStyle name="Normal 2 4 6 15" xfId="26156"/>
    <cellStyle name="Normal 2 4 6 15 2" xfId="26157"/>
    <cellStyle name="Normal 2 4 6 16" xfId="26158"/>
    <cellStyle name="Normal 2 4 6 16 2" xfId="26159"/>
    <cellStyle name="Normal 2 4 6 17" xfId="26160"/>
    <cellStyle name="Normal 2 4 6 2" xfId="26161"/>
    <cellStyle name="Normal 2 4 6 2 2" xfId="26162"/>
    <cellStyle name="Normal 2 4 6 3" xfId="26163"/>
    <cellStyle name="Normal 2 4 6 3 2" xfId="26164"/>
    <cellStyle name="Normal 2 4 6 4" xfId="26165"/>
    <cellStyle name="Normal 2 4 6 4 2" xfId="26166"/>
    <cellStyle name="Normal 2 4 6 5" xfId="26167"/>
    <cellStyle name="Normal 2 4 6 5 2" xfId="26168"/>
    <cellStyle name="Normal 2 4 6 6" xfId="26169"/>
    <cellStyle name="Normal 2 4 6 6 10" xfId="26170"/>
    <cellStyle name="Normal 2 4 6 6 10 2" xfId="26171"/>
    <cellStyle name="Normal 2 4 6 6 11" xfId="26172"/>
    <cellStyle name="Normal 2 4 6 6 11 2" xfId="26173"/>
    <cellStyle name="Normal 2 4 6 6 12" xfId="26174"/>
    <cellStyle name="Normal 2 4 6 6 2" xfId="26175"/>
    <cellStyle name="Normal 2 4 6 6 2 10" xfId="26176"/>
    <cellStyle name="Normal 2 4 6 6 2 10 2" xfId="26177"/>
    <cellStyle name="Normal 2 4 6 6 2 11" xfId="26178"/>
    <cellStyle name="Normal 2 4 6 6 2 2" xfId="26179"/>
    <cellStyle name="Normal 2 4 6 6 2 2 2" xfId="26180"/>
    <cellStyle name="Normal 2 4 6 6 2 3" xfId="26181"/>
    <cellStyle name="Normal 2 4 6 6 2 3 2" xfId="26182"/>
    <cellStyle name="Normal 2 4 6 6 2 4" xfId="26183"/>
    <cellStyle name="Normal 2 4 6 6 2 4 2" xfId="26184"/>
    <cellStyle name="Normal 2 4 6 6 2 5" xfId="26185"/>
    <cellStyle name="Normal 2 4 6 6 2 5 2" xfId="26186"/>
    <cellStyle name="Normal 2 4 6 6 2 6" xfId="26187"/>
    <cellStyle name="Normal 2 4 6 6 2 6 2" xfId="26188"/>
    <cellStyle name="Normal 2 4 6 6 2 7" xfId="26189"/>
    <cellStyle name="Normal 2 4 6 6 2 7 2" xfId="26190"/>
    <cellStyle name="Normal 2 4 6 6 2 8" xfId="26191"/>
    <cellStyle name="Normal 2 4 6 6 2 8 2" xfId="26192"/>
    <cellStyle name="Normal 2 4 6 6 2 9" xfId="26193"/>
    <cellStyle name="Normal 2 4 6 6 2 9 2" xfId="26194"/>
    <cellStyle name="Normal 2 4 6 6 3" xfId="26195"/>
    <cellStyle name="Normal 2 4 6 6 3 2" xfId="26196"/>
    <cellStyle name="Normal 2 4 6 6 4" xfId="26197"/>
    <cellStyle name="Normal 2 4 6 6 4 2" xfId="26198"/>
    <cellStyle name="Normal 2 4 6 6 5" xfId="26199"/>
    <cellStyle name="Normal 2 4 6 6 5 2" xfId="26200"/>
    <cellStyle name="Normal 2 4 6 6 6" xfId="26201"/>
    <cellStyle name="Normal 2 4 6 6 6 2" xfId="26202"/>
    <cellStyle name="Normal 2 4 6 6 7" xfId="26203"/>
    <cellStyle name="Normal 2 4 6 6 7 2" xfId="26204"/>
    <cellStyle name="Normal 2 4 6 6 8" xfId="26205"/>
    <cellStyle name="Normal 2 4 6 6 8 2" xfId="26206"/>
    <cellStyle name="Normal 2 4 6 6 9" xfId="26207"/>
    <cellStyle name="Normal 2 4 6 6 9 2" xfId="26208"/>
    <cellStyle name="Normal 2 4 6 7" xfId="26209"/>
    <cellStyle name="Normal 2 4 6 7 10" xfId="26210"/>
    <cellStyle name="Normal 2 4 6 7 10 2" xfId="26211"/>
    <cellStyle name="Normal 2 4 6 7 11" xfId="26212"/>
    <cellStyle name="Normal 2 4 6 7 2" xfId="26213"/>
    <cellStyle name="Normal 2 4 6 7 2 2" xfId="26214"/>
    <cellStyle name="Normal 2 4 6 7 3" xfId="26215"/>
    <cellStyle name="Normal 2 4 6 7 3 2" xfId="26216"/>
    <cellStyle name="Normal 2 4 6 7 4" xfId="26217"/>
    <cellStyle name="Normal 2 4 6 7 4 2" xfId="26218"/>
    <cellStyle name="Normal 2 4 6 7 5" xfId="26219"/>
    <cellStyle name="Normal 2 4 6 7 5 2" xfId="26220"/>
    <cellStyle name="Normal 2 4 6 7 6" xfId="26221"/>
    <cellStyle name="Normal 2 4 6 7 6 2" xfId="26222"/>
    <cellStyle name="Normal 2 4 6 7 7" xfId="26223"/>
    <cellStyle name="Normal 2 4 6 7 7 2" xfId="26224"/>
    <cellStyle name="Normal 2 4 6 7 8" xfId="26225"/>
    <cellStyle name="Normal 2 4 6 7 8 2" xfId="26226"/>
    <cellStyle name="Normal 2 4 6 7 9" xfId="26227"/>
    <cellStyle name="Normal 2 4 6 7 9 2" xfId="26228"/>
    <cellStyle name="Normal 2 4 6 8" xfId="26229"/>
    <cellStyle name="Normal 2 4 6 8 2" xfId="26230"/>
    <cellStyle name="Normal 2 4 6 9" xfId="26231"/>
    <cellStyle name="Normal 2 4 6 9 2" xfId="26232"/>
    <cellStyle name="Normal 2 4 7" xfId="26233"/>
    <cellStyle name="Normal 2 4 7 10" xfId="26234"/>
    <cellStyle name="Normal 2 4 7 10 2" xfId="26235"/>
    <cellStyle name="Normal 2 4 7 11" xfId="26236"/>
    <cellStyle name="Normal 2 4 7 11 2" xfId="26237"/>
    <cellStyle name="Normal 2 4 7 12" xfId="26238"/>
    <cellStyle name="Normal 2 4 7 12 2" xfId="26239"/>
    <cellStyle name="Normal 2 4 7 13" xfId="26240"/>
    <cellStyle name="Normal 2 4 7 2" xfId="26241"/>
    <cellStyle name="Normal 2 4 7 2 10" xfId="26242"/>
    <cellStyle name="Normal 2 4 7 2 10 2" xfId="26243"/>
    <cellStyle name="Normal 2 4 7 2 11" xfId="26244"/>
    <cellStyle name="Normal 2 4 7 2 11 2" xfId="26245"/>
    <cellStyle name="Normal 2 4 7 2 12" xfId="26246"/>
    <cellStyle name="Normal 2 4 7 2 2" xfId="26247"/>
    <cellStyle name="Normal 2 4 7 2 2 10" xfId="26248"/>
    <cellStyle name="Normal 2 4 7 2 2 10 2" xfId="26249"/>
    <cellStyle name="Normal 2 4 7 2 2 11" xfId="26250"/>
    <cellStyle name="Normal 2 4 7 2 2 2" xfId="26251"/>
    <cellStyle name="Normal 2 4 7 2 2 2 2" xfId="26252"/>
    <cellStyle name="Normal 2 4 7 2 2 3" xfId="26253"/>
    <cellStyle name="Normal 2 4 7 2 2 3 2" xfId="26254"/>
    <cellStyle name="Normal 2 4 7 2 2 4" xfId="26255"/>
    <cellStyle name="Normal 2 4 7 2 2 4 2" xfId="26256"/>
    <cellStyle name="Normal 2 4 7 2 2 5" xfId="26257"/>
    <cellStyle name="Normal 2 4 7 2 2 5 2" xfId="26258"/>
    <cellStyle name="Normal 2 4 7 2 2 6" xfId="26259"/>
    <cellStyle name="Normal 2 4 7 2 2 6 2" xfId="26260"/>
    <cellStyle name="Normal 2 4 7 2 2 7" xfId="26261"/>
    <cellStyle name="Normal 2 4 7 2 2 7 2" xfId="26262"/>
    <cellStyle name="Normal 2 4 7 2 2 8" xfId="26263"/>
    <cellStyle name="Normal 2 4 7 2 2 8 2" xfId="26264"/>
    <cellStyle name="Normal 2 4 7 2 2 9" xfId="26265"/>
    <cellStyle name="Normal 2 4 7 2 2 9 2" xfId="26266"/>
    <cellStyle name="Normal 2 4 7 2 3" xfId="26267"/>
    <cellStyle name="Normal 2 4 7 2 3 2" xfId="26268"/>
    <cellStyle name="Normal 2 4 7 2 4" xfId="26269"/>
    <cellStyle name="Normal 2 4 7 2 4 2" xfId="26270"/>
    <cellStyle name="Normal 2 4 7 2 5" xfId="26271"/>
    <cellStyle name="Normal 2 4 7 2 5 2" xfId="26272"/>
    <cellStyle name="Normal 2 4 7 2 6" xfId="26273"/>
    <cellStyle name="Normal 2 4 7 2 6 2" xfId="26274"/>
    <cellStyle name="Normal 2 4 7 2 7" xfId="26275"/>
    <cellStyle name="Normal 2 4 7 2 7 2" xfId="26276"/>
    <cellStyle name="Normal 2 4 7 2 8" xfId="26277"/>
    <cellStyle name="Normal 2 4 7 2 8 2" xfId="26278"/>
    <cellStyle name="Normal 2 4 7 2 9" xfId="26279"/>
    <cellStyle name="Normal 2 4 7 2 9 2" xfId="26280"/>
    <cellStyle name="Normal 2 4 7 3" xfId="26281"/>
    <cellStyle name="Normal 2 4 7 3 10" xfId="26282"/>
    <cellStyle name="Normal 2 4 7 3 10 2" xfId="26283"/>
    <cellStyle name="Normal 2 4 7 3 11" xfId="26284"/>
    <cellStyle name="Normal 2 4 7 3 2" xfId="26285"/>
    <cellStyle name="Normal 2 4 7 3 2 2" xfId="26286"/>
    <cellStyle name="Normal 2 4 7 3 3" xfId="26287"/>
    <cellStyle name="Normal 2 4 7 3 3 2" xfId="26288"/>
    <cellStyle name="Normal 2 4 7 3 4" xfId="26289"/>
    <cellStyle name="Normal 2 4 7 3 4 2" xfId="26290"/>
    <cellStyle name="Normal 2 4 7 3 5" xfId="26291"/>
    <cellStyle name="Normal 2 4 7 3 5 2" xfId="26292"/>
    <cellStyle name="Normal 2 4 7 3 6" xfId="26293"/>
    <cellStyle name="Normal 2 4 7 3 6 2" xfId="26294"/>
    <cellStyle name="Normal 2 4 7 3 7" xfId="26295"/>
    <cellStyle name="Normal 2 4 7 3 7 2" xfId="26296"/>
    <cellStyle name="Normal 2 4 7 3 8" xfId="26297"/>
    <cellStyle name="Normal 2 4 7 3 8 2" xfId="26298"/>
    <cellStyle name="Normal 2 4 7 3 9" xfId="26299"/>
    <cellStyle name="Normal 2 4 7 3 9 2" xfId="26300"/>
    <cellStyle name="Normal 2 4 7 4" xfId="26301"/>
    <cellStyle name="Normal 2 4 7 4 2" xfId="26302"/>
    <cellStyle name="Normal 2 4 7 5" xfId="26303"/>
    <cellStyle name="Normal 2 4 7 5 2" xfId="26304"/>
    <cellStyle name="Normal 2 4 7 6" xfId="26305"/>
    <cellStyle name="Normal 2 4 7 6 2" xfId="26306"/>
    <cellStyle name="Normal 2 4 7 7" xfId="26307"/>
    <cellStyle name="Normal 2 4 7 7 2" xfId="26308"/>
    <cellStyle name="Normal 2 4 7 8" xfId="26309"/>
    <cellStyle name="Normal 2 4 7 8 2" xfId="26310"/>
    <cellStyle name="Normal 2 4 7 9" xfId="26311"/>
    <cellStyle name="Normal 2 4 7 9 2" xfId="26312"/>
    <cellStyle name="Normal 2 4 8" xfId="26313"/>
    <cellStyle name="Normal 2 4 8 10" xfId="26314"/>
    <cellStyle name="Normal 2 4 8 10 2" xfId="26315"/>
    <cellStyle name="Normal 2 4 8 11" xfId="26316"/>
    <cellStyle name="Normal 2 4 8 11 2" xfId="26317"/>
    <cellStyle name="Normal 2 4 8 12" xfId="26318"/>
    <cellStyle name="Normal 2 4 8 12 2" xfId="26319"/>
    <cellStyle name="Normal 2 4 8 13" xfId="26320"/>
    <cellStyle name="Normal 2 4 8 2" xfId="26321"/>
    <cellStyle name="Normal 2 4 8 2 10" xfId="26322"/>
    <cellStyle name="Normal 2 4 8 2 10 2" xfId="26323"/>
    <cellStyle name="Normal 2 4 8 2 11" xfId="26324"/>
    <cellStyle name="Normal 2 4 8 2 11 2" xfId="26325"/>
    <cellStyle name="Normal 2 4 8 2 12" xfId="26326"/>
    <cellStyle name="Normal 2 4 8 2 2" xfId="26327"/>
    <cellStyle name="Normal 2 4 8 2 2 10" xfId="26328"/>
    <cellStyle name="Normal 2 4 8 2 2 10 2" xfId="26329"/>
    <cellStyle name="Normal 2 4 8 2 2 11" xfId="26330"/>
    <cellStyle name="Normal 2 4 8 2 2 2" xfId="26331"/>
    <cellStyle name="Normal 2 4 8 2 2 2 2" xfId="26332"/>
    <cellStyle name="Normal 2 4 8 2 2 3" xfId="26333"/>
    <cellStyle name="Normal 2 4 8 2 2 3 2" xfId="26334"/>
    <cellStyle name="Normal 2 4 8 2 2 4" xfId="26335"/>
    <cellStyle name="Normal 2 4 8 2 2 4 2" xfId="26336"/>
    <cellStyle name="Normal 2 4 8 2 2 5" xfId="26337"/>
    <cellStyle name="Normal 2 4 8 2 2 5 2" xfId="26338"/>
    <cellStyle name="Normal 2 4 8 2 2 6" xfId="26339"/>
    <cellStyle name="Normal 2 4 8 2 2 6 2" xfId="26340"/>
    <cellStyle name="Normal 2 4 8 2 2 7" xfId="26341"/>
    <cellStyle name="Normal 2 4 8 2 2 7 2" xfId="26342"/>
    <cellStyle name="Normal 2 4 8 2 2 8" xfId="26343"/>
    <cellStyle name="Normal 2 4 8 2 2 8 2" xfId="26344"/>
    <cellStyle name="Normal 2 4 8 2 2 9" xfId="26345"/>
    <cellStyle name="Normal 2 4 8 2 2 9 2" xfId="26346"/>
    <cellStyle name="Normal 2 4 8 2 3" xfId="26347"/>
    <cellStyle name="Normal 2 4 8 2 3 2" xfId="26348"/>
    <cellStyle name="Normal 2 4 8 2 4" xfId="26349"/>
    <cellStyle name="Normal 2 4 8 2 4 2" xfId="26350"/>
    <cellStyle name="Normal 2 4 8 2 5" xfId="26351"/>
    <cellStyle name="Normal 2 4 8 2 5 2" xfId="26352"/>
    <cellStyle name="Normal 2 4 8 2 6" xfId="26353"/>
    <cellStyle name="Normal 2 4 8 2 6 2" xfId="26354"/>
    <cellStyle name="Normal 2 4 8 2 7" xfId="26355"/>
    <cellStyle name="Normal 2 4 8 2 7 2" xfId="26356"/>
    <cellStyle name="Normal 2 4 8 2 8" xfId="26357"/>
    <cellStyle name="Normal 2 4 8 2 8 2" xfId="26358"/>
    <cellStyle name="Normal 2 4 8 2 9" xfId="26359"/>
    <cellStyle name="Normal 2 4 8 2 9 2" xfId="26360"/>
    <cellStyle name="Normal 2 4 8 3" xfId="26361"/>
    <cellStyle name="Normal 2 4 8 3 10" xfId="26362"/>
    <cellStyle name="Normal 2 4 8 3 10 2" xfId="26363"/>
    <cellStyle name="Normal 2 4 8 3 11" xfId="26364"/>
    <cellStyle name="Normal 2 4 8 3 2" xfId="26365"/>
    <cellStyle name="Normal 2 4 8 3 2 2" xfId="26366"/>
    <cellStyle name="Normal 2 4 8 3 3" xfId="26367"/>
    <cellStyle name="Normal 2 4 8 3 3 2" xfId="26368"/>
    <cellStyle name="Normal 2 4 8 3 4" xfId="26369"/>
    <cellStyle name="Normal 2 4 8 3 4 2" xfId="26370"/>
    <cellStyle name="Normal 2 4 8 3 5" xfId="26371"/>
    <cellStyle name="Normal 2 4 8 3 5 2" xfId="26372"/>
    <cellStyle name="Normal 2 4 8 3 6" xfId="26373"/>
    <cellStyle name="Normal 2 4 8 3 6 2" xfId="26374"/>
    <cellStyle name="Normal 2 4 8 3 7" xfId="26375"/>
    <cellStyle name="Normal 2 4 8 3 7 2" xfId="26376"/>
    <cellStyle name="Normal 2 4 8 3 8" xfId="26377"/>
    <cellStyle name="Normal 2 4 8 3 8 2" xfId="26378"/>
    <cellStyle name="Normal 2 4 8 3 9" xfId="26379"/>
    <cellStyle name="Normal 2 4 8 3 9 2" xfId="26380"/>
    <cellStyle name="Normal 2 4 8 4" xfId="26381"/>
    <cellStyle name="Normal 2 4 8 4 2" xfId="26382"/>
    <cellStyle name="Normal 2 4 8 5" xfId="26383"/>
    <cellStyle name="Normal 2 4 8 5 2" xfId="26384"/>
    <cellStyle name="Normal 2 4 8 6" xfId="26385"/>
    <cellStyle name="Normal 2 4 8 6 2" xfId="26386"/>
    <cellStyle name="Normal 2 4 8 7" xfId="26387"/>
    <cellStyle name="Normal 2 4 8 7 2" xfId="26388"/>
    <cellStyle name="Normal 2 4 8 8" xfId="26389"/>
    <cellStyle name="Normal 2 4 8 8 2" xfId="26390"/>
    <cellStyle name="Normal 2 4 8 9" xfId="26391"/>
    <cellStyle name="Normal 2 4 8 9 2" xfId="26392"/>
    <cellStyle name="Normal 2 4 9" xfId="26393"/>
    <cellStyle name="Normal 2 4 9 10" xfId="26394"/>
    <cellStyle name="Normal 2 4 9 10 2" xfId="26395"/>
    <cellStyle name="Normal 2 4 9 11" xfId="26396"/>
    <cellStyle name="Normal 2 4 9 11 2" xfId="26397"/>
    <cellStyle name="Normal 2 4 9 12" xfId="26398"/>
    <cellStyle name="Normal 2 4 9 12 2" xfId="26399"/>
    <cellStyle name="Normal 2 4 9 13" xfId="26400"/>
    <cellStyle name="Normal 2 4 9 2" xfId="26401"/>
    <cellStyle name="Normal 2 4 9 2 10" xfId="26402"/>
    <cellStyle name="Normal 2 4 9 2 10 2" xfId="26403"/>
    <cellStyle name="Normal 2 4 9 2 11" xfId="26404"/>
    <cellStyle name="Normal 2 4 9 2 11 2" xfId="26405"/>
    <cellStyle name="Normal 2 4 9 2 12" xfId="26406"/>
    <cellStyle name="Normal 2 4 9 2 2" xfId="26407"/>
    <cellStyle name="Normal 2 4 9 2 2 10" xfId="26408"/>
    <cellStyle name="Normal 2 4 9 2 2 10 2" xfId="26409"/>
    <cellStyle name="Normal 2 4 9 2 2 11" xfId="26410"/>
    <cellStyle name="Normal 2 4 9 2 2 2" xfId="26411"/>
    <cellStyle name="Normal 2 4 9 2 2 2 2" xfId="26412"/>
    <cellStyle name="Normal 2 4 9 2 2 3" xfId="26413"/>
    <cellStyle name="Normal 2 4 9 2 2 3 2" xfId="26414"/>
    <cellStyle name="Normal 2 4 9 2 2 4" xfId="26415"/>
    <cellStyle name="Normal 2 4 9 2 2 4 2" xfId="26416"/>
    <cellStyle name="Normal 2 4 9 2 2 5" xfId="26417"/>
    <cellStyle name="Normal 2 4 9 2 2 5 2" xfId="26418"/>
    <cellStyle name="Normal 2 4 9 2 2 6" xfId="26419"/>
    <cellStyle name="Normal 2 4 9 2 2 6 2" xfId="26420"/>
    <cellStyle name="Normal 2 4 9 2 2 7" xfId="26421"/>
    <cellStyle name="Normal 2 4 9 2 2 7 2" xfId="26422"/>
    <cellStyle name="Normal 2 4 9 2 2 8" xfId="26423"/>
    <cellStyle name="Normal 2 4 9 2 2 8 2" xfId="26424"/>
    <cellStyle name="Normal 2 4 9 2 2 9" xfId="26425"/>
    <cellStyle name="Normal 2 4 9 2 2 9 2" xfId="26426"/>
    <cellStyle name="Normal 2 4 9 2 3" xfId="26427"/>
    <cellStyle name="Normal 2 4 9 2 3 2" xfId="26428"/>
    <cellStyle name="Normal 2 4 9 2 4" xfId="26429"/>
    <cellStyle name="Normal 2 4 9 2 4 2" xfId="26430"/>
    <cellStyle name="Normal 2 4 9 2 5" xfId="26431"/>
    <cellStyle name="Normal 2 4 9 2 5 2" xfId="26432"/>
    <cellStyle name="Normal 2 4 9 2 6" xfId="26433"/>
    <cellStyle name="Normal 2 4 9 2 6 2" xfId="26434"/>
    <cellStyle name="Normal 2 4 9 2 7" xfId="26435"/>
    <cellStyle name="Normal 2 4 9 2 7 2" xfId="26436"/>
    <cellStyle name="Normal 2 4 9 2 8" xfId="26437"/>
    <cellStyle name="Normal 2 4 9 2 8 2" xfId="26438"/>
    <cellStyle name="Normal 2 4 9 2 9" xfId="26439"/>
    <cellStyle name="Normal 2 4 9 2 9 2" xfId="26440"/>
    <cellStyle name="Normal 2 4 9 3" xfId="26441"/>
    <cellStyle name="Normal 2 4 9 3 10" xfId="26442"/>
    <cellStyle name="Normal 2 4 9 3 10 2" xfId="26443"/>
    <cellStyle name="Normal 2 4 9 3 11" xfId="26444"/>
    <cellStyle name="Normal 2 4 9 3 2" xfId="26445"/>
    <cellStyle name="Normal 2 4 9 3 2 2" xfId="26446"/>
    <cellStyle name="Normal 2 4 9 3 3" xfId="26447"/>
    <cellStyle name="Normal 2 4 9 3 3 2" xfId="26448"/>
    <cellStyle name="Normal 2 4 9 3 4" xfId="26449"/>
    <cellStyle name="Normal 2 4 9 3 4 2" xfId="26450"/>
    <cellStyle name="Normal 2 4 9 3 5" xfId="26451"/>
    <cellStyle name="Normal 2 4 9 3 5 2" xfId="26452"/>
    <cellStyle name="Normal 2 4 9 3 6" xfId="26453"/>
    <cellStyle name="Normal 2 4 9 3 6 2" xfId="26454"/>
    <cellStyle name="Normal 2 4 9 3 7" xfId="26455"/>
    <cellStyle name="Normal 2 4 9 3 7 2" xfId="26456"/>
    <cellStyle name="Normal 2 4 9 3 8" xfId="26457"/>
    <cellStyle name="Normal 2 4 9 3 8 2" xfId="26458"/>
    <cellStyle name="Normal 2 4 9 3 9" xfId="26459"/>
    <cellStyle name="Normal 2 4 9 3 9 2" xfId="26460"/>
    <cellStyle name="Normal 2 4 9 4" xfId="26461"/>
    <cellStyle name="Normal 2 4 9 4 2" xfId="26462"/>
    <cellStyle name="Normal 2 4 9 5" xfId="26463"/>
    <cellStyle name="Normal 2 4 9 5 2" xfId="26464"/>
    <cellStyle name="Normal 2 4 9 6" xfId="26465"/>
    <cellStyle name="Normal 2 4 9 6 2" xfId="26466"/>
    <cellStyle name="Normal 2 4 9 7" xfId="26467"/>
    <cellStyle name="Normal 2 4 9 7 2" xfId="26468"/>
    <cellStyle name="Normal 2 4 9 8" xfId="26469"/>
    <cellStyle name="Normal 2 4 9 8 2" xfId="26470"/>
    <cellStyle name="Normal 2 4 9 9" xfId="26471"/>
    <cellStyle name="Normal 2 4 9 9 2" xfId="26472"/>
    <cellStyle name="Normal 2 5" xfId="26473"/>
    <cellStyle name="Normal 2 5 2" xfId="26474"/>
    <cellStyle name="Normal 2 5 2 10" xfId="26475"/>
    <cellStyle name="Normal 2 5 2 10 2" xfId="26476"/>
    <cellStyle name="Normal 2 5 2 11" xfId="26477"/>
    <cellStyle name="Normal 2 5 2 11 2" xfId="26478"/>
    <cellStyle name="Normal 2 5 2 12" xfId="26479"/>
    <cellStyle name="Normal 2 5 2 12 2" xfId="26480"/>
    <cellStyle name="Normal 2 5 2 13" xfId="26481"/>
    <cellStyle name="Normal 2 5 2 2" xfId="26482"/>
    <cellStyle name="Normal 2 5 2 2 10" xfId="26483"/>
    <cellStyle name="Normal 2 5 2 2 10 2" xfId="26484"/>
    <cellStyle name="Normal 2 5 2 2 11" xfId="26485"/>
    <cellStyle name="Normal 2 5 2 2 11 2" xfId="26486"/>
    <cellStyle name="Normal 2 5 2 2 12" xfId="26487"/>
    <cellStyle name="Normal 2 5 2 2 2" xfId="26488"/>
    <cellStyle name="Normal 2 5 2 2 2 10" xfId="26489"/>
    <cellStyle name="Normal 2 5 2 2 2 10 2" xfId="26490"/>
    <cellStyle name="Normal 2 5 2 2 2 11" xfId="26491"/>
    <cellStyle name="Normal 2 5 2 2 2 2" xfId="26492"/>
    <cellStyle name="Normal 2 5 2 2 2 2 2" xfId="26493"/>
    <cellStyle name="Normal 2 5 2 2 2 3" xfId="26494"/>
    <cellStyle name="Normal 2 5 2 2 2 3 2" xfId="26495"/>
    <cellStyle name="Normal 2 5 2 2 2 4" xfId="26496"/>
    <cellStyle name="Normal 2 5 2 2 2 4 2" xfId="26497"/>
    <cellStyle name="Normal 2 5 2 2 2 5" xfId="26498"/>
    <cellStyle name="Normal 2 5 2 2 2 5 2" xfId="26499"/>
    <cellStyle name="Normal 2 5 2 2 2 6" xfId="26500"/>
    <cellStyle name="Normal 2 5 2 2 2 6 2" xfId="26501"/>
    <cellStyle name="Normal 2 5 2 2 2 7" xfId="26502"/>
    <cellStyle name="Normal 2 5 2 2 2 7 2" xfId="26503"/>
    <cellStyle name="Normal 2 5 2 2 2 8" xfId="26504"/>
    <cellStyle name="Normal 2 5 2 2 2 8 2" xfId="26505"/>
    <cellStyle name="Normal 2 5 2 2 2 9" xfId="26506"/>
    <cellStyle name="Normal 2 5 2 2 2 9 2" xfId="26507"/>
    <cellStyle name="Normal 2 5 2 2 3" xfId="26508"/>
    <cellStyle name="Normal 2 5 2 2 3 2" xfId="26509"/>
    <cellStyle name="Normal 2 5 2 2 4" xfId="26510"/>
    <cellStyle name="Normal 2 5 2 2 4 2" xfId="26511"/>
    <cellStyle name="Normal 2 5 2 2 5" xfId="26512"/>
    <cellStyle name="Normal 2 5 2 2 5 2" xfId="26513"/>
    <cellStyle name="Normal 2 5 2 2 6" xfId="26514"/>
    <cellStyle name="Normal 2 5 2 2 6 2" xfId="26515"/>
    <cellStyle name="Normal 2 5 2 2 7" xfId="26516"/>
    <cellStyle name="Normal 2 5 2 2 7 2" xfId="26517"/>
    <cellStyle name="Normal 2 5 2 2 8" xfId="26518"/>
    <cellStyle name="Normal 2 5 2 2 8 2" xfId="26519"/>
    <cellStyle name="Normal 2 5 2 2 9" xfId="26520"/>
    <cellStyle name="Normal 2 5 2 2 9 2" xfId="26521"/>
    <cellStyle name="Normal 2 5 2 3" xfId="26522"/>
    <cellStyle name="Normal 2 5 2 3 10" xfId="26523"/>
    <cellStyle name="Normal 2 5 2 3 10 2" xfId="26524"/>
    <cellStyle name="Normal 2 5 2 3 11" xfId="26525"/>
    <cellStyle name="Normal 2 5 2 3 2" xfId="26526"/>
    <cellStyle name="Normal 2 5 2 3 2 2" xfId="26527"/>
    <cellStyle name="Normal 2 5 2 3 3" xfId="26528"/>
    <cellStyle name="Normal 2 5 2 3 3 2" xfId="26529"/>
    <cellStyle name="Normal 2 5 2 3 4" xfId="26530"/>
    <cellStyle name="Normal 2 5 2 3 4 2" xfId="26531"/>
    <cellStyle name="Normal 2 5 2 3 5" xfId="26532"/>
    <cellStyle name="Normal 2 5 2 3 5 2" xfId="26533"/>
    <cellStyle name="Normal 2 5 2 3 6" xfId="26534"/>
    <cellStyle name="Normal 2 5 2 3 6 2" xfId="26535"/>
    <cellStyle name="Normal 2 5 2 3 7" xfId="26536"/>
    <cellStyle name="Normal 2 5 2 3 7 2" xfId="26537"/>
    <cellStyle name="Normal 2 5 2 3 8" xfId="26538"/>
    <cellStyle name="Normal 2 5 2 3 8 2" xfId="26539"/>
    <cellStyle name="Normal 2 5 2 3 9" xfId="26540"/>
    <cellStyle name="Normal 2 5 2 3 9 2" xfId="26541"/>
    <cellStyle name="Normal 2 5 2 4" xfId="26542"/>
    <cellStyle name="Normal 2 5 2 4 2" xfId="26543"/>
    <cellStyle name="Normal 2 5 2 5" xfId="26544"/>
    <cellStyle name="Normal 2 5 2 5 2" xfId="26545"/>
    <cellStyle name="Normal 2 5 2 6" xfId="26546"/>
    <cellStyle name="Normal 2 5 2 6 2" xfId="26547"/>
    <cellStyle name="Normal 2 5 2 7" xfId="26548"/>
    <cellStyle name="Normal 2 5 2 7 2" xfId="26549"/>
    <cellStyle name="Normal 2 5 2 8" xfId="26550"/>
    <cellStyle name="Normal 2 5 2 8 2" xfId="26551"/>
    <cellStyle name="Normal 2 5 2 9" xfId="26552"/>
    <cellStyle name="Normal 2 5 2 9 2" xfId="26553"/>
    <cellStyle name="Normal 2 5 3" xfId="26554"/>
    <cellStyle name="Normal 2 6" xfId="26555"/>
    <cellStyle name="Normal 2 6 2" xfId="26556"/>
    <cellStyle name="Normal 2 6 2 10" xfId="26557"/>
    <cellStyle name="Normal 2 6 2 10 2" xfId="26558"/>
    <cellStyle name="Normal 2 6 2 11" xfId="26559"/>
    <cellStyle name="Normal 2 6 2 11 2" xfId="26560"/>
    <cellStyle name="Normal 2 6 2 12" xfId="26561"/>
    <cellStyle name="Normal 2 6 2 12 2" xfId="26562"/>
    <cellStyle name="Normal 2 6 2 13" xfId="26563"/>
    <cellStyle name="Normal 2 6 2 2" xfId="26564"/>
    <cellStyle name="Normal 2 6 2 2 10" xfId="26565"/>
    <cellStyle name="Normal 2 6 2 2 10 2" xfId="26566"/>
    <cellStyle name="Normal 2 6 2 2 11" xfId="26567"/>
    <cellStyle name="Normal 2 6 2 2 11 2" xfId="26568"/>
    <cellStyle name="Normal 2 6 2 2 12" xfId="26569"/>
    <cellStyle name="Normal 2 6 2 2 2" xfId="26570"/>
    <cellStyle name="Normal 2 6 2 2 2 10" xfId="26571"/>
    <cellStyle name="Normal 2 6 2 2 2 10 2" xfId="26572"/>
    <cellStyle name="Normal 2 6 2 2 2 11" xfId="26573"/>
    <cellStyle name="Normal 2 6 2 2 2 2" xfId="26574"/>
    <cellStyle name="Normal 2 6 2 2 2 2 2" xfId="26575"/>
    <cellStyle name="Normal 2 6 2 2 2 3" xfId="26576"/>
    <cellStyle name="Normal 2 6 2 2 2 3 2" xfId="26577"/>
    <cellStyle name="Normal 2 6 2 2 2 4" xfId="26578"/>
    <cellStyle name="Normal 2 6 2 2 2 4 2" xfId="26579"/>
    <cellStyle name="Normal 2 6 2 2 2 5" xfId="26580"/>
    <cellStyle name="Normal 2 6 2 2 2 5 2" xfId="26581"/>
    <cellStyle name="Normal 2 6 2 2 2 6" xfId="26582"/>
    <cellStyle name="Normal 2 6 2 2 2 6 2" xfId="26583"/>
    <cellStyle name="Normal 2 6 2 2 2 7" xfId="26584"/>
    <cellStyle name="Normal 2 6 2 2 2 7 2" xfId="26585"/>
    <cellStyle name="Normal 2 6 2 2 2 8" xfId="26586"/>
    <cellStyle name="Normal 2 6 2 2 2 8 2" xfId="26587"/>
    <cellStyle name="Normal 2 6 2 2 2 9" xfId="26588"/>
    <cellStyle name="Normal 2 6 2 2 2 9 2" xfId="26589"/>
    <cellStyle name="Normal 2 6 2 2 3" xfId="26590"/>
    <cellStyle name="Normal 2 6 2 2 3 2" xfId="26591"/>
    <cellStyle name="Normal 2 6 2 2 4" xfId="26592"/>
    <cellStyle name="Normal 2 6 2 2 4 2" xfId="26593"/>
    <cellStyle name="Normal 2 6 2 2 5" xfId="26594"/>
    <cellStyle name="Normal 2 6 2 2 5 2" xfId="26595"/>
    <cellStyle name="Normal 2 6 2 2 6" xfId="26596"/>
    <cellStyle name="Normal 2 6 2 2 6 2" xfId="26597"/>
    <cellStyle name="Normal 2 6 2 2 7" xfId="26598"/>
    <cellStyle name="Normal 2 6 2 2 7 2" xfId="26599"/>
    <cellStyle name="Normal 2 6 2 2 8" xfId="26600"/>
    <cellStyle name="Normal 2 6 2 2 8 2" xfId="26601"/>
    <cellStyle name="Normal 2 6 2 2 9" xfId="26602"/>
    <cellStyle name="Normal 2 6 2 2 9 2" xfId="26603"/>
    <cellStyle name="Normal 2 6 2 3" xfId="26604"/>
    <cellStyle name="Normal 2 6 2 3 10" xfId="26605"/>
    <cellStyle name="Normal 2 6 2 3 10 2" xfId="26606"/>
    <cellStyle name="Normal 2 6 2 3 11" xfId="26607"/>
    <cellStyle name="Normal 2 6 2 3 2" xfId="26608"/>
    <cellStyle name="Normal 2 6 2 3 2 2" xfId="26609"/>
    <cellStyle name="Normal 2 6 2 3 3" xfId="26610"/>
    <cellStyle name="Normal 2 6 2 3 3 2" xfId="26611"/>
    <cellStyle name="Normal 2 6 2 3 4" xfId="26612"/>
    <cellStyle name="Normal 2 6 2 3 4 2" xfId="26613"/>
    <cellStyle name="Normal 2 6 2 3 5" xfId="26614"/>
    <cellStyle name="Normal 2 6 2 3 5 2" xfId="26615"/>
    <cellStyle name="Normal 2 6 2 3 6" xfId="26616"/>
    <cellStyle name="Normal 2 6 2 3 6 2" xfId="26617"/>
    <cellStyle name="Normal 2 6 2 3 7" xfId="26618"/>
    <cellStyle name="Normal 2 6 2 3 7 2" xfId="26619"/>
    <cellStyle name="Normal 2 6 2 3 8" xfId="26620"/>
    <cellStyle name="Normal 2 6 2 3 8 2" xfId="26621"/>
    <cellStyle name="Normal 2 6 2 3 9" xfId="26622"/>
    <cellStyle name="Normal 2 6 2 3 9 2" xfId="26623"/>
    <cellStyle name="Normal 2 6 2 4" xfId="26624"/>
    <cellStyle name="Normal 2 6 2 4 2" xfId="26625"/>
    <cellStyle name="Normal 2 6 2 5" xfId="26626"/>
    <cellStyle name="Normal 2 6 2 5 2" xfId="26627"/>
    <cellStyle name="Normal 2 6 2 6" xfId="26628"/>
    <cellStyle name="Normal 2 6 2 6 2" xfId="26629"/>
    <cellStyle name="Normal 2 6 2 7" xfId="26630"/>
    <cellStyle name="Normal 2 6 2 7 2" xfId="26631"/>
    <cellStyle name="Normal 2 6 2 8" xfId="26632"/>
    <cellStyle name="Normal 2 6 2 8 2" xfId="26633"/>
    <cellStyle name="Normal 2 6 2 9" xfId="26634"/>
    <cellStyle name="Normal 2 6 2 9 2" xfId="26635"/>
    <cellStyle name="Normal 2 6 3" xfId="26636"/>
    <cellStyle name="Normal 2 7" xfId="26637"/>
    <cellStyle name="Normal 2 7 10" xfId="26638"/>
    <cellStyle name="Normal 2 7 10 2" xfId="26639"/>
    <cellStyle name="Normal 2 7 11" xfId="26640"/>
    <cellStyle name="Normal 2 7 11 2" xfId="26641"/>
    <cellStyle name="Normal 2 7 12" xfId="26642"/>
    <cellStyle name="Normal 2 7 12 2" xfId="26643"/>
    <cellStyle name="Normal 2 7 13" xfId="26644"/>
    <cellStyle name="Normal 2 7 2" xfId="26645"/>
    <cellStyle name="Normal 2 7 2 10" xfId="26646"/>
    <cellStyle name="Normal 2 7 2 10 2" xfId="26647"/>
    <cellStyle name="Normal 2 7 2 11" xfId="26648"/>
    <cellStyle name="Normal 2 7 2 11 2" xfId="26649"/>
    <cellStyle name="Normal 2 7 2 12" xfId="26650"/>
    <cellStyle name="Normal 2 7 2 2" xfId="26651"/>
    <cellStyle name="Normal 2 7 2 2 10" xfId="26652"/>
    <cellStyle name="Normal 2 7 2 2 10 2" xfId="26653"/>
    <cellStyle name="Normal 2 7 2 2 11" xfId="26654"/>
    <cellStyle name="Normal 2 7 2 2 2" xfId="26655"/>
    <cellStyle name="Normal 2 7 2 2 2 2" xfId="26656"/>
    <cellStyle name="Normal 2 7 2 2 3" xfId="26657"/>
    <cellStyle name="Normal 2 7 2 2 3 2" xfId="26658"/>
    <cellStyle name="Normal 2 7 2 2 4" xfId="26659"/>
    <cellStyle name="Normal 2 7 2 2 4 2" xfId="26660"/>
    <cellStyle name="Normal 2 7 2 2 5" xfId="26661"/>
    <cellStyle name="Normal 2 7 2 2 5 2" xfId="26662"/>
    <cellStyle name="Normal 2 7 2 2 6" xfId="26663"/>
    <cellStyle name="Normal 2 7 2 2 6 2" xfId="26664"/>
    <cellStyle name="Normal 2 7 2 2 7" xfId="26665"/>
    <cellStyle name="Normal 2 7 2 2 7 2" xfId="26666"/>
    <cellStyle name="Normal 2 7 2 2 8" xfId="26667"/>
    <cellStyle name="Normal 2 7 2 2 8 2" xfId="26668"/>
    <cellStyle name="Normal 2 7 2 2 9" xfId="26669"/>
    <cellStyle name="Normal 2 7 2 2 9 2" xfId="26670"/>
    <cellStyle name="Normal 2 7 2 3" xfId="26671"/>
    <cellStyle name="Normal 2 7 2 3 2" xfId="26672"/>
    <cellStyle name="Normal 2 7 2 4" xfId="26673"/>
    <cellStyle name="Normal 2 7 2 4 2" xfId="26674"/>
    <cellStyle name="Normal 2 7 2 5" xfId="26675"/>
    <cellStyle name="Normal 2 7 2 5 2" xfId="26676"/>
    <cellStyle name="Normal 2 7 2 6" xfId="26677"/>
    <cellStyle name="Normal 2 7 2 6 2" xfId="26678"/>
    <cellStyle name="Normal 2 7 2 7" xfId="26679"/>
    <cellStyle name="Normal 2 7 2 7 2" xfId="26680"/>
    <cellStyle name="Normal 2 7 2 8" xfId="26681"/>
    <cellStyle name="Normal 2 7 2 8 2" xfId="26682"/>
    <cellStyle name="Normal 2 7 2 9" xfId="26683"/>
    <cellStyle name="Normal 2 7 2 9 2" xfId="26684"/>
    <cellStyle name="Normal 2 7 3" xfId="26685"/>
    <cellStyle name="Normal 2 7 3 10" xfId="26686"/>
    <cellStyle name="Normal 2 7 3 10 2" xfId="26687"/>
    <cellStyle name="Normal 2 7 3 11" xfId="26688"/>
    <cellStyle name="Normal 2 7 3 2" xfId="26689"/>
    <cellStyle name="Normal 2 7 3 2 2" xfId="26690"/>
    <cellStyle name="Normal 2 7 3 3" xfId="26691"/>
    <cellStyle name="Normal 2 7 3 3 2" xfId="26692"/>
    <cellStyle name="Normal 2 7 3 4" xfId="26693"/>
    <cellStyle name="Normal 2 7 3 4 2" xfId="26694"/>
    <cellStyle name="Normal 2 7 3 5" xfId="26695"/>
    <cellStyle name="Normal 2 7 3 5 2" xfId="26696"/>
    <cellStyle name="Normal 2 7 3 6" xfId="26697"/>
    <cellStyle name="Normal 2 7 3 6 2" xfId="26698"/>
    <cellStyle name="Normal 2 7 3 7" xfId="26699"/>
    <cellStyle name="Normal 2 7 3 7 2" xfId="26700"/>
    <cellStyle name="Normal 2 7 3 8" xfId="26701"/>
    <cellStyle name="Normal 2 7 3 8 2" xfId="26702"/>
    <cellStyle name="Normal 2 7 3 9" xfId="26703"/>
    <cellStyle name="Normal 2 7 3 9 2" xfId="26704"/>
    <cellStyle name="Normal 2 7 4" xfId="26705"/>
    <cellStyle name="Normal 2 7 4 2" xfId="26706"/>
    <cellStyle name="Normal 2 7 5" xfId="26707"/>
    <cellStyle name="Normal 2 7 5 2" xfId="26708"/>
    <cellStyle name="Normal 2 7 6" xfId="26709"/>
    <cellStyle name="Normal 2 7 6 2" xfId="26710"/>
    <cellStyle name="Normal 2 7 7" xfId="26711"/>
    <cellStyle name="Normal 2 7 7 2" xfId="26712"/>
    <cellStyle name="Normal 2 7 8" xfId="26713"/>
    <cellStyle name="Normal 2 7 8 2" xfId="26714"/>
    <cellStyle name="Normal 2 7 9" xfId="26715"/>
    <cellStyle name="Normal 2 7 9 2" xfId="26716"/>
    <cellStyle name="Normal 2 8" xfId="26717"/>
    <cellStyle name="Normal 2 8 10" xfId="26718"/>
    <cellStyle name="Normal 2 8 10 2" xfId="26719"/>
    <cellStyle name="Normal 2 8 11" xfId="26720"/>
    <cellStyle name="Normal 2 8 11 2" xfId="26721"/>
    <cellStyle name="Normal 2 8 12" xfId="26722"/>
    <cellStyle name="Normal 2 8 12 2" xfId="26723"/>
    <cellStyle name="Normal 2 8 13" xfId="26724"/>
    <cellStyle name="Normal 2 8 2" xfId="26725"/>
    <cellStyle name="Normal 2 8 2 10" xfId="26726"/>
    <cellStyle name="Normal 2 8 2 10 2" xfId="26727"/>
    <cellStyle name="Normal 2 8 2 11" xfId="26728"/>
    <cellStyle name="Normal 2 8 2 11 2" xfId="26729"/>
    <cellStyle name="Normal 2 8 2 12" xfId="26730"/>
    <cellStyle name="Normal 2 8 2 2" xfId="26731"/>
    <cellStyle name="Normal 2 8 2 2 10" xfId="26732"/>
    <cellStyle name="Normal 2 8 2 2 10 2" xfId="26733"/>
    <cellStyle name="Normal 2 8 2 2 11" xfId="26734"/>
    <cellStyle name="Normal 2 8 2 2 2" xfId="26735"/>
    <cellStyle name="Normal 2 8 2 2 2 2" xfId="26736"/>
    <cellStyle name="Normal 2 8 2 2 3" xfId="26737"/>
    <cellStyle name="Normal 2 8 2 2 3 2" xfId="26738"/>
    <cellStyle name="Normal 2 8 2 2 4" xfId="26739"/>
    <cellStyle name="Normal 2 8 2 2 4 2" xfId="26740"/>
    <cellStyle name="Normal 2 8 2 2 5" xfId="26741"/>
    <cellStyle name="Normal 2 8 2 2 5 2" xfId="26742"/>
    <cellStyle name="Normal 2 8 2 2 6" xfId="26743"/>
    <cellStyle name="Normal 2 8 2 2 6 2" xfId="26744"/>
    <cellStyle name="Normal 2 8 2 2 7" xfId="26745"/>
    <cellStyle name="Normal 2 8 2 2 7 2" xfId="26746"/>
    <cellStyle name="Normal 2 8 2 2 8" xfId="26747"/>
    <cellStyle name="Normal 2 8 2 2 8 2" xfId="26748"/>
    <cellStyle name="Normal 2 8 2 2 9" xfId="26749"/>
    <cellStyle name="Normal 2 8 2 2 9 2" xfId="26750"/>
    <cellStyle name="Normal 2 8 2 3" xfId="26751"/>
    <cellStyle name="Normal 2 8 2 3 2" xfId="26752"/>
    <cellStyle name="Normal 2 8 2 4" xfId="26753"/>
    <cellStyle name="Normal 2 8 2 4 2" xfId="26754"/>
    <cellStyle name="Normal 2 8 2 5" xfId="26755"/>
    <cellStyle name="Normal 2 8 2 5 2" xfId="26756"/>
    <cellStyle name="Normal 2 8 2 6" xfId="26757"/>
    <cellStyle name="Normal 2 8 2 6 2" xfId="26758"/>
    <cellStyle name="Normal 2 8 2 7" xfId="26759"/>
    <cellStyle name="Normal 2 8 2 7 2" xfId="26760"/>
    <cellStyle name="Normal 2 8 2 8" xfId="26761"/>
    <cellStyle name="Normal 2 8 2 8 2" xfId="26762"/>
    <cellStyle name="Normal 2 8 2 9" xfId="26763"/>
    <cellStyle name="Normal 2 8 2 9 2" xfId="26764"/>
    <cellStyle name="Normal 2 8 3" xfId="26765"/>
    <cellStyle name="Normal 2 8 3 10" xfId="26766"/>
    <cellStyle name="Normal 2 8 3 10 2" xfId="26767"/>
    <cellStyle name="Normal 2 8 3 11" xfId="26768"/>
    <cellStyle name="Normal 2 8 3 2" xfId="26769"/>
    <cellStyle name="Normal 2 8 3 2 2" xfId="26770"/>
    <cellStyle name="Normal 2 8 3 3" xfId="26771"/>
    <cellStyle name="Normal 2 8 3 3 2" xfId="26772"/>
    <cellStyle name="Normal 2 8 3 4" xfId="26773"/>
    <cellStyle name="Normal 2 8 3 4 2" xfId="26774"/>
    <cellStyle name="Normal 2 8 3 5" xfId="26775"/>
    <cellStyle name="Normal 2 8 3 5 2" xfId="26776"/>
    <cellStyle name="Normal 2 8 3 6" xfId="26777"/>
    <cellStyle name="Normal 2 8 3 6 2" xfId="26778"/>
    <cellStyle name="Normal 2 8 3 7" xfId="26779"/>
    <cellStyle name="Normal 2 8 3 7 2" xfId="26780"/>
    <cellStyle name="Normal 2 8 3 8" xfId="26781"/>
    <cellStyle name="Normal 2 8 3 8 2" xfId="26782"/>
    <cellStyle name="Normal 2 8 3 9" xfId="26783"/>
    <cellStyle name="Normal 2 8 3 9 2" xfId="26784"/>
    <cellStyle name="Normal 2 8 4" xfId="26785"/>
    <cellStyle name="Normal 2 8 4 2" xfId="26786"/>
    <cellStyle name="Normal 2 8 5" xfId="26787"/>
    <cellStyle name="Normal 2 8 5 2" xfId="26788"/>
    <cellStyle name="Normal 2 8 6" xfId="26789"/>
    <cellStyle name="Normal 2 8 6 2" xfId="26790"/>
    <cellStyle name="Normal 2 8 7" xfId="26791"/>
    <cellStyle name="Normal 2 8 7 2" xfId="26792"/>
    <cellStyle name="Normal 2 8 8" xfId="26793"/>
    <cellStyle name="Normal 2 8 8 2" xfId="26794"/>
    <cellStyle name="Normal 2 8 9" xfId="26795"/>
    <cellStyle name="Normal 2 8 9 2" xfId="26796"/>
    <cellStyle name="Normal 2 9" xfId="26797"/>
    <cellStyle name="Normal 2 9 10" xfId="26798"/>
    <cellStyle name="Normal 2 9 10 2" xfId="26799"/>
    <cellStyle name="Normal 2 9 11" xfId="26800"/>
    <cellStyle name="Normal 2 9 11 2" xfId="26801"/>
    <cellStyle name="Normal 2 9 12" xfId="26802"/>
    <cellStyle name="Normal 2 9 12 2" xfId="26803"/>
    <cellStyle name="Normal 2 9 13" xfId="26804"/>
    <cellStyle name="Normal 2 9 2" xfId="26805"/>
    <cellStyle name="Normal 2 9 2 10" xfId="26806"/>
    <cellStyle name="Normal 2 9 2 10 2" xfId="26807"/>
    <cellStyle name="Normal 2 9 2 11" xfId="26808"/>
    <cellStyle name="Normal 2 9 2 11 2" xfId="26809"/>
    <cellStyle name="Normal 2 9 2 12" xfId="26810"/>
    <cellStyle name="Normal 2 9 2 2" xfId="26811"/>
    <cellStyle name="Normal 2 9 2 2 10" xfId="26812"/>
    <cellStyle name="Normal 2 9 2 2 10 2" xfId="26813"/>
    <cellStyle name="Normal 2 9 2 2 11" xfId="26814"/>
    <cellStyle name="Normal 2 9 2 2 2" xfId="26815"/>
    <cellStyle name="Normal 2 9 2 2 2 2" xfId="26816"/>
    <cellStyle name="Normal 2 9 2 2 3" xfId="26817"/>
    <cellStyle name="Normal 2 9 2 2 3 2" xfId="26818"/>
    <cellStyle name="Normal 2 9 2 2 4" xfId="26819"/>
    <cellStyle name="Normal 2 9 2 2 4 2" xfId="26820"/>
    <cellStyle name="Normal 2 9 2 2 5" xfId="26821"/>
    <cellStyle name="Normal 2 9 2 2 5 2" xfId="26822"/>
    <cellStyle name="Normal 2 9 2 2 6" xfId="26823"/>
    <cellStyle name="Normal 2 9 2 2 6 2" xfId="26824"/>
    <cellStyle name="Normal 2 9 2 2 7" xfId="26825"/>
    <cellStyle name="Normal 2 9 2 2 7 2" xfId="26826"/>
    <cellStyle name="Normal 2 9 2 2 8" xfId="26827"/>
    <cellStyle name="Normal 2 9 2 2 8 2" xfId="26828"/>
    <cellStyle name="Normal 2 9 2 2 9" xfId="26829"/>
    <cellStyle name="Normal 2 9 2 2 9 2" xfId="26830"/>
    <cellStyle name="Normal 2 9 2 3" xfId="26831"/>
    <cellStyle name="Normal 2 9 2 3 2" xfId="26832"/>
    <cellStyle name="Normal 2 9 2 4" xfId="26833"/>
    <cellStyle name="Normal 2 9 2 4 2" xfId="26834"/>
    <cellStyle name="Normal 2 9 2 5" xfId="26835"/>
    <cellStyle name="Normal 2 9 2 5 2" xfId="26836"/>
    <cellStyle name="Normal 2 9 2 6" xfId="26837"/>
    <cellStyle name="Normal 2 9 2 6 2" xfId="26838"/>
    <cellStyle name="Normal 2 9 2 7" xfId="26839"/>
    <cellStyle name="Normal 2 9 2 7 2" xfId="26840"/>
    <cellStyle name="Normal 2 9 2 8" xfId="26841"/>
    <cellStyle name="Normal 2 9 2 8 2" xfId="26842"/>
    <cellStyle name="Normal 2 9 2 9" xfId="26843"/>
    <cellStyle name="Normal 2 9 2 9 2" xfId="26844"/>
    <cellStyle name="Normal 2 9 3" xfId="26845"/>
    <cellStyle name="Normal 2 9 3 10" xfId="26846"/>
    <cellStyle name="Normal 2 9 3 10 2" xfId="26847"/>
    <cellStyle name="Normal 2 9 3 11" xfId="26848"/>
    <cellStyle name="Normal 2 9 3 2" xfId="26849"/>
    <cellStyle name="Normal 2 9 3 2 2" xfId="26850"/>
    <cellStyle name="Normal 2 9 3 3" xfId="26851"/>
    <cellStyle name="Normal 2 9 3 3 2" xfId="26852"/>
    <cellStyle name="Normal 2 9 3 4" xfId="26853"/>
    <cellStyle name="Normal 2 9 3 4 2" xfId="26854"/>
    <cellStyle name="Normal 2 9 3 5" xfId="26855"/>
    <cellStyle name="Normal 2 9 3 5 2" xfId="26856"/>
    <cellStyle name="Normal 2 9 3 6" xfId="26857"/>
    <cellStyle name="Normal 2 9 3 6 2" xfId="26858"/>
    <cellStyle name="Normal 2 9 3 7" xfId="26859"/>
    <cellStyle name="Normal 2 9 3 7 2" xfId="26860"/>
    <cellStyle name="Normal 2 9 3 8" xfId="26861"/>
    <cellStyle name="Normal 2 9 3 8 2" xfId="26862"/>
    <cellStyle name="Normal 2 9 3 9" xfId="26863"/>
    <cellStyle name="Normal 2 9 3 9 2" xfId="26864"/>
    <cellStyle name="Normal 2 9 4" xfId="26865"/>
    <cellStyle name="Normal 2 9 4 2" xfId="26866"/>
    <cellStyle name="Normal 2 9 5" xfId="26867"/>
    <cellStyle name="Normal 2 9 5 2" xfId="26868"/>
    <cellStyle name="Normal 2 9 6" xfId="26869"/>
    <cellStyle name="Normal 2 9 6 2" xfId="26870"/>
    <cellStyle name="Normal 2 9 7" xfId="26871"/>
    <cellStyle name="Normal 2 9 7 2" xfId="26872"/>
    <cellStyle name="Normal 2 9 8" xfId="26873"/>
    <cellStyle name="Normal 2 9 8 2" xfId="26874"/>
    <cellStyle name="Normal 2 9 9" xfId="26875"/>
    <cellStyle name="Normal 2 9 9 2" xfId="26876"/>
    <cellStyle name="Normal 20" xfId="26877"/>
    <cellStyle name="Normal 20 10" xfId="26878"/>
    <cellStyle name="Normal 20 11" xfId="26879"/>
    <cellStyle name="Normal 20 12" xfId="26880"/>
    <cellStyle name="Normal 20 13" xfId="26881"/>
    <cellStyle name="Normal 20 14" xfId="26882"/>
    <cellStyle name="Normal 20 15" xfId="26883"/>
    <cellStyle name="Normal 20 16" xfId="26884"/>
    <cellStyle name="Normal 20 17" xfId="26885"/>
    <cellStyle name="Normal 20 18" xfId="26886"/>
    <cellStyle name="Normal 20 2" xfId="26887"/>
    <cellStyle name="Normal 20 2 10" xfId="26888"/>
    <cellStyle name="Normal 20 2 11" xfId="26889"/>
    <cellStyle name="Normal 20 2 12" xfId="26890"/>
    <cellStyle name="Normal 20 2 13" xfId="26891"/>
    <cellStyle name="Normal 20 2 14" xfId="26892"/>
    <cellStyle name="Normal 20 2 2" xfId="26893"/>
    <cellStyle name="Normal 20 2 3" xfId="26894"/>
    <cellStyle name="Normal 20 2 4" xfId="26895"/>
    <cellStyle name="Normal 20 2 5" xfId="26896"/>
    <cellStyle name="Normal 20 2 6" xfId="26897"/>
    <cellStyle name="Normal 20 2 7" xfId="26898"/>
    <cellStyle name="Normal 20 2 8" xfId="26899"/>
    <cellStyle name="Normal 20 2 9" xfId="26900"/>
    <cellStyle name="Normal 20 3" xfId="26901"/>
    <cellStyle name="Normal 20 4" xfId="26902"/>
    <cellStyle name="Normal 20 4 10" xfId="26903"/>
    <cellStyle name="Normal 20 4 10 2" xfId="26904"/>
    <cellStyle name="Normal 20 4 11" xfId="26905"/>
    <cellStyle name="Normal 20 4 11 2" xfId="26906"/>
    <cellStyle name="Normal 20 4 12" xfId="26907"/>
    <cellStyle name="Normal 20 4 12 2" xfId="26908"/>
    <cellStyle name="Normal 20 4 13" xfId="26909"/>
    <cellStyle name="Normal 20 4 2" xfId="26910"/>
    <cellStyle name="Normal 20 4 2 10" xfId="26911"/>
    <cellStyle name="Normal 20 4 2 10 2" xfId="26912"/>
    <cellStyle name="Normal 20 4 2 11" xfId="26913"/>
    <cellStyle name="Normal 20 4 2 11 2" xfId="26914"/>
    <cellStyle name="Normal 20 4 2 12" xfId="26915"/>
    <cellStyle name="Normal 20 4 2 2" xfId="26916"/>
    <cellStyle name="Normal 20 4 2 2 10" xfId="26917"/>
    <cellStyle name="Normal 20 4 2 2 10 2" xfId="26918"/>
    <cellStyle name="Normal 20 4 2 2 11" xfId="26919"/>
    <cellStyle name="Normal 20 4 2 2 2" xfId="26920"/>
    <cellStyle name="Normal 20 4 2 2 2 2" xfId="26921"/>
    <cellStyle name="Normal 20 4 2 2 3" xfId="26922"/>
    <cellStyle name="Normal 20 4 2 2 3 2" xfId="26923"/>
    <cellStyle name="Normal 20 4 2 2 4" xfId="26924"/>
    <cellStyle name="Normal 20 4 2 2 4 2" xfId="26925"/>
    <cellStyle name="Normal 20 4 2 2 5" xfId="26926"/>
    <cellStyle name="Normal 20 4 2 2 5 2" xfId="26927"/>
    <cellStyle name="Normal 20 4 2 2 6" xfId="26928"/>
    <cellStyle name="Normal 20 4 2 2 6 2" xfId="26929"/>
    <cellStyle name="Normal 20 4 2 2 7" xfId="26930"/>
    <cellStyle name="Normal 20 4 2 2 7 2" xfId="26931"/>
    <cellStyle name="Normal 20 4 2 2 8" xfId="26932"/>
    <cellStyle name="Normal 20 4 2 2 8 2" xfId="26933"/>
    <cellStyle name="Normal 20 4 2 2 9" xfId="26934"/>
    <cellStyle name="Normal 20 4 2 2 9 2" xfId="26935"/>
    <cellStyle name="Normal 20 4 2 3" xfId="26936"/>
    <cellStyle name="Normal 20 4 2 3 2" xfId="26937"/>
    <cellStyle name="Normal 20 4 2 4" xfId="26938"/>
    <cellStyle name="Normal 20 4 2 4 2" xfId="26939"/>
    <cellStyle name="Normal 20 4 2 5" xfId="26940"/>
    <cellStyle name="Normal 20 4 2 5 2" xfId="26941"/>
    <cellStyle name="Normal 20 4 2 6" xfId="26942"/>
    <cellStyle name="Normal 20 4 2 6 2" xfId="26943"/>
    <cellStyle name="Normal 20 4 2 7" xfId="26944"/>
    <cellStyle name="Normal 20 4 2 7 2" xfId="26945"/>
    <cellStyle name="Normal 20 4 2 8" xfId="26946"/>
    <cellStyle name="Normal 20 4 2 8 2" xfId="26947"/>
    <cellStyle name="Normal 20 4 2 9" xfId="26948"/>
    <cellStyle name="Normal 20 4 2 9 2" xfId="26949"/>
    <cellStyle name="Normal 20 4 3" xfId="26950"/>
    <cellStyle name="Normal 20 4 3 10" xfId="26951"/>
    <cellStyle name="Normal 20 4 3 10 2" xfId="26952"/>
    <cellStyle name="Normal 20 4 3 11" xfId="26953"/>
    <cellStyle name="Normal 20 4 3 2" xfId="26954"/>
    <cellStyle name="Normal 20 4 3 2 2" xfId="26955"/>
    <cellStyle name="Normal 20 4 3 3" xfId="26956"/>
    <cellStyle name="Normal 20 4 3 3 2" xfId="26957"/>
    <cellStyle name="Normal 20 4 3 4" xfId="26958"/>
    <cellStyle name="Normal 20 4 3 4 2" xfId="26959"/>
    <cellStyle name="Normal 20 4 3 5" xfId="26960"/>
    <cellStyle name="Normal 20 4 3 5 2" xfId="26961"/>
    <cellStyle name="Normal 20 4 3 6" xfId="26962"/>
    <cellStyle name="Normal 20 4 3 6 2" xfId="26963"/>
    <cellStyle name="Normal 20 4 3 7" xfId="26964"/>
    <cellStyle name="Normal 20 4 3 7 2" xfId="26965"/>
    <cellStyle name="Normal 20 4 3 8" xfId="26966"/>
    <cellStyle name="Normal 20 4 3 8 2" xfId="26967"/>
    <cellStyle name="Normal 20 4 3 9" xfId="26968"/>
    <cellStyle name="Normal 20 4 3 9 2" xfId="26969"/>
    <cellStyle name="Normal 20 4 4" xfId="26970"/>
    <cellStyle name="Normal 20 4 4 2" xfId="26971"/>
    <cellStyle name="Normal 20 4 5" xfId="26972"/>
    <cellStyle name="Normal 20 4 5 2" xfId="26973"/>
    <cellStyle name="Normal 20 4 6" xfId="26974"/>
    <cellStyle name="Normal 20 4 6 2" xfId="26975"/>
    <cellStyle name="Normal 20 4 7" xfId="26976"/>
    <cellStyle name="Normal 20 4 7 2" xfId="26977"/>
    <cellStyle name="Normal 20 4 8" xfId="26978"/>
    <cellStyle name="Normal 20 4 8 2" xfId="26979"/>
    <cellStyle name="Normal 20 4 9" xfId="26980"/>
    <cellStyle name="Normal 20 4 9 2" xfId="26981"/>
    <cellStyle name="Normal 20 5" xfId="26982"/>
    <cellStyle name="Normal 20 6" xfId="26983"/>
    <cellStyle name="Normal 20 7" xfId="26984"/>
    <cellStyle name="Normal 20 8" xfId="26985"/>
    <cellStyle name="Normal 20 9" xfId="26986"/>
    <cellStyle name="Normal 21" xfId="26987"/>
    <cellStyle name="Normal 21 10" xfId="26988"/>
    <cellStyle name="Normal 21 11" xfId="26989"/>
    <cellStyle name="Normal 21 12" xfId="26990"/>
    <cellStyle name="Normal 21 13" xfId="26991"/>
    <cellStyle name="Normal 21 14" xfId="26992"/>
    <cellStyle name="Normal 21 15" xfId="26993"/>
    <cellStyle name="Normal 21 2" xfId="26994"/>
    <cellStyle name="Normal 21 3" xfId="26995"/>
    <cellStyle name="Normal 21 4" xfId="26996"/>
    <cellStyle name="Normal 21 5" xfId="26997"/>
    <cellStyle name="Normal 21 6" xfId="26998"/>
    <cellStyle name="Normal 21 7" xfId="26999"/>
    <cellStyle name="Normal 21 8" xfId="27000"/>
    <cellStyle name="Normal 21 9" xfId="27001"/>
    <cellStyle name="Normal 22" xfId="27002"/>
    <cellStyle name="Normal 22 10" xfId="27003"/>
    <cellStyle name="Normal 22 10 2" xfId="27004"/>
    <cellStyle name="Normal 22 11" xfId="27005"/>
    <cellStyle name="Normal 22 11 2" xfId="27006"/>
    <cellStyle name="Normal 22 12" xfId="27007"/>
    <cellStyle name="Normal 22 12 2" xfId="27008"/>
    <cellStyle name="Normal 22 13" xfId="27009"/>
    <cellStyle name="Normal 22 14" xfId="27010"/>
    <cellStyle name="Normal 22 2" xfId="27011"/>
    <cellStyle name="Normal 22 2 10" xfId="27012"/>
    <cellStyle name="Normal 22 2 10 2" xfId="27013"/>
    <cellStyle name="Normal 22 2 11" xfId="27014"/>
    <cellStyle name="Normal 22 2 11 2" xfId="27015"/>
    <cellStyle name="Normal 22 2 12" xfId="27016"/>
    <cellStyle name="Normal 22 2 13" xfId="27017"/>
    <cellStyle name="Normal 22 2 2" xfId="27018"/>
    <cellStyle name="Normal 22 2 2 10" xfId="27019"/>
    <cellStyle name="Normal 22 2 2 10 2" xfId="27020"/>
    <cellStyle name="Normal 22 2 2 11" xfId="27021"/>
    <cellStyle name="Normal 22 2 2 2" xfId="27022"/>
    <cellStyle name="Normal 22 2 2 2 2" xfId="27023"/>
    <cellStyle name="Normal 22 2 2 3" xfId="27024"/>
    <cellStyle name="Normal 22 2 2 3 2" xfId="27025"/>
    <cellStyle name="Normal 22 2 2 4" xfId="27026"/>
    <cellStyle name="Normal 22 2 2 4 2" xfId="27027"/>
    <cellStyle name="Normal 22 2 2 5" xfId="27028"/>
    <cellStyle name="Normal 22 2 2 5 2" xfId="27029"/>
    <cellStyle name="Normal 22 2 2 6" xfId="27030"/>
    <cellStyle name="Normal 22 2 2 6 2" xfId="27031"/>
    <cellStyle name="Normal 22 2 2 7" xfId="27032"/>
    <cellStyle name="Normal 22 2 2 7 2" xfId="27033"/>
    <cellStyle name="Normal 22 2 2 8" xfId="27034"/>
    <cellStyle name="Normal 22 2 2 8 2" xfId="27035"/>
    <cellStyle name="Normal 22 2 2 9" xfId="27036"/>
    <cellStyle name="Normal 22 2 2 9 2" xfId="27037"/>
    <cellStyle name="Normal 22 2 3" xfId="27038"/>
    <cellStyle name="Normal 22 2 3 2" xfId="27039"/>
    <cellStyle name="Normal 22 2 4" xfId="27040"/>
    <cellStyle name="Normal 22 2 4 2" xfId="27041"/>
    <cellStyle name="Normal 22 2 5" xfId="27042"/>
    <cellStyle name="Normal 22 2 5 2" xfId="27043"/>
    <cellStyle name="Normal 22 2 6" xfId="27044"/>
    <cellStyle name="Normal 22 2 6 2" xfId="27045"/>
    <cellStyle name="Normal 22 2 7" xfId="27046"/>
    <cellStyle name="Normal 22 2 7 2" xfId="27047"/>
    <cellStyle name="Normal 22 2 8" xfId="27048"/>
    <cellStyle name="Normal 22 2 8 2" xfId="27049"/>
    <cellStyle name="Normal 22 2 9" xfId="27050"/>
    <cellStyle name="Normal 22 2 9 2" xfId="27051"/>
    <cellStyle name="Normal 22 3" xfId="27052"/>
    <cellStyle name="Normal 22 3 10" xfId="27053"/>
    <cellStyle name="Normal 22 3 10 2" xfId="27054"/>
    <cellStyle name="Normal 22 3 11" xfId="27055"/>
    <cellStyle name="Normal 22 3 2" xfId="27056"/>
    <cellStyle name="Normal 22 3 2 2" xfId="27057"/>
    <cellStyle name="Normal 22 3 3" xfId="27058"/>
    <cellStyle name="Normal 22 3 3 2" xfId="27059"/>
    <cellStyle name="Normal 22 3 4" xfId="27060"/>
    <cellStyle name="Normal 22 3 4 2" xfId="27061"/>
    <cellStyle name="Normal 22 3 5" xfId="27062"/>
    <cellStyle name="Normal 22 3 5 2" xfId="27063"/>
    <cellStyle name="Normal 22 3 6" xfId="27064"/>
    <cellStyle name="Normal 22 3 6 2" xfId="27065"/>
    <cellStyle name="Normal 22 3 7" xfId="27066"/>
    <cellStyle name="Normal 22 3 7 2" xfId="27067"/>
    <cellStyle name="Normal 22 3 8" xfId="27068"/>
    <cellStyle name="Normal 22 3 8 2" xfId="27069"/>
    <cellStyle name="Normal 22 3 9" xfId="27070"/>
    <cellStyle name="Normal 22 3 9 2" xfId="27071"/>
    <cellStyle name="Normal 22 4" xfId="27072"/>
    <cellStyle name="Normal 22 4 2" xfId="27073"/>
    <cellStyle name="Normal 22 5" xfId="27074"/>
    <cellStyle name="Normal 22 5 2" xfId="27075"/>
    <cellStyle name="Normal 22 6" xfId="27076"/>
    <cellStyle name="Normal 22 6 2" xfId="27077"/>
    <cellStyle name="Normal 22 7" xfId="27078"/>
    <cellStyle name="Normal 22 7 2" xfId="27079"/>
    <cellStyle name="Normal 22 8" xfId="27080"/>
    <cellStyle name="Normal 22 8 2" xfId="27081"/>
    <cellStyle name="Normal 22 9" xfId="27082"/>
    <cellStyle name="Normal 22 9 2" xfId="27083"/>
    <cellStyle name="Normal 23" xfId="27084"/>
    <cellStyle name="Normal 23 10" xfId="27085"/>
    <cellStyle name="Normal 23 10 2" xfId="27086"/>
    <cellStyle name="Normal 23 11" xfId="27087"/>
    <cellStyle name="Normal 23 11 2" xfId="27088"/>
    <cellStyle name="Normal 23 12" xfId="27089"/>
    <cellStyle name="Normal 23 12 2" xfId="27090"/>
    <cellStyle name="Normal 23 13" xfId="27091"/>
    <cellStyle name="Normal 23 14" xfId="27092"/>
    <cellStyle name="Normal 23 2" xfId="27093"/>
    <cellStyle name="Normal 23 2 10" xfId="27094"/>
    <cellStyle name="Normal 23 2 10 2" xfId="27095"/>
    <cellStyle name="Normal 23 2 11" xfId="27096"/>
    <cellStyle name="Normal 23 2 11 2" xfId="27097"/>
    <cellStyle name="Normal 23 2 12" xfId="27098"/>
    <cellStyle name="Normal 23 2 13" xfId="27099"/>
    <cellStyle name="Normal 23 2 2" xfId="27100"/>
    <cellStyle name="Normal 23 2 2 10" xfId="27101"/>
    <cellStyle name="Normal 23 2 2 10 2" xfId="27102"/>
    <cellStyle name="Normal 23 2 2 11" xfId="27103"/>
    <cellStyle name="Normal 23 2 2 2" xfId="27104"/>
    <cellStyle name="Normal 23 2 2 2 2" xfId="27105"/>
    <cellStyle name="Normal 23 2 2 3" xfId="27106"/>
    <cellStyle name="Normal 23 2 2 3 2" xfId="27107"/>
    <cellStyle name="Normal 23 2 2 4" xfId="27108"/>
    <cellStyle name="Normal 23 2 2 4 2" xfId="27109"/>
    <cellStyle name="Normal 23 2 2 5" xfId="27110"/>
    <cellStyle name="Normal 23 2 2 5 2" xfId="27111"/>
    <cellStyle name="Normal 23 2 2 6" xfId="27112"/>
    <cellStyle name="Normal 23 2 2 6 2" xfId="27113"/>
    <cellStyle name="Normal 23 2 2 7" xfId="27114"/>
    <cellStyle name="Normal 23 2 2 7 2" xfId="27115"/>
    <cellStyle name="Normal 23 2 2 8" xfId="27116"/>
    <cellStyle name="Normal 23 2 2 8 2" xfId="27117"/>
    <cellStyle name="Normal 23 2 2 9" xfId="27118"/>
    <cellStyle name="Normal 23 2 2 9 2" xfId="27119"/>
    <cellStyle name="Normal 23 2 3" xfId="27120"/>
    <cellStyle name="Normal 23 2 3 2" xfId="27121"/>
    <cellStyle name="Normal 23 2 4" xfId="27122"/>
    <cellStyle name="Normal 23 2 4 2" xfId="27123"/>
    <cellStyle name="Normal 23 2 5" xfId="27124"/>
    <cellStyle name="Normal 23 2 5 2" xfId="27125"/>
    <cellStyle name="Normal 23 2 6" xfId="27126"/>
    <cellStyle name="Normal 23 2 6 2" xfId="27127"/>
    <cellStyle name="Normal 23 2 7" xfId="27128"/>
    <cellStyle name="Normal 23 2 7 2" xfId="27129"/>
    <cellStyle name="Normal 23 2 8" xfId="27130"/>
    <cellStyle name="Normal 23 2 8 2" xfId="27131"/>
    <cellStyle name="Normal 23 2 9" xfId="27132"/>
    <cellStyle name="Normal 23 2 9 2" xfId="27133"/>
    <cellStyle name="Normal 23 3" xfId="27134"/>
    <cellStyle name="Normal 23 3 10" xfId="27135"/>
    <cellStyle name="Normal 23 3 10 2" xfId="27136"/>
    <cellStyle name="Normal 23 3 11" xfId="27137"/>
    <cellStyle name="Normal 23 3 2" xfId="27138"/>
    <cellStyle name="Normal 23 3 2 2" xfId="27139"/>
    <cellStyle name="Normal 23 3 3" xfId="27140"/>
    <cellStyle name="Normal 23 3 3 2" xfId="27141"/>
    <cellStyle name="Normal 23 3 4" xfId="27142"/>
    <cellStyle name="Normal 23 3 4 2" xfId="27143"/>
    <cellStyle name="Normal 23 3 5" xfId="27144"/>
    <cellStyle name="Normal 23 3 5 2" xfId="27145"/>
    <cellStyle name="Normal 23 3 6" xfId="27146"/>
    <cellStyle name="Normal 23 3 6 2" xfId="27147"/>
    <cellStyle name="Normal 23 3 7" xfId="27148"/>
    <cellStyle name="Normal 23 3 7 2" xfId="27149"/>
    <cellStyle name="Normal 23 3 8" xfId="27150"/>
    <cellStyle name="Normal 23 3 8 2" xfId="27151"/>
    <cellStyle name="Normal 23 3 9" xfId="27152"/>
    <cellStyle name="Normal 23 3 9 2" xfId="27153"/>
    <cellStyle name="Normal 23 4" xfId="27154"/>
    <cellStyle name="Normal 23 4 2" xfId="27155"/>
    <cellStyle name="Normal 23 5" xfId="27156"/>
    <cellStyle name="Normal 23 5 2" xfId="27157"/>
    <cellStyle name="Normal 23 6" xfId="27158"/>
    <cellStyle name="Normal 23 6 2" xfId="27159"/>
    <cellStyle name="Normal 23 7" xfId="27160"/>
    <cellStyle name="Normal 23 7 2" xfId="27161"/>
    <cellStyle name="Normal 23 8" xfId="27162"/>
    <cellStyle name="Normal 23 8 2" xfId="27163"/>
    <cellStyle name="Normal 23 9" xfId="27164"/>
    <cellStyle name="Normal 23 9 2" xfId="27165"/>
    <cellStyle name="Normal 24" xfId="27166"/>
    <cellStyle name="Normal 24 10" xfId="27167"/>
    <cellStyle name="Normal 24 11" xfId="27168"/>
    <cellStyle name="Normal 24 12" xfId="27169"/>
    <cellStyle name="Normal 24 13" xfId="27170"/>
    <cellStyle name="Normal 24 14" xfId="27171"/>
    <cellStyle name="Normal 24 2" xfId="27172"/>
    <cellStyle name="Normal 24 3" xfId="27173"/>
    <cellStyle name="Normal 24 4" xfId="27174"/>
    <cellStyle name="Normal 24 5" xfId="27175"/>
    <cellStyle name="Normal 24 6" xfId="27176"/>
    <cellStyle name="Normal 24 7" xfId="27177"/>
    <cellStyle name="Normal 24 8" xfId="27178"/>
    <cellStyle name="Normal 24 9" xfId="27179"/>
    <cellStyle name="Normal 25" xfId="27180"/>
    <cellStyle name="Normal 25 10" xfId="27181"/>
    <cellStyle name="Normal 25 10 2" xfId="27182"/>
    <cellStyle name="Normal 25 11" xfId="27183"/>
    <cellStyle name="Normal 25 11 2" xfId="27184"/>
    <cellStyle name="Normal 25 12" xfId="27185"/>
    <cellStyle name="Normal 25 12 2" xfId="27186"/>
    <cellStyle name="Normal 25 13" xfId="27187"/>
    <cellStyle name="Normal 25 14" xfId="27188"/>
    <cellStyle name="Normal 25 2" xfId="27189"/>
    <cellStyle name="Normal 25 2 10" xfId="27190"/>
    <cellStyle name="Normal 25 2 10 2" xfId="27191"/>
    <cellStyle name="Normal 25 2 11" xfId="27192"/>
    <cellStyle name="Normal 25 2 11 2" xfId="27193"/>
    <cellStyle name="Normal 25 2 12" xfId="27194"/>
    <cellStyle name="Normal 25 2 13" xfId="27195"/>
    <cellStyle name="Normal 25 2 2" xfId="27196"/>
    <cellStyle name="Normal 25 2 2 10" xfId="27197"/>
    <cellStyle name="Normal 25 2 2 10 2" xfId="27198"/>
    <cellStyle name="Normal 25 2 2 11" xfId="27199"/>
    <cellStyle name="Normal 25 2 2 2" xfId="27200"/>
    <cellStyle name="Normal 25 2 2 2 2" xfId="27201"/>
    <cellStyle name="Normal 25 2 2 3" xfId="27202"/>
    <cellStyle name="Normal 25 2 2 3 2" xfId="27203"/>
    <cellStyle name="Normal 25 2 2 4" xfId="27204"/>
    <cellStyle name="Normal 25 2 2 4 2" xfId="27205"/>
    <cellStyle name="Normal 25 2 2 5" xfId="27206"/>
    <cellStyle name="Normal 25 2 2 5 2" xfId="27207"/>
    <cellStyle name="Normal 25 2 2 6" xfId="27208"/>
    <cellStyle name="Normal 25 2 2 6 2" xfId="27209"/>
    <cellStyle name="Normal 25 2 2 7" xfId="27210"/>
    <cellStyle name="Normal 25 2 2 7 2" xfId="27211"/>
    <cellStyle name="Normal 25 2 2 8" xfId="27212"/>
    <cellStyle name="Normal 25 2 2 8 2" xfId="27213"/>
    <cellStyle name="Normal 25 2 2 9" xfId="27214"/>
    <cellStyle name="Normal 25 2 2 9 2" xfId="27215"/>
    <cellStyle name="Normal 25 2 3" xfId="27216"/>
    <cellStyle name="Normal 25 2 3 2" xfId="27217"/>
    <cellStyle name="Normal 25 2 4" xfId="27218"/>
    <cellStyle name="Normal 25 2 4 2" xfId="27219"/>
    <cellStyle name="Normal 25 2 5" xfId="27220"/>
    <cellStyle name="Normal 25 2 5 2" xfId="27221"/>
    <cellStyle name="Normal 25 2 6" xfId="27222"/>
    <cellStyle name="Normal 25 2 6 2" xfId="27223"/>
    <cellStyle name="Normal 25 2 7" xfId="27224"/>
    <cellStyle name="Normal 25 2 7 2" xfId="27225"/>
    <cellStyle name="Normal 25 2 8" xfId="27226"/>
    <cellStyle name="Normal 25 2 8 2" xfId="27227"/>
    <cellStyle name="Normal 25 2 9" xfId="27228"/>
    <cellStyle name="Normal 25 2 9 2" xfId="27229"/>
    <cellStyle name="Normal 25 3" xfId="27230"/>
    <cellStyle name="Normal 25 3 10" xfId="27231"/>
    <cellStyle name="Normal 25 3 10 2" xfId="27232"/>
    <cellStyle name="Normal 25 3 11" xfId="27233"/>
    <cellStyle name="Normal 25 3 2" xfId="27234"/>
    <cellStyle name="Normal 25 3 2 2" xfId="27235"/>
    <cellStyle name="Normal 25 3 3" xfId="27236"/>
    <cellStyle name="Normal 25 3 3 2" xfId="27237"/>
    <cellStyle name="Normal 25 3 4" xfId="27238"/>
    <cellStyle name="Normal 25 3 4 2" xfId="27239"/>
    <cellStyle name="Normal 25 3 5" xfId="27240"/>
    <cellStyle name="Normal 25 3 5 2" xfId="27241"/>
    <cellStyle name="Normal 25 3 6" xfId="27242"/>
    <cellStyle name="Normal 25 3 6 2" xfId="27243"/>
    <cellStyle name="Normal 25 3 7" xfId="27244"/>
    <cellStyle name="Normal 25 3 7 2" xfId="27245"/>
    <cellStyle name="Normal 25 3 8" xfId="27246"/>
    <cellStyle name="Normal 25 3 8 2" xfId="27247"/>
    <cellStyle name="Normal 25 3 9" xfId="27248"/>
    <cellStyle name="Normal 25 3 9 2" xfId="27249"/>
    <cellStyle name="Normal 25 4" xfId="27250"/>
    <cellStyle name="Normal 25 4 2" xfId="27251"/>
    <cellStyle name="Normal 25 5" xfId="27252"/>
    <cellStyle name="Normal 25 5 2" xfId="27253"/>
    <cellStyle name="Normal 25 6" xfId="27254"/>
    <cellStyle name="Normal 25 6 2" xfId="27255"/>
    <cellStyle name="Normal 25 7" xfId="27256"/>
    <cellStyle name="Normal 25 7 2" xfId="27257"/>
    <cellStyle name="Normal 25 8" xfId="27258"/>
    <cellStyle name="Normal 25 8 2" xfId="27259"/>
    <cellStyle name="Normal 25 9" xfId="27260"/>
    <cellStyle name="Normal 25 9 2" xfId="27261"/>
    <cellStyle name="Normal 26" xfId="27262"/>
    <cellStyle name="Normal 26 10" xfId="27263"/>
    <cellStyle name="Normal 26 10 2" xfId="27264"/>
    <cellStyle name="Normal 26 11" xfId="27265"/>
    <cellStyle name="Normal 26 11 2" xfId="27266"/>
    <cellStyle name="Normal 26 12" xfId="27267"/>
    <cellStyle name="Normal 26 12 2" xfId="27268"/>
    <cellStyle name="Normal 26 13" xfId="27269"/>
    <cellStyle name="Normal 26 14" xfId="27270"/>
    <cellStyle name="Normal 26 2" xfId="27271"/>
    <cellStyle name="Normal 26 2 10" xfId="27272"/>
    <cellStyle name="Normal 26 2 10 2" xfId="27273"/>
    <cellStyle name="Normal 26 2 11" xfId="27274"/>
    <cellStyle name="Normal 26 2 11 2" xfId="27275"/>
    <cellStyle name="Normal 26 2 12" xfId="27276"/>
    <cellStyle name="Normal 26 2 13" xfId="27277"/>
    <cellStyle name="Normal 26 2 2" xfId="27278"/>
    <cellStyle name="Normal 26 2 2 10" xfId="27279"/>
    <cellStyle name="Normal 26 2 2 10 2" xfId="27280"/>
    <cellStyle name="Normal 26 2 2 11" xfId="27281"/>
    <cellStyle name="Normal 26 2 2 2" xfId="27282"/>
    <cellStyle name="Normal 26 2 2 2 2" xfId="27283"/>
    <cellStyle name="Normal 26 2 2 3" xfId="27284"/>
    <cellStyle name="Normal 26 2 2 3 2" xfId="27285"/>
    <cellStyle name="Normal 26 2 2 4" xfId="27286"/>
    <cellStyle name="Normal 26 2 2 4 2" xfId="27287"/>
    <cellStyle name="Normal 26 2 2 5" xfId="27288"/>
    <cellStyle name="Normal 26 2 2 5 2" xfId="27289"/>
    <cellStyle name="Normal 26 2 2 6" xfId="27290"/>
    <cellStyle name="Normal 26 2 2 6 2" xfId="27291"/>
    <cellStyle name="Normal 26 2 2 7" xfId="27292"/>
    <cellStyle name="Normal 26 2 2 7 2" xfId="27293"/>
    <cellStyle name="Normal 26 2 2 8" xfId="27294"/>
    <cellStyle name="Normal 26 2 2 8 2" xfId="27295"/>
    <cellStyle name="Normal 26 2 2 9" xfId="27296"/>
    <cellStyle name="Normal 26 2 2 9 2" xfId="27297"/>
    <cellStyle name="Normal 26 2 3" xfId="27298"/>
    <cellStyle name="Normal 26 2 3 2" xfId="27299"/>
    <cellStyle name="Normal 26 2 4" xfId="27300"/>
    <cellStyle name="Normal 26 2 4 2" xfId="27301"/>
    <cellStyle name="Normal 26 2 5" xfId="27302"/>
    <cellStyle name="Normal 26 2 5 2" xfId="27303"/>
    <cellStyle name="Normal 26 2 6" xfId="27304"/>
    <cellStyle name="Normal 26 2 6 2" xfId="27305"/>
    <cellStyle name="Normal 26 2 7" xfId="27306"/>
    <cellStyle name="Normal 26 2 7 2" xfId="27307"/>
    <cellStyle name="Normal 26 2 8" xfId="27308"/>
    <cellStyle name="Normal 26 2 8 2" xfId="27309"/>
    <cellStyle name="Normal 26 2 9" xfId="27310"/>
    <cellStyle name="Normal 26 2 9 2" xfId="27311"/>
    <cellStyle name="Normal 26 3" xfId="27312"/>
    <cellStyle name="Normal 26 3 10" xfId="27313"/>
    <cellStyle name="Normal 26 3 10 2" xfId="27314"/>
    <cellStyle name="Normal 26 3 11" xfId="27315"/>
    <cellStyle name="Normal 26 3 2" xfId="27316"/>
    <cellStyle name="Normal 26 3 2 2" xfId="27317"/>
    <cellStyle name="Normal 26 3 3" xfId="27318"/>
    <cellStyle name="Normal 26 3 3 2" xfId="27319"/>
    <cellStyle name="Normal 26 3 4" xfId="27320"/>
    <cellStyle name="Normal 26 3 4 2" xfId="27321"/>
    <cellStyle name="Normal 26 3 5" xfId="27322"/>
    <cellStyle name="Normal 26 3 5 2" xfId="27323"/>
    <cellStyle name="Normal 26 3 6" xfId="27324"/>
    <cellStyle name="Normal 26 3 6 2" xfId="27325"/>
    <cellStyle name="Normal 26 3 7" xfId="27326"/>
    <cellStyle name="Normal 26 3 7 2" xfId="27327"/>
    <cellStyle name="Normal 26 3 8" xfId="27328"/>
    <cellStyle name="Normal 26 3 8 2" xfId="27329"/>
    <cellStyle name="Normal 26 3 9" xfId="27330"/>
    <cellStyle name="Normal 26 3 9 2" xfId="27331"/>
    <cellStyle name="Normal 26 4" xfId="27332"/>
    <cellStyle name="Normal 26 4 2" xfId="27333"/>
    <cellStyle name="Normal 26 5" xfId="27334"/>
    <cellStyle name="Normal 26 5 2" xfId="27335"/>
    <cellStyle name="Normal 26 6" xfId="27336"/>
    <cellStyle name="Normal 26 6 2" xfId="27337"/>
    <cellStyle name="Normal 26 7" xfId="27338"/>
    <cellStyle name="Normal 26 7 2" xfId="27339"/>
    <cellStyle name="Normal 26 8" xfId="27340"/>
    <cellStyle name="Normal 26 8 2" xfId="27341"/>
    <cellStyle name="Normal 26 9" xfId="27342"/>
    <cellStyle name="Normal 26 9 2" xfId="27343"/>
    <cellStyle name="Normal 27" xfId="27344"/>
    <cellStyle name="Normal 27 10" xfId="27345"/>
    <cellStyle name="Normal 27 10 2" xfId="27346"/>
    <cellStyle name="Normal 27 11" xfId="27347"/>
    <cellStyle name="Normal 27 11 2" xfId="27348"/>
    <cellStyle name="Normal 27 12" xfId="27349"/>
    <cellStyle name="Normal 27 12 2" xfId="27350"/>
    <cellStyle name="Normal 27 13" xfId="27351"/>
    <cellStyle name="Normal 27 14" xfId="27352"/>
    <cellStyle name="Normal 27 2" xfId="27353"/>
    <cellStyle name="Normal 27 2 10" xfId="27354"/>
    <cellStyle name="Normal 27 2 10 2" xfId="27355"/>
    <cellStyle name="Normal 27 2 11" xfId="27356"/>
    <cellStyle name="Normal 27 2 11 2" xfId="27357"/>
    <cellStyle name="Normal 27 2 12" xfId="27358"/>
    <cellStyle name="Normal 27 2 13" xfId="27359"/>
    <cellStyle name="Normal 27 2 2" xfId="27360"/>
    <cellStyle name="Normal 27 2 2 10" xfId="27361"/>
    <cellStyle name="Normal 27 2 2 10 2" xfId="27362"/>
    <cellStyle name="Normal 27 2 2 11" xfId="27363"/>
    <cellStyle name="Normal 27 2 2 2" xfId="27364"/>
    <cellStyle name="Normal 27 2 2 2 2" xfId="27365"/>
    <cellStyle name="Normal 27 2 2 3" xfId="27366"/>
    <cellStyle name="Normal 27 2 2 3 2" xfId="27367"/>
    <cellStyle name="Normal 27 2 2 4" xfId="27368"/>
    <cellStyle name="Normal 27 2 2 4 2" xfId="27369"/>
    <cellStyle name="Normal 27 2 2 5" xfId="27370"/>
    <cellStyle name="Normal 27 2 2 5 2" xfId="27371"/>
    <cellStyle name="Normal 27 2 2 6" xfId="27372"/>
    <cellStyle name="Normal 27 2 2 6 2" xfId="27373"/>
    <cellStyle name="Normal 27 2 2 7" xfId="27374"/>
    <cellStyle name="Normal 27 2 2 7 2" xfId="27375"/>
    <cellStyle name="Normal 27 2 2 8" xfId="27376"/>
    <cellStyle name="Normal 27 2 2 8 2" xfId="27377"/>
    <cellStyle name="Normal 27 2 2 9" xfId="27378"/>
    <cellStyle name="Normal 27 2 2 9 2" xfId="27379"/>
    <cellStyle name="Normal 27 2 3" xfId="27380"/>
    <cellStyle name="Normal 27 2 3 2" xfId="27381"/>
    <cellStyle name="Normal 27 2 4" xfId="27382"/>
    <cellStyle name="Normal 27 2 4 2" xfId="27383"/>
    <cellStyle name="Normal 27 2 5" xfId="27384"/>
    <cellStyle name="Normal 27 2 5 2" xfId="27385"/>
    <cellStyle name="Normal 27 2 6" xfId="27386"/>
    <cellStyle name="Normal 27 2 6 2" xfId="27387"/>
    <cellStyle name="Normal 27 2 7" xfId="27388"/>
    <cellStyle name="Normal 27 2 7 2" xfId="27389"/>
    <cellStyle name="Normal 27 2 8" xfId="27390"/>
    <cellStyle name="Normal 27 2 8 2" xfId="27391"/>
    <cellStyle name="Normal 27 2 9" xfId="27392"/>
    <cellStyle name="Normal 27 2 9 2" xfId="27393"/>
    <cellStyle name="Normal 27 3" xfId="27394"/>
    <cellStyle name="Normal 27 3 10" xfId="27395"/>
    <cellStyle name="Normal 27 3 10 2" xfId="27396"/>
    <cellStyle name="Normal 27 3 11" xfId="27397"/>
    <cellStyle name="Normal 27 3 2" xfId="27398"/>
    <cellStyle name="Normal 27 3 2 2" xfId="27399"/>
    <cellStyle name="Normal 27 3 3" xfId="27400"/>
    <cellStyle name="Normal 27 3 3 2" xfId="27401"/>
    <cellStyle name="Normal 27 3 4" xfId="27402"/>
    <cellStyle name="Normal 27 3 4 2" xfId="27403"/>
    <cellStyle name="Normal 27 3 5" xfId="27404"/>
    <cellStyle name="Normal 27 3 5 2" xfId="27405"/>
    <cellStyle name="Normal 27 3 6" xfId="27406"/>
    <cellStyle name="Normal 27 3 6 2" xfId="27407"/>
    <cellStyle name="Normal 27 3 7" xfId="27408"/>
    <cellStyle name="Normal 27 3 7 2" xfId="27409"/>
    <cellStyle name="Normal 27 3 8" xfId="27410"/>
    <cellStyle name="Normal 27 3 8 2" xfId="27411"/>
    <cellStyle name="Normal 27 3 9" xfId="27412"/>
    <cellStyle name="Normal 27 3 9 2" xfId="27413"/>
    <cellStyle name="Normal 27 4" xfId="27414"/>
    <cellStyle name="Normal 27 4 2" xfId="27415"/>
    <cellStyle name="Normal 27 5" xfId="27416"/>
    <cellStyle name="Normal 27 5 2" xfId="27417"/>
    <cellStyle name="Normal 27 6" xfId="27418"/>
    <cellStyle name="Normal 27 6 2" xfId="27419"/>
    <cellStyle name="Normal 27 7" xfId="27420"/>
    <cellStyle name="Normal 27 7 2" xfId="27421"/>
    <cellStyle name="Normal 27 8" xfId="27422"/>
    <cellStyle name="Normal 27 8 2" xfId="27423"/>
    <cellStyle name="Normal 27 9" xfId="27424"/>
    <cellStyle name="Normal 27 9 2" xfId="27425"/>
    <cellStyle name="Normal 28" xfId="27426"/>
    <cellStyle name="Normal 28 10" xfId="27427"/>
    <cellStyle name="Normal 28 10 2" xfId="27428"/>
    <cellStyle name="Normal 28 11" xfId="27429"/>
    <cellStyle name="Normal 28 11 2" xfId="27430"/>
    <cellStyle name="Normal 28 12" xfId="27431"/>
    <cellStyle name="Normal 28 12 2" xfId="27432"/>
    <cellStyle name="Normal 28 13" xfId="27433"/>
    <cellStyle name="Normal 28 14" xfId="27434"/>
    <cellStyle name="Normal 28 2" xfId="27435"/>
    <cellStyle name="Normal 28 2 10" xfId="27436"/>
    <cellStyle name="Normal 28 2 10 2" xfId="27437"/>
    <cellStyle name="Normal 28 2 11" xfId="27438"/>
    <cellStyle name="Normal 28 2 11 2" xfId="27439"/>
    <cellStyle name="Normal 28 2 12" xfId="27440"/>
    <cellStyle name="Normal 28 2 13" xfId="27441"/>
    <cellStyle name="Normal 28 2 2" xfId="27442"/>
    <cellStyle name="Normal 28 2 2 10" xfId="27443"/>
    <cellStyle name="Normal 28 2 2 10 2" xfId="27444"/>
    <cellStyle name="Normal 28 2 2 11" xfId="27445"/>
    <cellStyle name="Normal 28 2 2 2" xfId="27446"/>
    <cellStyle name="Normal 28 2 2 2 2" xfId="27447"/>
    <cellStyle name="Normal 28 2 2 3" xfId="27448"/>
    <cellStyle name="Normal 28 2 2 3 2" xfId="27449"/>
    <cellStyle name="Normal 28 2 2 4" xfId="27450"/>
    <cellStyle name="Normal 28 2 2 4 2" xfId="27451"/>
    <cellStyle name="Normal 28 2 2 5" xfId="27452"/>
    <cellStyle name="Normal 28 2 2 5 2" xfId="27453"/>
    <cellStyle name="Normal 28 2 2 6" xfId="27454"/>
    <cellStyle name="Normal 28 2 2 6 2" xfId="27455"/>
    <cellStyle name="Normal 28 2 2 7" xfId="27456"/>
    <cellStyle name="Normal 28 2 2 7 2" xfId="27457"/>
    <cellStyle name="Normal 28 2 2 8" xfId="27458"/>
    <cellStyle name="Normal 28 2 2 8 2" xfId="27459"/>
    <cellStyle name="Normal 28 2 2 9" xfId="27460"/>
    <cellStyle name="Normal 28 2 2 9 2" xfId="27461"/>
    <cellStyle name="Normal 28 2 3" xfId="27462"/>
    <cellStyle name="Normal 28 2 3 2" xfId="27463"/>
    <cellStyle name="Normal 28 2 4" xfId="27464"/>
    <cellStyle name="Normal 28 2 4 2" xfId="27465"/>
    <cellStyle name="Normal 28 2 5" xfId="27466"/>
    <cellStyle name="Normal 28 2 5 2" xfId="27467"/>
    <cellStyle name="Normal 28 2 6" xfId="27468"/>
    <cellStyle name="Normal 28 2 6 2" xfId="27469"/>
    <cellStyle name="Normal 28 2 7" xfId="27470"/>
    <cellStyle name="Normal 28 2 7 2" xfId="27471"/>
    <cellStyle name="Normal 28 2 8" xfId="27472"/>
    <cellStyle name="Normal 28 2 8 2" xfId="27473"/>
    <cellStyle name="Normal 28 2 9" xfId="27474"/>
    <cellStyle name="Normal 28 2 9 2" xfId="27475"/>
    <cellStyle name="Normal 28 3" xfId="27476"/>
    <cellStyle name="Normal 28 3 10" xfId="27477"/>
    <cellStyle name="Normal 28 3 10 2" xfId="27478"/>
    <cellStyle name="Normal 28 3 11" xfId="27479"/>
    <cellStyle name="Normal 28 3 2" xfId="27480"/>
    <cellStyle name="Normal 28 3 2 2" xfId="27481"/>
    <cellStyle name="Normal 28 3 3" xfId="27482"/>
    <cellStyle name="Normal 28 3 3 2" xfId="27483"/>
    <cellStyle name="Normal 28 3 4" xfId="27484"/>
    <cellStyle name="Normal 28 3 4 2" xfId="27485"/>
    <cellStyle name="Normal 28 3 5" xfId="27486"/>
    <cellStyle name="Normal 28 3 5 2" xfId="27487"/>
    <cellStyle name="Normal 28 3 6" xfId="27488"/>
    <cellStyle name="Normal 28 3 6 2" xfId="27489"/>
    <cellStyle name="Normal 28 3 7" xfId="27490"/>
    <cellStyle name="Normal 28 3 7 2" xfId="27491"/>
    <cellStyle name="Normal 28 3 8" xfId="27492"/>
    <cellStyle name="Normal 28 3 8 2" xfId="27493"/>
    <cellStyle name="Normal 28 3 9" xfId="27494"/>
    <cellStyle name="Normal 28 3 9 2" xfId="27495"/>
    <cellStyle name="Normal 28 4" xfId="27496"/>
    <cellStyle name="Normal 28 4 2" xfId="27497"/>
    <cellStyle name="Normal 28 5" xfId="27498"/>
    <cellStyle name="Normal 28 5 2" xfId="27499"/>
    <cellStyle name="Normal 28 6" xfId="27500"/>
    <cellStyle name="Normal 28 6 2" xfId="27501"/>
    <cellStyle name="Normal 28 7" xfId="27502"/>
    <cellStyle name="Normal 28 7 2" xfId="27503"/>
    <cellStyle name="Normal 28 8" xfId="27504"/>
    <cellStyle name="Normal 28 8 2" xfId="27505"/>
    <cellStyle name="Normal 28 9" xfId="27506"/>
    <cellStyle name="Normal 28 9 2" xfId="27507"/>
    <cellStyle name="Normal 29" xfId="27508"/>
    <cellStyle name="Normal 29 10" xfId="27509"/>
    <cellStyle name="Normal 29 10 2" xfId="27510"/>
    <cellStyle name="Normal 29 11" xfId="27511"/>
    <cellStyle name="Normal 29 11 2" xfId="27512"/>
    <cellStyle name="Normal 29 12" xfId="27513"/>
    <cellStyle name="Normal 29 12 2" xfId="27514"/>
    <cellStyle name="Normal 29 13" xfId="27515"/>
    <cellStyle name="Normal 29 14" xfId="27516"/>
    <cellStyle name="Normal 29 2" xfId="27517"/>
    <cellStyle name="Normal 29 2 10" xfId="27518"/>
    <cellStyle name="Normal 29 2 10 2" xfId="27519"/>
    <cellStyle name="Normal 29 2 11" xfId="27520"/>
    <cellStyle name="Normal 29 2 11 2" xfId="27521"/>
    <cellStyle name="Normal 29 2 12" xfId="27522"/>
    <cellStyle name="Normal 29 2 13" xfId="27523"/>
    <cellStyle name="Normal 29 2 2" xfId="27524"/>
    <cellStyle name="Normal 29 2 2 10" xfId="27525"/>
    <cellStyle name="Normal 29 2 2 10 2" xfId="27526"/>
    <cellStyle name="Normal 29 2 2 11" xfId="27527"/>
    <cellStyle name="Normal 29 2 2 2" xfId="27528"/>
    <cellStyle name="Normal 29 2 2 2 2" xfId="27529"/>
    <cellStyle name="Normal 29 2 2 3" xfId="27530"/>
    <cellStyle name="Normal 29 2 2 3 2" xfId="27531"/>
    <cellStyle name="Normal 29 2 2 4" xfId="27532"/>
    <cellStyle name="Normal 29 2 2 4 2" xfId="27533"/>
    <cellStyle name="Normal 29 2 2 5" xfId="27534"/>
    <cellStyle name="Normal 29 2 2 5 2" xfId="27535"/>
    <cellStyle name="Normal 29 2 2 6" xfId="27536"/>
    <cellStyle name="Normal 29 2 2 6 2" xfId="27537"/>
    <cellStyle name="Normal 29 2 2 7" xfId="27538"/>
    <cellStyle name="Normal 29 2 2 7 2" xfId="27539"/>
    <cellStyle name="Normal 29 2 2 8" xfId="27540"/>
    <cellStyle name="Normal 29 2 2 8 2" xfId="27541"/>
    <cellStyle name="Normal 29 2 2 9" xfId="27542"/>
    <cellStyle name="Normal 29 2 2 9 2" xfId="27543"/>
    <cellStyle name="Normal 29 2 3" xfId="27544"/>
    <cellStyle name="Normal 29 2 3 2" xfId="27545"/>
    <cellStyle name="Normal 29 2 4" xfId="27546"/>
    <cellStyle name="Normal 29 2 4 2" xfId="27547"/>
    <cellStyle name="Normal 29 2 5" xfId="27548"/>
    <cellStyle name="Normal 29 2 5 2" xfId="27549"/>
    <cellStyle name="Normal 29 2 6" xfId="27550"/>
    <cellStyle name="Normal 29 2 6 2" xfId="27551"/>
    <cellStyle name="Normal 29 2 7" xfId="27552"/>
    <cellStyle name="Normal 29 2 7 2" xfId="27553"/>
    <cellStyle name="Normal 29 2 8" xfId="27554"/>
    <cellStyle name="Normal 29 2 8 2" xfId="27555"/>
    <cellStyle name="Normal 29 2 9" xfId="27556"/>
    <cellStyle name="Normal 29 2 9 2" xfId="27557"/>
    <cellStyle name="Normal 29 3" xfId="27558"/>
    <cellStyle name="Normal 29 3 10" xfId="27559"/>
    <cellStyle name="Normal 29 3 10 2" xfId="27560"/>
    <cellStyle name="Normal 29 3 11" xfId="27561"/>
    <cellStyle name="Normal 29 3 2" xfId="27562"/>
    <cellStyle name="Normal 29 3 2 2" xfId="27563"/>
    <cellStyle name="Normal 29 3 3" xfId="27564"/>
    <cellStyle name="Normal 29 3 3 2" xfId="27565"/>
    <cellStyle name="Normal 29 3 4" xfId="27566"/>
    <cellStyle name="Normal 29 3 4 2" xfId="27567"/>
    <cellStyle name="Normal 29 3 5" xfId="27568"/>
    <cellStyle name="Normal 29 3 5 2" xfId="27569"/>
    <cellStyle name="Normal 29 3 6" xfId="27570"/>
    <cellStyle name="Normal 29 3 6 2" xfId="27571"/>
    <cellStyle name="Normal 29 3 7" xfId="27572"/>
    <cellStyle name="Normal 29 3 7 2" xfId="27573"/>
    <cellStyle name="Normal 29 3 8" xfId="27574"/>
    <cellStyle name="Normal 29 3 8 2" xfId="27575"/>
    <cellStyle name="Normal 29 3 9" xfId="27576"/>
    <cellStyle name="Normal 29 3 9 2" xfId="27577"/>
    <cellStyle name="Normal 29 4" xfId="27578"/>
    <cellStyle name="Normal 29 4 2" xfId="27579"/>
    <cellStyle name="Normal 29 5" xfId="27580"/>
    <cellStyle name="Normal 29 5 2" xfId="27581"/>
    <cellStyle name="Normal 29 6" xfId="27582"/>
    <cellStyle name="Normal 29 6 2" xfId="27583"/>
    <cellStyle name="Normal 29 7" xfId="27584"/>
    <cellStyle name="Normal 29 7 2" xfId="27585"/>
    <cellStyle name="Normal 29 8" xfId="27586"/>
    <cellStyle name="Normal 29 8 2" xfId="27587"/>
    <cellStyle name="Normal 29 9" xfId="27588"/>
    <cellStyle name="Normal 29 9 2" xfId="27589"/>
    <cellStyle name="Normal 3" xfId="27590"/>
    <cellStyle name="Normal 3 2" xfId="27591"/>
    <cellStyle name="Normal 3 2 10" xfId="27592"/>
    <cellStyle name="Normal 3 2 11" xfId="27593"/>
    <cellStyle name="Normal 3 2 12" xfId="27594"/>
    <cellStyle name="Normal 3 2 13" xfId="27595"/>
    <cellStyle name="Normal 3 2 14" xfId="27596"/>
    <cellStyle name="Normal 3 2 2" xfId="27597"/>
    <cellStyle name="Normal 3 2 3" xfId="27598"/>
    <cellStyle name="Normal 3 2 4" xfId="27599"/>
    <cellStyle name="Normal 3 2 5" xfId="27600"/>
    <cellStyle name="Normal 3 2 6" xfId="27601"/>
    <cellStyle name="Normal 3 2 7" xfId="27602"/>
    <cellStyle name="Normal 3 2 8" xfId="27603"/>
    <cellStyle name="Normal 3 2 9" xfId="27604"/>
    <cellStyle name="Normal 3 3" xfId="27605"/>
    <cellStyle name="Normal 3 3 2" xfId="27606"/>
    <cellStyle name="Normal 3 4" xfId="27607"/>
    <cellStyle name="Normal 3 4 2" xfId="27608"/>
    <cellStyle name="Normal 3 5" xfId="27609"/>
    <cellStyle name="Normal 3 5 2" xfId="27610"/>
    <cellStyle name="Normal 3 6" xfId="27611"/>
    <cellStyle name="Normal 3 6 2" xfId="27612"/>
    <cellStyle name="Normal 3 7" xfId="27613"/>
    <cellStyle name="Normal 3 7 2" xfId="27614"/>
    <cellStyle name="Normal 3 8" xfId="27615"/>
    <cellStyle name="Normal 3 8 2" xfId="27616"/>
    <cellStyle name="Normal 3 9" xfId="27617"/>
    <cellStyle name="Normal 30" xfId="27618"/>
    <cellStyle name="Normal 30 10" xfId="27619"/>
    <cellStyle name="Normal 30 10 2" xfId="27620"/>
    <cellStyle name="Normal 30 11" xfId="27621"/>
    <cellStyle name="Normal 30 11 2" xfId="27622"/>
    <cellStyle name="Normal 30 12" xfId="27623"/>
    <cellStyle name="Normal 30 12 2" xfId="27624"/>
    <cellStyle name="Normal 30 13" xfId="27625"/>
    <cellStyle name="Normal 30 14" xfId="27626"/>
    <cellStyle name="Normal 30 2" xfId="27627"/>
    <cellStyle name="Normal 30 2 10" xfId="27628"/>
    <cellStyle name="Normal 30 2 10 2" xfId="27629"/>
    <cellStyle name="Normal 30 2 11" xfId="27630"/>
    <cellStyle name="Normal 30 2 11 2" xfId="27631"/>
    <cellStyle name="Normal 30 2 12" xfId="27632"/>
    <cellStyle name="Normal 30 2 13" xfId="27633"/>
    <cellStyle name="Normal 30 2 2" xfId="27634"/>
    <cellStyle name="Normal 30 2 2 10" xfId="27635"/>
    <cellStyle name="Normal 30 2 2 10 2" xfId="27636"/>
    <cellStyle name="Normal 30 2 2 11" xfId="27637"/>
    <cellStyle name="Normal 30 2 2 2" xfId="27638"/>
    <cellStyle name="Normal 30 2 2 2 2" xfId="27639"/>
    <cellStyle name="Normal 30 2 2 3" xfId="27640"/>
    <cellStyle name="Normal 30 2 2 3 2" xfId="27641"/>
    <cellStyle name="Normal 30 2 2 4" xfId="27642"/>
    <cellStyle name="Normal 30 2 2 4 2" xfId="27643"/>
    <cellStyle name="Normal 30 2 2 5" xfId="27644"/>
    <cellStyle name="Normal 30 2 2 5 2" xfId="27645"/>
    <cellStyle name="Normal 30 2 2 6" xfId="27646"/>
    <cellStyle name="Normal 30 2 2 6 2" xfId="27647"/>
    <cellStyle name="Normal 30 2 2 7" xfId="27648"/>
    <cellStyle name="Normal 30 2 2 7 2" xfId="27649"/>
    <cellStyle name="Normal 30 2 2 8" xfId="27650"/>
    <cellStyle name="Normal 30 2 2 8 2" xfId="27651"/>
    <cellStyle name="Normal 30 2 2 9" xfId="27652"/>
    <cellStyle name="Normal 30 2 2 9 2" xfId="27653"/>
    <cellStyle name="Normal 30 2 3" xfId="27654"/>
    <cellStyle name="Normal 30 2 3 2" xfId="27655"/>
    <cellStyle name="Normal 30 2 4" xfId="27656"/>
    <cellStyle name="Normal 30 2 4 2" xfId="27657"/>
    <cellStyle name="Normal 30 2 5" xfId="27658"/>
    <cellStyle name="Normal 30 2 5 2" xfId="27659"/>
    <cellStyle name="Normal 30 2 6" xfId="27660"/>
    <cellStyle name="Normal 30 2 6 2" xfId="27661"/>
    <cellStyle name="Normal 30 2 7" xfId="27662"/>
    <cellStyle name="Normal 30 2 7 2" xfId="27663"/>
    <cellStyle name="Normal 30 2 8" xfId="27664"/>
    <cellStyle name="Normal 30 2 8 2" xfId="27665"/>
    <cellStyle name="Normal 30 2 9" xfId="27666"/>
    <cellStyle name="Normal 30 2 9 2" xfId="27667"/>
    <cellStyle name="Normal 30 3" xfId="27668"/>
    <cellStyle name="Normal 30 3 10" xfId="27669"/>
    <cellStyle name="Normal 30 3 10 2" xfId="27670"/>
    <cellStyle name="Normal 30 3 11" xfId="27671"/>
    <cellStyle name="Normal 30 3 2" xfId="27672"/>
    <cellStyle name="Normal 30 3 2 2" xfId="27673"/>
    <cellStyle name="Normal 30 3 3" xfId="27674"/>
    <cellStyle name="Normal 30 3 3 2" xfId="27675"/>
    <cellStyle name="Normal 30 3 4" xfId="27676"/>
    <cellStyle name="Normal 30 3 4 2" xfId="27677"/>
    <cellStyle name="Normal 30 3 5" xfId="27678"/>
    <cellStyle name="Normal 30 3 5 2" xfId="27679"/>
    <cellStyle name="Normal 30 3 6" xfId="27680"/>
    <cellStyle name="Normal 30 3 6 2" xfId="27681"/>
    <cellStyle name="Normal 30 3 7" xfId="27682"/>
    <cellStyle name="Normal 30 3 7 2" xfId="27683"/>
    <cellStyle name="Normal 30 3 8" xfId="27684"/>
    <cellStyle name="Normal 30 3 8 2" xfId="27685"/>
    <cellStyle name="Normal 30 3 9" xfId="27686"/>
    <cellStyle name="Normal 30 3 9 2" xfId="27687"/>
    <cellStyle name="Normal 30 4" xfId="27688"/>
    <cellStyle name="Normal 30 4 2" xfId="27689"/>
    <cellStyle name="Normal 30 5" xfId="27690"/>
    <cellStyle name="Normal 30 5 2" xfId="27691"/>
    <cellStyle name="Normal 30 6" xfId="27692"/>
    <cellStyle name="Normal 30 6 2" xfId="27693"/>
    <cellStyle name="Normal 30 7" xfId="27694"/>
    <cellStyle name="Normal 30 7 2" xfId="27695"/>
    <cellStyle name="Normal 30 8" xfId="27696"/>
    <cellStyle name="Normal 30 8 2" xfId="27697"/>
    <cellStyle name="Normal 30 9" xfId="27698"/>
    <cellStyle name="Normal 30 9 2" xfId="27699"/>
    <cellStyle name="Normal 31" xfId="27700"/>
    <cellStyle name="Normal 31 10" xfId="27701"/>
    <cellStyle name="Normal 31 10 2" xfId="27702"/>
    <cellStyle name="Normal 31 11" xfId="27703"/>
    <cellStyle name="Normal 31 11 2" xfId="27704"/>
    <cellStyle name="Normal 31 12" xfId="27705"/>
    <cellStyle name="Normal 31 12 2" xfId="27706"/>
    <cellStyle name="Normal 31 13" xfId="27707"/>
    <cellStyle name="Normal 31 14" xfId="27708"/>
    <cellStyle name="Normal 31 2" xfId="27709"/>
    <cellStyle name="Normal 31 2 10" xfId="27710"/>
    <cellStyle name="Normal 31 2 10 2" xfId="27711"/>
    <cellStyle name="Normal 31 2 11" xfId="27712"/>
    <cellStyle name="Normal 31 2 11 2" xfId="27713"/>
    <cellStyle name="Normal 31 2 12" xfId="27714"/>
    <cellStyle name="Normal 31 2 13" xfId="27715"/>
    <cellStyle name="Normal 31 2 2" xfId="27716"/>
    <cellStyle name="Normal 31 2 2 10" xfId="27717"/>
    <cellStyle name="Normal 31 2 2 10 2" xfId="27718"/>
    <cellStyle name="Normal 31 2 2 11" xfId="27719"/>
    <cellStyle name="Normal 31 2 2 2" xfId="27720"/>
    <cellStyle name="Normal 31 2 2 2 2" xfId="27721"/>
    <cellStyle name="Normal 31 2 2 3" xfId="27722"/>
    <cellStyle name="Normal 31 2 2 3 2" xfId="27723"/>
    <cellStyle name="Normal 31 2 2 4" xfId="27724"/>
    <cellStyle name="Normal 31 2 2 4 2" xfId="27725"/>
    <cellStyle name="Normal 31 2 2 5" xfId="27726"/>
    <cellStyle name="Normal 31 2 2 5 2" xfId="27727"/>
    <cellStyle name="Normal 31 2 2 6" xfId="27728"/>
    <cellStyle name="Normal 31 2 2 6 2" xfId="27729"/>
    <cellStyle name="Normal 31 2 2 7" xfId="27730"/>
    <cellStyle name="Normal 31 2 2 7 2" xfId="27731"/>
    <cellStyle name="Normal 31 2 2 8" xfId="27732"/>
    <cellStyle name="Normal 31 2 2 8 2" xfId="27733"/>
    <cellStyle name="Normal 31 2 2 9" xfId="27734"/>
    <cellStyle name="Normal 31 2 2 9 2" xfId="27735"/>
    <cellStyle name="Normal 31 2 3" xfId="27736"/>
    <cellStyle name="Normal 31 2 3 2" xfId="27737"/>
    <cellStyle name="Normal 31 2 4" xfId="27738"/>
    <cellStyle name="Normal 31 2 4 2" xfId="27739"/>
    <cellStyle name="Normal 31 2 5" xfId="27740"/>
    <cellStyle name="Normal 31 2 5 2" xfId="27741"/>
    <cellStyle name="Normal 31 2 6" xfId="27742"/>
    <cellStyle name="Normal 31 2 6 2" xfId="27743"/>
    <cellStyle name="Normal 31 2 7" xfId="27744"/>
    <cellStyle name="Normal 31 2 7 2" xfId="27745"/>
    <cellStyle name="Normal 31 2 8" xfId="27746"/>
    <cellStyle name="Normal 31 2 8 2" xfId="27747"/>
    <cellStyle name="Normal 31 2 9" xfId="27748"/>
    <cellStyle name="Normal 31 2 9 2" xfId="27749"/>
    <cellStyle name="Normal 31 3" xfId="27750"/>
    <cellStyle name="Normal 31 3 10" xfId="27751"/>
    <cellStyle name="Normal 31 3 10 2" xfId="27752"/>
    <cellStyle name="Normal 31 3 11" xfId="27753"/>
    <cellStyle name="Normal 31 3 2" xfId="27754"/>
    <cellStyle name="Normal 31 3 2 2" xfId="27755"/>
    <cellStyle name="Normal 31 3 3" xfId="27756"/>
    <cellStyle name="Normal 31 3 3 2" xfId="27757"/>
    <cellStyle name="Normal 31 3 4" xfId="27758"/>
    <cellStyle name="Normal 31 3 4 2" xfId="27759"/>
    <cellStyle name="Normal 31 3 5" xfId="27760"/>
    <cellStyle name="Normal 31 3 5 2" xfId="27761"/>
    <cellStyle name="Normal 31 3 6" xfId="27762"/>
    <cellStyle name="Normal 31 3 6 2" xfId="27763"/>
    <cellStyle name="Normal 31 3 7" xfId="27764"/>
    <cellStyle name="Normal 31 3 7 2" xfId="27765"/>
    <cellStyle name="Normal 31 3 8" xfId="27766"/>
    <cellStyle name="Normal 31 3 8 2" xfId="27767"/>
    <cellStyle name="Normal 31 3 9" xfId="27768"/>
    <cellStyle name="Normal 31 3 9 2" xfId="27769"/>
    <cellStyle name="Normal 31 4" xfId="27770"/>
    <cellStyle name="Normal 31 4 2" xfId="27771"/>
    <cellStyle name="Normal 31 5" xfId="27772"/>
    <cellStyle name="Normal 31 5 2" xfId="27773"/>
    <cellStyle name="Normal 31 6" xfId="27774"/>
    <cellStyle name="Normal 31 6 2" xfId="27775"/>
    <cellStyle name="Normal 31 7" xfId="27776"/>
    <cellStyle name="Normal 31 7 2" xfId="27777"/>
    <cellStyle name="Normal 31 8" xfId="27778"/>
    <cellStyle name="Normal 31 8 2" xfId="27779"/>
    <cellStyle name="Normal 31 9" xfId="27780"/>
    <cellStyle name="Normal 31 9 2" xfId="27781"/>
    <cellStyle name="Normal 32" xfId="27782"/>
    <cellStyle name="Normal 32 10" xfId="27783"/>
    <cellStyle name="Normal 32 10 2" xfId="27784"/>
    <cellStyle name="Normal 32 11" xfId="27785"/>
    <cellStyle name="Normal 32 11 2" xfId="27786"/>
    <cellStyle name="Normal 32 12" xfId="27787"/>
    <cellStyle name="Normal 32 12 2" xfId="27788"/>
    <cellStyle name="Normal 32 13" xfId="27789"/>
    <cellStyle name="Normal 32 14" xfId="27790"/>
    <cellStyle name="Normal 32 2" xfId="27791"/>
    <cellStyle name="Normal 32 2 10" xfId="27792"/>
    <cellStyle name="Normal 32 2 10 2" xfId="27793"/>
    <cellStyle name="Normal 32 2 11" xfId="27794"/>
    <cellStyle name="Normal 32 2 11 2" xfId="27795"/>
    <cellStyle name="Normal 32 2 12" xfId="27796"/>
    <cellStyle name="Normal 32 2 13" xfId="27797"/>
    <cellStyle name="Normal 32 2 2" xfId="27798"/>
    <cellStyle name="Normal 32 2 2 10" xfId="27799"/>
    <cellStyle name="Normal 32 2 2 10 2" xfId="27800"/>
    <cellStyle name="Normal 32 2 2 11" xfId="27801"/>
    <cellStyle name="Normal 32 2 2 2" xfId="27802"/>
    <cellStyle name="Normal 32 2 2 2 2" xfId="27803"/>
    <cellStyle name="Normal 32 2 2 3" xfId="27804"/>
    <cellStyle name="Normal 32 2 2 3 2" xfId="27805"/>
    <cellStyle name="Normal 32 2 2 4" xfId="27806"/>
    <cellStyle name="Normal 32 2 2 4 2" xfId="27807"/>
    <cellStyle name="Normal 32 2 2 5" xfId="27808"/>
    <cellStyle name="Normal 32 2 2 5 2" xfId="27809"/>
    <cellStyle name="Normal 32 2 2 6" xfId="27810"/>
    <cellStyle name="Normal 32 2 2 6 2" xfId="27811"/>
    <cellStyle name="Normal 32 2 2 7" xfId="27812"/>
    <cellStyle name="Normal 32 2 2 7 2" xfId="27813"/>
    <cellStyle name="Normal 32 2 2 8" xfId="27814"/>
    <cellStyle name="Normal 32 2 2 8 2" xfId="27815"/>
    <cellStyle name="Normal 32 2 2 9" xfId="27816"/>
    <cellStyle name="Normal 32 2 2 9 2" xfId="27817"/>
    <cellStyle name="Normal 32 2 3" xfId="27818"/>
    <cellStyle name="Normal 32 2 3 2" xfId="27819"/>
    <cellStyle name="Normal 32 2 4" xfId="27820"/>
    <cellStyle name="Normal 32 2 4 2" xfId="27821"/>
    <cellStyle name="Normal 32 2 5" xfId="27822"/>
    <cellStyle name="Normal 32 2 5 2" xfId="27823"/>
    <cellStyle name="Normal 32 2 6" xfId="27824"/>
    <cellStyle name="Normal 32 2 6 2" xfId="27825"/>
    <cellStyle name="Normal 32 2 7" xfId="27826"/>
    <cellStyle name="Normal 32 2 7 2" xfId="27827"/>
    <cellStyle name="Normal 32 2 8" xfId="27828"/>
    <cellStyle name="Normal 32 2 8 2" xfId="27829"/>
    <cellStyle name="Normal 32 2 9" xfId="27830"/>
    <cellStyle name="Normal 32 2 9 2" xfId="27831"/>
    <cellStyle name="Normal 32 3" xfId="27832"/>
    <cellStyle name="Normal 32 3 10" xfId="27833"/>
    <cellStyle name="Normal 32 3 10 2" xfId="27834"/>
    <cellStyle name="Normal 32 3 11" xfId="27835"/>
    <cellStyle name="Normal 32 3 2" xfId="27836"/>
    <cellStyle name="Normal 32 3 2 2" xfId="27837"/>
    <cellStyle name="Normal 32 3 3" xfId="27838"/>
    <cellStyle name="Normal 32 3 3 2" xfId="27839"/>
    <cellStyle name="Normal 32 3 4" xfId="27840"/>
    <cellStyle name="Normal 32 3 4 2" xfId="27841"/>
    <cellStyle name="Normal 32 3 5" xfId="27842"/>
    <cellStyle name="Normal 32 3 5 2" xfId="27843"/>
    <cellStyle name="Normal 32 3 6" xfId="27844"/>
    <cellStyle name="Normal 32 3 6 2" xfId="27845"/>
    <cellStyle name="Normal 32 3 7" xfId="27846"/>
    <cellStyle name="Normal 32 3 7 2" xfId="27847"/>
    <cellStyle name="Normal 32 3 8" xfId="27848"/>
    <cellStyle name="Normal 32 3 8 2" xfId="27849"/>
    <cellStyle name="Normal 32 3 9" xfId="27850"/>
    <cellStyle name="Normal 32 3 9 2" xfId="27851"/>
    <cellStyle name="Normal 32 4" xfId="27852"/>
    <cellStyle name="Normal 32 4 2" xfId="27853"/>
    <cellStyle name="Normal 32 5" xfId="27854"/>
    <cellStyle name="Normal 32 5 2" xfId="27855"/>
    <cellStyle name="Normal 32 6" xfId="27856"/>
    <cellStyle name="Normal 32 6 2" xfId="27857"/>
    <cellStyle name="Normal 32 7" xfId="27858"/>
    <cellStyle name="Normal 32 7 2" xfId="27859"/>
    <cellStyle name="Normal 32 8" xfId="27860"/>
    <cellStyle name="Normal 32 8 2" xfId="27861"/>
    <cellStyle name="Normal 32 9" xfId="27862"/>
    <cellStyle name="Normal 32 9 2" xfId="27863"/>
    <cellStyle name="Normal 33" xfId="27864"/>
    <cellStyle name="Normal 33 10" xfId="27865"/>
    <cellStyle name="Normal 33 10 2" xfId="27866"/>
    <cellStyle name="Normal 33 11" xfId="27867"/>
    <cellStyle name="Normal 33 11 2" xfId="27868"/>
    <cellStyle name="Normal 33 12" xfId="27869"/>
    <cellStyle name="Normal 33 13" xfId="27870"/>
    <cellStyle name="Normal 33 2" xfId="27871"/>
    <cellStyle name="Normal 33 2 10" xfId="27872"/>
    <cellStyle name="Normal 33 2 10 2" xfId="27873"/>
    <cellStyle name="Normal 33 2 11" xfId="27874"/>
    <cellStyle name="Normal 33 2 12" xfId="27875"/>
    <cellStyle name="Normal 33 2 2" xfId="27876"/>
    <cellStyle name="Normal 33 2 2 2" xfId="27877"/>
    <cellStyle name="Normal 33 2 3" xfId="27878"/>
    <cellStyle name="Normal 33 2 3 2" xfId="27879"/>
    <cellStyle name="Normal 33 2 4" xfId="27880"/>
    <cellStyle name="Normal 33 2 4 2" xfId="27881"/>
    <cellStyle name="Normal 33 2 5" xfId="27882"/>
    <cellStyle name="Normal 33 2 5 2" xfId="27883"/>
    <cellStyle name="Normal 33 2 6" xfId="27884"/>
    <cellStyle name="Normal 33 2 6 2" xfId="27885"/>
    <cellStyle name="Normal 33 2 7" xfId="27886"/>
    <cellStyle name="Normal 33 2 7 2" xfId="27887"/>
    <cellStyle name="Normal 33 2 8" xfId="27888"/>
    <cellStyle name="Normal 33 2 8 2" xfId="27889"/>
    <cellStyle name="Normal 33 2 9" xfId="27890"/>
    <cellStyle name="Normal 33 2 9 2" xfId="27891"/>
    <cellStyle name="Normal 33 3" xfId="27892"/>
    <cellStyle name="Normal 33 3 2" xfId="27893"/>
    <cellStyle name="Normal 33 4" xfId="27894"/>
    <cellStyle name="Normal 33 4 2" xfId="27895"/>
    <cellStyle name="Normal 33 5" xfId="27896"/>
    <cellStyle name="Normal 33 5 2" xfId="27897"/>
    <cellStyle name="Normal 33 6" xfId="27898"/>
    <cellStyle name="Normal 33 6 2" xfId="27899"/>
    <cellStyle name="Normal 33 7" xfId="27900"/>
    <cellStyle name="Normal 33 7 2" xfId="27901"/>
    <cellStyle name="Normal 33 8" xfId="27902"/>
    <cellStyle name="Normal 33 8 2" xfId="27903"/>
    <cellStyle name="Normal 33 9" xfId="27904"/>
    <cellStyle name="Normal 33 9 2" xfId="27905"/>
    <cellStyle name="Normal 34" xfId="27906"/>
    <cellStyle name="Normal 34 2" xfId="27907"/>
    <cellStyle name="Normal 35" xfId="27908"/>
    <cellStyle name="Normal 35 10" xfId="27909"/>
    <cellStyle name="Normal 35 10 2" xfId="27910"/>
    <cellStyle name="Normal 35 11" xfId="27911"/>
    <cellStyle name="Normal 35 2" xfId="27912"/>
    <cellStyle name="Normal 35 2 2" xfId="27913"/>
    <cellStyle name="Normal 35 2 3" xfId="27914"/>
    <cellStyle name="Normal 35 3" xfId="27915"/>
    <cellStyle name="Normal 35 3 2" xfId="27916"/>
    <cellStyle name="Normal 35 4" xfId="27917"/>
    <cellStyle name="Normal 35 4 2" xfId="27918"/>
    <cellStyle name="Normal 35 5" xfId="27919"/>
    <cellStyle name="Normal 35 5 2" xfId="27920"/>
    <cellStyle name="Normal 35 6" xfId="27921"/>
    <cellStyle name="Normal 35 6 2" xfId="27922"/>
    <cellStyle name="Normal 35 7" xfId="27923"/>
    <cellStyle name="Normal 35 7 2" xfId="27924"/>
    <cellStyle name="Normal 35 8" xfId="27925"/>
    <cellStyle name="Normal 35 8 2" xfId="27926"/>
    <cellStyle name="Normal 35 9" xfId="27927"/>
    <cellStyle name="Normal 35 9 2" xfId="27928"/>
    <cellStyle name="Normal 36" xfId="27929"/>
    <cellStyle name="Normal 36 10" xfId="27930"/>
    <cellStyle name="Normal 36 11" xfId="27931"/>
    <cellStyle name="Normal 36 12" xfId="27932"/>
    <cellStyle name="Normal 36 2" xfId="27933"/>
    <cellStyle name="Normal 36 3" xfId="27934"/>
    <cellStyle name="Normal 36 4" xfId="27935"/>
    <cellStyle name="Normal 36 5" xfId="27936"/>
    <cellStyle name="Normal 36 6" xfId="27937"/>
    <cellStyle name="Normal 36 7" xfId="27938"/>
    <cellStyle name="Normal 36 8" xfId="27939"/>
    <cellStyle name="Normal 36 9" xfId="27940"/>
    <cellStyle name="Normal 37" xfId="27941"/>
    <cellStyle name="Normal 37 10" xfId="27942"/>
    <cellStyle name="Normal 37 10 2" xfId="27943"/>
    <cellStyle name="Normal 37 11" xfId="27944"/>
    <cellStyle name="Normal 37 12" xfId="27945"/>
    <cellStyle name="Normal 37 2" xfId="27946"/>
    <cellStyle name="Normal 37 2 2" xfId="27947"/>
    <cellStyle name="Normal 37 3" xfId="27948"/>
    <cellStyle name="Normal 37 3 2" xfId="27949"/>
    <cellStyle name="Normal 37 4" xfId="27950"/>
    <cellStyle name="Normal 37 4 2" xfId="27951"/>
    <cellStyle name="Normal 37 5" xfId="27952"/>
    <cellStyle name="Normal 37 5 2" xfId="27953"/>
    <cellStyle name="Normal 37 6" xfId="27954"/>
    <cellStyle name="Normal 37 6 2" xfId="27955"/>
    <cellStyle name="Normal 37 7" xfId="27956"/>
    <cellStyle name="Normal 37 7 2" xfId="27957"/>
    <cellStyle name="Normal 37 8" xfId="27958"/>
    <cellStyle name="Normal 37 8 2" xfId="27959"/>
    <cellStyle name="Normal 37 9" xfId="27960"/>
    <cellStyle name="Normal 37 9 2" xfId="27961"/>
    <cellStyle name="Normal 38" xfId="27962"/>
    <cellStyle name="Normal 38 10" xfId="27963"/>
    <cellStyle name="Normal 38 10 2" xfId="27964"/>
    <cellStyle name="Normal 38 11" xfId="27965"/>
    <cellStyle name="Normal 38 12" xfId="27966"/>
    <cellStyle name="Normal 38 2" xfId="27967"/>
    <cellStyle name="Normal 38 2 2" xfId="27968"/>
    <cellStyle name="Normal 38 3" xfId="27969"/>
    <cellStyle name="Normal 38 3 2" xfId="27970"/>
    <cellStyle name="Normal 38 4" xfId="27971"/>
    <cellStyle name="Normal 38 4 2" xfId="27972"/>
    <cellStyle name="Normal 38 5" xfId="27973"/>
    <cellStyle name="Normal 38 5 2" xfId="27974"/>
    <cellStyle name="Normal 38 6" xfId="27975"/>
    <cellStyle name="Normal 38 6 2" xfId="27976"/>
    <cellStyle name="Normal 38 7" xfId="27977"/>
    <cellStyle name="Normal 38 7 2" xfId="27978"/>
    <cellStyle name="Normal 38 8" xfId="27979"/>
    <cellStyle name="Normal 38 8 2" xfId="27980"/>
    <cellStyle name="Normal 38 9" xfId="27981"/>
    <cellStyle name="Normal 38 9 2" xfId="27982"/>
    <cellStyle name="Normal 39" xfId="27983"/>
    <cellStyle name="Normal 39 2" xfId="27984"/>
    <cellStyle name="Normal 4" xfId="27985"/>
    <cellStyle name="Normal 4 10" xfId="27986"/>
    <cellStyle name="Normal 4 10 2" xfId="27987"/>
    <cellStyle name="Normal 4 11" xfId="27988"/>
    <cellStyle name="Normal 4 11 2" xfId="27989"/>
    <cellStyle name="Normal 4 12" xfId="27990"/>
    <cellStyle name="Normal 4 12 2" xfId="27991"/>
    <cellStyle name="Normal 4 13" xfId="27992"/>
    <cellStyle name="Normal 4 13 2" xfId="27993"/>
    <cellStyle name="Normal 4 14" xfId="27994"/>
    <cellStyle name="Normal 4 14 2" xfId="27995"/>
    <cellStyle name="Normal 4 15" xfId="27996"/>
    <cellStyle name="Normal 4 15 2" xfId="27997"/>
    <cellStyle name="Normal 4 16" xfId="27998"/>
    <cellStyle name="Normal 4 16 2" xfId="27999"/>
    <cellStyle name="Normal 4 17" xfId="28000"/>
    <cellStyle name="Normal 4 17 2" xfId="28001"/>
    <cellStyle name="Normal 4 18" xfId="28002"/>
    <cellStyle name="Normal 4 18 2" xfId="28003"/>
    <cellStyle name="Normal 4 19" xfId="28004"/>
    <cellStyle name="Normal 4 2" xfId="28005"/>
    <cellStyle name="Normal 4 2 10" xfId="28006"/>
    <cellStyle name="Normal 4 2 10 2" xfId="28007"/>
    <cellStyle name="Normal 4 2 11" xfId="28008"/>
    <cellStyle name="Normal 4 2 11 2" xfId="28009"/>
    <cellStyle name="Normal 4 2 12" xfId="28010"/>
    <cellStyle name="Normal 4 2 12 2" xfId="28011"/>
    <cellStyle name="Normal 4 2 13" xfId="28012"/>
    <cellStyle name="Normal 4 2 13 2" xfId="28013"/>
    <cellStyle name="Normal 4 2 14" xfId="28014"/>
    <cellStyle name="Normal 4 2 14 2" xfId="28015"/>
    <cellStyle name="Normal 4 2 15" xfId="28016"/>
    <cellStyle name="Normal 4 2 15 2" xfId="28017"/>
    <cellStyle name="Normal 4 2 16" xfId="28018"/>
    <cellStyle name="Normal 4 2 16 2" xfId="28019"/>
    <cellStyle name="Normal 4 2 17" xfId="28020"/>
    <cellStyle name="Normal 4 2 18" xfId="28021"/>
    <cellStyle name="Normal 4 2 19" xfId="28022"/>
    <cellStyle name="Normal 4 2 2" xfId="28023"/>
    <cellStyle name="Normal 4 2 2 10" xfId="28024"/>
    <cellStyle name="Normal 4 2 2 10 2" xfId="28025"/>
    <cellStyle name="Normal 4 2 2 11" xfId="28026"/>
    <cellStyle name="Normal 4 2 2 11 2" xfId="28027"/>
    <cellStyle name="Normal 4 2 2 12" xfId="28028"/>
    <cellStyle name="Normal 4 2 2 12 2" xfId="28029"/>
    <cellStyle name="Normal 4 2 2 13" xfId="28030"/>
    <cellStyle name="Normal 4 2 2 2" xfId="28031"/>
    <cellStyle name="Normal 4 2 2 2 10" xfId="28032"/>
    <cellStyle name="Normal 4 2 2 2 10 2" xfId="28033"/>
    <cellStyle name="Normal 4 2 2 2 11" xfId="28034"/>
    <cellStyle name="Normal 4 2 2 2 11 2" xfId="28035"/>
    <cellStyle name="Normal 4 2 2 2 12" xfId="28036"/>
    <cellStyle name="Normal 4 2 2 2 2" xfId="28037"/>
    <cellStyle name="Normal 4 2 2 2 2 10" xfId="28038"/>
    <cellStyle name="Normal 4 2 2 2 2 10 2" xfId="28039"/>
    <cellStyle name="Normal 4 2 2 2 2 11" xfId="28040"/>
    <cellStyle name="Normal 4 2 2 2 2 2" xfId="28041"/>
    <cellStyle name="Normal 4 2 2 2 2 2 2" xfId="28042"/>
    <cellStyle name="Normal 4 2 2 2 2 3" xfId="28043"/>
    <cellStyle name="Normal 4 2 2 2 2 3 2" xfId="28044"/>
    <cellStyle name="Normal 4 2 2 2 2 4" xfId="28045"/>
    <cellStyle name="Normal 4 2 2 2 2 4 2" xfId="28046"/>
    <cellStyle name="Normal 4 2 2 2 2 5" xfId="28047"/>
    <cellStyle name="Normal 4 2 2 2 2 5 2" xfId="28048"/>
    <cellStyle name="Normal 4 2 2 2 2 6" xfId="28049"/>
    <cellStyle name="Normal 4 2 2 2 2 6 2" xfId="28050"/>
    <cellStyle name="Normal 4 2 2 2 2 7" xfId="28051"/>
    <cellStyle name="Normal 4 2 2 2 2 7 2" xfId="28052"/>
    <cellStyle name="Normal 4 2 2 2 2 8" xfId="28053"/>
    <cellStyle name="Normal 4 2 2 2 2 8 2" xfId="28054"/>
    <cellStyle name="Normal 4 2 2 2 2 9" xfId="28055"/>
    <cellStyle name="Normal 4 2 2 2 2 9 2" xfId="28056"/>
    <cellStyle name="Normal 4 2 2 2 3" xfId="28057"/>
    <cellStyle name="Normal 4 2 2 2 3 2" xfId="28058"/>
    <cellStyle name="Normal 4 2 2 2 4" xfId="28059"/>
    <cellStyle name="Normal 4 2 2 2 4 2" xfId="28060"/>
    <cellStyle name="Normal 4 2 2 2 5" xfId="28061"/>
    <cellStyle name="Normal 4 2 2 2 5 2" xfId="28062"/>
    <cellStyle name="Normal 4 2 2 2 6" xfId="28063"/>
    <cellStyle name="Normal 4 2 2 2 6 2" xfId="28064"/>
    <cellStyle name="Normal 4 2 2 2 7" xfId="28065"/>
    <cellStyle name="Normal 4 2 2 2 7 2" xfId="28066"/>
    <cellStyle name="Normal 4 2 2 2 8" xfId="28067"/>
    <cellStyle name="Normal 4 2 2 2 8 2" xfId="28068"/>
    <cellStyle name="Normal 4 2 2 2 9" xfId="28069"/>
    <cellStyle name="Normal 4 2 2 2 9 2" xfId="28070"/>
    <cellStyle name="Normal 4 2 2 3" xfId="28071"/>
    <cellStyle name="Normal 4 2 2 3 10" xfId="28072"/>
    <cellStyle name="Normal 4 2 2 3 10 2" xfId="28073"/>
    <cellStyle name="Normal 4 2 2 3 11" xfId="28074"/>
    <cellStyle name="Normal 4 2 2 3 2" xfId="28075"/>
    <cellStyle name="Normal 4 2 2 3 2 2" xfId="28076"/>
    <cellStyle name="Normal 4 2 2 3 3" xfId="28077"/>
    <cellStyle name="Normal 4 2 2 3 3 2" xfId="28078"/>
    <cellStyle name="Normal 4 2 2 3 4" xfId="28079"/>
    <cellStyle name="Normal 4 2 2 3 4 2" xfId="28080"/>
    <cellStyle name="Normal 4 2 2 3 5" xfId="28081"/>
    <cellStyle name="Normal 4 2 2 3 5 2" xfId="28082"/>
    <cellStyle name="Normal 4 2 2 3 6" xfId="28083"/>
    <cellStyle name="Normal 4 2 2 3 6 2" xfId="28084"/>
    <cellStyle name="Normal 4 2 2 3 7" xfId="28085"/>
    <cellStyle name="Normal 4 2 2 3 7 2" xfId="28086"/>
    <cellStyle name="Normal 4 2 2 3 8" xfId="28087"/>
    <cellStyle name="Normal 4 2 2 3 8 2" xfId="28088"/>
    <cellStyle name="Normal 4 2 2 3 9" xfId="28089"/>
    <cellStyle name="Normal 4 2 2 3 9 2" xfId="28090"/>
    <cellStyle name="Normal 4 2 2 4" xfId="28091"/>
    <cellStyle name="Normal 4 2 2 4 2" xfId="28092"/>
    <cellStyle name="Normal 4 2 2 5" xfId="28093"/>
    <cellStyle name="Normal 4 2 2 5 2" xfId="28094"/>
    <cellStyle name="Normal 4 2 2 6" xfId="28095"/>
    <cellStyle name="Normal 4 2 2 6 2" xfId="28096"/>
    <cellStyle name="Normal 4 2 2 7" xfId="28097"/>
    <cellStyle name="Normal 4 2 2 7 2" xfId="28098"/>
    <cellStyle name="Normal 4 2 2 8" xfId="28099"/>
    <cellStyle name="Normal 4 2 2 8 2" xfId="28100"/>
    <cellStyle name="Normal 4 2 2 9" xfId="28101"/>
    <cellStyle name="Normal 4 2 2 9 2" xfId="28102"/>
    <cellStyle name="Normal 4 2 20" xfId="28103"/>
    <cellStyle name="Normal 4 2 3" xfId="28104"/>
    <cellStyle name="Normal 4 2 3 10" xfId="28105"/>
    <cellStyle name="Normal 4 2 3 10 2" xfId="28106"/>
    <cellStyle name="Normal 4 2 3 11" xfId="28107"/>
    <cellStyle name="Normal 4 2 3 11 2" xfId="28108"/>
    <cellStyle name="Normal 4 2 3 12" xfId="28109"/>
    <cellStyle name="Normal 4 2 3 12 2" xfId="28110"/>
    <cellStyle name="Normal 4 2 3 13" xfId="28111"/>
    <cellStyle name="Normal 4 2 3 2" xfId="28112"/>
    <cellStyle name="Normal 4 2 3 2 10" xfId="28113"/>
    <cellStyle name="Normal 4 2 3 2 10 2" xfId="28114"/>
    <cellStyle name="Normal 4 2 3 2 11" xfId="28115"/>
    <cellStyle name="Normal 4 2 3 2 11 2" xfId="28116"/>
    <cellStyle name="Normal 4 2 3 2 12" xfId="28117"/>
    <cellStyle name="Normal 4 2 3 2 2" xfId="28118"/>
    <cellStyle name="Normal 4 2 3 2 2 10" xfId="28119"/>
    <cellStyle name="Normal 4 2 3 2 2 10 2" xfId="28120"/>
    <cellStyle name="Normal 4 2 3 2 2 11" xfId="28121"/>
    <cellStyle name="Normal 4 2 3 2 2 2" xfId="28122"/>
    <cellStyle name="Normal 4 2 3 2 2 2 2" xfId="28123"/>
    <cellStyle name="Normal 4 2 3 2 2 3" xfId="28124"/>
    <cellStyle name="Normal 4 2 3 2 2 3 2" xfId="28125"/>
    <cellStyle name="Normal 4 2 3 2 2 4" xfId="28126"/>
    <cellStyle name="Normal 4 2 3 2 2 4 2" xfId="28127"/>
    <cellStyle name="Normal 4 2 3 2 2 5" xfId="28128"/>
    <cellStyle name="Normal 4 2 3 2 2 5 2" xfId="28129"/>
    <cellStyle name="Normal 4 2 3 2 2 6" xfId="28130"/>
    <cellStyle name="Normal 4 2 3 2 2 6 2" xfId="28131"/>
    <cellStyle name="Normal 4 2 3 2 2 7" xfId="28132"/>
    <cellStyle name="Normal 4 2 3 2 2 7 2" xfId="28133"/>
    <cellStyle name="Normal 4 2 3 2 2 8" xfId="28134"/>
    <cellStyle name="Normal 4 2 3 2 2 8 2" xfId="28135"/>
    <cellStyle name="Normal 4 2 3 2 2 9" xfId="28136"/>
    <cellStyle name="Normal 4 2 3 2 2 9 2" xfId="28137"/>
    <cellStyle name="Normal 4 2 3 2 3" xfId="28138"/>
    <cellStyle name="Normal 4 2 3 2 3 2" xfId="28139"/>
    <cellStyle name="Normal 4 2 3 2 4" xfId="28140"/>
    <cellStyle name="Normal 4 2 3 2 4 2" xfId="28141"/>
    <cellStyle name="Normal 4 2 3 2 5" xfId="28142"/>
    <cellStyle name="Normal 4 2 3 2 5 2" xfId="28143"/>
    <cellStyle name="Normal 4 2 3 2 6" xfId="28144"/>
    <cellStyle name="Normal 4 2 3 2 6 2" xfId="28145"/>
    <cellStyle name="Normal 4 2 3 2 7" xfId="28146"/>
    <cellStyle name="Normal 4 2 3 2 7 2" xfId="28147"/>
    <cellStyle name="Normal 4 2 3 2 8" xfId="28148"/>
    <cellStyle name="Normal 4 2 3 2 8 2" xfId="28149"/>
    <cellStyle name="Normal 4 2 3 2 9" xfId="28150"/>
    <cellStyle name="Normal 4 2 3 2 9 2" xfId="28151"/>
    <cellStyle name="Normal 4 2 3 3" xfId="28152"/>
    <cellStyle name="Normal 4 2 3 3 10" xfId="28153"/>
    <cellStyle name="Normal 4 2 3 3 10 2" xfId="28154"/>
    <cellStyle name="Normal 4 2 3 3 11" xfId="28155"/>
    <cellStyle name="Normal 4 2 3 3 2" xfId="28156"/>
    <cellStyle name="Normal 4 2 3 3 2 2" xfId="28157"/>
    <cellStyle name="Normal 4 2 3 3 3" xfId="28158"/>
    <cellStyle name="Normal 4 2 3 3 3 2" xfId="28159"/>
    <cellStyle name="Normal 4 2 3 3 4" xfId="28160"/>
    <cellStyle name="Normal 4 2 3 3 4 2" xfId="28161"/>
    <cellStyle name="Normal 4 2 3 3 5" xfId="28162"/>
    <cellStyle name="Normal 4 2 3 3 5 2" xfId="28163"/>
    <cellStyle name="Normal 4 2 3 3 6" xfId="28164"/>
    <cellStyle name="Normal 4 2 3 3 6 2" xfId="28165"/>
    <cellStyle name="Normal 4 2 3 3 7" xfId="28166"/>
    <cellStyle name="Normal 4 2 3 3 7 2" xfId="28167"/>
    <cellStyle name="Normal 4 2 3 3 8" xfId="28168"/>
    <cellStyle name="Normal 4 2 3 3 8 2" xfId="28169"/>
    <cellStyle name="Normal 4 2 3 3 9" xfId="28170"/>
    <cellStyle name="Normal 4 2 3 3 9 2" xfId="28171"/>
    <cellStyle name="Normal 4 2 3 4" xfId="28172"/>
    <cellStyle name="Normal 4 2 3 4 2" xfId="28173"/>
    <cellStyle name="Normal 4 2 3 5" xfId="28174"/>
    <cellStyle name="Normal 4 2 3 5 2" xfId="28175"/>
    <cellStyle name="Normal 4 2 3 6" xfId="28176"/>
    <cellStyle name="Normal 4 2 3 6 2" xfId="28177"/>
    <cellStyle name="Normal 4 2 3 7" xfId="28178"/>
    <cellStyle name="Normal 4 2 3 7 2" xfId="28179"/>
    <cellStyle name="Normal 4 2 3 8" xfId="28180"/>
    <cellStyle name="Normal 4 2 3 8 2" xfId="28181"/>
    <cellStyle name="Normal 4 2 3 9" xfId="28182"/>
    <cellStyle name="Normal 4 2 3 9 2" xfId="28183"/>
    <cellStyle name="Normal 4 2 4" xfId="28184"/>
    <cellStyle name="Normal 4 2 4 10" xfId="28185"/>
    <cellStyle name="Normal 4 2 4 10 2" xfId="28186"/>
    <cellStyle name="Normal 4 2 4 11" xfId="28187"/>
    <cellStyle name="Normal 4 2 4 11 2" xfId="28188"/>
    <cellStyle name="Normal 4 2 4 12" xfId="28189"/>
    <cellStyle name="Normal 4 2 4 12 2" xfId="28190"/>
    <cellStyle name="Normal 4 2 4 13" xfId="28191"/>
    <cellStyle name="Normal 4 2 4 2" xfId="28192"/>
    <cellStyle name="Normal 4 2 4 2 10" xfId="28193"/>
    <cellStyle name="Normal 4 2 4 2 10 2" xfId="28194"/>
    <cellStyle name="Normal 4 2 4 2 11" xfId="28195"/>
    <cellStyle name="Normal 4 2 4 2 11 2" xfId="28196"/>
    <cellStyle name="Normal 4 2 4 2 12" xfId="28197"/>
    <cellStyle name="Normal 4 2 4 2 2" xfId="28198"/>
    <cellStyle name="Normal 4 2 4 2 2 10" xfId="28199"/>
    <cellStyle name="Normal 4 2 4 2 2 10 2" xfId="28200"/>
    <cellStyle name="Normal 4 2 4 2 2 11" xfId="28201"/>
    <cellStyle name="Normal 4 2 4 2 2 2" xfId="28202"/>
    <cellStyle name="Normal 4 2 4 2 2 2 2" xfId="28203"/>
    <cellStyle name="Normal 4 2 4 2 2 3" xfId="28204"/>
    <cellStyle name="Normal 4 2 4 2 2 3 2" xfId="28205"/>
    <cellStyle name="Normal 4 2 4 2 2 4" xfId="28206"/>
    <cellStyle name="Normal 4 2 4 2 2 4 2" xfId="28207"/>
    <cellStyle name="Normal 4 2 4 2 2 5" xfId="28208"/>
    <cellStyle name="Normal 4 2 4 2 2 5 2" xfId="28209"/>
    <cellStyle name="Normal 4 2 4 2 2 6" xfId="28210"/>
    <cellStyle name="Normal 4 2 4 2 2 6 2" xfId="28211"/>
    <cellStyle name="Normal 4 2 4 2 2 7" xfId="28212"/>
    <cellStyle name="Normal 4 2 4 2 2 7 2" xfId="28213"/>
    <cellStyle name="Normal 4 2 4 2 2 8" xfId="28214"/>
    <cellStyle name="Normal 4 2 4 2 2 8 2" xfId="28215"/>
    <cellStyle name="Normal 4 2 4 2 2 9" xfId="28216"/>
    <cellStyle name="Normal 4 2 4 2 2 9 2" xfId="28217"/>
    <cellStyle name="Normal 4 2 4 2 3" xfId="28218"/>
    <cellStyle name="Normal 4 2 4 2 3 2" xfId="28219"/>
    <cellStyle name="Normal 4 2 4 2 4" xfId="28220"/>
    <cellStyle name="Normal 4 2 4 2 4 2" xfId="28221"/>
    <cellStyle name="Normal 4 2 4 2 5" xfId="28222"/>
    <cellStyle name="Normal 4 2 4 2 5 2" xfId="28223"/>
    <cellStyle name="Normal 4 2 4 2 6" xfId="28224"/>
    <cellStyle name="Normal 4 2 4 2 6 2" xfId="28225"/>
    <cellStyle name="Normal 4 2 4 2 7" xfId="28226"/>
    <cellStyle name="Normal 4 2 4 2 7 2" xfId="28227"/>
    <cellStyle name="Normal 4 2 4 2 8" xfId="28228"/>
    <cellStyle name="Normal 4 2 4 2 8 2" xfId="28229"/>
    <cellStyle name="Normal 4 2 4 2 9" xfId="28230"/>
    <cellStyle name="Normal 4 2 4 2 9 2" xfId="28231"/>
    <cellStyle name="Normal 4 2 4 3" xfId="28232"/>
    <cellStyle name="Normal 4 2 4 3 10" xfId="28233"/>
    <cellStyle name="Normal 4 2 4 3 10 2" xfId="28234"/>
    <cellStyle name="Normal 4 2 4 3 11" xfId="28235"/>
    <cellStyle name="Normal 4 2 4 3 2" xfId="28236"/>
    <cellStyle name="Normal 4 2 4 3 2 2" xfId="28237"/>
    <cellStyle name="Normal 4 2 4 3 3" xfId="28238"/>
    <cellStyle name="Normal 4 2 4 3 3 2" xfId="28239"/>
    <cellStyle name="Normal 4 2 4 3 4" xfId="28240"/>
    <cellStyle name="Normal 4 2 4 3 4 2" xfId="28241"/>
    <cellStyle name="Normal 4 2 4 3 5" xfId="28242"/>
    <cellStyle name="Normal 4 2 4 3 5 2" xfId="28243"/>
    <cellStyle name="Normal 4 2 4 3 6" xfId="28244"/>
    <cellStyle name="Normal 4 2 4 3 6 2" xfId="28245"/>
    <cellStyle name="Normal 4 2 4 3 7" xfId="28246"/>
    <cellStyle name="Normal 4 2 4 3 7 2" xfId="28247"/>
    <cellStyle name="Normal 4 2 4 3 8" xfId="28248"/>
    <cellStyle name="Normal 4 2 4 3 8 2" xfId="28249"/>
    <cellStyle name="Normal 4 2 4 3 9" xfId="28250"/>
    <cellStyle name="Normal 4 2 4 3 9 2" xfId="28251"/>
    <cellStyle name="Normal 4 2 4 4" xfId="28252"/>
    <cellStyle name="Normal 4 2 4 4 2" xfId="28253"/>
    <cellStyle name="Normal 4 2 4 5" xfId="28254"/>
    <cellStyle name="Normal 4 2 4 5 2" xfId="28255"/>
    <cellStyle name="Normal 4 2 4 6" xfId="28256"/>
    <cellStyle name="Normal 4 2 4 6 2" xfId="28257"/>
    <cellStyle name="Normal 4 2 4 7" xfId="28258"/>
    <cellStyle name="Normal 4 2 4 7 2" xfId="28259"/>
    <cellStyle name="Normal 4 2 4 8" xfId="28260"/>
    <cellStyle name="Normal 4 2 4 8 2" xfId="28261"/>
    <cellStyle name="Normal 4 2 4 9" xfId="28262"/>
    <cellStyle name="Normal 4 2 4 9 2" xfId="28263"/>
    <cellStyle name="Normal 4 2 5" xfId="28264"/>
    <cellStyle name="Normal 4 2 5 10" xfId="28265"/>
    <cellStyle name="Normal 4 2 5 10 2" xfId="28266"/>
    <cellStyle name="Normal 4 2 5 11" xfId="28267"/>
    <cellStyle name="Normal 4 2 5 11 2" xfId="28268"/>
    <cellStyle name="Normal 4 2 5 12" xfId="28269"/>
    <cellStyle name="Normal 4 2 5 12 2" xfId="28270"/>
    <cellStyle name="Normal 4 2 5 13" xfId="28271"/>
    <cellStyle name="Normal 4 2 5 2" xfId="28272"/>
    <cellStyle name="Normal 4 2 5 2 10" xfId="28273"/>
    <cellStyle name="Normal 4 2 5 2 10 2" xfId="28274"/>
    <cellStyle name="Normal 4 2 5 2 11" xfId="28275"/>
    <cellStyle name="Normal 4 2 5 2 11 2" xfId="28276"/>
    <cellStyle name="Normal 4 2 5 2 12" xfId="28277"/>
    <cellStyle name="Normal 4 2 5 2 2" xfId="28278"/>
    <cellStyle name="Normal 4 2 5 2 2 10" xfId="28279"/>
    <cellStyle name="Normal 4 2 5 2 2 10 2" xfId="28280"/>
    <cellStyle name="Normal 4 2 5 2 2 11" xfId="28281"/>
    <cellStyle name="Normal 4 2 5 2 2 2" xfId="28282"/>
    <cellStyle name="Normal 4 2 5 2 2 2 2" xfId="28283"/>
    <cellStyle name="Normal 4 2 5 2 2 3" xfId="28284"/>
    <cellStyle name="Normal 4 2 5 2 2 3 2" xfId="28285"/>
    <cellStyle name="Normal 4 2 5 2 2 4" xfId="28286"/>
    <cellStyle name="Normal 4 2 5 2 2 4 2" xfId="28287"/>
    <cellStyle name="Normal 4 2 5 2 2 5" xfId="28288"/>
    <cellStyle name="Normal 4 2 5 2 2 5 2" xfId="28289"/>
    <cellStyle name="Normal 4 2 5 2 2 6" xfId="28290"/>
    <cellStyle name="Normal 4 2 5 2 2 6 2" xfId="28291"/>
    <cellStyle name="Normal 4 2 5 2 2 7" xfId="28292"/>
    <cellStyle name="Normal 4 2 5 2 2 7 2" xfId="28293"/>
    <cellStyle name="Normal 4 2 5 2 2 8" xfId="28294"/>
    <cellStyle name="Normal 4 2 5 2 2 8 2" xfId="28295"/>
    <cellStyle name="Normal 4 2 5 2 2 9" xfId="28296"/>
    <cellStyle name="Normal 4 2 5 2 2 9 2" xfId="28297"/>
    <cellStyle name="Normal 4 2 5 2 3" xfId="28298"/>
    <cellStyle name="Normal 4 2 5 2 3 2" xfId="28299"/>
    <cellStyle name="Normal 4 2 5 2 4" xfId="28300"/>
    <cellStyle name="Normal 4 2 5 2 4 2" xfId="28301"/>
    <cellStyle name="Normal 4 2 5 2 5" xfId="28302"/>
    <cellStyle name="Normal 4 2 5 2 5 2" xfId="28303"/>
    <cellStyle name="Normal 4 2 5 2 6" xfId="28304"/>
    <cellStyle name="Normal 4 2 5 2 6 2" xfId="28305"/>
    <cellStyle name="Normal 4 2 5 2 7" xfId="28306"/>
    <cellStyle name="Normal 4 2 5 2 7 2" xfId="28307"/>
    <cellStyle name="Normal 4 2 5 2 8" xfId="28308"/>
    <cellStyle name="Normal 4 2 5 2 8 2" xfId="28309"/>
    <cellStyle name="Normal 4 2 5 2 9" xfId="28310"/>
    <cellStyle name="Normal 4 2 5 2 9 2" xfId="28311"/>
    <cellStyle name="Normal 4 2 5 3" xfId="28312"/>
    <cellStyle name="Normal 4 2 5 3 10" xfId="28313"/>
    <cellStyle name="Normal 4 2 5 3 10 2" xfId="28314"/>
    <cellStyle name="Normal 4 2 5 3 11" xfId="28315"/>
    <cellStyle name="Normal 4 2 5 3 2" xfId="28316"/>
    <cellStyle name="Normal 4 2 5 3 2 2" xfId="28317"/>
    <cellStyle name="Normal 4 2 5 3 3" xfId="28318"/>
    <cellStyle name="Normal 4 2 5 3 3 2" xfId="28319"/>
    <cellStyle name="Normal 4 2 5 3 4" xfId="28320"/>
    <cellStyle name="Normal 4 2 5 3 4 2" xfId="28321"/>
    <cellStyle name="Normal 4 2 5 3 5" xfId="28322"/>
    <cellStyle name="Normal 4 2 5 3 5 2" xfId="28323"/>
    <cellStyle name="Normal 4 2 5 3 6" xfId="28324"/>
    <cellStyle name="Normal 4 2 5 3 6 2" xfId="28325"/>
    <cellStyle name="Normal 4 2 5 3 7" xfId="28326"/>
    <cellStyle name="Normal 4 2 5 3 7 2" xfId="28327"/>
    <cellStyle name="Normal 4 2 5 3 8" xfId="28328"/>
    <cellStyle name="Normal 4 2 5 3 8 2" xfId="28329"/>
    <cellStyle name="Normal 4 2 5 3 9" xfId="28330"/>
    <cellStyle name="Normal 4 2 5 3 9 2" xfId="28331"/>
    <cellStyle name="Normal 4 2 5 4" xfId="28332"/>
    <cellStyle name="Normal 4 2 5 4 2" xfId="28333"/>
    <cellStyle name="Normal 4 2 5 5" xfId="28334"/>
    <cellStyle name="Normal 4 2 5 5 2" xfId="28335"/>
    <cellStyle name="Normal 4 2 5 6" xfId="28336"/>
    <cellStyle name="Normal 4 2 5 6 2" xfId="28337"/>
    <cellStyle name="Normal 4 2 5 7" xfId="28338"/>
    <cellStyle name="Normal 4 2 5 7 2" xfId="28339"/>
    <cellStyle name="Normal 4 2 5 8" xfId="28340"/>
    <cellStyle name="Normal 4 2 5 8 2" xfId="28341"/>
    <cellStyle name="Normal 4 2 5 9" xfId="28342"/>
    <cellStyle name="Normal 4 2 5 9 2" xfId="28343"/>
    <cellStyle name="Normal 4 2 6" xfId="28344"/>
    <cellStyle name="Normal 4 2 6 10" xfId="28345"/>
    <cellStyle name="Normal 4 2 6 10 2" xfId="28346"/>
    <cellStyle name="Normal 4 2 6 11" xfId="28347"/>
    <cellStyle name="Normal 4 2 6 11 2" xfId="28348"/>
    <cellStyle name="Normal 4 2 6 12" xfId="28349"/>
    <cellStyle name="Normal 4 2 6 2" xfId="28350"/>
    <cellStyle name="Normal 4 2 6 2 10" xfId="28351"/>
    <cellStyle name="Normal 4 2 6 2 10 2" xfId="28352"/>
    <cellStyle name="Normal 4 2 6 2 11" xfId="28353"/>
    <cellStyle name="Normal 4 2 6 2 2" xfId="28354"/>
    <cellStyle name="Normal 4 2 6 2 2 2" xfId="28355"/>
    <cellStyle name="Normal 4 2 6 2 3" xfId="28356"/>
    <cellStyle name="Normal 4 2 6 2 3 2" xfId="28357"/>
    <cellStyle name="Normal 4 2 6 2 4" xfId="28358"/>
    <cellStyle name="Normal 4 2 6 2 4 2" xfId="28359"/>
    <cellStyle name="Normal 4 2 6 2 5" xfId="28360"/>
    <cellStyle name="Normal 4 2 6 2 5 2" xfId="28361"/>
    <cellStyle name="Normal 4 2 6 2 6" xfId="28362"/>
    <cellStyle name="Normal 4 2 6 2 6 2" xfId="28363"/>
    <cellStyle name="Normal 4 2 6 2 7" xfId="28364"/>
    <cellStyle name="Normal 4 2 6 2 7 2" xfId="28365"/>
    <cellStyle name="Normal 4 2 6 2 8" xfId="28366"/>
    <cellStyle name="Normal 4 2 6 2 8 2" xfId="28367"/>
    <cellStyle name="Normal 4 2 6 2 9" xfId="28368"/>
    <cellStyle name="Normal 4 2 6 2 9 2" xfId="28369"/>
    <cellStyle name="Normal 4 2 6 3" xfId="28370"/>
    <cellStyle name="Normal 4 2 6 3 2" xfId="28371"/>
    <cellStyle name="Normal 4 2 6 4" xfId="28372"/>
    <cellStyle name="Normal 4 2 6 4 2" xfId="28373"/>
    <cellStyle name="Normal 4 2 6 5" xfId="28374"/>
    <cellStyle name="Normal 4 2 6 5 2" xfId="28375"/>
    <cellStyle name="Normal 4 2 6 6" xfId="28376"/>
    <cellStyle name="Normal 4 2 6 6 2" xfId="28377"/>
    <cellStyle name="Normal 4 2 6 7" xfId="28378"/>
    <cellStyle name="Normal 4 2 6 7 2" xfId="28379"/>
    <cellStyle name="Normal 4 2 6 8" xfId="28380"/>
    <cellStyle name="Normal 4 2 6 8 2" xfId="28381"/>
    <cellStyle name="Normal 4 2 6 9" xfId="28382"/>
    <cellStyle name="Normal 4 2 6 9 2" xfId="28383"/>
    <cellStyle name="Normal 4 2 7" xfId="28384"/>
    <cellStyle name="Normal 4 2 7 10" xfId="28385"/>
    <cellStyle name="Normal 4 2 7 10 2" xfId="28386"/>
    <cellStyle name="Normal 4 2 7 11" xfId="28387"/>
    <cellStyle name="Normal 4 2 7 2" xfId="28388"/>
    <cellStyle name="Normal 4 2 7 2 2" xfId="28389"/>
    <cellStyle name="Normal 4 2 7 3" xfId="28390"/>
    <cellStyle name="Normal 4 2 7 3 2" xfId="28391"/>
    <cellStyle name="Normal 4 2 7 4" xfId="28392"/>
    <cellStyle name="Normal 4 2 7 4 2" xfId="28393"/>
    <cellStyle name="Normal 4 2 7 5" xfId="28394"/>
    <cellStyle name="Normal 4 2 7 5 2" xfId="28395"/>
    <cellStyle name="Normal 4 2 7 6" xfId="28396"/>
    <cellStyle name="Normal 4 2 7 6 2" xfId="28397"/>
    <cellStyle name="Normal 4 2 7 7" xfId="28398"/>
    <cellStyle name="Normal 4 2 7 7 2" xfId="28399"/>
    <cellStyle name="Normal 4 2 7 8" xfId="28400"/>
    <cellStyle name="Normal 4 2 7 8 2" xfId="28401"/>
    <cellStyle name="Normal 4 2 7 9" xfId="28402"/>
    <cellStyle name="Normal 4 2 7 9 2" xfId="28403"/>
    <cellStyle name="Normal 4 2 8" xfId="28404"/>
    <cellStyle name="Normal 4 2 8 2" xfId="28405"/>
    <cellStyle name="Normal 4 2 9" xfId="28406"/>
    <cellStyle name="Normal 4 2 9 2" xfId="28407"/>
    <cellStyle name="Normal 4 20" xfId="28408"/>
    <cellStyle name="Normal 4 21" xfId="28409"/>
    <cellStyle name="Normal 4 22" xfId="28410"/>
    <cellStyle name="Normal 4 3" xfId="28411"/>
    <cellStyle name="Normal 4 3 10" xfId="28412"/>
    <cellStyle name="Normal 4 3 10 2" xfId="28413"/>
    <cellStyle name="Normal 4 3 11" xfId="28414"/>
    <cellStyle name="Normal 4 3 11 2" xfId="28415"/>
    <cellStyle name="Normal 4 3 12" xfId="28416"/>
    <cellStyle name="Normal 4 3 12 2" xfId="28417"/>
    <cellStyle name="Normal 4 3 13" xfId="28418"/>
    <cellStyle name="Normal 4 3 2" xfId="28419"/>
    <cellStyle name="Normal 4 3 2 10" xfId="28420"/>
    <cellStyle name="Normal 4 3 2 10 2" xfId="28421"/>
    <cellStyle name="Normal 4 3 2 11" xfId="28422"/>
    <cellStyle name="Normal 4 3 2 11 2" xfId="28423"/>
    <cellStyle name="Normal 4 3 2 12" xfId="28424"/>
    <cellStyle name="Normal 4 3 2 2" xfId="28425"/>
    <cellStyle name="Normal 4 3 2 2 10" xfId="28426"/>
    <cellStyle name="Normal 4 3 2 2 10 2" xfId="28427"/>
    <cellStyle name="Normal 4 3 2 2 11" xfId="28428"/>
    <cellStyle name="Normal 4 3 2 2 2" xfId="28429"/>
    <cellStyle name="Normal 4 3 2 2 2 2" xfId="28430"/>
    <cellStyle name="Normal 4 3 2 2 3" xfId="28431"/>
    <cellStyle name="Normal 4 3 2 2 3 2" xfId="28432"/>
    <cellStyle name="Normal 4 3 2 2 4" xfId="28433"/>
    <cellStyle name="Normal 4 3 2 2 4 2" xfId="28434"/>
    <cellStyle name="Normal 4 3 2 2 5" xfId="28435"/>
    <cellStyle name="Normal 4 3 2 2 5 2" xfId="28436"/>
    <cellStyle name="Normal 4 3 2 2 6" xfId="28437"/>
    <cellStyle name="Normal 4 3 2 2 6 2" xfId="28438"/>
    <cellStyle name="Normal 4 3 2 2 7" xfId="28439"/>
    <cellStyle name="Normal 4 3 2 2 7 2" xfId="28440"/>
    <cellStyle name="Normal 4 3 2 2 8" xfId="28441"/>
    <cellStyle name="Normal 4 3 2 2 8 2" xfId="28442"/>
    <cellStyle name="Normal 4 3 2 2 9" xfId="28443"/>
    <cellStyle name="Normal 4 3 2 2 9 2" xfId="28444"/>
    <cellStyle name="Normal 4 3 2 3" xfId="28445"/>
    <cellStyle name="Normal 4 3 2 3 2" xfId="28446"/>
    <cellStyle name="Normal 4 3 2 4" xfId="28447"/>
    <cellStyle name="Normal 4 3 2 4 2" xfId="28448"/>
    <cellStyle name="Normal 4 3 2 5" xfId="28449"/>
    <cellStyle name="Normal 4 3 2 5 2" xfId="28450"/>
    <cellStyle name="Normal 4 3 2 6" xfId="28451"/>
    <cellStyle name="Normal 4 3 2 6 2" xfId="28452"/>
    <cellStyle name="Normal 4 3 2 7" xfId="28453"/>
    <cellStyle name="Normal 4 3 2 7 2" xfId="28454"/>
    <cellStyle name="Normal 4 3 2 8" xfId="28455"/>
    <cellStyle name="Normal 4 3 2 8 2" xfId="28456"/>
    <cellStyle name="Normal 4 3 2 9" xfId="28457"/>
    <cellStyle name="Normal 4 3 2 9 2" xfId="28458"/>
    <cellStyle name="Normal 4 3 3" xfId="28459"/>
    <cellStyle name="Normal 4 3 3 10" xfId="28460"/>
    <cellStyle name="Normal 4 3 3 10 2" xfId="28461"/>
    <cellStyle name="Normal 4 3 3 11" xfId="28462"/>
    <cellStyle name="Normal 4 3 3 2" xfId="28463"/>
    <cellStyle name="Normal 4 3 3 2 2" xfId="28464"/>
    <cellStyle name="Normal 4 3 3 3" xfId="28465"/>
    <cellStyle name="Normal 4 3 3 3 2" xfId="28466"/>
    <cellStyle name="Normal 4 3 3 4" xfId="28467"/>
    <cellStyle name="Normal 4 3 3 4 2" xfId="28468"/>
    <cellStyle name="Normal 4 3 3 5" xfId="28469"/>
    <cellStyle name="Normal 4 3 3 5 2" xfId="28470"/>
    <cellStyle name="Normal 4 3 3 6" xfId="28471"/>
    <cellStyle name="Normal 4 3 3 6 2" xfId="28472"/>
    <cellStyle name="Normal 4 3 3 7" xfId="28473"/>
    <cellStyle name="Normal 4 3 3 7 2" xfId="28474"/>
    <cellStyle name="Normal 4 3 3 8" xfId="28475"/>
    <cellStyle name="Normal 4 3 3 8 2" xfId="28476"/>
    <cellStyle name="Normal 4 3 3 9" xfId="28477"/>
    <cellStyle name="Normal 4 3 3 9 2" xfId="28478"/>
    <cellStyle name="Normal 4 3 4" xfId="28479"/>
    <cellStyle name="Normal 4 3 4 2" xfId="28480"/>
    <cellStyle name="Normal 4 3 5" xfId="28481"/>
    <cellStyle name="Normal 4 3 5 2" xfId="28482"/>
    <cellStyle name="Normal 4 3 6" xfId="28483"/>
    <cellStyle name="Normal 4 3 6 2" xfId="28484"/>
    <cellStyle name="Normal 4 3 7" xfId="28485"/>
    <cellStyle name="Normal 4 3 7 2" xfId="28486"/>
    <cellStyle name="Normal 4 3 8" xfId="28487"/>
    <cellStyle name="Normal 4 3 8 2" xfId="28488"/>
    <cellStyle name="Normal 4 3 9" xfId="28489"/>
    <cellStyle name="Normal 4 3 9 2" xfId="28490"/>
    <cellStyle name="Normal 4 4" xfId="28491"/>
    <cellStyle name="Normal 4 4 10" xfId="28492"/>
    <cellStyle name="Normal 4 4 10 2" xfId="28493"/>
    <cellStyle name="Normal 4 4 11" xfId="28494"/>
    <cellStyle name="Normal 4 4 11 2" xfId="28495"/>
    <cellStyle name="Normal 4 4 12" xfId="28496"/>
    <cellStyle name="Normal 4 4 12 2" xfId="28497"/>
    <cellStyle name="Normal 4 4 13" xfId="28498"/>
    <cellStyle name="Normal 4 4 2" xfId="28499"/>
    <cellStyle name="Normal 4 4 2 10" xfId="28500"/>
    <cellStyle name="Normal 4 4 2 10 2" xfId="28501"/>
    <cellStyle name="Normal 4 4 2 11" xfId="28502"/>
    <cellStyle name="Normal 4 4 2 11 2" xfId="28503"/>
    <cellStyle name="Normal 4 4 2 12" xfId="28504"/>
    <cellStyle name="Normal 4 4 2 2" xfId="28505"/>
    <cellStyle name="Normal 4 4 2 2 10" xfId="28506"/>
    <cellStyle name="Normal 4 4 2 2 10 2" xfId="28507"/>
    <cellStyle name="Normal 4 4 2 2 11" xfId="28508"/>
    <cellStyle name="Normal 4 4 2 2 2" xfId="28509"/>
    <cellStyle name="Normal 4 4 2 2 2 2" xfId="28510"/>
    <cellStyle name="Normal 4 4 2 2 3" xfId="28511"/>
    <cellStyle name="Normal 4 4 2 2 3 2" xfId="28512"/>
    <cellStyle name="Normal 4 4 2 2 4" xfId="28513"/>
    <cellStyle name="Normal 4 4 2 2 4 2" xfId="28514"/>
    <cellStyle name="Normal 4 4 2 2 5" xfId="28515"/>
    <cellStyle name="Normal 4 4 2 2 5 2" xfId="28516"/>
    <cellStyle name="Normal 4 4 2 2 6" xfId="28517"/>
    <cellStyle name="Normal 4 4 2 2 6 2" xfId="28518"/>
    <cellStyle name="Normal 4 4 2 2 7" xfId="28519"/>
    <cellStyle name="Normal 4 4 2 2 7 2" xfId="28520"/>
    <cellStyle name="Normal 4 4 2 2 8" xfId="28521"/>
    <cellStyle name="Normal 4 4 2 2 8 2" xfId="28522"/>
    <cellStyle name="Normal 4 4 2 2 9" xfId="28523"/>
    <cellStyle name="Normal 4 4 2 2 9 2" xfId="28524"/>
    <cellStyle name="Normal 4 4 2 3" xfId="28525"/>
    <cellStyle name="Normal 4 4 2 3 2" xfId="28526"/>
    <cellStyle name="Normal 4 4 2 4" xfId="28527"/>
    <cellStyle name="Normal 4 4 2 4 2" xfId="28528"/>
    <cellStyle name="Normal 4 4 2 5" xfId="28529"/>
    <cellStyle name="Normal 4 4 2 5 2" xfId="28530"/>
    <cellStyle name="Normal 4 4 2 6" xfId="28531"/>
    <cellStyle name="Normal 4 4 2 6 2" xfId="28532"/>
    <cellStyle name="Normal 4 4 2 7" xfId="28533"/>
    <cellStyle name="Normal 4 4 2 7 2" xfId="28534"/>
    <cellStyle name="Normal 4 4 2 8" xfId="28535"/>
    <cellStyle name="Normal 4 4 2 8 2" xfId="28536"/>
    <cellStyle name="Normal 4 4 2 9" xfId="28537"/>
    <cellStyle name="Normal 4 4 2 9 2" xfId="28538"/>
    <cellStyle name="Normal 4 4 3" xfId="28539"/>
    <cellStyle name="Normal 4 4 3 10" xfId="28540"/>
    <cellStyle name="Normal 4 4 3 10 2" xfId="28541"/>
    <cellStyle name="Normal 4 4 3 11" xfId="28542"/>
    <cellStyle name="Normal 4 4 3 2" xfId="28543"/>
    <cellStyle name="Normal 4 4 3 2 2" xfId="28544"/>
    <cellStyle name="Normal 4 4 3 3" xfId="28545"/>
    <cellStyle name="Normal 4 4 3 3 2" xfId="28546"/>
    <cellStyle name="Normal 4 4 3 4" xfId="28547"/>
    <cellStyle name="Normal 4 4 3 4 2" xfId="28548"/>
    <cellStyle name="Normal 4 4 3 5" xfId="28549"/>
    <cellStyle name="Normal 4 4 3 5 2" xfId="28550"/>
    <cellStyle name="Normal 4 4 3 6" xfId="28551"/>
    <cellStyle name="Normal 4 4 3 6 2" xfId="28552"/>
    <cellStyle name="Normal 4 4 3 7" xfId="28553"/>
    <cellStyle name="Normal 4 4 3 7 2" xfId="28554"/>
    <cellStyle name="Normal 4 4 3 8" xfId="28555"/>
    <cellStyle name="Normal 4 4 3 8 2" xfId="28556"/>
    <cellStyle name="Normal 4 4 3 9" xfId="28557"/>
    <cellStyle name="Normal 4 4 3 9 2" xfId="28558"/>
    <cellStyle name="Normal 4 4 4" xfId="28559"/>
    <cellStyle name="Normal 4 4 4 2" xfId="28560"/>
    <cellStyle name="Normal 4 4 5" xfId="28561"/>
    <cellStyle name="Normal 4 4 5 2" xfId="28562"/>
    <cellStyle name="Normal 4 4 6" xfId="28563"/>
    <cellStyle name="Normal 4 4 6 2" xfId="28564"/>
    <cellStyle name="Normal 4 4 7" xfId="28565"/>
    <cellStyle name="Normal 4 4 7 2" xfId="28566"/>
    <cellStyle name="Normal 4 4 8" xfId="28567"/>
    <cellStyle name="Normal 4 4 8 2" xfId="28568"/>
    <cellStyle name="Normal 4 4 9" xfId="28569"/>
    <cellStyle name="Normal 4 4 9 2" xfId="28570"/>
    <cellStyle name="Normal 4 5" xfId="28571"/>
    <cellStyle name="Normal 4 5 10" xfId="28572"/>
    <cellStyle name="Normal 4 5 10 2" xfId="28573"/>
    <cellStyle name="Normal 4 5 11" xfId="28574"/>
    <cellStyle name="Normal 4 5 11 2" xfId="28575"/>
    <cellStyle name="Normal 4 5 12" xfId="28576"/>
    <cellStyle name="Normal 4 5 12 2" xfId="28577"/>
    <cellStyle name="Normal 4 5 13" xfId="28578"/>
    <cellStyle name="Normal 4 5 2" xfId="28579"/>
    <cellStyle name="Normal 4 5 2 10" xfId="28580"/>
    <cellStyle name="Normal 4 5 2 10 2" xfId="28581"/>
    <cellStyle name="Normal 4 5 2 11" xfId="28582"/>
    <cellStyle name="Normal 4 5 2 11 2" xfId="28583"/>
    <cellStyle name="Normal 4 5 2 12" xfId="28584"/>
    <cellStyle name="Normal 4 5 2 2" xfId="28585"/>
    <cellStyle name="Normal 4 5 2 2 10" xfId="28586"/>
    <cellStyle name="Normal 4 5 2 2 10 2" xfId="28587"/>
    <cellStyle name="Normal 4 5 2 2 11" xfId="28588"/>
    <cellStyle name="Normal 4 5 2 2 2" xfId="28589"/>
    <cellStyle name="Normal 4 5 2 2 2 2" xfId="28590"/>
    <cellStyle name="Normal 4 5 2 2 3" xfId="28591"/>
    <cellStyle name="Normal 4 5 2 2 3 2" xfId="28592"/>
    <cellStyle name="Normal 4 5 2 2 4" xfId="28593"/>
    <cellStyle name="Normal 4 5 2 2 4 2" xfId="28594"/>
    <cellStyle name="Normal 4 5 2 2 5" xfId="28595"/>
    <cellStyle name="Normal 4 5 2 2 5 2" xfId="28596"/>
    <cellStyle name="Normal 4 5 2 2 6" xfId="28597"/>
    <cellStyle name="Normal 4 5 2 2 6 2" xfId="28598"/>
    <cellStyle name="Normal 4 5 2 2 7" xfId="28599"/>
    <cellStyle name="Normal 4 5 2 2 7 2" xfId="28600"/>
    <cellStyle name="Normal 4 5 2 2 8" xfId="28601"/>
    <cellStyle name="Normal 4 5 2 2 8 2" xfId="28602"/>
    <cellStyle name="Normal 4 5 2 2 9" xfId="28603"/>
    <cellStyle name="Normal 4 5 2 2 9 2" xfId="28604"/>
    <cellStyle name="Normal 4 5 2 3" xfId="28605"/>
    <cellStyle name="Normal 4 5 2 3 2" xfId="28606"/>
    <cellStyle name="Normal 4 5 2 4" xfId="28607"/>
    <cellStyle name="Normal 4 5 2 4 2" xfId="28608"/>
    <cellStyle name="Normal 4 5 2 5" xfId="28609"/>
    <cellStyle name="Normal 4 5 2 5 2" xfId="28610"/>
    <cellStyle name="Normal 4 5 2 6" xfId="28611"/>
    <cellStyle name="Normal 4 5 2 6 2" xfId="28612"/>
    <cellStyle name="Normal 4 5 2 7" xfId="28613"/>
    <cellStyle name="Normal 4 5 2 7 2" xfId="28614"/>
    <cellStyle name="Normal 4 5 2 8" xfId="28615"/>
    <cellStyle name="Normal 4 5 2 8 2" xfId="28616"/>
    <cellStyle name="Normal 4 5 2 9" xfId="28617"/>
    <cellStyle name="Normal 4 5 2 9 2" xfId="28618"/>
    <cellStyle name="Normal 4 5 3" xfId="28619"/>
    <cellStyle name="Normal 4 5 3 10" xfId="28620"/>
    <cellStyle name="Normal 4 5 3 10 2" xfId="28621"/>
    <cellStyle name="Normal 4 5 3 11" xfId="28622"/>
    <cellStyle name="Normal 4 5 3 2" xfId="28623"/>
    <cellStyle name="Normal 4 5 3 2 2" xfId="28624"/>
    <cellStyle name="Normal 4 5 3 3" xfId="28625"/>
    <cellStyle name="Normal 4 5 3 3 2" xfId="28626"/>
    <cellStyle name="Normal 4 5 3 4" xfId="28627"/>
    <cellStyle name="Normal 4 5 3 4 2" xfId="28628"/>
    <cellStyle name="Normal 4 5 3 5" xfId="28629"/>
    <cellStyle name="Normal 4 5 3 5 2" xfId="28630"/>
    <cellStyle name="Normal 4 5 3 6" xfId="28631"/>
    <cellStyle name="Normal 4 5 3 6 2" xfId="28632"/>
    <cellStyle name="Normal 4 5 3 7" xfId="28633"/>
    <cellStyle name="Normal 4 5 3 7 2" xfId="28634"/>
    <cellStyle name="Normal 4 5 3 8" xfId="28635"/>
    <cellStyle name="Normal 4 5 3 8 2" xfId="28636"/>
    <cellStyle name="Normal 4 5 3 9" xfId="28637"/>
    <cellStyle name="Normal 4 5 3 9 2" xfId="28638"/>
    <cellStyle name="Normal 4 5 4" xfId="28639"/>
    <cellStyle name="Normal 4 5 4 2" xfId="28640"/>
    <cellStyle name="Normal 4 5 5" xfId="28641"/>
    <cellStyle name="Normal 4 5 5 2" xfId="28642"/>
    <cellStyle name="Normal 4 5 6" xfId="28643"/>
    <cellStyle name="Normal 4 5 6 2" xfId="28644"/>
    <cellStyle name="Normal 4 5 7" xfId="28645"/>
    <cellStyle name="Normal 4 5 7 2" xfId="28646"/>
    <cellStyle name="Normal 4 5 8" xfId="28647"/>
    <cellStyle name="Normal 4 5 8 2" xfId="28648"/>
    <cellStyle name="Normal 4 5 9" xfId="28649"/>
    <cellStyle name="Normal 4 5 9 2" xfId="28650"/>
    <cellStyle name="Normal 4 6" xfId="28651"/>
    <cellStyle name="Normal 4 6 10" xfId="28652"/>
    <cellStyle name="Normal 4 6 10 2" xfId="28653"/>
    <cellStyle name="Normal 4 6 11" xfId="28654"/>
    <cellStyle name="Normal 4 6 11 2" xfId="28655"/>
    <cellStyle name="Normal 4 6 12" xfId="28656"/>
    <cellStyle name="Normal 4 6 12 2" xfId="28657"/>
    <cellStyle name="Normal 4 6 13" xfId="28658"/>
    <cellStyle name="Normal 4 6 2" xfId="28659"/>
    <cellStyle name="Normal 4 6 2 10" xfId="28660"/>
    <cellStyle name="Normal 4 6 2 10 2" xfId="28661"/>
    <cellStyle name="Normal 4 6 2 11" xfId="28662"/>
    <cellStyle name="Normal 4 6 2 11 2" xfId="28663"/>
    <cellStyle name="Normal 4 6 2 12" xfId="28664"/>
    <cellStyle name="Normal 4 6 2 2" xfId="28665"/>
    <cellStyle name="Normal 4 6 2 2 10" xfId="28666"/>
    <cellStyle name="Normal 4 6 2 2 10 2" xfId="28667"/>
    <cellStyle name="Normal 4 6 2 2 11" xfId="28668"/>
    <cellStyle name="Normal 4 6 2 2 2" xfId="28669"/>
    <cellStyle name="Normal 4 6 2 2 2 2" xfId="28670"/>
    <cellStyle name="Normal 4 6 2 2 3" xfId="28671"/>
    <cellStyle name="Normal 4 6 2 2 3 2" xfId="28672"/>
    <cellStyle name="Normal 4 6 2 2 4" xfId="28673"/>
    <cellStyle name="Normal 4 6 2 2 4 2" xfId="28674"/>
    <cellStyle name="Normal 4 6 2 2 5" xfId="28675"/>
    <cellStyle name="Normal 4 6 2 2 5 2" xfId="28676"/>
    <cellStyle name="Normal 4 6 2 2 6" xfId="28677"/>
    <cellStyle name="Normal 4 6 2 2 6 2" xfId="28678"/>
    <cellStyle name="Normal 4 6 2 2 7" xfId="28679"/>
    <cellStyle name="Normal 4 6 2 2 7 2" xfId="28680"/>
    <cellStyle name="Normal 4 6 2 2 8" xfId="28681"/>
    <cellStyle name="Normal 4 6 2 2 8 2" xfId="28682"/>
    <cellStyle name="Normal 4 6 2 2 9" xfId="28683"/>
    <cellStyle name="Normal 4 6 2 2 9 2" xfId="28684"/>
    <cellStyle name="Normal 4 6 2 3" xfId="28685"/>
    <cellStyle name="Normal 4 6 2 3 2" xfId="28686"/>
    <cellStyle name="Normal 4 6 2 4" xfId="28687"/>
    <cellStyle name="Normal 4 6 2 4 2" xfId="28688"/>
    <cellStyle name="Normal 4 6 2 5" xfId="28689"/>
    <cellStyle name="Normal 4 6 2 5 2" xfId="28690"/>
    <cellStyle name="Normal 4 6 2 6" xfId="28691"/>
    <cellStyle name="Normal 4 6 2 6 2" xfId="28692"/>
    <cellStyle name="Normal 4 6 2 7" xfId="28693"/>
    <cellStyle name="Normal 4 6 2 7 2" xfId="28694"/>
    <cellStyle name="Normal 4 6 2 8" xfId="28695"/>
    <cellStyle name="Normal 4 6 2 8 2" xfId="28696"/>
    <cellStyle name="Normal 4 6 2 9" xfId="28697"/>
    <cellStyle name="Normal 4 6 2 9 2" xfId="28698"/>
    <cellStyle name="Normal 4 6 3" xfId="28699"/>
    <cellStyle name="Normal 4 6 3 10" xfId="28700"/>
    <cellStyle name="Normal 4 6 3 10 2" xfId="28701"/>
    <cellStyle name="Normal 4 6 3 11" xfId="28702"/>
    <cellStyle name="Normal 4 6 3 2" xfId="28703"/>
    <cellStyle name="Normal 4 6 3 2 2" xfId="28704"/>
    <cellStyle name="Normal 4 6 3 3" xfId="28705"/>
    <cellStyle name="Normal 4 6 3 3 2" xfId="28706"/>
    <cellStyle name="Normal 4 6 3 4" xfId="28707"/>
    <cellStyle name="Normal 4 6 3 4 2" xfId="28708"/>
    <cellStyle name="Normal 4 6 3 5" xfId="28709"/>
    <cellStyle name="Normal 4 6 3 5 2" xfId="28710"/>
    <cellStyle name="Normal 4 6 3 6" xfId="28711"/>
    <cellStyle name="Normal 4 6 3 6 2" xfId="28712"/>
    <cellStyle name="Normal 4 6 3 7" xfId="28713"/>
    <cellStyle name="Normal 4 6 3 7 2" xfId="28714"/>
    <cellStyle name="Normal 4 6 3 8" xfId="28715"/>
    <cellStyle name="Normal 4 6 3 8 2" xfId="28716"/>
    <cellStyle name="Normal 4 6 3 9" xfId="28717"/>
    <cellStyle name="Normal 4 6 3 9 2" xfId="28718"/>
    <cellStyle name="Normal 4 6 4" xfId="28719"/>
    <cellStyle name="Normal 4 6 4 2" xfId="28720"/>
    <cellStyle name="Normal 4 6 5" xfId="28721"/>
    <cellStyle name="Normal 4 6 5 2" xfId="28722"/>
    <cellStyle name="Normal 4 6 6" xfId="28723"/>
    <cellStyle name="Normal 4 6 6 2" xfId="28724"/>
    <cellStyle name="Normal 4 6 7" xfId="28725"/>
    <cellStyle name="Normal 4 6 7 2" xfId="28726"/>
    <cellStyle name="Normal 4 6 8" xfId="28727"/>
    <cellStyle name="Normal 4 6 8 2" xfId="28728"/>
    <cellStyle name="Normal 4 6 9" xfId="28729"/>
    <cellStyle name="Normal 4 6 9 2" xfId="28730"/>
    <cellStyle name="Normal 4 7" xfId="28731"/>
    <cellStyle name="Normal 4 7 10" xfId="28732"/>
    <cellStyle name="Normal 4 7 10 2" xfId="28733"/>
    <cellStyle name="Normal 4 7 11" xfId="28734"/>
    <cellStyle name="Normal 4 7 11 2" xfId="28735"/>
    <cellStyle name="Normal 4 7 12" xfId="28736"/>
    <cellStyle name="Normal 4 7 2" xfId="28737"/>
    <cellStyle name="Normal 4 7 2 10" xfId="28738"/>
    <cellStyle name="Normal 4 7 2 10 2" xfId="28739"/>
    <cellStyle name="Normal 4 7 2 11" xfId="28740"/>
    <cellStyle name="Normal 4 7 2 2" xfId="28741"/>
    <cellStyle name="Normal 4 7 2 2 2" xfId="28742"/>
    <cellStyle name="Normal 4 7 2 3" xfId="28743"/>
    <cellStyle name="Normal 4 7 2 3 2" xfId="28744"/>
    <cellStyle name="Normal 4 7 2 4" xfId="28745"/>
    <cellStyle name="Normal 4 7 2 4 2" xfId="28746"/>
    <cellStyle name="Normal 4 7 2 5" xfId="28747"/>
    <cellStyle name="Normal 4 7 2 5 2" xfId="28748"/>
    <cellStyle name="Normal 4 7 2 6" xfId="28749"/>
    <cellStyle name="Normal 4 7 2 6 2" xfId="28750"/>
    <cellStyle name="Normal 4 7 2 7" xfId="28751"/>
    <cellStyle name="Normal 4 7 2 7 2" xfId="28752"/>
    <cellStyle name="Normal 4 7 2 8" xfId="28753"/>
    <cellStyle name="Normal 4 7 2 8 2" xfId="28754"/>
    <cellStyle name="Normal 4 7 2 9" xfId="28755"/>
    <cellStyle name="Normal 4 7 2 9 2" xfId="28756"/>
    <cellStyle name="Normal 4 7 3" xfId="28757"/>
    <cellStyle name="Normal 4 7 3 2" xfId="28758"/>
    <cellStyle name="Normal 4 7 4" xfId="28759"/>
    <cellStyle name="Normal 4 7 4 2" xfId="28760"/>
    <cellStyle name="Normal 4 7 5" xfId="28761"/>
    <cellStyle name="Normal 4 7 5 2" xfId="28762"/>
    <cellStyle name="Normal 4 7 6" xfId="28763"/>
    <cellStyle name="Normal 4 7 6 2" xfId="28764"/>
    <cellStyle name="Normal 4 7 7" xfId="28765"/>
    <cellStyle name="Normal 4 7 7 2" xfId="28766"/>
    <cellStyle name="Normal 4 7 8" xfId="28767"/>
    <cellStyle name="Normal 4 7 8 2" xfId="28768"/>
    <cellStyle name="Normal 4 7 9" xfId="28769"/>
    <cellStyle name="Normal 4 7 9 2" xfId="28770"/>
    <cellStyle name="Normal 4 8" xfId="28771"/>
    <cellStyle name="Normal 4 8 10" xfId="28772"/>
    <cellStyle name="Normal 4 8 10 2" xfId="28773"/>
    <cellStyle name="Normal 4 8 11" xfId="28774"/>
    <cellStyle name="Normal 4 8 2" xfId="28775"/>
    <cellStyle name="Normal 4 8 2 2" xfId="28776"/>
    <cellStyle name="Normal 4 8 3" xfId="28777"/>
    <cellStyle name="Normal 4 8 3 2" xfId="28778"/>
    <cellStyle name="Normal 4 8 4" xfId="28779"/>
    <cellStyle name="Normal 4 8 4 2" xfId="28780"/>
    <cellStyle name="Normal 4 8 5" xfId="28781"/>
    <cellStyle name="Normal 4 8 5 2" xfId="28782"/>
    <cellStyle name="Normal 4 8 6" xfId="28783"/>
    <cellStyle name="Normal 4 8 6 2" xfId="28784"/>
    <cellStyle name="Normal 4 8 7" xfId="28785"/>
    <cellStyle name="Normal 4 8 7 2" xfId="28786"/>
    <cellStyle name="Normal 4 8 8" xfId="28787"/>
    <cellStyle name="Normal 4 8 8 2" xfId="28788"/>
    <cellStyle name="Normal 4 8 9" xfId="28789"/>
    <cellStyle name="Normal 4 8 9 2" xfId="28790"/>
    <cellStyle name="Normal 4 9" xfId="28791"/>
    <cellStyle name="Normal 4 9 2" xfId="28792"/>
    <cellStyle name="Normal 40" xfId="28793"/>
    <cellStyle name="Normal 40 10" xfId="28794"/>
    <cellStyle name="Normal 40 10 2" xfId="28795"/>
    <cellStyle name="Normal 40 11" xfId="28796"/>
    <cellStyle name="Normal 40 2" xfId="28797"/>
    <cellStyle name="Normal 40 2 2" xfId="28798"/>
    <cellStyle name="Normal 40 3" xfId="28799"/>
    <cellStyle name="Normal 40 3 2" xfId="28800"/>
    <cellStyle name="Normal 40 4" xfId="28801"/>
    <cellStyle name="Normal 40 4 2" xfId="28802"/>
    <cellStyle name="Normal 40 5" xfId="28803"/>
    <cellStyle name="Normal 40 5 2" xfId="28804"/>
    <cellStyle name="Normal 40 6" xfId="28805"/>
    <cellStyle name="Normal 40 6 2" xfId="28806"/>
    <cellStyle name="Normal 40 7" xfId="28807"/>
    <cellStyle name="Normal 40 7 2" xfId="28808"/>
    <cellStyle name="Normal 40 8" xfId="28809"/>
    <cellStyle name="Normal 40 8 2" xfId="28810"/>
    <cellStyle name="Normal 40 9" xfId="28811"/>
    <cellStyle name="Normal 40 9 2" xfId="28812"/>
    <cellStyle name="Normal 41" xfId="28813"/>
    <cellStyle name="Normal 41 2" xfId="28814"/>
    <cellStyle name="Normal 42" xfId="28815"/>
    <cellStyle name="Normal 42 2" xfId="28816"/>
    <cellStyle name="Normal 43" xfId="28817"/>
    <cellStyle name="Normal 43 2" xfId="28818"/>
    <cellStyle name="Normal 44" xfId="28819"/>
    <cellStyle name="Normal 44 2" xfId="28820"/>
    <cellStyle name="Normal 45" xfId="28821"/>
    <cellStyle name="Normal 45 2" xfId="28822"/>
    <cellStyle name="Normal 46" xfId="28823"/>
    <cellStyle name="Normal 46 2" xfId="28824"/>
    <cellStyle name="Normal 47" xfId="28825"/>
    <cellStyle name="Normal 47 2" xfId="28826"/>
    <cellStyle name="Normal 48" xfId="28827"/>
    <cellStyle name="Normal 48 2" xfId="28828"/>
    <cellStyle name="Normal 49" xfId="28829"/>
    <cellStyle name="Normal 49 2" xfId="28830"/>
    <cellStyle name="Normal 5" xfId="28831"/>
    <cellStyle name="Normal 5 10" xfId="28832"/>
    <cellStyle name="Normal 5 10 10" xfId="28833"/>
    <cellStyle name="Normal 5 10 10 2" xfId="28834"/>
    <cellStyle name="Normal 5 10 11" xfId="28835"/>
    <cellStyle name="Normal 5 10 2" xfId="28836"/>
    <cellStyle name="Normal 5 10 2 2" xfId="28837"/>
    <cellStyle name="Normal 5 10 3" xfId="28838"/>
    <cellStyle name="Normal 5 10 3 2" xfId="28839"/>
    <cellStyle name="Normal 5 10 4" xfId="28840"/>
    <cellStyle name="Normal 5 10 4 2" xfId="28841"/>
    <cellStyle name="Normal 5 10 5" xfId="28842"/>
    <cellStyle name="Normal 5 10 5 2" xfId="28843"/>
    <cellStyle name="Normal 5 10 6" xfId="28844"/>
    <cellStyle name="Normal 5 10 6 2" xfId="28845"/>
    <cellStyle name="Normal 5 10 7" xfId="28846"/>
    <cellStyle name="Normal 5 10 7 2" xfId="28847"/>
    <cellStyle name="Normal 5 10 8" xfId="28848"/>
    <cellStyle name="Normal 5 10 8 2" xfId="28849"/>
    <cellStyle name="Normal 5 10 9" xfId="28850"/>
    <cellStyle name="Normal 5 10 9 2" xfId="28851"/>
    <cellStyle name="Normal 5 11" xfId="28852"/>
    <cellStyle name="Normal 5 11 2" xfId="28853"/>
    <cellStyle name="Normal 5 12" xfId="28854"/>
    <cellStyle name="Normal 5 12 2" xfId="28855"/>
    <cellStyle name="Normal 5 13" xfId="28856"/>
    <cellStyle name="Normal 5 13 2" xfId="28857"/>
    <cellStyle name="Normal 5 14" xfId="28858"/>
    <cellStyle name="Normal 5 14 2" xfId="28859"/>
    <cellStyle name="Normal 5 15" xfId="28860"/>
    <cellStyle name="Normal 5 15 2" xfId="28861"/>
    <cellStyle name="Normal 5 16" xfId="28862"/>
    <cellStyle name="Normal 5 16 2" xfId="28863"/>
    <cellStyle name="Normal 5 17" xfId="28864"/>
    <cellStyle name="Normal 5 17 2" xfId="28865"/>
    <cellStyle name="Normal 5 18" xfId="28866"/>
    <cellStyle name="Normal 5 18 2" xfId="28867"/>
    <cellStyle name="Normal 5 19" xfId="28868"/>
    <cellStyle name="Normal 5 19 2" xfId="28869"/>
    <cellStyle name="Normal 5 2" xfId="28870"/>
    <cellStyle name="Normal 5 2 10" xfId="28871"/>
    <cellStyle name="Normal 5 2 10 2" xfId="28872"/>
    <cellStyle name="Normal 5 2 11" xfId="28873"/>
    <cellStyle name="Normal 5 2 11 2" xfId="28874"/>
    <cellStyle name="Normal 5 2 12" xfId="28875"/>
    <cellStyle name="Normal 5 2 12 2" xfId="28876"/>
    <cellStyle name="Normal 5 2 13" xfId="28877"/>
    <cellStyle name="Normal 5 2 13 2" xfId="28878"/>
    <cellStyle name="Normal 5 2 14" xfId="28879"/>
    <cellStyle name="Normal 5 2 14 2" xfId="28880"/>
    <cellStyle name="Normal 5 2 15" xfId="28881"/>
    <cellStyle name="Normal 5 2 15 2" xfId="28882"/>
    <cellStyle name="Normal 5 2 16" xfId="28883"/>
    <cellStyle name="Normal 5 2 16 2" xfId="28884"/>
    <cellStyle name="Normal 5 2 17" xfId="28885"/>
    <cellStyle name="Normal 5 2 17 2" xfId="28886"/>
    <cellStyle name="Normal 5 2 18" xfId="28887"/>
    <cellStyle name="Normal 5 2 19" xfId="28888"/>
    <cellStyle name="Normal 5 2 2" xfId="28889"/>
    <cellStyle name="Normal 5 2 2 10" xfId="28890"/>
    <cellStyle name="Normal 5 2 2 10 2" xfId="28891"/>
    <cellStyle name="Normal 5 2 2 11" xfId="28892"/>
    <cellStyle name="Normal 5 2 2 11 2" xfId="28893"/>
    <cellStyle name="Normal 5 2 2 12" xfId="28894"/>
    <cellStyle name="Normal 5 2 2 12 2" xfId="28895"/>
    <cellStyle name="Normal 5 2 2 13" xfId="28896"/>
    <cellStyle name="Normal 5 2 2 14" xfId="28897"/>
    <cellStyle name="Normal 5 2 2 2" xfId="28898"/>
    <cellStyle name="Normal 5 2 2 2 10" xfId="28899"/>
    <cellStyle name="Normal 5 2 2 2 10 2" xfId="28900"/>
    <cellStyle name="Normal 5 2 2 2 11" xfId="28901"/>
    <cellStyle name="Normal 5 2 2 2 11 2" xfId="28902"/>
    <cellStyle name="Normal 5 2 2 2 12" xfId="28903"/>
    <cellStyle name="Normal 5 2 2 2 2" xfId="28904"/>
    <cellStyle name="Normal 5 2 2 2 2 10" xfId="28905"/>
    <cellStyle name="Normal 5 2 2 2 2 10 2" xfId="28906"/>
    <cellStyle name="Normal 5 2 2 2 2 11" xfId="28907"/>
    <cellStyle name="Normal 5 2 2 2 2 2" xfId="28908"/>
    <cellStyle name="Normal 5 2 2 2 2 2 2" xfId="28909"/>
    <cellStyle name="Normal 5 2 2 2 2 3" xfId="28910"/>
    <cellStyle name="Normal 5 2 2 2 2 3 2" xfId="28911"/>
    <cellStyle name="Normal 5 2 2 2 2 4" xfId="28912"/>
    <cellStyle name="Normal 5 2 2 2 2 4 2" xfId="28913"/>
    <cellStyle name="Normal 5 2 2 2 2 5" xfId="28914"/>
    <cellStyle name="Normal 5 2 2 2 2 5 2" xfId="28915"/>
    <cellStyle name="Normal 5 2 2 2 2 6" xfId="28916"/>
    <cellStyle name="Normal 5 2 2 2 2 6 2" xfId="28917"/>
    <cellStyle name="Normal 5 2 2 2 2 7" xfId="28918"/>
    <cellStyle name="Normal 5 2 2 2 2 7 2" xfId="28919"/>
    <cellStyle name="Normal 5 2 2 2 2 8" xfId="28920"/>
    <cellStyle name="Normal 5 2 2 2 2 8 2" xfId="28921"/>
    <cellStyle name="Normal 5 2 2 2 2 9" xfId="28922"/>
    <cellStyle name="Normal 5 2 2 2 2 9 2" xfId="28923"/>
    <cellStyle name="Normal 5 2 2 2 3" xfId="28924"/>
    <cellStyle name="Normal 5 2 2 2 3 2" xfId="28925"/>
    <cellStyle name="Normal 5 2 2 2 4" xfId="28926"/>
    <cellStyle name="Normal 5 2 2 2 4 2" xfId="28927"/>
    <cellStyle name="Normal 5 2 2 2 5" xfId="28928"/>
    <cellStyle name="Normal 5 2 2 2 5 2" xfId="28929"/>
    <cellStyle name="Normal 5 2 2 2 6" xfId="28930"/>
    <cellStyle name="Normal 5 2 2 2 6 2" xfId="28931"/>
    <cellStyle name="Normal 5 2 2 2 7" xfId="28932"/>
    <cellStyle name="Normal 5 2 2 2 7 2" xfId="28933"/>
    <cellStyle name="Normal 5 2 2 2 8" xfId="28934"/>
    <cellStyle name="Normal 5 2 2 2 8 2" xfId="28935"/>
    <cellStyle name="Normal 5 2 2 2 9" xfId="28936"/>
    <cellStyle name="Normal 5 2 2 2 9 2" xfId="28937"/>
    <cellStyle name="Normal 5 2 2 3" xfId="28938"/>
    <cellStyle name="Normal 5 2 2 3 10" xfId="28939"/>
    <cellStyle name="Normal 5 2 2 3 10 2" xfId="28940"/>
    <cellStyle name="Normal 5 2 2 3 11" xfId="28941"/>
    <cellStyle name="Normal 5 2 2 3 2" xfId="28942"/>
    <cellStyle name="Normal 5 2 2 3 2 2" xfId="28943"/>
    <cellStyle name="Normal 5 2 2 3 3" xfId="28944"/>
    <cellStyle name="Normal 5 2 2 3 3 2" xfId="28945"/>
    <cellStyle name="Normal 5 2 2 3 4" xfId="28946"/>
    <cellStyle name="Normal 5 2 2 3 4 2" xfId="28947"/>
    <cellStyle name="Normal 5 2 2 3 5" xfId="28948"/>
    <cellStyle name="Normal 5 2 2 3 5 2" xfId="28949"/>
    <cellStyle name="Normal 5 2 2 3 6" xfId="28950"/>
    <cellStyle name="Normal 5 2 2 3 6 2" xfId="28951"/>
    <cellStyle name="Normal 5 2 2 3 7" xfId="28952"/>
    <cellStyle name="Normal 5 2 2 3 7 2" xfId="28953"/>
    <cellStyle name="Normal 5 2 2 3 8" xfId="28954"/>
    <cellStyle name="Normal 5 2 2 3 8 2" xfId="28955"/>
    <cellStyle name="Normal 5 2 2 3 9" xfId="28956"/>
    <cellStyle name="Normal 5 2 2 3 9 2" xfId="28957"/>
    <cellStyle name="Normal 5 2 2 4" xfId="28958"/>
    <cellStyle name="Normal 5 2 2 4 2" xfId="28959"/>
    <cellStyle name="Normal 5 2 2 5" xfId="28960"/>
    <cellStyle name="Normal 5 2 2 5 2" xfId="28961"/>
    <cellStyle name="Normal 5 2 2 6" xfId="28962"/>
    <cellStyle name="Normal 5 2 2 6 2" xfId="28963"/>
    <cellStyle name="Normal 5 2 2 7" xfId="28964"/>
    <cellStyle name="Normal 5 2 2 7 2" xfId="28965"/>
    <cellStyle name="Normal 5 2 2 8" xfId="28966"/>
    <cellStyle name="Normal 5 2 2 8 2" xfId="28967"/>
    <cellStyle name="Normal 5 2 2 9" xfId="28968"/>
    <cellStyle name="Normal 5 2 2 9 2" xfId="28969"/>
    <cellStyle name="Normal 5 2 20" xfId="28970"/>
    <cellStyle name="Normal 5 2 21" xfId="28971"/>
    <cellStyle name="Normal 5 2 3" xfId="28972"/>
    <cellStyle name="Normal 5 2 3 10" xfId="28973"/>
    <cellStyle name="Normal 5 2 3 10 2" xfId="28974"/>
    <cellStyle name="Normal 5 2 3 11" xfId="28975"/>
    <cellStyle name="Normal 5 2 3 11 2" xfId="28976"/>
    <cellStyle name="Normal 5 2 3 12" xfId="28977"/>
    <cellStyle name="Normal 5 2 3 12 2" xfId="28978"/>
    <cellStyle name="Normal 5 2 3 13" xfId="28979"/>
    <cellStyle name="Normal 5 2 3 2" xfId="28980"/>
    <cellStyle name="Normal 5 2 3 2 10" xfId="28981"/>
    <cellStyle name="Normal 5 2 3 2 10 2" xfId="28982"/>
    <cellStyle name="Normal 5 2 3 2 11" xfId="28983"/>
    <cellStyle name="Normal 5 2 3 2 11 2" xfId="28984"/>
    <cellStyle name="Normal 5 2 3 2 12" xfId="28985"/>
    <cellStyle name="Normal 5 2 3 2 2" xfId="28986"/>
    <cellStyle name="Normal 5 2 3 2 2 10" xfId="28987"/>
    <cellStyle name="Normal 5 2 3 2 2 10 2" xfId="28988"/>
    <cellStyle name="Normal 5 2 3 2 2 11" xfId="28989"/>
    <cellStyle name="Normal 5 2 3 2 2 2" xfId="28990"/>
    <cellStyle name="Normal 5 2 3 2 2 2 2" xfId="28991"/>
    <cellStyle name="Normal 5 2 3 2 2 3" xfId="28992"/>
    <cellStyle name="Normal 5 2 3 2 2 3 2" xfId="28993"/>
    <cellStyle name="Normal 5 2 3 2 2 4" xfId="28994"/>
    <cellStyle name="Normal 5 2 3 2 2 4 2" xfId="28995"/>
    <cellStyle name="Normal 5 2 3 2 2 5" xfId="28996"/>
    <cellStyle name="Normal 5 2 3 2 2 5 2" xfId="28997"/>
    <cellStyle name="Normal 5 2 3 2 2 6" xfId="28998"/>
    <cellStyle name="Normal 5 2 3 2 2 6 2" xfId="28999"/>
    <cellStyle name="Normal 5 2 3 2 2 7" xfId="29000"/>
    <cellStyle name="Normal 5 2 3 2 2 7 2" xfId="29001"/>
    <cellStyle name="Normal 5 2 3 2 2 8" xfId="29002"/>
    <cellStyle name="Normal 5 2 3 2 2 8 2" xfId="29003"/>
    <cellStyle name="Normal 5 2 3 2 2 9" xfId="29004"/>
    <cellStyle name="Normal 5 2 3 2 2 9 2" xfId="29005"/>
    <cellStyle name="Normal 5 2 3 2 3" xfId="29006"/>
    <cellStyle name="Normal 5 2 3 2 3 2" xfId="29007"/>
    <cellStyle name="Normal 5 2 3 2 4" xfId="29008"/>
    <cellStyle name="Normal 5 2 3 2 4 2" xfId="29009"/>
    <cellStyle name="Normal 5 2 3 2 5" xfId="29010"/>
    <cellStyle name="Normal 5 2 3 2 5 2" xfId="29011"/>
    <cellStyle name="Normal 5 2 3 2 6" xfId="29012"/>
    <cellStyle name="Normal 5 2 3 2 6 2" xfId="29013"/>
    <cellStyle name="Normal 5 2 3 2 7" xfId="29014"/>
    <cellStyle name="Normal 5 2 3 2 7 2" xfId="29015"/>
    <cellStyle name="Normal 5 2 3 2 8" xfId="29016"/>
    <cellStyle name="Normal 5 2 3 2 8 2" xfId="29017"/>
    <cellStyle name="Normal 5 2 3 2 9" xfId="29018"/>
    <cellStyle name="Normal 5 2 3 2 9 2" xfId="29019"/>
    <cellStyle name="Normal 5 2 3 3" xfId="29020"/>
    <cellStyle name="Normal 5 2 3 3 10" xfId="29021"/>
    <cellStyle name="Normal 5 2 3 3 10 2" xfId="29022"/>
    <cellStyle name="Normal 5 2 3 3 11" xfId="29023"/>
    <cellStyle name="Normal 5 2 3 3 2" xfId="29024"/>
    <cellStyle name="Normal 5 2 3 3 2 2" xfId="29025"/>
    <cellStyle name="Normal 5 2 3 3 3" xfId="29026"/>
    <cellStyle name="Normal 5 2 3 3 3 2" xfId="29027"/>
    <cellStyle name="Normal 5 2 3 3 4" xfId="29028"/>
    <cellStyle name="Normal 5 2 3 3 4 2" xfId="29029"/>
    <cellStyle name="Normal 5 2 3 3 5" xfId="29030"/>
    <cellStyle name="Normal 5 2 3 3 5 2" xfId="29031"/>
    <cellStyle name="Normal 5 2 3 3 6" xfId="29032"/>
    <cellStyle name="Normal 5 2 3 3 6 2" xfId="29033"/>
    <cellStyle name="Normal 5 2 3 3 7" xfId="29034"/>
    <cellStyle name="Normal 5 2 3 3 7 2" xfId="29035"/>
    <cellStyle name="Normal 5 2 3 3 8" xfId="29036"/>
    <cellStyle name="Normal 5 2 3 3 8 2" xfId="29037"/>
    <cellStyle name="Normal 5 2 3 3 9" xfId="29038"/>
    <cellStyle name="Normal 5 2 3 3 9 2" xfId="29039"/>
    <cellStyle name="Normal 5 2 3 4" xfId="29040"/>
    <cellStyle name="Normal 5 2 3 4 2" xfId="29041"/>
    <cellStyle name="Normal 5 2 3 5" xfId="29042"/>
    <cellStyle name="Normal 5 2 3 5 2" xfId="29043"/>
    <cellStyle name="Normal 5 2 3 6" xfId="29044"/>
    <cellStyle name="Normal 5 2 3 6 2" xfId="29045"/>
    <cellStyle name="Normal 5 2 3 7" xfId="29046"/>
    <cellStyle name="Normal 5 2 3 7 2" xfId="29047"/>
    <cellStyle name="Normal 5 2 3 8" xfId="29048"/>
    <cellStyle name="Normal 5 2 3 8 2" xfId="29049"/>
    <cellStyle name="Normal 5 2 3 9" xfId="29050"/>
    <cellStyle name="Normal 5 2 3 9 2" xfId="29051"/>
    <cellStyle name="Normal 5 2 4" xfId="29052"/>
    <cellStyle name="Normal 5 2 4 10" xfId="29053"/>
    <cellStyle name="Normal 5 2 4 10 2" xfId="29054"/>
    <cellStyle name="Normal 5 2 4 11" xfId="29055"/>
    <cellStyle name="Normal 5 2 4 11 2" xfId="29056"/>
    <cellStyle name="Normal 5 2 4 12" xfId="29057"/>
    <cellStyle name="Normal 5 2 4 12 2" xfId="29058"/>
    <cellStyle name="Normal 5 2 4 13" xfId="29059"/>
    <cellStyle name="Normal 5 2 4 2" xfId="29060"/>
    <cellStyle name="Normal 5 2 4 2 10" xfId="29061"/>
    <cellStyle name="Normal 5 2 4 2 10 2" xfId="29062"/>
    <cellStyle name="Normal 5 2 4 2 11" xfId="29063"/>
    <cellStyle name="Normal 5 2 4 2 11 2" xfId="29064"/>
    <cellStyle name="Normal 5 2 4 2 12" xfId="29065"/>
    <cellStyle name="Normal 5 2 4 2 2" xfId="29066"/>
    <cellStyle name="Normal 5 2 4 2 2 10" xfId="29067"/>
    <cellStyle name="Normal 5 2 4 2 2 10 2" xfId="29068"/>
    <cellStyle name="Normal 5 2 4 2 2 11" xfId="29069"/>
    <cellStyle name="Normal 5 2 4 2 2 2" xfId="29070"/>
    <cellStyle name="Normal 5 2 4 2 2 2 2" xfId="29071"/>
    <cellStyle name="Normal 5 2 4 2 2 3" xfId="29072"/>
    <cellStyle name="Normal 5 2 4 2 2 3 2" xfId="29073"/>
    <cellStyle name="Normal 5 2 4 2 2 4" xfId="29074"/>
    <cellStyle name="Normal 5 2 4 2 2 4 2" xfId="29075"/>
    <cellStyle name="Normal 5 2 4 2 2 5" xfId="29076"/>
    <cellStyle name="Normal 5 2 4 2 2 5 2" xfId="29077"/>
    <cellStyle name="Normal 5 2 4 2 2 6" xfId="29078"/>
    <cellStyle name="Normal 5 2 4 2 2 6 2" xfId="29079"/>
    <cellStyle name="Normal 5 2 4 2 2 7" xfId="29080"/>
    <cellStyle name="Normal 5 2 4 2 2 7 2" xfId="29081"/>
    <cellStyle name="Normal 5 2 4 2 2 8" xfId="29082"/>
    <cellStyle name="Normal 5 2 4 2 2 8 2" xfId="29083"/>
    <cellStyle name="Normal 5 2 4 2 2 9" xfId="29084"/>
    <cellStyle name="Normal 5 2 4 2 2 9 2" xfId="29085"/>
    <cellStyle name="Normal 5 2 4 2 3" xfId="29086"/>
    <cellStyle name="Normal 5 2 4 2 3 2" xfId="29087"/>
    <cellStyle name="Normal 5 2 4 2 4" xfId="29088"/>
    <cellStyle name="Normal 5 2 4 2 4 2" xfId="29089"/>
    <cellStyle name="Normal 5 2 4 2 5" xfId="29090"/>
    <cellStyle name="Normal 5 2 4 2 5 2" xfId="29091"/>
    <cellStyle name="Normal 5 2 4 2 6" xfId="29092"/>
    <cellStyle name="Normal 5 2 4 2 6 2" xfId="29093"/>
    <cellStyle name="Normal 5 2 4 2 7" xfId="29094"/>
    <cellStyle name="Normal 5 2 4 2 7 2" xfId="29095"/>
    <cellStyle name="Normal 5 2 4 2 8" xfId="29096"/>
    <cellStyle name="Normal 5 2 4 2 8 2" xfId="29097"/>
    <cellStyle name="Normal 5 2 4 2 9" xfId="29098"/>
    <cellStyle name="Normal 5 2 4 2 9 2" xfId="29099"/>
    <cellStyle name="Normal 5 2 4 3" xfId="29100"/>
    <cellStyle name="Normal 5 2 4 3 10" xfId="29101"/>
    <cellStyle name="Normal 5 2 4 3 10 2" xfId="29102"/>
    <cellStyle name="Normal 5 2 4 3 11" xfId="29103"/>
    <cellStyle name="Normal 5 2 4 3 2" xfId="29104"/>
    <cellStyle name="Normal 5 2 4 3 2 2" xfId="29105"/>
    <cellStyle name="Normal 5 2 4 3 3" xfId="29106"/>
    <cellStyle name="Normal 5 2 4 3 3 2" xfId="29107"/>
    <cellStyle name="Normal 5 2 4 3 4" xfId="29108"/>
    <cellStyle name="Normal 5 2 4 3 4 2" xfId="29109"/>
    <cellStyle name="Normal 5 2 4 3 5" xfId="29110"/>
    <cellStyle name="Normal 5 2 4 3 5 2" xfId="29111"/>
    <cellStyle name="Normal 5 2 4 3 6" xfId="29112"/>
    <cellStyle name="Normal 5 2 4 3 6 2" xfId="29113"/>
    <cellStyle name="Normal 5 2 4 3 7" xfId="29114"/>
    <cellStyle name="Normal 5 2 4 3 7 2" xfId="29115"/>
    <cellStyle name="Normal 5 2 4 3 8" xfId="29116"/>
    <cellStyle name="Normal 5 2 4 3 8 2" xfId="29117"/>
    <cellStyle name="Normal 5 2 4 3 9" xfId="29118"/>
    <cellStyle name="Normal 5 2 4 3 9 2" xfId="29119"/>
    <cellStyle name="Normal 5 2 4 4" xfId="29120"/>
    <cellStyle name="Normal 5 2 4 4 2" xfId="29121"/>
    <cellStyle name="Normal 5 2 4 5" xfId="29122"/>
    <cellStyle name="Normal 5 2 4 5 2" xfId="29123"/>
    <cellStyle name="Normal 5 2 4 6" xfId="29124"/>
    <cellStyle name="Normal 5 2 4 6 2" xfId="29125"/>
    <cellStyle name="Normal 5 2 4 7" xfId="29126"/>
    <cellStyle name="Normal 5 2 4 7 2" xfId="29127"/>
    <cellStyle name="Normal 5 2 4 8" xfId="29128"/>
    <cellStyle name="Normal 5 2 4 8 2" xfId="29129"/>
    <cellStyle name="Normal 5 2 4 9" xfId="29130"/>
    <cellStyle name="Normal 5 2 4 9 2" xfId="29131"/>
    <cellStyle name="Normal 5 2 5" xfId="29132"/>
    <cellStyle name="Normal 5 2 6" xfId="29133"/>
    <cellStyle name="Normal 5 2 6 10" xfId="29134"/>
    <cellStyle name="Normal 5 2 6 10 2" xfId="29135"/>
    <cellStyle name="Normal 5 2 6 11" xfId="29136"/>
    <cellStyle name="Normal 5 2 6 11 2" xfId="29137"/>
    <cellStyle name="Normal 5 2 6 12" xfId="29138"/>
    <cellStyle name="Normal 5 2 6 12 2" xfId="29139"/>
    <cellStyle name="Normal 5 2 6 13" xfId="29140"/>
    <cellStyle name="Normal 5 2 6 2" xfId="29141"/>
    <cellStyle name="Normal 5 2 6 2 10" xfId="29142"/>
    <cellStyle name="Normal 5 2 6 2 10 2" xfId="29143"/>
    <cellStyle name="Normal 5 2 6 2 11" xfId="29144"/>
    <cellStyle name="Normal 5 2 6 2 11 2" xfId="29145"/>
    <cellStyle name="Normal 5 2 6 2 12" xfId="29146"/>
    <cellStyle name="Normal 5 2 6 2 2" xfId="29147"/>
    <cellStyle name="Normal 5 2 6 2 2 10" xfId="29148"/>
    <cellStyle name="Normal 5 2 6 2 2 10 2" xfId="29149"/>
    <cellStyle name="Normal 5 2 6 2 2 11" xfId="29150"/>
    <cellStyle name="Normal 5 2 6 2 2 2" xfId="29151"/>
    <cellStyle name="Normal 5 2 6 2 2 2 2" xfId="29152"/>
    <cellStyle name="Normal 5 2 6 2 2 3" xfId="29153"/>
    <cellStyle name="Normal 5 2 6 2 2 3 2" xfId="29154"/>
    <cellStyle name="Normal 5 2 6 2 2 4" xfId="29155"/>
    <cellStyle name="Normal 5 2 6 2 2 4 2" xfId="29156"/>
    <cellStyle name="Normal 5 2 6 2 2 5" xfId="29157"/>
    <cellStyle name="Normal 5 2 6 2 2 5 2" xfId="29158"/>
    <cellStyle name="Normal 5 2 6 2 2 6" xfId="29159"/>
    <cellStyle name="Normal 5 2 6 2 2 6 2" xfId="29160"/>
    <cellStyle name="Normal 5 2 6 2 2 7" xfId="29161"/>
    <cellStyle name="Normal 5 2 6 2 2 7 2" xfId="29162"/>
    <cellStyle name="Normal 5 2 6 2 2 8" xfId="29163"/>
    <cellStyle name="Normal 5 2 6 2 2 8 2" xfId="29164"/>
    <cellStyle name="Normal 5 2 6 2 2 9" xfId="29165"/>
    <cellStyle name="Normal 5 2 6 2 2 9 2" xfId="29166"/>
    <cellStyle name="Normal 5 2 6 2 3" xfId="29167"/>
    <cellStyle name="Normal 5 2 6 2 3 2" xfId="29168"/>
    <cellStyle name="Normal 5 2 6 2 4" xfId="29169"/>
    <cellStyle name="Normal 5 2 6 2 4 2" xfId="29170"/>
    <cellStyle name="Normal 5 2 6 2 5" xfId="29171"/>
    <cellStyle name="Normal 5 2 6 2 5 2" xfId="29172"/>
    <cellStyle name="Normal 5 2 6 2 6" xfId="29173"/>
    <cellStyle name="Normal 5 2 6 2 6 2" xfId="29174"/>
    <cellStyle name="Normal 5 2 6 2 7" xfId="29175"/>
    <cellStyle name="Normal 5 2 6 2 7 2" xfId="29176"/>
    <cellStyle name="Normal 5 2 6 2 8" xfId="29177"/>
    <cellStyle name="Normal 5 2 6 2 8 2" xfId="29178"/>
    <cellStyle name="Normal 5 2 6 2 9" xfId="29179"/>
    <cellStyle name="Normal 5 2 6 2 9 2" xfId="29180"/>
    <cellStyle name="Normal 5 2 6 3" xfId="29181"/>
    <cellStyle name="Normal 5 2 6 3 10" xfId="29182"/>
    <cellStyle name="Normal 5 2 6 3 10 2" xfId="29183"/>
    <cellStyle name="Normal 5 2 6 3 11" xfId="29184"/>
    <cellStyle name="Normal 5 2 6 3 2" xfId="29185"/>
    <cellStyle name="Normal 5 2 6 3 2 2" xfId="29186"/>
    <cellStyle name="Normal 5 2 6 3 3" xfId="29187"/>
    <cellStyle name="Normal 5 2 6 3 3 2" xfId="29188"/>
    <cellStyle name="Normal 5 2 6 3 4" xfId="29189"/>
    <cellStyle name="Normal 5 2 6 3 4 2" xfId="29190"/>
    <cellStyle name="Normal 5 2 6 3 5" xfId="29191"/>
    <cellStyle name="Normal 5 2 6 3 5 2" xfId="29192"/>
    <cellStyle name="Normal 5 2 6 3 6" xfId="29193"/>
    <cellStyle name="Normal 5 2 6 3 6 2" xfId="29194"/>
    <cellStyle name="Normal 5 2 6 3 7" xfId="29195"/>
    <cellStyle name="Normal 5 2 6 3 7 2" xfId="29196"/>
    <cellStyle name="Normal 5 2 6 3 8" xfId="29197"/>
    <cellStyle name="Normal 5 2 6 3 8 2" xfId="29198"/>
    <cellStyle name="Normal 5 2 6 3 9" xfId="29199"/>
    <cellStyle name="Normal 5 2 6 3 9 2" xfId="29200"/>
    <cellStyle name="Normal 5 2 6 4" xfId="29201"/>
    <cellStyle name="Normal 5 2 6 4 2" xfId="29202"/>
    <cellStyle name="Normal 5 2 6 5" xfId="29203"/>
    <cellStyle name="Normal 5 2 6 5 2" xfId="29204"/>
    <cellStyle name="Normal 5 2 6 6" xfId="29205"/>
    <cellStyle name="Normal 5 2 6 6 2" xfId="29206"/>
    <cellStyle name="Normal 5 2 6 7" xfId="29207"/>
    <cellStyle name="Normal 5 2 6 7 2" xfId="29208"/>
    <cellStyle name="Normal 5 2 6 8" xfId="29209"/>
    <cellStyle name="Normal 5 2 6 8 2" xfId="29210"/>
    <cellStyle name="Normal 5 2 6 9" xfId="29211"/>
    <cellStyle name="Normal 5 2 6 9 2" xfId="29212"/>
    <cellStyle name="Normal 5 2 7" xfId="29213"/>
    <cellStyle name="Normal 5 2 7 10" xfId="29214"/>
    <cellStyle name="Normal 5 2 7 10 2" xfId="29215"/>
    <cellStyle name="Normal 5 2 7 11" xfId="29216"/>
    <cellStyle name="Normal 5 2 7 11 2" xfId="29217"/>
    <cellStyle name="Normal 5 2 7 12" xfId="29218"/>
    <cellStyle name="Normal 5 2 7 2" xfId="29219"/>
    <cellStyle name="Normal 5 2 7 2 10" xfId="29220"/>
    <cellStyle name="Normal 5 2 7 2 10 2" xfId="29221"/>
    <cellStyle name="Normal 5 2 7 2 11" xfId="29222"/>
    <cellStyle name="Normal 5 2 7 2 2" xfId="29223"/>
    <cellStyle name="Normal 5 2 7 2 2 2" xfId="29224"/>
    <cellStyle name="Normal 5 2 7 2 3" xfId="29225"/>
    <cellStyle name="Normal 5 2 7 2 3 2" xfId="29226"/>
    <cellStyle name="Normal 5 2 7 2 4" xfId="29227"/>
    <cellStyle name="Normal 5 2 7 2 4 2" xfId="29228"/>
    <cellStyle name="Normal 5 2 7 2 5" xfId="29229"/>
    <cellStyle name="Normal 5 2 7 2 5 2" xfId="29230"/>
    <cellStyle name="Normal 5 2 7 2 6" xfId="29231"/>
    <cellStyle name="Normal 5 2 7 2 6 2" xfId="29232"/>
    <cellStyle name="Normal 5 2 7 2 7" xfId="29233"/>
    <cellStyle name="Normal 5 2 7 2 7 2" xfId="29234"/>
    <cellStyle name="Normal 5 2 7 2 8" xfId="29235"/>
    <cellStyle name="Normal 5 2 7 2 8 2" xfId="29236"/>
    <cellStyle name="Normal 5 2 7 2 9" xfId="29237"/>
    <cellStyle name="Normal 5 2 7 2 9 2" xfId="29238"/>
    <cellStyle name="Normal 5 2 7 3" xfId="29239"/>
    <cellStyle name="Normal 5 2 7 3 2" xfId="29240"/>
    <cellStyle name="Normal 5 2 7 4" xfId="29241"/>
    <cellStyle name="Normal 5 2 7 4 2" xfId="29242"/>
    <cellStyle name="Normal 5 2 7 5" xfId="29243"/>
    <cellStyle name="Normal 5 2 7 5 2" xfId="29244"/>
    <cellStyle name="Normal 5 2 7 6" xfId="29245"/>
    <cellStyle name="Normal 5 2 7 6 2" xfId="29246"/>
    <cellStyle name="Normal 5 2 7 7" xfId="29247"/>
    <cellStyle name="Normal 5 2 7 7 2" xfId="29248"/>
    <cellStyle name="Normal 5 2 7 8" xfId="29249"/>
    <cellStyle name="Normal 5 2 7 8 2" xfId="29250"/>
    <cellStyle name="Normal 5 2 7 9" xfId="29251"/>
    <cellStyle name="Normal 5 2 7 9 2" xfId="29252"/>
    <cellStyle name="Normal 5 2 8" xfId="29253"/>
    <cellStyle name="Normal 5 2 8 10" xfId="29254"/>
    <cellStyle name="Normal 5 2 8 10 2" xfId="29255"/>
    <cellStyle name="Normal 5 2 8 11" xfId="29256"/>
    <cellStyle name="Normal 5 2 8 2" xfId="29257"/>
    <cellStyle name="Normal 5 2 8 2 2" xfId="29258"/>
    <cellStyle name="Normal 5 2 8 3" xfId="29259"/>
    <cellStyle name="Normal 5 2 8 3 2" xfId="29260"/>
    <cellStyle name="Normal 5 2 8 4" xfId="29261"/>
    <cellStyle name="Normal 5 2 8 4 2" xfId="29262"/>
    <cellStyle name="Normal 5 2 8 5" xfId="29263"/>
    <cellStyle name="Normal 5 2 8 5 2" xfId="29264"/>
    <cellStyle name="Normal 5 2 8 6" xfId="29265"/>
    <cellStyle name="Normal 5 2 8 6 2" xfId="29266"/>
    <cellStyle name="Normal 5 2 8 7" xfId="29267"/>
    <cellStyle name="Normal 5 2 8 7 2" xfId="29268"/>
    <cellStyle name="Normal 5 2 8 8" xfId="29269"/>
    <cellStyle name="Normal 5 2 8 8 2" xfId="29270"/>
    <cellStyle name="Normal 5 2 8 9" xfId="29271"/>
    <cellStyle name="Normal 5 2 8 9 2" xfId="29272"/>
    <cellStyle name="Normal 5 2 9" xfId="29273"/>
    <cellStyle name="Normal 5 2 9 2" xfId="29274"/>
    <cellStyle name="Normal 5 20" xfId="29275"/>
    <cellStyle name="Normal 5 20 2" xfId="29276"/>
    <cellStyle name="Normal 5 21" xfId="29277"/>
    <cellStyle name="Normal 5 22" xfId="29278"/>
    <cellStyle name="Normal 5 23" xfId="29279"/>
    <cellStyle name="Normal 5 24" xfId="29280"/>
    <cellStyle name="Normal 5 3" xfId="29281"/>
    <cellStyle name="Normal 5 3 10" xfId="29282"/>
    <cellStyle name="Normal 5 3 10 2" xfId="29283"/>
    <cellStyle name="Normal 5 3 11" xfId="29284"/>
    <cellStyle name="Normal 5 3 11 2" xfId="29285"/>
    <cellStyle name="Normal 5 3 12" xfId="29286"/>
    <cellStyle name="Normal 5 3 12 2" xfId="29287"/>
    <cellStyle name="Normal 5 3 13" xfId="29288"/>
    <cellStyle name="Normal 5 3 13 2" xfId="29289"/>
    <cellStyle name="Normal 5 3 14" xfId="29290"/>
    <cellStyle name="Normal 5 3 15" xfId="29291"/>
    <cellStyle name="Normal 5 3 2" xfId="29292"/>
    <cellStyle name="Normal 5 3 3" xfId="29293"/>
    <cellStyle name="Normal 5 3 3 10" xfId="29294"/>
    <cellStyle name="Normal 5 3 3 10 2" xfId="29295"/>
    <cellStyle name="Normal 5 3 3 11" xfId="29296"/>
    <cellStyle name="Normal 5 3 3 11 2" xfId="29297"/>
    <cellStyle name="Normal 5 3 3 12" xfId="29298"/>
    <cellStyle name="Normal 5 3 3 2" xfId="29299"/>
    <cellStyle name="Normal 5 3 3 2 10" xfId="29300"/>
    <cellStyle name="Normal 5 3 3 2 10 2" xfId="29301"/>
    <cellStyle name="Normal 5 3 3 2 11" xfId="29302"/>
    <cellStyle name="Normal 5 3 3 2 2" xfId="29303"/>
    <cellStyle name="Normal 5 3 3 2 2 2" xfId="29304"/>
    <cellStyle name="Normal 5 3 3 2 3" xfId="29305"/>
    <cellStyle name="Normal 5 3 3 2 3 2" xfId="29306"/>
    <cellStyle name="Normal 5 3 3 2 4" xfId="29307"/>
    <cellStyle name="Normal 5 3 3 2 4 2" xfId="29308"/>
    <cellStyle name="Normal 5 3 3 2 5" xfId="29309"/>
    <cellStyle name="Normal 5 3 3 2 5 2" xfId="29310"/>
    <cellStyle name="Normal 5 3 3 2 6" xfId="29311"/>
    <cellStyle name="Normal 5 3 3 2 6 2" xfId="29312"/>
    <cellStyle name="Normal 5 3 3 2 7" xfId="29313"/>
    <cellStyle name="Normal 5 3 3 2 7 2" xfId="29314"/>
    <cellStyle name="Normal 5 3 3 2 8" xfId="29315"/>
    <cellStyle name="Normal 5 3 3 2 8 2" xfId="29316"/>
    <cellStyle name="Normal 5 3 3 2 9" xfId="29317"/>
    <cellStyle name="Normal 5 3 3 2 9 2" xfId="29318"/>
    <cellStyle name="Normal 5 3 3 3" xfId="29319"/>
    <cellStyle name="Normal 5 3 3 3 2" xfId="29320"/>
    <cellStyle name="Normal 5 3 3 4" xfId="29321"/>
    <cellStyle name="Normal 5 3 3 4 2" xfId="29322"/>
    <cellStyle name="Normal 5 3 3 5" xfId="29323"/>
    <cellStyle name="Normal 5 3 3 5 2" xfId="29324"/>
    <cellStyle name="Normal 5 3 3 6" xfId="29325"/>
    <cellStyle name="Normal 5 3 3 6 2" xfId="29326"/>
    <cellStyle name="Normal 5 3 3 7" xfId="29327"/>
    <cellStyle name="Normal 5 3 3 7 2" xfId="29328"/>
    <cellStyle name="Normal 5 3 3 8" xfId="29329"/>
    <cellStyle name="Normal 5 3 3 8 2" xfId="29330"/>
    <cellStyle name="Normal 5 3 3 9" xfId="29331"/>
    <cellStyle name="Normal 5 3 3 9 2" xfId="29332"/>
    <cellStyle name="Normal 5 3 4" xfId="29333"/>
    <cellStyle name="Normal 5 3 4 10" xfId="29334"/>
    <cellStyle name="Normal 5 3 4 10 2" xfId="29335"/>
    <cellStyle name="Normal 5 3 4 11" xfId="29336"/>
    <cellStyle name="Normal 5 3 4 2" xfId="29337"/>
    <cellStyle name="Normal 5 3 4 2 2" xfId="29338"/>
    <cellStyle name="Normal 5 3 4 3" xfId="29339"/>
    <cellStyle name="Normal 5 3 4 3 2" xfId="29340"/>
    <cellStyle name="Normal 5 3 4 4" xfId="29341"/>
    <cellStyle name="Normal 5 3 4 4 2" xfId="29342"/>
    <cellStyle name="Normal 5 3 4 5" xfId="29343"/>
    <cellStyle name="Normal 5 3 4 5 2" xfId="29344"/>
    <cellStyle name="Normal 5 3 4 6" xfId="29345"/>
    <cellStyle name="Normal 5 3 4 6 2" xfId="29346"/>
    <cellStyle name="Normal 5 3 4 7" xfId="29347"/>
    <cellStyle name="Normal 5 3 4 7 2" xfId="29348"/>
    <cellStyle name="Normal 5 3 4 8" xfId="29349"/>
    <cellStyle name="Normal 5 3 4 8 2" xfId="29350"/>
    <cellStyle name="Normal 5 3 4 9" xfId="29351"/>
    <cellStyle name="Normal 5 3 4 9 2" xfId="29352"/>
    <cellStyle name="Normal 5 3 5" xfId="29353"/>
    <cellStyle name="Normal 5 3 5 2" xfId="29354"/>
    <cellStyle name="Normal 5 3 6" xfId="29355"/>
    <cellStyle name="Normal 5 3 6 2" xfId="29356"/>
    <cellStyle name="Normal 5 3 7" xfId="29357"/>
    <cellStyle name="Normal 5 3 7 2" xfId="29358"/>
    <cellStyle name="Normal 5 3 8" xfId="29359"/>
    <cellStyle name="Normal 5 3 8 2" xfId="29360"/>
    <cellStyle name="Normal 5 3 9" xfId="29361"/>
    <cellStyle name="Normal 5 3 9 2" xfId="29362"/>
    <cellStyle name="Normal 5 4" xfId="29363"/>
    <cellStyle name="Normal 5 4 10" xfId="29364"/>
    <cellStyle name="Normal 5 4 10 2" xfId="29365"/>
    <cellStyle name="Normal 5 4 11" xfId="29366"/>
    <cellStyle name="Normal 5 4 11 2" xfId="29367"/>
    <cellStyle name="Normal 5 4 12" xfId="29368"/>
    <cellStyle name="Normal 5 4 12 2" xfId="29369"/>
    <cellStyle name="Normal 5 4 13" xfId="29370"/>
    <cellStyle name="Normal 5 4 13 2" xfId="29371"/>
    <cellStyle name="Normal 5 4 14" xfId="29372"/>
    <cellStyle name="Normal 5 4 15" xfId="29373"/>
    <cellStyle name="Normal 5 4 2" xfId="29374"/>
    <cellStyle name="Normal 5 4 3" xfId="29375"/>
    <cellStyle name="Normal 5 4 3 10" xfId="29376"/>
    <cellStyle name="Normal 5 4 3 10 2" xfId="29377"/>
    <cellStyle name="Normal 5 4 3 11" xfId="29378"/>
    <cellStyle name="Normal 5 4 3 11 2" xfId="29379"/>
    <cellStyle name="Normal 5 4 3 12" xfId="29380"/>
    <cellStyle name="Normal 5 4 3 2" xfId="29381"/>
    <cellStyle name="Normal 5 4 3 2 10" xfId="29382"/>
    <cellStyle name="Normal 5 4 3 2 10 2" xfId="29383"/>
    <cellStyle name="Normal 5 4 3 2 11" xfId="29384"/>
    <cellStyle name="Normal 5 4 3 2 2" xfId="29385"/>
    <cellStyle name="Normal 5 4 3 2 2 2" xfId="29386"/>
    <cellStyle name="Normal 5 4 3 2 3" xfId="29387"/>
    <cellStyle name="Normal 5 4 3 2 3 2" xfId="29388"/>
    <cellStyle name="Normal 5 4 3 2 4" xfId="29389"/>
    <cellStyle name="Normal 5 4 3 2 4 2" xfId="29390"/>
    <cellStyle name="Normal 5 4 3 2 5" xfId="29391"/>
    <cellStyle name="Normal 5 4 3 2 5 2" xfId="29392"/>
    <cellStyle name="Normal 5 4 3 2 6" xfId="29393"/>
    <cellStyle name="Normal 5 4 3 2 6 2" xfId="29394"/>
    <cellStyle name="Normal 5 4 3 2 7" xfId="29395"/>
    <cellStyle name="Normal 5 4 3 2 7 2" xfId="29396"/>
    <cellStyle name="Normal 5 4 3 2 8" xfId="29397"/>
    <cellStyle name="Normal 5 4 3 2 8 2" xfId="29398"/>
    <cellStyle name="Normal 5 4 3 2 9" xfId="29399"/>
    <cellStyle name="Normal 5 4 3 2 9 2" xfId="29400"/>
    <cellStyle name="Normal 5 4 3 3" xfId="29401"/>
    <cellStyle name="Normal 5 4 3 3 2" xfId="29402"/>
    <cellStyle name="Normal 5 4 3 4" xfId="29403"/>
    <cellStyle name="Normal 5 4 3 4 2" xfId="29404"/>
    <cellStyle name="Normal 5 4 3 5" xfId="29405"/>
    <cellStyle name="Normal 5 4 3 5 2" xfId="29406"/>
    <cellStyle name="Normal 5 4 3 6" xfId="29407"/>
    <cellStyle name="Normal 5 4 3 6 2" xfId="29408"/>
    <cellStyle name="Normal 5 4 3 7" xfId="29409"/>
    <cellStyle name="Normal 5 4 3 7 2" xfId="29410"/>
    <cellStyle name="Normal 5 4 3 8" xfId="29411"/>
    <cellStyle name="Normal 5 4 3 8 2" xfId="29412"/>
    <cellStyle name="Normal 5 4 3 9" xfId="29413"/>
    <cellStyle name="Normal 5 4 3 9 2" xfId="29414"/>
    <cellStyle name="Normal 5 4 4" xfId="29415"/>
    <cellStyle name="Normal 5 4 4 10" xfId="29416"/>
    <cellStyle name="Normal 5 4 4 10 2" xfId="29417"/>
    <cellStyle name="Normal 5 4 4 11" xfId="29418"/>
    <cellStyle name="Normal 5 4 4 2" xfId="29419"/>
    <cellStyle name="Normal 5 4 4 2 2" xfId="29420"/>
    <cellStyle name="Normal 5 4 4 3" xfId="29421"/>
    <cellStyle name="Normal 5 4 4 3 2" xfId="29422"/>
    <cellStyle name="Normal 5 4 4 4" xfId="29423"/>
    <cellStyle name="Normal 5 4 4 4 2" xfId="29424"/>
    <cellStyle name="Normal 5 4 4 5" xfId="29425"/>
    <cellStyle name="Normal 5 4 4 5 2" xfId="29426"/>
    <cellStyle name="Normal 5 4 4 6" xfId="29427"/>
    <cellStyle name="Normal 5 4 4 6 2" xfId="29428"/>
    <cellStyle name="Normal 5 4 4 7" xfId="29429"/>
    <cellStyle name="Normal 5 4 4 7 2" xfId="29430"/>
    <cellStyle name="Normal 5 4 4 8" xfId="29431"/>
    <cellStyle name="Normal 5 4 4 8 2" xfId="29432"/>
    <cellStyle name="Normal 5 4 4 9" xfId="29433"/>
    <cellStyle name="Normal 5 4 4 9 2" xfId="29434"/>
    <cellStyle name="Normal 5 4 5" xfId="29435"/>
    <cellStyle name="Normal 5 4 5 2" xfId="29436"/>
    <cellStyle name="Normal 5 4 6" xfId="29437"/>
    <cellStyle name="Normal 5 4 6 2" xfId="29438"/>
    <cellStyle name="Normal 5 4 7" xfId="29439"/>
    <cellStyle name="Normal 5 4 7 2" xfId="29440"/>
    <cellStyle name="Normal 5 4 8" xfId="29441"/>
    <cellStyle name="Normal 5 4 8 2" xfId="29442"/>
    <cellStyle name="Normal 5 4 9" xfId="29443"/>
    <cellStyle name="Normal 5 4 9 2" xfId="29444"/>
    <cellStyle name="Normal 5 5" xfId="29445"/>
    <cellStyle name="Normal 5 5 10" xfId="29446"/>
    <cellStyle name="Normal 5 5 10 2" xfId="29447"/>
    <cellStyle name="Normal 5 5 11" xfId="29448"/>
    <cellStyle name="Normal 5 5 11 2" xfId="29449"/>
    <cellStyle name="Normal 5 5 12" xfId="29450"/>
    <cellStyle name="Normal 5 5 12 2" xfId="29451"/>
    <cellStyle name="Normal 5 5 13" xfId="29452"/>
    <cellStyle name="Normal 5 5 13 2" xfId="29453"/>
    <cellStyle name="Normal 5 5 14" xfId="29454"/>
    <cellStyle name="Normal 5 5 15" xfId="29455"/>
    <cellStyle name="Normal 5 5 2" xfId="29456"/>
    <cellStyle name="Normal 5 5 3" xfId="29457"/>
    <cellStyle name="Normal 5 5 3 10" xfId="29458"/>
    <cellStyle name="Normal 5 5 3 10 2" xfId="29459"/>
    <cellStyle name="Normal 5 5 3 11" xfId="29460"/>
    <cellStyle name="Normal 5 5 3 11 2" xfId="29461"/>
    <cellStyle name="Normal 5 5 3 12" xfId="29462"/>
    <cellStyle name="Normal 5 5 3 2" xfId="29463"/>
    <cellStyle name="Normal 5 5 3 2 10" xfId="29464"/>
    <cellStyle name="Normal 5 5 3 2 10 2" xfId="29465"/>
    <cellStyle name="Normal 5 5 3 2 11" xfId="29466"/>
    <cellStyle name="Normal 5 5 3 2 2" xfId="29467"/>
    <cellStyle name="Normal 5 5 3 2 2 2" xfId="29468"/>
    <cellStyle name="Normal 5 5 3 2 3" xfId="29469"/>
    <cellStyle name="Normal 5 5 3 2 3 2" xfId="29470"/>
    <cellStyle name="Normal 5 5 3 2 4" xfId="29471"/>
    <cellStyle name="Normal 5 5 3 2 4 2" xfId="29472"/>
    <cellStyle name="Normal 5 5 3 2 5" xfId="29473"/>
    <cellStyle name="Normal 5 5 3 2 5 2" xfId="29474"/>
    <cellStyle name="Normal 5 5 3 2 6" xfId="29475"/>
    <cellStyle name="Normal 5 5 3 2 6 2" xfId="29476"/>
    <cellStyle name="Normal 5 5 3 2 7" xfId="29477"/>
    <cellStyle name="Normal 5 5 3 2 7 2" xfId="29478"/>
    <cellStyle name="Normal 5 5 3 2 8" xfId="29479"/>
    <cellStyle name="Normal 5 5 3 2 8 2" xfId="29480"/>
    <cellStyle name="Normal 5 5 3 2 9" xfId="29481"/>
    <cellStyle name="Normal 5 5 3 2 9 2" xfId="29482"/>
    <cellStyle name="Normal 5 5 3 3" xfId="29483"/>
    <cellStyle name="Normal 5 5 3 3 2" xfId="29484"/>
    <cellStyle name="Normal 5 5 3 4" xfId="29485"/>
    <cellStyle name="Normal 5 5 3 4 2" xfId="29486"/>
    <cellStyle name="Normal 5 5 3 5" xfId="29487"/>
    <cellStyle name="Normal 5 5 3 5 2" xfId="29488"/>
    <cellStyle name="Normal 5 5 3 6" xfId="29489"/>
    <cellStyle name="Normal 5 5 3 6 2" xfId="29490"/>
    <cellStyle name="Normal 5 5 3 7" xfId="29491"/>
    <cellStyle name="Normal 5 5 3 7 2" xfId="29492"/>
    <cellStyle name="Normal 5 5 3 8" xfId="29493"/>
    <cellStyle name="Normal 5 5 3 8 2" xfId="29494"/>
    <cellStyle name="Normal 5 5 3 9" xfId="29495"/>
    <cellStyle name="Normal 5 5 3 9 2" xfId="29496"/>
    <cellStyle name="Normal 5 5 4" xfId="29497"/>
    <cellStyle name="Normal 5 5 4 10" xfId="29498"/>
    <cellStyle name="Normal 5 5 4 10 2" xfId="29499"/>
    <cellStyle name="Normal 5 5 4 11" xfId="29500"/>
    <cellStyle name="Normal 5 5 4 2" xfId="29501"/>
    <cellStyle name="Normal 5 5 4 2 2" xfId="29502"/>
    <cellStyle name="Normal 5 5 4 3" xfId="29503"/>
    <cellStyle name="Normal 5 5 4 3 2" xfId="29504"/>
    <cellStyle name="Normal 5 5 4 4" xfId="29505"/>
    <cellStyle name="Normal 5 5 4 4 2" xfId="29506"/>
    <cellStyle name="Normal 5 5 4 5" xfId="29507"/>
    <cellStyle name="Normal 5 5 4 5 2" xfId="29508"/>
    <cellStyle name="Normal 5 5 4 6" xfId="29509"/>
    <cellStyle name="Normal 5 5 4 6 2" xfId="29510"/>
    <cellStyle name="Normal 5 5 4 7" xfId="29511"/>
    <cellStyle name="Normal 5 5 4 7 2" xfId="29512"/>
    <cellStyle name="Normal 5 5 4 8" xfId="29513"/>
    <cellStyle name="Normal 5 5 4 8 2" xfId="29514"/>
    <cellStyle name="Normal 5 5 4 9" xfId="29515"/>
    <cellStyle name="Normal 5 5 4 9 2" xfId="29516"/>
    <cellStyle name="Normal 5 5 5" xfId="29517"/>
    <cellStyle name="Normal 5 5 5 2" xfId="29518"/>
    <cellStyle name="Normal 5 5 6" xfId="29519"/>
    <cellStyle name="Normal 5 5 6 2" xfId="29520"/>
    <cellStyle name="Normal 5 5 7" xfId="29521"/>
    <cellStyle name="Normal 5 5 7 2" xfId="29522"/>
    <cellStyle name="Normal 5 5 8" xfId="29523"/>
    <cellStyle name="Normal 5 5 8 2" xfId="29524"/>
    <cellStyle name="Normal 5 5 9" xfId="29525"/>
    <cellStyle name="Normal 5 5 9 2" xfId="29526"/>
    <cellStyle name="Normal 5 6" xfId="29527"/>
    <cellStyle name="Normal 5 6 2" xfId="29528"/>
    <cellStyle name="Normal 5 7" xfId="29529"/>
    <cellStyle name="Normal 5 8" xfId="29530"/>
    <cellStyle name="Normal 5 8 10" xfId="29531"/>
    <cellStyle name="Normal 5 8 10 2" xfId="29532"/>
    <cellStyle name="Normal 5 8 11" xfId="29533"/>
    <cellStyle name="Normal 5 8 11 2" xfId="29534"/>
    <cellStyle name="Normal 5 8 12" xfId="29535"/>
    <cellStyle name="Normal 5 8 12 2" xfId="29536"/>
    <cellStyle name="Normal 5 8 13" xfId="29537"/>
    <cellStyle name="Normal 5 8 2" xfId="29538"/>
    <cellStyle name="Normal 5 8 2 10" xfId="29539"/>
    <cellStyle name="Normal 5 8 2 10 2" xfId="29540"/>
    <cellStyle name="Normal 5 8 2 11" xfId="29541"/>
    <cellStyle name="Normal 5 8 2 11 2" xfId="29542"/>
    <cellStyle name="Normal 5 8 2 12" xfId="29543"/>
    <cellStyle name="Normal 5 8 2 2" xfId="29544"/>
    <cellStyle name="Normal 5 8 2 2 10" xfId="29545"/>
    <cellStyle name="Normal 5 8 2 2 10 2" xfId="29546"/>
    <cellStyle name="Normal 5 8 2 2 11" xfId="29547"/>
    <cellStyle name="Normal 5 8 2 2 2" xfId="29548"/>
    <cellStyle name="Normal 5 8 2 2 2 2" xfId="29549"/>
    <cellStyle name="Normal 5 8 2 2 3" xfId="29550"/>
    <cellStyle name="Normal 5 8 2 2 3 2" xfId="29551"/>
    <cellStyle name="Normal 5 8 2 2 4" xfId="29552"/>
    <cellStyle name="Normal 5 8 2 2 4 2" xfId="29553"/>
    <cellStyle name="Normal 5 8 2 2 5" xfId="29554"/>
    <cellStyle name="Normal 5 8 2 2 5 2" xfId="29555"/>
    <cellStyle name="Normal 5 8 2 2 6" xfId="29556"/>
    <cellStyle name="Normal 5 8 2 2 6 2" xfId="29557"/>
    <cellStyle name="Normal 5 8 2 2 7" xfId="29558"/>
    <cellStyle name="Normal 5 8 2 2 7 2" xfId="29559"/>
    <cellStyle name="Normal 5 8 2 2 8" xfId="29560"/>
    <cellStyle name="Normal 5 8 2 2 8 2" xfId="29561"/>
    <cellStyle name="Normal 5 8 2 2 9" xfId="29562"/>
    <cellStyle name="Normal 5 8 2 2 9 2" xfId="29563"/>
    <cellStyle name="Normal 5 8 2 3" xfId="29564"/>
    <cellStyle name="Normal 5 8 2 3 2" xfId="29565"/>
    <cellStyle name="Normal 5 8 2 4" xfId="29566"/>
    <cellStyle name="Normal 5 8 2 4 2" xfId="29567"/>
    <cellStyle name="Normal 5 8 2 5" xfId="29568"/>
    <cellStyle name="Normal 5 8 2 5 2" xfId="29569"/>
    <cellStyle name="Normal 5 8 2 6" xfId="29570"/>
    <cellStyle name="Normal 5 8 2 6 2" xfId="29571"/>
    <cellStyle name="Normal 5 8 2 7" xfId="29572"/>
    <cellStyle name="Normal 5 8 2 7 2" xfId="29573"/>
    <cellStyle name="Normal 5 8 2 8" xfId="29574"/>
    <cellStyle name="Normal 5 8 2 8 2" xfId="29575"/>
    <cellStyle name="Normal 5 8 2 9" xfId="29576"/>
    <cellStyle name="Normal 5 8 2 9 2" xfId="29577"/>
    <cellStyle name="Normal 5 8 3" xfId="29578"/>
    <cellStyle name="Normal 5 8 3 10" xfId="29579"/>
    <cellStyle name="Normal 5 8 3 10 2" xfId="29580"/>
    <cellStyle name="Normal 5 8 3 11" xfId="29581"/>
    <cellStyle name="Normal 5 8 3 2" xfId="29582"/>
    <cellStyle name="Normal 5 8 3 2 2" xfId="29583"/>
    <cellStyle name="Normal 5 8 3 3" xfId="29584"/>
    <cellStyle name="Normal 5 8 3 3 2" xfId="29585"/>
    <cellStyle name="Normal 5 8 3 4" xfId="29586"/>
    <cellStyle name="Normal 5 8 3 4 2" xfId="29587"/>
    <cellStyle name="Normal 5 8 3 5" xfId="29588"/>
    <cellStyle name="Normal 5 8 3 5 2" xfId="29589"/>
    <cellStyle name="Normal 5 8 3 6" xfId="29590"/>
    <cellStyle name="Normal 5 8 3 6 2" xfId="29591"/>
    <cellStyle name="Normal 5 8 3 7" xfId="29592"/>
    <cellStyle name="Normal 5 8 3 7 2" xfId="29593"/>
    <cellStyle name="Normal 5 8 3 8" xfId="29594"/>
    <cellStyle name="Normal 5 8 3 8 2" xfId="29595"/>
    <cellStyle name="Normal 5 8 3 9" xfId="29596"/>
    <cellStyle name="Normal 5 8 3 9 2" xfId="29597"/>
    <cellStyle name="Normal 5 8 4" xfId="29598"/>
    <cellStyle name="Normal 5 8 4 2" xfId="29599"/>
    <cellStyle name="Normal 5 8 5" xfId="29600"/>
    <cellStyle name="Normal 5 8 5 2" xfId="29601"/>
    <cellStyle name="Normal 5 8 6" xfId="29602"/>
    <cellStyle name="Normal 5 8 6 2" xfId="29603"/>
    <cellStyle name="Normal 5 8 7" xfId="29604"/>
    <cellStyle name="Normal 5 8 7 2" xfId="29605"/>
    <cellStyle name="Normal 5 8 8" xfId="29606"/>
    <cellStyle name="Normal 5 8 8 2" xfId="29607"/>
    <cellStyle name="Normal 5 8 9" xfId="29608"/>
    <cellStyle name="Normal 5 8 9 2" xfId="29609"/>
    <cellStyle name="Normal 5 9" xfId="29610"/>
    <cellStyle name="Normal 5 9 10" xfId="29611"/>
    <cellStyle name="Normal 5 9 10 2" xfId="29612"/>
    <cellStyle name="Normal 5 9 11" xfId="29613"/>
    <cellStyle name="Normal 5 9 11 2" xfId="29614"/>
    <cellStyle name="Normal 5 9 12" xfId="29615"/>
    <cellStyle name="Normal 5 9 2" xfId="29616"/>
    <cellStyle name="Normal 5 9 2 10" xfId="29617"/>
    <cellStyle name="Normal 5 9 2 10 2" xfId="29618"/>
    <cellStyle name="Normal 5 9 2 11" xfId="29619"/>
    <cellStyle name="Normal 5 9 2 2" xfId="29620"/>
    <cellStyle name="Normal 5 9 2 2 2" xfId="29621"/>
    <cellStyle name="Normal 5 9 2 3" xfId="29622"/>
    <cellStyle name="Normal 5 9 2 3 2" xfId="29623"/>
    <cellStyle name="Normal 5 9 2 4" xfId="29624"/>
    <cellStyle name="Normal 5 9 2 4 2" xfId="29625"/>
    <cellStyle name="Normal 5 9 2 5" xfId="29626"/>
    <cellStyle name="Normal 5 9 2 5 2" xfId="29627"/>
    <cellStyle name="Normal 5 9 2 6" xfId="29628"/>
    <cellStyle name="Normal 5 9 2 6 2" xfId="29629"/>
    <cellStyle name="Normal 5 9 2 7" xfId="29630"/>
    <cellStyle name="Normal 5 9 2 7 2" xfId="29631"/>
    <cellStyle name="Normal 5 9 2 8" xfId="29632"/>
    <cellStyle name="Normal 5 9 2 8 2" xfId="29633"/>
    <cellStyle name="Normal 5 9 2 9" xfId="29634"/>
    <cellStyle name="Normal 5 9 2 9 2" xfId="29635"/>
    <cellStyle name="Normal 5 9 3" xfId="29636"/>
    <cellStyle name="Normal 5 9 3 2" xfId="29637"/>
    <cellStyle name="Normal 5 9 4" xfId="29638"/>
    <cellStyle name="Normal 5 9 4 2" xfId="29639"/>
    <cellStyle name="Normal 5 9 5" xfId="29640"/>
    <cellStyle name="Normal 5 9 5 2" xfId="29641"/>
    <cellStyle name="Normal 5 9 6" xfId="29642"/>
    <cellStyle name="Normal 5 9 6 2" xfId="29643"/>
    <cellStyle name="Normal 5 9 7" xfId="29644"/>
    <cellStyle name="Normal 5 9 7 2" xfId="29645"/>
    <cellStyle name="Normal 5 9 8" xfId="29646"/>
    <cellStyle name="Normal 5 9 8 2" xfId="29647"/>
    <cellStyle name="Normal 5 9 9" xfId="29648"/>
    <cellStyle name="Normal 5 9 9 2" xfId="29649"/>
    <cellStyle name="Normal 50" xfId="29650"/>
    <cellStyle name="Normal 51" xfId="29651"/>
    <cellStyle name="Normal 52" xfId="29652"/>
    <cellStyle name="Normal 53" xfId="29653"/>
    <cellStyle name="Normal 54" xfId="29654"/>
    <cellStyle name="Normal 55" xfId="29655"/>
    <cellStyle name="Normal 56" xfId="29656"/>
    <cellStyle name="Normal 57" xfId="29657"/>
    <cellStyle name="Normal 6" xfId="29658"/>
    <cellStyle name="Normal 6 10" xfId="29659"/>
    <cellStyle name="Normal 6 10 10" xfId="29660"/>
    <cellStyle name="Normal 6 10 10 2" xfId="29661"/>
    <cellStyle name="Normal 6 10 11" xfId="29662"/>
    <cellStyle name="Normal 6 10 2" xfId="29663"/>
    <cellStyle name="Normal 6 10 2 2" xfId="29664"/>
    <cellStyle name="Normal 6 10 3" xfId="29665"/>
    <cellStyle name="Normal 6 10 3 2" xfId="29666"/>
    <cellStyle name="Normal 6 10 4" xfId="29667"/>
    <cellStyle name="Normal 6 10 4 2" xfId="29668"/>
    <cellStyle name="Normal 6 10 5" xfId="29669"/>
    <cellStyle name="Normal 6 10 5 2" xfId="29670"/>
    <cellStyle name="Normal 6 10 6" xfId="29671"/>
    <cellStyle name="Normal 6 10 6 2" xfId="29672"/>
    <cellStyle name="Normal 6 10 7" xfId="29673"/>
    <cellStyle name="Normal 6 10 7 2" xfId="29674"/>
    <cellStyle name="Normal 6 10 8" xfId="29675"/>
    <cellStyle name="Normal 6 10 8 2" xfId="29676"/>
    <cellStyle name="Normal 6 10 9" xfId="29677"/>
    <cellStyle name="Normal 6 10 9 2" xfId="29678"/>
    <cellStyle name="Normal 6 11" xfId="29679"/>
    <cellStyle name="Normal 6 11 2" xfId="29680"/>
    <cellStyle name="Normal 6 12" xfId="29681"/>
    <cellStyle name="Normal 6 12 2" xfId="29682"/>
    <cellStyle name="Normal 6 13" xfId="29683"/>
    <cellStyle name="Normal 6 13 2" xfId="29684"/>
    <cellStyle name="Normal 6 14" xfId="29685"/>
    <cellStyle name="Normal 6 14 2" xfId="29686"/>
    <cellStyle name="Normal 6 15" xfId="29687"/>
    <cellStyle name="Normal 6 15 2" xfId="29688"/>
    <cellStyle name="Normal 6 16" xfId="29689"/>
    <cellStyle name="Normal 6 16 2" xfId="29690"/>
    <cellStyle name="Normal 6 17" xfId="29691"/>
    <cellStyle name="Normal 6 17 2" xfId="29692"/>
    <cellStyle name="Normal 6 18" xfId="29693"/>
    <cellStyle name="Normal 6 18 2" xfId="29694"/>
    <cellStyle name="Normal 6 19" xfId="29695"/>
    <cellStyle name="Normal 6 19 2" xfId="29696"/>
    <cellStyle name="Normal 6 2" xfId="29697"/>
    <cellStyle name="Normal 6 2 10" xfId="29698"/>
    <cellStyle name="Normal 6 2 10 2" xfId="29699"/>
    <cellStyle name="Normal 6 2 11" xfId="29700"/>
    <cellStyle name="Normal 6 2 11 2" xfId="29701"/>
    <cellStyle name="Normal 6 2 12" xfId="29702"/>
    <cellStyle name="Normal 6 2 12 2" xfId="29703"/>
    <cellStyle name="Normal 6 2 13" xfId="29704"/>
    <cellStyle name="Normal 6 2 13 2" xfId="29705"/>
    <cellStyle name="Normal 6 2 14" xfId="29706"/>
    <cellStyle name="Normal 6 2 14 2" xfId="29707"/>
    <cellStyle name="Normal 6 2 15" xfId="29708"/>
    <cellStyle name="Normal 6 2 15 2" xfId="29709"/>
    <cellStyle name="Normal 6 2 16" xfId="29710"/>
    <cellStyle name="Normal 6 2 16 2" xfId="29711"/>
    <cellStyle name="Normal 6 2 17" xfId="29712"/>
    <cellStyle name="Normal 6 2 17 2" xfId="29713"/>
    <cellStyle name="Normal 6 2 18" xfId="29714"/>
    <cellStyle name="Normal 6 2 19" xfId="29715"/>
    <cellStyle name="Normal 6 2 2" xfId="29716"/>
    <cellStyle name="Normal 6 2 2 10" xfId="29717"/>
    <cellStyle name="Normal 6 2 2 10 2" xfId="29718"/>
    <cellStyle name="Normal 6 2 2 11" xfId="29719"/>
    <cellStyle name="Normal 6 2 2 11 2" xfId="29720"/>
    <cellStyle name="Normal 6 2 2 12" xfId="29721"/>
    <cellStyle name="Normal 6 2 2 12 2" xfId="29722"/>
    <cellStyle name="Normal 6 2 2 13" xfId="29723"/>
    <cellStyle name="Normal 6 2 2 14" xfId="29724"/>
    <cellStyle name="Normal 6 2 2 2" xfId="29725"/>
    <cellStyle name="Normal 6 2 2 2 10" xfId="29726"/>
    <cellStyle name="Normal 6 2 2 2 10 2" xfId="29727"/>
    <cellStyle name="Normal 6 2 2 2 11" xfId="29728"/>
    <cellStyle name="Normal 6 2 2 2 11 2" xfId="29729"/>
    <cellStyle name="Normal 6 2 2 2 12" xfId="29730"/>
    <cellStyle name="Normal 6 2 2 2 2" xfId="29731"/>
    <cellStyle name="Normal 6 2 2 2 2 10" xfId="29732"/>
    <cellStyle name="Normal 6 2 2 2 2 10 2" xfId="29733"/>
    <cellStyle name="Normal 6 2 2 2 2 11" xfId="29734"/>
    <cellStyle name="Normal 6 2 2 2 2 2" xfId="29735"/>
    <cellStyle name="Normal 6 2 2 2 2 2 2" xfId="29736"/>
    <cellStyle name="Normal 6 2 2 2 2 3" xfId="29737"/>
    <cellStyle name="Normal 6 2 2 2 2 3 2" xfId="29738"/>
    <cellStyle name="Normal 6 2 2 2 2 4" xfId="29739"/>
    <cellStyle name="Normal 6 2 2 2 2 4 2" xfId="29740"/>
    <cellStyle name="Normal 6 2 2 2 2 5" xfId="29741"/>
    <cellStyle name="Normal 6 2 2 2 2 5 2" xfId="29742"/>
    <cellStyle name="Normal 6 2 2 2 2 6" xfId="29743"/>
    <cellStyle name="Normal 6 2 2 2 2 6 2" xfId="29744"/>
    <cellStyle name="Normal 6 2 2 2 2 7" xfId="29745"/>
    <cellStyle name="Normal 6 2 2 2 2 7 2" xfId="29746"/>
    <cellStyle name="Normal 6 2 2 2 2 8" xfId="29747"/>
    <cellStyle name="Normal 6 2 2 2 2 8 2" xfId="29748"/>
    <cellStyle name="Normal 6 2 2 2 2 9" xfId="29749"/>
    <cellStyle name="Normal 6 2 2 2 2 9 2" xfId="29750"/>
    <cellStyle name="Normal 6 2 2 2 3" xfId="29751"/>
    <cellStyle name="Normal 6 2 2 2 3 2" xfId="29752"/>
    <cellStyle name="Normal 6 2 2 2 4" xfId="29753"/>
    <cellStyle name="Normal 6 2 2 2 4 2" xfId="29754"/>
    <cellStyle name="Normal 6 2 2 2 5" xfId="29755"/>
    <cellStyle name="Normal 6 2 2 2 5 2" xfId="29756"/>
    <cellStyle name="Normal 6 2 2 2 6" xfId="29757"/>
    <cellStyle name="Normal 6 2 2 2 6 2" xfId="29758"/>
    <cellStyle name="Normal 6 2 2 2 7" xfId="29759"/>
    <cellStyle name="Normal 6 2 2 2 7 2" xfId="29760"/>
    <cellStyle name="Normal 6 2 2 2 8" xfId="29761"/>
    <cellStyle name="Normal 6 2 2 2 8 2" xfId="29762"/>
    <cellStyle name="Normal 6 2 2 2 9" xfId="29763"/>
    <cellStyle name="Normal 6 2 2 2 9 2" xfId="29764"/>
    <cellStyle name="Normal 6 2 2 3" xfId="29765"/>
    <cellStyle name="Normal 6 2 2 3 10" xfId="29766"/>
    <cellStyle name="Normal 6 2 2 3 10 2" xfId="29767"/>
    <cellStyle name="Normal 6 2 2 3 11" xfId="29768"/>
    <cellStyle name="Normal 6 2 2 3 2" xfId="29769"/>
    <cellStyle name="Normal 6 2 2 3 2 2" xfId="29770"/>
    <cellStyle name="Normal 6 2 2 3 3" xfId="29771"/>
    <cellStyle name="Normal 6 2 2 3 3 2" xfId="29772"/>
    <cellStyle name="Normal 6 2 2 3 4" xfId="29773"/>
    <cellStyle name="Normal 6 2 2 3 4 2" xfId="29774"/>
    <cellStyle name="Normal 6 2 2 3 5" xfId="29775"/>
    <cellStyle name="Normal 6 2 2 3 5 2" xfId="29776"/>
    <cellStyle name="Normal 6 2 2 3 6" xfId="29777"/>
    <cellStyle name="Normal 6 2 2 3 6 2" xfId="29778"/>
    <cellStyle name="Normal 6 2 2 3 7" xfId="29779"/>
    <cellStyle name="Normal 6 2 2 3 7 2" xfId="29780"/>
    <cellStyle name="Normal 6 2 2 3 8" xfId="29781"/>
    <cellStyle name="Normal 6 2 2 3 8 2" xfId="29782"/>
    <cellStyle name="Normal 6 2 2 3 9" xfId="29783"/>
    <cellStyle name="Normal 6 2 2 3 9 2" xfId="29784"/>
    <cellStyle name="Normal 6 2 2 4" xfId="29785"/>
    <cellStyle name="Normal 6 2 2 4 2" xfId="29786"/>
    <cellStyle name="Normal 6 2 2 5" xfId="29787"/>
    <cellStyle name="Normal 6 2 2 5 2" xfId="29788"/>
    <cellStyle name="Normal 6 2 2 6" xfId="29789"/>
    <cellStyle name="Normal 6 2 2 6 2" xfId="29790"/>
    <cellStyle name="Normal 6 2 2 7" xfId="29791"/>
    <cellStyle name="Normal 6 2 2 7 2" xfId="29792"/>
    <cellStyle name="Normal 6 2 2 8" xfId="29793"/>
    <cellStyle name="Normal 6 2 2 8 2" xfId="29794"/>
    <cellStyle name="Normal 6 2 2 9" xfId="29795"/>
    <cellStyle name="Normal 6 2 2 9 2" xfId="29796"/>
    <cellStyle name="Normal 6 2 20" xfId="29797"/>
    <cellStyle name="Normal 6 2 21" xfId="29798"/>
    <cellStyle name="Normal 6 2 3" xfId="29799"/>
    <cellStyle name="Normal 6 2 3 10" xfId="29800"/>
    <cellStyle name="Normal 6 2 3 10 2" xfId="29801"/>
    <cellStyle name="Normal 6 2 3 11" xfId="29802"/>
    <cellStyle name="Normal 6 2 3 11 2" xfId="29803"/>
    <cellStyle name="Normal 6 2 3 12" xfId="29804"/>
    <cellStyle name="Normal 6 2 3 12 2" xfId="29805"/>
    <cellStyle name="Normal 6 2 3 13" xfId="29806"/>
    <cellStyle name="Normal 6 2 3 2" xfId="29807"/>
    <cellStyle name="Normal 6 2 3 2 10" xfId="29808"/>
    <cellStyle name="Normal 6 2 3 2 10 2" xfId="29809"/>
    <cellStyle name="Normal 6 2 3 2 11" xfId="29810"/>
    <cellStyle name="Normal 6 2 3 2 11 2" xfId="29811"/>
    <cellStyle name="Normal 6 2 3 2 12" xfId="29812"/>
    <cellStyle name="Normal 6 2 3 2 2" xfId="29813"/>
    <cellStyle name="Normal 6 2 3 2 2 10" xfId="29814"/>
    <cellStyle name="Normal 6 2 3 2 2 10 2" xfId="29815"/>
    <cellStyle name="Normal 6 2 3 2 2 11" xfId="29816"/>
    <cellStyle name="Normal 6 2 3 2 2 2" xfId="29817"/>
    <cellStyle name="Normal 6 2 3 2 2 2 2" xfId="29818"/>
    <cellStyle name="Normal 6 2 3 2 2 3" xfId="29819"/>
    <cellStyle name="Normal 6 2 3 2 2 3 2" xfId="29820"/>
    <cellStyle name="Normal 6 2 3 2 2 4" xfId="29821"/>
    <cellStyle name="Normal 6 2 3 2 2 4 2" xfId="29822"/>
    <cellStyle name="Normal 6 2 3 2 2 5" xfId="29823"/>
    <cellStyle name="Normal 6 2 3 2 2 5 2" xfId="29824"/>
    <cellStyle name="Normal 6 2 3 2 2 6" xfId="29825"/>
    <cellStyle name="Normal 6 2 3 2 2 6 2" xfId="29826"/>
    <cellStyle name="Normal 6 2 3 2 2 7" xfId="29827"/>
    <cellStyle name="Normal 6 2 3 2 2 7 2" xfId="29828"/>
    <cellStyle name="Normal 6 2 3 2 2 8" xfId="29829"/>
    <cellStyle name="Normal 6 2 3 2 2 8 2" xfId="29830"/>
    <cellStyle name="Normal 6 2 3 2 2 9" xfId="29831"/>
    <cellStyle name="Normal 6 2 3 2 2 9 2" xfId="29832"/>
    <cellStyle name="Normal 6 2 3 2 3" xfId="29833"/>
    <cellStyle name="Normal 6 2 3 2 3 2" xfId="29834"/>
    <cellStyle name="Normal 6 2 3 2 4" xfId="29835"/>
    <cellStyle name="Normal 6 2 3 2 4 2" xfId="29836"/>
    <cellStyle name="Normal 6 2 3 2 5" xfId="29837"/>
    <cellStyle name="Normal 6 2 3 2 5 2" xfId="29838"/>
    <cellStyle name="Normal 6 2 3 2 6" xfId="29839"/>
    <cellStyle name="Normal 6 2 3 2 6 2" xfId="29840"/>
    <cellStyle name="Normal 6 2 3 2 7" xfId="29841"/>
    <cellStyle name="Normal 6 2 3 2 7 2" xfId="29842"/>
    <cellStyle name="Normal 6 2 3 2 8" xfId="29843"/>
    <cellStyle name="Normal 6 2 3 2 8 2" xfId="29844"/>
    <cellStyle name="Normal 6 2 3 2 9" xfId="29845"/>
    <cellStyle name="Normal 6 2 3 2 9 2" xfId="29846"/>
    <cellStyle name="Normal 6 2 3 3" xfId="29847"/>
    <cellStyle name="Normal 6 2 3 3 10" xfId="29848"/>
    <cellStyle name="Normal 6 2 3 3 10 2" xfId="29849"/>
    <cellStyle name="Normal 6 2 3 3 11" xfId="29850"/>
    <cellStyle name="Normal 6 2 3 3 2" xfId="29851"/>
    <cellStyle name="Normal 6 2 3 3 2 2" xfId="29852"/>
    <cellStyle name="Normal 6 2 3 3 3" xfId="29853"/>
    <cellStyle name="Normal 6 2 3 3 3 2" xfId="29854"/>
    <cellStyle name="Normal 6 2 3 3 4" xfId="29855"/>
    <cellStyle name="Normal 6 2 3 3 4 2" xfId="29856"/>
    <cellStyle name="Normal 6 2 3 3 5" xfId="29857"/>
    <cellStyle name="Normal 6 2 3 3 5 2" xfId="29858"/>
    <cellStyle name="Normal 6 2 3 3 6" xfId="29859"/>
    <cellStyle name="Normal 6 2 3 3 6 2" xfId="29860"/>
    <cellStyle name="Normal 6 2 3 3 7" xfId="29861"/>
    <cellStyle name="Normal 6 2 3 3 7 2" xfId="29862"/>
    <cellStyle name="Normal 6 2 3 3 8" xfId="29863"/>
    <cellStyle name="Normal 6 2 3 3 8 2" xfId="29864"/>
    <cellStyle name="Normal 6 2 3 3 9" xfId="29865"/>
    <cellStyle name="Normal 6 2 3 3 9 2" xfId="29866"/>
    <cellStyle name="Normal 6 2 3 4" xfId="29867"/>
    <cellStyle name="Normal 6 2 3 4 2" xfId="29868"/>
    <cellStyle name="Normal 6 2 3 5" xfId="29869"/>
    <cellStyle name="Normal 6 2 3 5 2" xfId="29870"/>
    <cellStyle name="Normal 6 2 3 6" xfId="29871"/>
    <cellStyle name="Normal 6 2 3 6 2" xfId="29872"/>
    <cellStyle name="Normal 6 2 3 7" xfId="29873"/>
    <cellStyle name="Normal 6 2 3 7 2" xfId="29874"/>
    <cellStyle name="Normal 6 2 3 8" xfId="29875"/>
    <cellStyle name="Normal 6 2 3 8 2" xfId="29876"/>
    <cellStyle name="Normal 6 2 3 9" xfId="29877"/>
    <cellStyle name="Normal 6 2 3 9 2" xfId="29878"/>
    <cellStyle name="Normal 6 2 4" xfId="29879"/>
    <cellStyle name="Normal 6 2 4 10" xfId="29880"/>
    <cellStyle name="Normal 6 2 4 10 2" xfId="29881"/>
    <cellStyle name="Normal 6 2 4 11" xfId="29882"/>
    <cellStyle name="Normal 6 2 4 11 2" xfId="29883"/>
    <cellStyle name="Normal 6 2 4 12" xfId="29884"/>
    <cellStyle name="Normal 6 2 4 12 2" xfId="29885"/>
    <cellStyle name="Normal 6 2 4 13" xfId="29886"/>
    <cellStyle name="Normal 6 2 4 2" xfId="29887"/>
    <cellStyle name="Normal 6 2 4 2 10" xfId="29888"/>
    <cellStyle name="Normal 6 2 4 2 10 2" xfId="29889"/>
    <cellStyle name="Normal 6 2 4 2 11" xfId="29890"/>
    <cellStyle name="Normal 6 2 4 2 11 2" xfId="29891"/>
    <cellStyle name="Normal 6 2 4 2 12" xfId="29892"/>
    <cellStyle name="Normal 6 2 4 2 2" xfId="29893"/>
    <cellStyle name="Normal 6 2 4 2 2 10" xfId="29894"/>
    <cellStyle name="Normal 6 2 4 2 2 10 2" xfId="29895"/>
    <cellStyle name="Normal 6 2 4 2 2 11" xfId="29896"/>
    <cellStyle name="Normal 6 2 4 2 2 2" xfId="29897"/>
    <cellStyle name="Normal 6 2 4 2 2 2 2" xfId="29898"/>
    <cellStyle name="Normal 6 2 4 2 2 3" xfId="29899"/>
    <cellStyle name="Normal 6 2 4 2 2 3 2" xfId="29900"/>
    <cellStyle name="Normal 6 2 4 2 2 4" xfId="29901"/>
    <cellStyle name="Normal 6 2 4 2 2 4 2" xfId="29902"/>
    <cellStyle name="Normal 6 2 4 2 2 5" xfId="29903"/>
    <cellStyle name="Normal 6 2 4 2 2 5 2" xfId="29904"/>
    <cellStyle name="Normal 6 2 4 2 2 6" xfId="29905"/>
    <cellStyle name="Normal 6 2 4 2 2 6 2" xfId="29906"/>
    <cellStyle name="Normal 6 2 4 2 2 7" xfId="29907"/>
    <cellStyle name="Normal 6 2 4 2 2 7 2" xfId="29908"/>
    <cellStyle name="Normal 6 2 4 2 2 8" xfId="29909"/>
    <cellStyle name="Normal 6 2 4 2 2 8 2" xfId="29910"/>
    <cellStyle name="Normal 6 2 4 2 2 9" xfId="29911"/>
    <cellStyle name="Normal 6 2 4 2 2 9 2" xfId="29912"/>
    <cellStyle name="Normal 6 2 4 2 3" xfId="29913"/>
    <cellStyle name="Normal 6 2 4 2 3 2" xfId="29914"/>
    <cellStyle name="Normal 6 2 4 2 4" xfId="29915"/>
    <cellStyle name="Normal 6 2 4 2 4 2" xfId="29916"/>
    <cellStyle name="Normal 6 2 4 2 5" xfId="29917"/>
    <cellStyle name="Normal 6 2 4 2 5 2" xfId="29918"/>
    <cellStyle name="Normal 6 2 4 2 6" xfId="29919"/>
    <cellStyle name="Normal 6 2 4 2 6 2" xfId="29920"/>
    <cellStyle name="Normal 6 2 4 2 7" xfId="29921"/>
    <cellStyle name="Normal 6 2 4 2 7 2" xfId="29922"/>
    <cellStyle name="Normal 6 2 4 2 8" xfId="29923"/>
    <cellStyle name="Normal 6 2 4 2 8 2" xfId="29924"/>
    <cellStyle name="Normal 6 2 4 2 9" xfId="29925"/>
    <cellStyle name="Normal 6 2 4 2 9 2" xfId="29926"/>
    <cellStyle name="Normal 6 2 4 3" xfId="29927"/>
    <cellStyle name="Normal 6 2 4 3 10" xfId="29928"/>
    <cellStyle name="Normal 6 2 4 3 10 2" xfId="29929"/>
    <cellStyle name="Normal 6 2 4 3 11" xfId="29930"/>
    <cellStyle name="Normal 6 2 4 3 2" xfId="29931"/>
    <cellStyle name="Normal 6 2 4 3 2 2" xfId="29932"/>
    <cellStyle name="Normal 6 2 4 3 3" xfId="29933"/>
    <cellStyle name="Normal 6 2 4 3 3 2" xfId="29934"/>
    <cellStyle name="Normal 6 2 4 3 4" xfId="29935"/>
    <cellStyle name="Normal 6 2 4 3 4 2" xfId="29936"/>
    <cellStyle name="Normal 6 2 4 3 5" xfId="29937"/>
    <cellStyle name="Normal 6 2 4 3 5 2" xfId="29938"/>
    <cellStyle name="Normal 6 2 4 3 6" xfId="29939"/>
    <cellStyle name="Normal 6 2 4 3 6 2" xfId="29940"/>
    <cellStyle name="Normal 6 2 4 3 7" xfId="29941"/>
    <cellStyle name="Normal 6 2 4 3 7 2" xfId="29942"/>
    <cellStyle name="Normal 6 2 4 3 8" xfId="29943"/>
    <cellStyle name="Normal 6 2 4 3 8 2" xfId="29944"/>
    <cellStyle name="Normal 6 2 4 3 9" xfId="29945"/>
    <cellStyle name="Normal 6 2 4 3 9 2" xfId="29946"/>
    <cellStyle name="Normal 6 2 4 4" xfId="29947"/>
    <cellStyle name="Normal 6 2 4 4 2" xfId="29948"/>
    <cellStyle name="Normal 6 2 4 5" xfId="29949"/>
    <cellStyle name="Normal 6 2 4 5 2" xfId="29950"/>
    <cellStyle name="Normal 6 2 4 6" xfId="29951"/>
    <cellStyle name="Normal 6 2 4 6 2" xfId="29952"/>
    <cellStyle name="Normal 6 2 4 7" xfId="29953"/>
    <cellStyle name="Normal 6 2 4 7 2" xfId="29954"/>
    <cellStyle name="Normal 6 2 4 8" xfId="29955"/>
    <cellStyle name="Normal 6 2 4 8 2" xfId="29956"/>
    <cellStyle name="Normal 6 2 4 9" xfId="29957"/>
    <cellStyle name="Normal 6 2 4 9 2" xfId="29958"/>
    <cellStyle name="Normal 6 2 5" xfId="29959"/>
    <cellStyle name="Normal 6 2 6" xfId="29960"/>
    <cellStyle name="Normal 6 2 6 10" xfId="29961"/>
    <cellStyle name="Normal 6 2 6 10 2" xfId="29962"/>
    <cellStyle name="Normal 6 2 6 11" xfId="29963"/>
    <cellStyle name="Normal 6 2 6 11 2" xfId="29964"/>
    <cellStyle name="Normal 6 2 6 12" xfId="29965"/>
    <cellStyle name="Normal 6 2 6 12 2" xfId="29966"/>
    <cellStyle name="Normal 6 2 6 13" xfId="29967"/>
    <cellStyle name="Normal 6 2 6 2" xfId="29968"/>
    <cellStyle name="Normal 6 2 6 2 10" xfId="29969"/>
    <cellStyle name="Normal 6 2 6 2 10 2" xfId="29970"/>
    <cellStyle name="Normal 6 2 6 2 11" xfId="29971"/>
    <cellStyle name="Normal 6 2 6 2 11 2" xfId="29972"/>
    <cellStyle name="Normal 6 2 6 2 12" xfId="29973"/>
    <cellStyle name="Normal 6 2 6 2 2" xfId="29974"/>
    <cellStyle name="Normal 6 2 6 2 2 10" xfId="29975"/>
    <cellStyle name="Normal 6 2 6 2 2 10 2" xfId="29976"/>
    <cellStyle name="Normal 6 2 6 2 2 11" xfId="29977"/>
    <cellStyle name="Normal 6 2 6 2 2 2" xfId="29978"/>
    <cellStyle name="Normal 6 2 6 2 2 2 2" xfId="29979"/>
    <cellStyle name="Normal 6 2 6 2 2 3" xfId="29980"/>
    <cellStyle name="Normal 6 2 6 2 2 3 2" xfId="29981"/>
    <cellStyle name="Normal 6 2 6 2 2 4" xfId="29982"/>
    <cellStyle name="Normal 6 2 6 2 2 4 2" xfId="29983"/>
    <cellStyle name="Normal 6 2 6 2 2 5" xfId="29984"/>
    <cellStyle name="Normal 6 2 6 2 2 5 2" xfId="29985"/>
    <cellStyle name="Normal 6 2 6 2 2 6" xfId="29986"/>
    <cellStyle name="Normal 6 2 6 2 2 6 2" xfId="29987"/>
    <cellStyle name="Normal 6 2 6 2 2 7" xfId="29988"/>
    <cellStyle name="Normal 6 2 6 2 2 7 2" xfId="29989"/>
    <cellStyle name="Normal 6 2 6 2 2 8" xfId="29990"/>
    <cellStyle name="Normal 6 2 6 2 2 8 2" xfId="29991"/>
    <cellStyle name="Normal 6 2 6 2 2 9" xfId="29992"/>
    <cellStyle name="Normal 6 2 6 2 2 9 2" xfId="29993"/>
    <cellStyle name="Normal 6 2 6 2 3" xfId="29994"/>
    <cellStyle name="Normal 6 2 6 2 3 2" xfId="29995"/>
    <cellStyle name="Normal 6 2 6 2 4" xfId="29996"/>
    <cellStyle name="Normal 6 2 6 2 4 2" xfId="29997"/>
    <cellStyle name="Normal 6 2 6 2 5" xfId="29998"/>
    <cellStyle name="Normal 6 2 6 2 5 2" xfId="29999"/>
    <cellStyle name="Normal 6 2 6 2 6" xfId="30000"/>
    <cellStyle name="Normal 6 2 6 2 6 2" xfId="30001"/>
    <cellStyle name="Normal 6 2 6 2 7" xfId="30002"/>
    <cellStyle name="Normal 6 2 6 2 7 2" xfId="30003"/>
    <cellStyle name="Normal 6 2 6 2 8" xfId="30004"/>
    <cellStyle name="Normal 6 2 6 2 8 2" xfId="30005"/>
    <cellStyle name="Normal 6 2 6 2 9" xfId="30006"/>
    <cellStyle name="Normal 6 2 6 2 9 2" xfId="30007"/>
    <cellStyle name="Normal 6 2 6 3" xfId="30008"/>
    <cellStyle name="Normal 6 2 6 3 10" xfId="30009"/>
    <cellStyle name="Normal 6 2 6 3 10 2" xfId="30010"/>
    <cellStyle name="Normal 6 2 6 3 11" xfId="30011"/>
    <cellStyle name="Normal 6 2 6 3 2" xfId="30012"/>
    <cellStyle name="Normal 6 2 6 3 2 2" xfId="30013"/>
    <cellStyle name="Normal 6 2 6 3 3" xfId="30014"/>
    <cellStyle name="Normal 6 2 6 3 3 2" xfId="30015"/>
    <cellStyle name="Normal 6 2 6 3 4" xfId="30016"/>
    <cellStyle name="Normal 6 2 6 3 4 2" xfId="30017"/>
    <cellStyle name="Normal 6 2 6 3 5" xfId="30018"/>
    <cellStyle name="Normal 6 2 6 3 5 2" xfId="30019"/>
    <cellStyle name="Normal 6 2 6 3 6" xfId="30020"/>
    <cellStyle name="Normal 6 2 6 3 6 2" xfId="30021"/>
    <cellStyle name="Normal 6 2 6 3 7" xfId="30022"/>
    <cellStyle name="Normal 6 2 6 3 7 2" xfId="30023"/>
    <cellStyle name="Normal 6 2 6 3 8" xfId="30024"/>
    <cellStyle name="Normal 6 2 6 3 8 2" xfId="30025"/>
    <cellStyle name="Normal 6 2 6 3 9" xfId="30026"/>
    <cellStyle name="Normal 6 2 6 3 9 2" xfId="30027"/>
    <cellStyle name="Normal 6 2 6 4" xfId="30028"/>
    <cellStyle name="Normal 6 2 6 4 2" xfId="30029"/>
    <cellStyle name="Normal 6 2 6 5" xfId="30030"/>
    <cellStyle name="Normal 6 2 6 5 2" xfId="30031"/>
    <cellStyle name="Normal 6 2 6 6" xfId="30032"/>
    <cellStyle name="Normal 6 2 6 6 2" xfId="30033"/>
    <cellStyle name="Normal 6 2 6 7" xfId="30034"/>
    <cellStyle name="Normal 6 2 6 7 2" xfId="30035"/>
    <cellStyle name="Normal 6 2 6 8" xfId="30036"/>
    <cellStyle name="Normal 6 2 6 8 2" xfId="30037"/>
    <cellStyle name="Normal 6 2 6 9" xfId="30038"/>
    <cellStyle name="Normal 6 2 6 9 2" xfId="30039"/>
    <cellStyle name="Normal 6 2 7" xfId="30040"/>
    <cellStyle name="Normal 6 2 7 10" xfId="30041"/>
    <cellStyle name="Normal 6 2 7 10 2" xfId="30042"/>
    <cellStyle name="Normal 6 2 7 11" xfId="30043"/>
    <cellStyle name="Normal 6 2 7 11 2" xfId="30044"/>
    <cellStyle name="Normal 6 2 7 12" xfId="30045"/>
    <cellStyle name="Normal 6 2 7 2" xfId="30046"/>
    <cellStyle name="Normal 6 2 7 2 10" xfId="30047"/>
    <cellStyle name="Normal 6 2 7 2 10 2" xfId="30048"/>
    <cellStyle name="Normal 6 2 7 2 11" xfId="30049"/>
    <cellStyle name="Normal 6 2 7 2 2" xfId="30050"/>
    <cellStyle name="Normal 6 2 7 2 2 2" xfId="30051"/>
    <cellStyle name="Normal 6 2 7 2 3" xfId="30052"/>
    <cellStyle name="Normal 6 2 7 2 3 2" xfId="30053"/>
    <cellStyle name="Normal 6 2 7 2 4" xfId="30054"/>
    <cellStyle name="Normal 6 2 7 2 4 2" xfId="30055"/>
    <cellStyle name="Normal 6 2 7 2 5" xfId="30056"/>
    <cellStyle name="Normal 6 2 7 2 5 2" xfId="30057"/>
    <cellStyle name="Normal 6 2 7 2 6" xfId="30058"/>
    <cellStyle name="Normal 6 2 7 2 6 2" xfId="30059"/>
    <cellStyle name="Normal 6 2 7 2 7" xfId="30060"/>
    <cellStyle name="Normal 6 2 7 2 7 2" xfId="30061"/>
    <cellStyle name="Normal 6 2 7 2 8" xfId="30062"/>
    <cellStyle name="Normal 6 2 7 2 8 2" xfId="30063"/>
    <cellStyle name="Normal 6 2 7 2 9" xfId="30064"/>
    <cellStyle name="Normal 6 2 7 2 9 2" xfId="30065"/>
    <cellStyle name="Normal 6 2 7 3" xfId="30066"/>
    <cellStyle name="Normal 6 2 7 3 2" xfId="30067"/>
    <cellStyle name="Normal 6 2 7 4" xfId="30068"/>
    <cellStyle name="Normal 6 2 7 4 2" xfId="30069"/>
    <cellStyle name="Normal 6 2 7 5" xfId="30070"/>
    <cellStyle name="Normal 6 2 7 5 2" xfId="30071"/>
    <cellStyle name="Normal 6 2 7 6" xfId="30072"/>
    <cellStyle name="Normal 6 2 7 6 2" xfId="30073"/>
    <cellStyle name="Normal 6 2 7 7" xfId="30074"/>
    <cellStyle name="Normal 6 2 7 7 2" xfId="30075"/>
    <cellStyle name="Normal 6 2 7 8" xfId="30076"/>
    <cellStyle name="Normal 6 2 7 8 2" xfId="30077"/>
    <cellStyle name="Normal 6 2 7 9" xfId="30078"/>
    <cellStyle name="Normal 6 2 7 9 2" xfId="30079"/>
    <cellStyle name="Normal 6 2 8" xfId="30080"/>
    <cellStyle name="Normal 6 2 8 10" xfId="30081"/>
    <cellStyle name="Normal 6 2 8 10 2" xfId="30082"/>
    <cellStyle name="Normal 6 2 8 11" xfId="30083"/>
    <cellStyle name="Normal 6 2 8 2" xfId="30084"/>
    <cellStyle name="Normal 6 2 8 2 2" xfId="30085"/>
    <cellStyle name="Normal 6 2 8 3" xfId="30086"/>
    <cellStyle name="Normal 6 2 8 3 2" xfId="30087"/>
    <cellStyle name="Normal 6 2 8 4" xfId="30088"/>
    <cellStyle name="Normal 6 2 8 4 2" xfId="30089"/>
    <cellStyle name="Normal 6 2 8 5" xfId="30090"/>
    <cellStyle name="Normal 6 2 8 5 2" xfId="30091"/>
    <cellStyle name="Normal 6 2 8 6" xfId="30092"/>
    <cellStyle name="Normal 6 2 8 6 2" xfId="30093"/>
    <cellStyle name="Normal 6 2 8 7" xfId="30094"/>
    <cellStyle name="Normal 6 2 8 7 2" xfId="30095"/>
    <cellStyle name="Normal 6 2 8 8" xfId="30096"/>
    <cellStyle name="Normal 6 2 8 8 2" xfId="30097"/>
    <cellStyle name="Normal 6 2 8 9" xfId="30098"/>
    <cellStyle name="Normal 6 2 8 9 2" xfId="30099"/>
    <cellStyle name="Normal 6 2 9" xfId="30100"/>
    <cellStyle name="Normal 6 2 9 2" xfId="30101"/>
    <cellStyle name="Normal 6 20" xfId="30102"/>
    <cellStyle name="Normal 6 20 2" xfId="30103"/>
    <cellStyle name="Normal 6 21" xfId="30104"/>
    <cellStyle name="Normal 6 22" xfId="30105"/>
    <cellStyle name="Normal 6 23" xfId="30106"/>
    <cellStyle name="Normal 6 24" xfId="30107"/>
    <cellStyle name="Normal 6 3" xfId="30108"/>
    <cellStyle name="Normal 6 3 10" xfId="30109"/>
    <cellStyle name="Normal 6 3 10 2" xfId="30110"/>
    <cellStyle name="Normal 6 3 11" xfId="30111"/>
    <cellStyle name="Normal 6 3 11 2" xfId="30112"/>
    <cellStyle name="Normal 6 3 12" xfId="30113"/>
    <cellStyle name="Normal 6 3 12 2" xfId="30114"/>
    <cellStyle name="Normal 6 3 13" xfId="30115"/>
    <cellStyle name="Normal 6 3 13 2" xfId="30116"/>
    <cellStyle name="Normal 6 3 14" xfId="30117"/>
    <cellStyle name="Normal 6 3 15" xfId="30118"/>
    <cellStyle name="Normal 6 3 2" xfId="30119"/>
    <cellStyle name="Normal 6 3 3" xfId="30120"/>
    <cellStyle name="Normal 6 3 3 10" xfId="30121"/>
    <cellStyle name="Normal 6 3 3 10 2" xfId="30122"/>
    <cellStyle name="Normal 6 3 3 11" xfId="30123"/>
    <cellStyle name="Normal 6 3 3 11 2" xfId="30124"/>
    <cellStyle name="Normal 6 3 3 12" xfId="30125"/>
    <cellStyle name="Normal 6 3 3 2" xfId="30126"/>
    <cellStyle name="Normal 6 3 3 2 10" xfId="30127"/>
    <cellStyle name="Normal 6 3 3 2 10 2" xfId="30128"/>
    <cellStyle name="Normal 6 3 3 2 11" xfId="30129"/>
    <cellStyle name="Normal 6 3 3 2 2" xfId="30130"/>
    <cellStyle name="Normal 6 3 3 2 2 2" xfId="30131"/>
    <cellStyle name="Normal 6 3 3 2 3" xfId="30132"/>
    <cellStyle name="Normal 6 3 3 2 3 2" xfId="30133"/>
    <cellStyle name="Normal 6 3 3 2 4" xfId="30134"/>
    <cellStyle name="Normal 6 3 3 2 4 2" xfId="30135"/>
    <cellStyle name="Normal 6 3 3 2 5" xfId="30136"/>
    <cellStyle name="Normal 6 3 3 2 5 2" xfId="30137"/>
    <cellStyle name="Normal 6 3 3 2 6" xfId="30138"/>
    <cellStyle name="Normal 6 3 3 2 6 2" xfId="30139"/>
    <cellStyle name="Normal 6 3 3 2 7" xfId="30140"/>
    <cellStyle name="Normal 6 3 3 2 7 2" xfId="30141"/>
    <cellStyle name="Normal 6 3 3 2 8" xfId="30142"/>
    <cellStyle name="Normal 6 3 3 2 8 2" xfId="30143"/>
    <cellStyle name="Normal 6 3 3 2 9" xfId="30144"/>
    <cellStyle name="Normal 6 3 3 2 9 2" xfId="30145"/>
    <cellStyle name="Normal 6 3 3 3" xfId="30146"/>
    <cellStyle name="Normal 6 3 3 3 2" xfId="30147"/>
    <cellStyle name="Normal 6 3 3 4" xfId="30148"/>
    <cellStyle name="Normal 6 3 3 4 2" xfId="30149"/>
    <cellStyle name="Normal 6 3 3 5" xfId="30150"/>
    <cellStyle name="Normal 6 3 3 5 2" xfId="30151"/>
    <cellStyle name="Normal 6 3 3 6" xfId="30152"/>
    <cellStyle name="Normal 6 3 3 6 2" xfId="30153"/>
    <cellStyle name="Normal 6 3 3 7" xfId="30154"/>
    <cellStyle name="Normal 6 3 3 7 2" xfId="30155"/>
    <cellStyle name="Normal 6 3 3 8" xfId="30156"/>
    <cellStyle name="Normal 6 3 3 8 2" xfId="30157"/>
    <cellStyle name="Normal 6 3 3 9" xfId="30158"/>
    <cellStyle name="Normal 6 3 3 9 2" xfId="30159"/>
    <cellStyle name="Normal 6 3 4" xfId="30160"/>
    <cellStyle name="Normal 6 3 4 10" xfId="30161"/>
    <cellStyle name="Normal 6 3 4 10 2" xfId="30162"/>
    <cellStyle name="Normal 6 3 4 11" xfId="30163"/>
    <cellStyle name="Normal 6 3 4 2" xfId="30164"/>
    <cellStyle name="Normal 6 3 4 2 2" xfId="30165"/>
    <cellStyle name="Normal 6 3 4 3" xfId="30166"/>
    <cellStyle name="Normal 6 3 4 3 2" xfId="30167"/>
    <cellStyle name="Normal 6 3 4 4" xfId="30168"/>
    <cellStyle name="Normal 6 3 4 4 2" xfId="30169"/>
    <cellStyle name="Normal 6 3 4 5" xfId="30170"/>
    <cellStyle name="Normal 6 3 4 5 2" xfId="30171"/>
    <cellStyle name="Normal 6 3 4 6" xfId="30172"/>
    <cellStyle name="Normal 6 3 4 6 2" xfId="30173"/>
    <cellStyle name="Normal 6 3 4 7" xfId="30174"/>
    <cellStyle name="Normal 6 3 4 7 2" xfId="30175"/>
    <cellStyle name="Normal 6 3 4 8" xfId="30176"/>
    <cellStyle name="Normal 6 3 4 8 2" xfId="30177"/>
    <cellStyle name="Normal 6 3 4 9" xfId="30178"/>
    <cellStyle name="Normal 6 3 4 9 2" xfId="30179"/>
    <cellStyle name="Normal 6 3 5" xfId="30180"/>
    <cellStyle name="Normal 6 3 5 2" xfId="30181"/>
    <cellStyle name="Normal 6 3 6" xfId="30182"/>
    <cellStyle name="Normal 6 3 6 2" xfId="30183"/>
    <cellStyle name="Normal 6 3 7" xfId="30184"/>
    <cellStyle name="Normal 6 3 7 2" xfId="30185"/>
    <cellStyle name="Normal 6 3 8" xfId="30186"/>
    <cellStyle name="Normal 6 3 8 2" xfId="30187"/>
    <cellStyle name="Normal 6 3 9" xfId="30188"/>
    <cellStyle name="Normal 6 3 9 2" xfId="30189"/>
    <cellStyle name="Normal 6 4" xfId="30190"/>
    <cellStyle name="Normal 6 4 10" xfId="30191"/>
    <cellStyle name="Normal 6 4 10 2" xfId="30192"/>
    <cellStyle name="Normal 6 4 11" xfId="30193"/>
    <cellStyle name="Normal 6 4 11 2" xfId="30194"/>
    <cellStyle name="Normal 6 4 12" xfId="30195"/>
    <cellStyle name="Normal 6 4 12 2" xfId="30196"/>
    <cellStyle name="Normal 6 4 13" xfId="30197"/>
    <cellStyle name="Normal 6 4 13 2" xfId="30198"/>
    <cellStyle name="Normal 6 4 14" xfId="30199"/>
    <cellStyle name="Normal 6 4 15" xfId="30200"/>
    <cellStyle name="Normal 6 4 2" xfId="30201"/>
    <cellStyle name="Normal 6 4 3" xfId="30202"/>
    <cellStyle name="Normal 6 4 3 10" xfId="30203"/>
    <cellStyle name="Normal 6 4 3 10 2" xfId="30204"/>
    <cellStyle name="Normal 6 4 3 11" xfId="30205"/>
    <cellStyle name="Normal 6 4 3 11 2" xfId="30206"/>
    <cellStyle name="Normal 6 4 3 12" xfId="30207"/>
    <cellStyle name="Normal 6 4 3 2" xfId="30208"/>
    <cellStyle name="Normal 6 4 3 2 10" xfId="30209"/>
    <cellStyle name="Normal 6 4 3 2 10 2" xfId="30210"/>
    <cellStyle name="Normal 6 4 3 2 11" xfId="30211"/>
    <cellStyle name="Normal 6 4 3 2 2" xfId="30212"/>
    <cellStyle name="Normal 6 4 3 2 2 2" xfId="30213"/>
    <cellStyle name="Normal 6 4 3 2 3" xfId="30214"/>
    <cellStyle name="Normal 6 4 3 2 3 2" xfId="30215"/>
    <cellStyle name="Normal 6 4 3 2 4" xfId="30216"/>
    <cellStyle name="Normal 6 4 3 2 4 2" xfId="30217"/>
    <cellStyle name="Normal 6 4 3 2 5" xfId="30218"/>
    <cellStyle name="Normal 6 4 3 2 5 2" xfId="30219"/>
    <cellStyle name="Normal 6 4 3 2 6" xfId="30220"/>
    <cellStyle name="Normal 6 4 3 2 6 2" xfId="30221"/>
    <cellStyle name="Normal 6 4 3 2 7" xfId="30222"/>
    <cellStyle name="Normal 6 4 3 2 7 2" xfId="30223"/>
    <cellStyle name="Normal 6 4 3 2 8" xfId="30224"/>
    <cellStyle name="Normal 6 4 3 2 8 2" xfId="30225"/>
    <cellStyle name="Normal 6 4 3 2 9" xfId="30226"/>
    <cellStyle name="Normal 6 4 3 2 9 2" xfId="30227"/>
    <cellStyle name="Normal 6 4 3 3" xfId="30228"/>
    <cellStyle name="Normal 6 4 3 3 2" xfId="30229"/>
    <cellStyle name="Normal 6 4 3 4" xfId="30230"/>
    <cellStyle name="Normal 6 4 3 4 2" xfId="30231"/>
    <cellStyle name="Normal 6 4 3 5" xfId="30232"/>
    <cellStyle name="Normal 6 4 3 5 2" xfId="30233"/>
    <cellStyle name="Normal 6 4 3 6" xfId="30234"/>
    <cellStyle name="Normal 6 4 3 6 2" xfId="30235"/>
    <cellStyle name="Normal 6 4 3 7" xfId="30236"/>
    <cellStyle name="Normal 6 4 3 7 2" xfId="30237"/>
    <cellStyle name="Normal 6 4 3 8" xfId="30238"/>
    <cellStyle name="Normal 6 4 3 8 2" xfId="30239"/>
    <cellStyle name="Normal 6 4 3 9" xfId="30240"/>
    <cellStyle name="Normal 6 4 3 9 2" xfId="30241"/>
    <cellStyle name="Normal 6 4 4" xfId="30242"/>
    <cellStyle name="Normal 6 4 4 10" xfId="30243"/>
    <cellStyle name="Normal 6 4 4 10 2" xfId="30244"/>
    <cellStyle name="Normal 6 4 4 11" xfId="30245"/>
    <cellStyle name="Normal 6 4 4 2" xfId="30246"/>
    <cellStyle name="Normal 6 4 4 2 2" xfId="30247"/>
    <cellStyle name="Normal 6 4 4 3" xfId="30248"/>
    <cellStyle name="Normal 6 4 4 3 2" xfId="30249"/>
    <cellStyle name="Normal 6 4 4 4" xfId="30250"/>
    <cellStyle name="Normal 6 4 4 4 2" xfId="30251"/>
    <cellStyle name="Normal 6 4 4 5" xfId="30252"/>
    <cellStyle name="Normal 6 4 4 5 2" xfId="30253"/>
    <cellStyle name="Normal 6 4 4 6" xfId="30254"/>
    <cellStyle name="Normal 6 4 4 6 2" xfId="30255"/>
    <cellStyle name="Normal 6 4 4 7" xfId="30256"/>
    <cellStyle name="Normal 6 4 4 7 2" xfId="30257"/>
    <cellStyle name="Normal 6 4 4 8" xfId="30258"/>
    <cellStyle name="Normal 6 4 4 8 2" xfId="30259"/>
    <cellStyle name="Normal 6 4 4 9" xfId="30260"/>
    <cellStyle name="Normal 6 4 4 9 2" xfId="30261"/>
    <cellStyle name="Normal 6 4 5" xfId="30262"/>
    <cellStyle name="Normal 6 4 5 2" xfId="30263"/>
    <cellStyle name="Normal 6 4 6" xfId="30264"/>
    <cellStyle name="Normal 6 4 6 2" xfId="30265"/>
    <cellStyle name="Normal 6 4 7" xfId="30266"/>
    <cellStyle name="Normal 6 4 7 2" xfId="30267"/>
    <cellStyle name="Normal 6 4 8" xfId="30268"/>
    <cellStyle name="Normal 6 4 8 2" xfId="30269"/>
    <cellStyle name="Normal 6 4 9" xfId="30270"/>
    <cellStyle name="Normal 6 4 9 2" xfId="30271"/>
    <cellStyle name="Normal 6 5" xfId="30272"/>
    <cellStyle name="Normal 6 5 10" xfId="30273"/>
    <cellStyle name="Normal 6 5 10 2" xfId="30274"/>
    <cellStyle name="Normal 6 5 11" xfId="30275"/>
    <cellStyle name="Normal 6 5 11 2" xfId="30276"/>
    <cellStyle name="Normal 6 5 12" xfId="30277"/>
    <cellStyle name="Normal 6 5 12 2" xfId="30278"/>
    <cellStyle name="Normal 6 5 13" xfId="30279"/>
    <cellStyle name="Normal 6 5 13 2" xfId="30280"/>
    <cellStyle name="Normal 6 5 14" xfId="30281"/>
    <cellStyle name="Normal 6 5 15" xfId="30282"/>
    <cellStyle name="Normal 6 5 2" xfId="30283"/>
    <cellStyle name="Normal 6 5 3" xfId="30284"/>
    <cellStyle name="Normal 6 5 3 10" xfId="30285"/>
    <cellStyle name="Normal 6 5 3 10 2" xfId="30286"/>
    <cellStyle name="Normal 6 5 3 11" xfId="30287"/>
    <cellStyle name="Normal 6 5 3 11 2" xfId="30288"/>
    <cellStyle name="Normal 6 5 3 12" xfId="30289"/>
    <cellStyle name="Normal 6 5 3 2" xfId="30290"/>
    <cellStyle name="Normal 6 5 3 2 10" xfId="30291"/>
    <cellStyle name="Normal 6 5 3 2 10 2" xfId="30292"/>
    <cellStyle name="Normal 6 5 3 2 11" xfId="30293"/>
    <cellStyle name="Normal 6 5 3 2 2" xfId="30294"/>
    <cellStyle name="Normal 6 5 3 2 2 2" xfId="30295"/>
    <cellStyle name="Normal 6 5 3 2 3" xfId="30296"/>
    <cellStyle name="Normal 6 5 3 2 3 2" xfId="30297"/>
    <cellStyle name="Normal 6 5 3 2 4" xfId="30298"/>
    <cellStyle name="Normal 6 5 3 2 4 2" xfId="30299"/>
    <cellStyle name="Normal 6 5 3 2 5" xfId="30300"/>
    <cellStyle name="Normal 6 5 3 2 5 2" xfId="30301"/>
    <cellStyle name="Normal 6 5 3 2 6" xfId="30302"/>
    <cellStyle name="Normal 6 5 3 2 6 2" xfId="30303"/>
    <cellStyle name="Normal 6 5 3 2 7" xfId="30304"/>
    <cellStyle name="Normal 6 5 3 2 7 2" xfId="30305"/>
    <cellStyle name="Normal 6 5 3 2 8" xfId="30306"/>
    <cellStyle name="Normal 6 5 3 2 8 2" xfId="30307"/>
    <cellStyle name="Normal 6 5 3 2 9" xfId="30308"/>
    <cellStyle name="Normal 6 5 3 2 9 2" xfId="30309"/>
    <cellStyle name="Normal 6 5 3 3" xfId="30310"/>
    <cellStyle name="Normal 6 5 3 3 2" xfId="30311"/>
    <cellStyle name="Normal 6 5 3 4" xfId="30312"/>
    <cellStyle name="Normal 6 5 3 4 2" xfId="30313"/>
    <cellStyle name="Normal 6 5 3 5" xfId="30314"/>
    <cellStyle name="Normal 6 5 3 5 2" xfId="30315"/>
    <cellStyle name="Normal 6 5 3 6" xfId="30316"/>
    <cellStyle name="Normal 6 5 3 6 2" xfId="30317"/>
    <cellStyle name="Normal 6 5 3 7" xfId="30318"/>
    <cellStyle name="Normal 6 5 3 7 2" xfId="30319"/>
    <cellStyle name="Normal 6 5 3 8" xfId="30320"/>
    <cellStyle name="Normal 6 5 3 8 2" xfId="30321"/>
    <cellStyle name="Normal 6 5 3 9" xfId="30322"/>
    <cellStyle name="Normal 6 5 3 9 2" xfId="30323"/>
    <cellStyle name="Normal 6 5 4" xfId="30324"/>
    <cellStyle name="Normal 6 5 4 10" xfId="30325"/>
    <cellStyle name="Normal 6 5 4 10 2" xfId="30326"/>
    <cellStyle name="Normal 6 5 4 11" xfId="30327"/>
    <cellStyle name="Normal 6 5 4 2" xfId="30328"/>
    <cellStyle name="Normal 6 5 4 2 2" xfId="30329"/>
    <cellStyle name="Normal 6 5 4 3" xfId="30330"/>
    <cellStyle name="Normal 6 5 4 3 2" xfId="30331"/>
    <cellStyle name="Normal 6 5 4 4" xfId="30332"/>
    <cellStyle name="Normal 6 5 4 4 2" xfId="30333"/>
    <cellStyle name="Normal 6 5 4 5" xfId="30334"/>
    <cellStyle name="Normal 6 5 4 5 2" xfId="30335"/>
    <cellStyle name="Normal 6 5 4 6" xfId="30336"/>
    <cellStyle name="Normal 6 5 4 6 2" xfId="30337"/>
    <cellStyle name="Normal 6 5 4 7" xfId="30338"/>
    <cellStyle name="Normal 6 5 4 7 2" xfId="30339"/>
    <cellStyle name="Normal 6 5 4 8" xfId="30340"/>
    <cellStyle name="Normal 6 5 4 8 2" xfId="30341"/>
    <cellStyle name="Normal 6 5 4 9" xfId="30342"/>
    <cellStyle name="Normal 6 5 4 9 2" xfId="30343"/>
    <cellStyle name="Normal 6 5 5" xfId="30344"/>
    <cellStyle name="Normal 6 5 5 2" xfId="30345"/>
    <cellStyle name="Normal 6 5 6" xfId="30346"/>
    <cellStyle name="Normal 6 5 6 2" xfId="30347"/>
    <cellStyle name="Normal 6 5 7" xfId="30348"/>
    <cellStyle name="Normal 6 5 7 2" xfId="30349"/>
    <cellStyle name="Normal 6 5 8" xfId="30350"/>
    <cellStyle name="Normal 6 5 8 2" xfId="30351"/>
    <cellStyle name="Normal 6 5 9" xfId="30352"/>
    <cellStyle name="Normal 6 5 9 2" xfId="30353"/>
    <cellStyle name="Normal 6 6" xfId="30354"/>
    <cellStyle name="Normal 6 6 2" xfId="30355"/>
    <cellStyle name="Normal 6 7" xfId="30356"/>
    <cellStyle name="Normal 6 8" xfId="30357"/>
    <cellStyle name="Normal 6 8 10" xfId="30358"/>
    <cellStyle name="Normal 6 8 10 2" xfId="30359"/>
    <cellStyle name="Normal 6 8 11" xfId="30360"/>
    <cellStyle name="Normal 6 8 11 2" xfId="30361"/>
    <cellStyle name="Normal 6 8 12" xfId="30362"/>
    <cellStyle name="Normal 6 8 12 2" xfId="30363"/>
    <cellStyle name="Normal 6 8 13" xfId="30364"/>
    <cellStyle name="Normal 6 8 2" xfId="30365"/>
    <cellStyle name="Normal 6 8 2 10" xfId="30366"/>
    <cellStyle name="Normal 6 8 2 10 2" xfId="30367"/>
    <cellStyle name="Normal 6 8 2 11" xfId="30368"/>
    <cellStyle name="Normal 6 8 2 11 2" xfId="30369"/>
    <cellStyle name="Normal 6 8 2 12" xfId="30370"/>
    <cellStyle name="Normal 6 8 2 2" xfId="30371"/>
    <cellStyle name="Normal 6 8 2 2 10" xfId="30372"/>
    <cellStyle name="Normal 6 8 2 2 10 2" xfId="30373"/>
    <cellStyle name="Normal 6 8 2 2 11" xfId="30374"/>
    <cellStyle name="Normal 6 8 2 2 2" xfId="30375"/>
    <cellStyle name="Normal 6 8 2 2 2 2" xfId="30376"/>
    <cellStyle name="Normal 6 8 2 2 3" xfId="30377"/>
    <cellStyle name="Normal 6 8 2 2 3 2" xfId="30378"/>
    <cellStyle name="Normal 6 8 2 2 4" xfId="30379"/>
    <cellStyle name="Normal 6 8 2 2 4 2" xfId="30380"/>
    <cellStyle name="Normal 6 8 2 2 5" xfId="30381"/>
    <cellStyle name="Normal 6 8 2 2 5 2" xfId="30382"/>
    <cellStyle name="Normal 6 8 2 2 6" xfId="30383"/>
    <cellStyle name="Normal 6 8 2 2 6 2" xfId="30384"/>
    <cellStyle name="Normal 6 8 2 2 7" xfId="30385"/>
    <cellStyle name="Normal 6 8 2 2 7 2" xfId="30386"/>
    <cellStyle name="Normal 6 8 2 2 8" xfId="30387"/>
    <cellStyle name="Normal 6 8 2 2 8 2" xfId="30388"/>
    <cellStyle name="Normal 6 8 2 2 9" xfId="30389"/>
    <cellStyle name="Normal 6 8 2 2 9 2" xfId="30390"/>
    <cellStyle name="Normal 6 8 2 3" xfId="30391"/>
    <cellStyle name="Normal 6 8 2 3 2" xfId="30392"/>
    <cellStyle name="Normal 6 8 2 4" xfId="30393"/>
    <cellStyle name="Normal 6 8 2 4 2" xfId="30394"/>
    <cellStyle name="Normal 6 8 2 5" xfId="30395"/>
    <cellStyle name="Normal 6 8 2 5 2" xfId="30396"/>
    <cellStyle name="Normal 6 8 2 6" xfId="30397"/>
    <cellStyle name="Normal 6 8 2 6 2" xfId="30398"/>
    <cellStyle name="Normal 6 8 2 7" xfId="30399"/>
    <cellStyle name="Normal 6 8 2 7 2" xfId="30400"/>
    <cellStyle name="Normal 6 8 2 8" xfId="30401"/>
    <cellStyle name="Normal 6 8 2 8 2" xfId="30402"/>
    <cellStyle name="Normal 6 8 2 9" xfId="30403"/>
    <cellStyle name="Normal 6 8 2 9 2" xfId="30404"/>
    <cellStyle name="Normal 6 8 3" xfId="30405"/>
    <cellStyle name="Normal 6 8 3 10" xfId="30406"/>
    <cellStyle name="Normal 6 8 3 10 2" xfId="30407"/>
    <cellStyle name="Normal 6 8 3 11" xfId="30408"/>
    <cellStyle name="Normal 6 8 3 2" xfId="30409"/>
    <cellStyle name="Normal 6 8 3 2 2" xfId="30410"/>
    <cellStyle name="Normal 6 8 3 3" xfId="30411"/>
    <cellStyle name="Normal 6 8 3 3 2" xfId="30412"/>
    <cellStyle name="Normal 6 8 3 4" xfId="30413"/>
    <cellStyle name="Normal 6 8 3 4 2" xfId="30414"/>
    <cellStyle name="Normal 6 8 3 5" xfId="30415"/>
    <cellStyle name="Normal 6 8 3 5 2" xfId="30416"/>
    <cellStyle name="Normal 6 8 3 6" xfId="30417"/>
    <cellStyle name="Normal 6 8 3 6 2" xfId="30418"/>
    <cellStyle name="Normal 6 8 3 7" xfId="30419"/>
    <cellStyle name="Normal 6 8 3 7 2" xfId="30420"/>
    <cellStyle name="Normal 6 8 3 8" xfId="30421"/>
    <cellStyle name="Normal 6 8 3 8 2" xfId="30422"/>
    <cellStyle name="Normal 6 8 3 9" xfId="30423"/>
    <cellStyle name="Normal 6 8 3 9 2" xfId="30424"/>
    <cellStyle name="Normal 6 8 4" xfId="30425"/>
    <cellStyle name="Normal 6 8 4 2" xfId="30426"/>
    <cellStyle name="Normal 6 8 5" xfId="30427"/>
    <cellStyle name="Normal 6 8 5 2" xfId="30428"/>
    <cellStyle name="Normal 6 8 6" xfId="30429"/>
    <cellStyle name="Normal 6 8 6 2" xfId="30430"/>
    <cellStyle name="Normal 6 8 7" xfId="30431"/>
    <cellStyle name="Normal 6 8 7 2" xfId="30432"/>
    <cellStyle name="Normal 6 8 8" xfId="30433"/>
    <cellStyle name="Normal 6 8 8 2" xfId="30434"/>
    <cellStyle name="Normal 6 8 9" xfId="30435"/>
    <cellStyle name="Normal 6 8 9 2" xfId="30436"/>
    <cellStyle name="Normal 6 9" xfId="30437"/>
    <cellStyle name="Normal 6 9 10" xfId="30438"/>
    <cellStyle name="Normal 6 9 10 2" xfId="30439"/>
    <cellStyle name="Normal 6 9 11" xfId="30440"/>
    <cellStyle name="Normal 6 9 11 2" xfId="30441"/>
    <cellStyle name="Normal 6 9 12" xfId="30442"/>
    <cellStyle name="Normal 6 9 2" xfId="30443"/>
    <cellStyle name="Normal 6 9 2 10" xfId="30444"/>
    <cellStyle name="Normal 6 9 2 10 2" xfId="30445"/>
    <cellStyle name="Normal 6 9 2 11" xfId="30446"/>
    <cellStyle name="Normal 6 9 2 2" xfId="30447"/>
    <cellStyle name="Normal 6 9 2 2 2" xfId="30448"/>
    <cellStyle name="Normal 6 9 2 3" xfId="30449"/>
    <cellStyle name="Normal 6 9 2 3 2" xfId="30450"/>
    <cellStyle name="Normal 6 9 2 4" xfId="30451"/>
    <cellStyle name="Normal 6 9 2 4 2" xfId="30452"/>
    <cellStyle name="Normal 6 9 2 5" xfId="30453"/>
    <cellStyle name="Normal 6 9 2 5 2" xfId="30454"/>
    <cellStyle name="Normal 6 9 2 6" xfId="30455"/>
    <cellStyle name="Normal 6 9 2 6 2" xfId="30456"/>
    <cellStyle name="Normal 6 9 2 7" xfId="30457"/>
    <cellStyle name="Normal 6 9 2 7 2" xfId="30458"/>
    <cellStyle name="Normal 6 9 2 8" xfId="30459"/>
    <cellStyle name="Normal 6 9 2 8 2" xfId="30460"/>
    <cellStyle name="Normal 6 9 2 9" xfId="30461"/>
    <cellStyle name="Normal 6 9 2 9 2" xfId="30462"/>
    <cellStyle name="Normal 6 9 3" xfId="30463"/>
    <cellStyle name="Normal 6 9 3 2" xfId="30464"/>
    <cellStyle name="Normal 6 9 4" xfId="30465"/>
    <cellStyle name="Normal 6 9 4 2" xfId="30466"/>
    <cellStyle name="Normal 6 9 5" xfId="30467"/>
    <cellStyle name="Normal 6 9 5 2" xfId="30468"/>
    <cellStyle name="Normal 6 9 6" xfId="30469"/>
    <cellStyle name="Normal 6 9 6 2" xfId="30470"/>
    <cellStyle name="Normal 6 9 7" xfId="30471"/>
    <cellStyle name="Normal 6 9 7 2" xfId="30472"/>
    <cellStyle name="Normal 6 9 8" xfId="30473"/>
    <cellStyle name="Normal 6 9 8 2" xfId="30474"/>
    <cellStyle name="Normal 6 9 9" xfId="30475"/>
    <cellStyle name="Normal 6 9 9 2" xfId="30476"/>
    <cellStyle name="Normal 7" xfId="30477"/>
    <cellStyle name="Normal 7 10" xfId="30478"/>
    <cellStyle name="Normal 7 10 2" xfId="30479"/>
    <cellStyle name="Normal 7 11" xfId="30480"/>
    <cellStyle name="Normal 7 11 2" xfId="30481"/>
    <cellStyle name="Normal 7 12" xfId="30482"/>
    <cellStyle name="Normal 7 12 2" xfId="30483"/>
    <cellStyle name="Normal 7 13" xfId="30484"/>
    <cellStyle name="Normal 7 13 2" xfId="30485"/>
    <cellStyle name="Normal 7 14" xfId="30486"/>
    <cellStyle name="Normal 7 14 2" xfId="30487"/>
    <cellStyle name="Normal 7 15" xfId="30488"/>
    <cellStyle name="Normal 7 15 2" xfId="30489"/>
    <cellStyle name="Normal 7 16" xfId="30490"/>
    <cellStyle name="Normal 7 16 2" xfId="30491"/>
    <cellStyle name="Normal 7 17" xfId="30492"/>
    <cellStyle name="Normal 7 17 2" xfId="30493"/>
    <cellStyle name="Normal 7 18" xfId="30494"/>
    <cellStyle name="Normal 7 18 2" xfId="30495"/>
    <cellStyle name="Normal 7 19" xfId="30496"/>
    <cellStyle name="Normal 7 2" xfId="30497"/>
    <cellStyle name="Normal 7 2 10" xfId="30498"/>
    <cellStyle name="Normal 7 2 10 2" xfId="30499"/>
    <cellStyle name="Normal 7 2 11" xfId="30500"/>
    <cellStyle name="Normal 7 2 11 2" xfId="30501"/>
    <cellStyle name="Normal 7 2 12" xfId="30502"/>
    <cellStyle name="Normal 7 2 12 2" xfId="30503"/>
    <cellStyle name="Normal 7 2 13" xfId="30504"/>
    <cellStyle name="Normal 7 2 13 2" xfId="30505"/>
    <cellStyle name="Normal 7 2 14" xfId="30506"/>
    <cellStyle name="Normal 7 2 14 2" xfId="30507"/>
    <cellStyle name="Normal 7 2 15" xfId="30508"/>
    <cellStyle name="Normal 7 2 15 2" xfId="30509"/>
    <cellStyle name="Normal 7 2 16" xfId="30510"/>
    <cellStyle name="Normal 7 2 16 2" xfId="30511"/>
    <cellStyle name="Normal 7 2 17" xfId="30512"/>
    <cellStyle name="Normal 7 2 18" xfId="30513"/>
    <cellStyle name="Normal 7 2 19" xfId="30514"/>
    <cellStyle name="Normal 7 2 2" xfId="30515"/>
    <cellStyle name="Normal 7 2 2 10" xfId="30516"/>
    <cellStyle name="Normal 7 2 2 10 2" xfId="30517"/>
    <cellStyle name="Normal 7 2 2 11" xfId="30518"/>
    <cellStyle name="Normal 7 2 2 11 2" xfId="30519"/>
    <cellStyle name="Normal 7 2 2 12" xfId="30520"/>
    <cellStyle name="Normal 7 2 2 12 2" xfId="30521"/>
    <cellStyle name="Normal 7 2 2 13" xfId="30522"/>
    <cellStyle name="Normal 7 2 2 2" xfId="30523"/>
    <cellStyle name="Normal 7 2 2 2 10" xfId="30524"/>
    <cellStyle name="Normal 7 2 2 2 10 2" xfId="30525"/>
    <cellStyle name="Normal 7 2 2 2 11" xfId="30526"/>
    <cellStyle name="Normal 7 2 2 2 11 2" xfId="30527"/>
    <cellStyle name="Normal 7 2 2 2 12" xfId="30528"/>
    <cellStyle name="Normal 7 2 2 2 2" xfId="30529"/>
    <cellStyle name="Normal 7 2 2 2 2 10" xfId="30530"/>
    <cellStyle name="Normal 7 2 2 2 2 10 2" xfId="30531"/>
    <cellStyle name="Normal 7 2 2 2 2 11" xfId="30532"/>
    <cellStyle name="Normal 7 2 2 2 2 2" xfId="30533"/>
    <cellStyle name="Normal 7 2 2 2 2 2 2" xfId="30534"/>
    <cellStyle name="Normal 7 2 2 2 2 3" xfId="30535"/>
    <cellStyle name="Normal 7 2 2 2 2 3 2" xfId="30536"/>
    <cellStyle name="Normal 7 2 2 2 2 4" xfId="30537"/>
    <cellStyle name="Normal 7 2 2 2 2 4 2" xfId="30538"/>
    <cellStyle name="Normal 7 2 2 2 2 5" xfId="30539"/>
    <cellStyle name="Normal 7 2 2 2 2 5 2" xfId="30540"/>
    <cellStyle name="Normal 7 2 2 2 2 6" xfId="30541"/>
    <cellStyle name="Normal 7 2 2 2 2 6 2" xfId="30542"/>
    <cellStyle name="Normal 7 2 2 2 2 7" xfId="30543"/>
    <cellStyle name="Normal 7 2 2 2 2 7 2" xfId="30544"/>
    <cellStyle name="Normal 7 2 2 2 2 8" xfId="30545"/>
    <cellStyle name="Normal 7 2 2 2 2 8 2" xfId="30546"/>
    <cellStyle name="Normal 7 2 2 2 2 9" xfId="30547"/>
    <cellStyle name="Normal 7 2 2 2 2 9 2" xfId="30548"/>
    <cellStyle name="Normal 7 2 2 2 3" xfId="30549"/>
    <cellStyle name="Normal 7 2 2 2 3 2" xfId="30550"/>
    <cellStyle name="Normal 7 2 2 2 4" xfId="30551"/>
    <cellStyle name="Normal 7 2 2 2 4 2" xfId="30552"/>
    <cellStyle name="Normal 7 2 2 2 5" xfId="30553"/>
    <cellStyle name="Normal 7 2 2 2 5 2" xfId="30554"/>
    <cellStyle name="Normal 7 2 2 2 6" xfId="30555"/>
    <cellStyle name="Normal 7 2 2 2 6 2" xfId="30556"/>
    <cellStyle name="Normal 7 2 2 2 7" xfId="30557"/>
    <cellStyle name="Normal 7 2 2 2 7 2" xfId="30558"/>
    <cellStyle name="Normal 7 2 2 2 8" xfId="30559"/>
    <cellStyle name="Normal 7 2 2 2 8 2" xfId="30560"/>
    <cellStyle name="Normal 7 2 2 2 9" xfId="30561"/>
    <cellStyle name="Normal 7 2 2 2 9 2" xfId="30562"/>
    <cellStyle name="Normal 7 2 2 3" xfId="30563"/>
    <cellStyle name="Normal 7 2 2 3 10" xfId="30564"/>
    <cellStyle name="Normal 7 2 2 3 10 2" xfId="30565"/>
    <cellStyle name="Normal 7 2 2 3 11" xfId="30566"/>
    <cellStyle name="Normal 7 2 2 3 2" xfId="30567"/>
    <cellStyle name="Normal 7 2 2 3 2 2" xfId="30568"/>
    <cellStyle name="Normal 7 2 2 3 3" xfId="30569"/>
    <cellStyle name="Normal 7 2 2 3 3 2" xfId="30570"/>
    <cellStyle name="Normal 7 2 2 3 4" xfId="30571"/>
    <cellStyle name="Normal 7 2 2 3 4 2" xfId="30572"/>
    <cellStyle name="Normal 7 2 2 3 5" xfId="30573"/>
    <cellStyle name="Normal 7 2 2 3 5 2" xfId="30574"/>
    <cellStyle name="Normal 7 2 2 3 6" xfId="30575"/>
    <cellStyle name="Normal 7 2 2 3 6 2" xfId="30576"/>
    <cellStyle name="Normal 7 2 2 3 7" xfId="30577"/>
    <cellStyle name="Normal 7 2 2 3 7 2" xfId="30578"/>
    <cellStyle name="Normal 7 2 2 3 8" xfId="30579"/>
    <cellStyle name="Normal 7 2 2 3 8 2" xfId="30580"/>
    <cellStyle name="Normal 7 2 2 3 9" xfId="30581"/>
    <cellStyle name="Normal 7 2 2 3 9 2" xfId="30582"/>
    <cellStyle name="Normal 7 2 2 4" xfId="30583"/>
    <cellStyle name="Normal 7 2 2 4 2" xfId="30584"/>
    <cellStyle name="Normal 7 2 2 5" xfId="30585"/>
    <cellStyle name="Normal 7 2 2 5 2" xfId="30586"/>
    <cellStyle name="Normal 7 2 2 6" xfId="30587"/>
    <cellStyle name="Normal 7 2 2 6 2" xfId="30588"/>
    <cellStyle name="Normal 7 2 2 7" xfId="30589"/>
    <cellStyle name="Normal 7 2 2 7 2" xfId="30590"/>
    <cellStyle name="Normal 7 2 2 8" xfId="30591"/>
    <cellStyle name="Normal 7 2 2 8 2" xfId="30592"/>
    <cellStyle name="Normal 7 2 2 9" xfId="30593"/>
    <cellStyle name="Normal 7 2 2 9 2" xfId="30594"/>
    <cellStyle name="Normal 7 2 20" xfId="30595"/>
    <cellStyle name="Normal 7 2 3" xfId="30596"/>
    <cellStyle name="Normal 7 2 3 10" xfId="30597"/>
    <cellStyle name="Normal 7 2 3 10 2" xfId="30598"/>
    <cellStyle name="Normal 7 2 3 11" xfId="30599"/>
    <cellStyle name="Normal 7 2 3 11 2" xfId="30600"/>
    <cellStyle name="Normal 7 2 3 12" xfId="30601"/>
    <cellStyle name="Normal 7 2 3 12 2" xfId="30602"/>
    <cellStyle name="Normal 7 2 3 13" xfId="30603"/>
    <cellStyle name="Normal 7 2 3 2" xfId="30604"/>
    <cellStyle name="Normal 7 2 3 2 10" xfId="30605"/>
    <cellStyle name="Normal 7 2 3 2 10 2" xfId="30606"/>
    <cellStyle name="Normal 7 2 3 2 11" xfId="30607"/>
    <cellStyle name="Normal 7 2 3 2 11 2" xfId="30608"/>
    <cellStyle name="Normal 7 2 3 2 12" xfId="30609"/>
    <cellStyle name="Normal 7 2 3 2 2" xfId="30610"/>
    <cellStyle name="Normal 7 2 3 2 2 10" xfId="30611"/>
    <cellStyle name="Normal 7 2 3 2 2 10 2" xfId="30612"/>
    <cellStyle name="Normal 7 2 3 2 2 11" xfId="30613"/>
    <cellStyle name="Normal 7 2 3 2 2 2" xfId="30614"/>
    <cellStyle name="Normal 7 2 3 2 2 2 2" xfId="30615"/>
    <cellStyle name="Normal 7 2 3 2 2 3" xfId="30616"/>
    <cellStyle name="Normal 7 2 3 2 2 3 2" xfId="30617"/>
    <cellStyle name="Normal 7 2 3 2 2 4" xfId="30618"/>
    <cellStyle name="Normal 7 2 3 2 2 4 2" xfId="30619"/>
    <cellStyle name="Normal 7 2 3 2 2 5" xfId="30620"/>
    <cellStyle name="Normal 7 2 3 2 2 5 2" xfId="30621"/>
    <cellStyle name="Normal 7 2 3 2 2 6" xfId="30622"/>
    <cellStyle name="Normal 7 2 3 2 2 6 2" xfId="30623"/>
    <cellStyle name="Normal 7 2 3 2 2 7" xfId="30624"/>
    <cellStyle name="Normal 7 2 3 2 2 7 2" xfId="30625"/>
    <cellStyle name="Normal 7 2 3 2 2 8" xfId="30626"/>
    <cellStyle name="Normal 7 2 3 2 2 8 2" xfId="30627"/>
    <cellStyle name="Normal 7 2 3 2 2 9" xfId="30628"/>
    <cellStyle name="Normal 7 2 3 2 2 9 2" xfId="30629"/>
    <cellStyle name="Normal 7 2 3 2 3" xfId="30630"/>
    <cellStyle name="Normal 7 2 3 2 3 2" xfId="30631"/>
    <cellStyle name="Normal 7 2 3 2 4" xfId="30632"/>
    <cellStyle name="Normal 7 2 3 2 4 2" xfId="30633"/>
    <cellStyle name="Normal 7 2 3 2 5" xfId="30634"/>
    <cellStyle name="Normal 7 2 3 2 5 2" xfId="30635"/>
    <cellStyle name="Normal 7 2 3 2 6" xfId="30636"/>
    <cellStyle name="Normal 7 2 3 2 6 2" xfId="30637"/>
    <cellStyle name="Normal 7 2 3 2 7" xfId="30638"/>
    <cellStyle name="Normal 7 2 3 2 7 2" xfId="30639"/>
    <cellStyle name="Normal 7 2 3 2 8" xfId="30640"/>
    <cellStyle name="Normal 7 2 3 2 8 2" xfId="30641"/>
    <cellStyle name="Normal 7 2 3 2 9" xfId="30642"/>
    <cellStyle name="Normal 7 2 3 2 9 2" xfId="30643"/>
    <cellStyle name="Normal 7 2 3 3" xfId="30644"/>
    <cellStyle name="Normal 7 2 3 3 10" xfId="30645"/>
    <cellStyle name="Normal 7 2 3 3 10 2" xfId="30646"/>
    <cellStyle name="Normal 7 2 3 3 11" xfId="30647"/>
    <cellStyle name="Normal 7 2 3 3 2" xfId="30648"/>
    <cellStyle name="Normal 7 2 3 3 2 2" xfId="30649"/>
    <cellStyle name="Normal 7 2 3 3 3" xfId="30650"/>
    <cellStyle name="Normal 7 2 3 3 3 2" xfId="30651"/>
    <cellStyle name="Normal 7 2 3 3 4" xfId="30652"/>
    <cellStyle name="Normal 7 2 3 3 4 2" xfId="30653"/>
    <cellStyle name="Normal 7 2 3 3 5" xfId="30654"/>
    <cellStyle name="Normal 7 2 3 3 5 2" xfId="30655"/>
    <cellStyle name="Normal 7 2 3 3 6" xfId="30656"/>
    <cellStyle name="Normal 7 2 3 3 6 2" xfId="30657"/>
    <cellStyle name="Normal 7 2 3 3 7" xfId="30658"/>
    <cellStyle name="Normal 7 2 3 3 7 2" xfId="30659"/>
    <cellStyle name="Normal 7 2 3 3 8" xfId="30660"/>
    <cellStyle name="Normal 7 2 3 3 8 2" xfId="30661"/>
    <cellStyle name="Normal 7 2 3 3 9" xfId="30662"/>
    <cellStyle name="Normal 7 2 3 3 9 2" xfId="30663"/>
    <cellStyle name="Normal 7 2 3 4" xfId="30664"/>
    <cellStyle name="Normal 7 2 3 4 2" xfId="30665"/>
    <cellStyle name="Normal 7 2 3 5" xfId="30666"/>
    <cellStyle name="Normal 7 2 3 5 2" xfId="30667"/>
    <cellStyle name="Normal 7 2 3 6" xfId="30668"/>
    <cellStyle name="Normal 7 2 3 6 2" xfId="30669"/>
    <cellStyle name="Normal 7 2 3 7" xfId="30670"/>
    <cellStyle name="Normal 7 2 3 7 2" xfId="30671"/>
    <cellStyle name="Normal 7 2 3 8" xfId="30672"/>
    <cellStyle name="Normal 7 2 3 8 2" xfId="30673"/>
    <cellStyle name="Normal 7 2 3 9" xfId="30674"/>
    <cellStyle name="Normal 7 2 3 9 2" xfId="30675"/>
    <cellStyle name="Normal 7 2 4" xfId="30676"/>
    <cellStyle name="Normal 7 2 4 10" xfId="30677"/>
    <cellStyle name="Normal 7 2 4 10 2" xfId="30678"/>
    <cellStyle name="Normal 7 2 4 11" xfId="30679"/>
    <cellStyle name="Normal 7 2 4 11 2" xfId="30680"/>
    <cellStyle name="Normal 7 2 4 12" xfId="30681"/>
    <cellStyle name="Normal 7 2 4 12 2" xfId="30682"/>
    <cellStyle name="Normal 7 2 4 13" xfId="30683"/>
    <cellStyle name="Normal 7 2 4 2" xfId="30684"/>
    <cellStyle name="Normal 7 2 4 2 10" xfId="30685"/>
    <cellStyle name="Normal 7 2 4 2 10 2" xfId="30686"/>
    <cellStyle name="Normal 7 2 4 2 11" xfId="30687"/>
    <cellStyle name="Normal 7 2 4 2 11 2" xfId="30688"/>
    <cellStyle name="Normal 7 2 4 2 12" xfId="30689"/>
    <cellStyle name="Normal 7 2 4 2 2" xfId="30690"/>
    <cellStyle name="Normal 7 2 4 2 2 10" xfId="30691"/>
    <cellStyle name="Normal 7 2 4 2 2 10 2" xfId="30692"/>
    <cellStyle name="Normal 7 2 4 2 2 11" xfId="30693"/>
    <cellStyle name="Normal 7 2 4 2 2 2" xfId="30694"/>
    <cellStyle name="Normal 7 2 4 2 2 2 2" xfId="30695"/>
    <cellStyle name="Normal 7 2 4 2 2 3" xfId="30696"/>
    <cellStyle name="Normal 7 2 4 2 2 3 2" xfId="30697"/>
    <cellStyle name="Normal 7 2 4 2 2 4" xfId="30698"/>
    <cellStyle name="Normal 7 2 4 2 2 4 2" xfId="30699"/>
    <cellStyle name="Normal 7 2 4 2 2 5" xfId="30700"/>
    <cellStyle name="Normal 7 2 4 2 2 5 2" xfId="30701"/>
    <cellStyle name="Normal 7 2 4 2 2 6" xfId="30702"/>
    <cellStyle name="Normal 7 2 4 2 2 6 2" xfId="30703"/>
    <cellStyle name="Normal 7 2 4 2 2 7" xfId="30704"/>
    <cellStyle name="Normal 7 2 4 2 2 7 2" xfId="30705"/>
    <cellStyle name="Normal 7 2 4 2 2 8" xfId="30706"/>
    <cellStyle name="Normal 7 2 4 2 2 8 2" xfId="30707"/>
    <cellStyle name="Normal 7 2 4 2 2 9" xfId="30708"/>
    <cellStyle name="Normal 7 2 4 2 2 9 2" xfId="30709"/>
    <cellStyle name="Normal 7 2 4 2 3" xfId="30710"/>
    <cellStyle name="Normal 7 2 4 2 3 2" xfId="30711"/>
    <cellStyle name="Normal 7 2 4 2 4" xfId="30712"/>
    <cellStyle name="Normal 7 2 4 2 4 2" xfId="30713"/>
    <cellStyle name="Normal 7 2 4 2 5" xfId="30714"/>
    <cellStyle name="Normal 7 2 4 2 5 2" xfId="30715"/>
    <cellStyle name="Normal 7 2 4 2 6" xfId="30716"/>
    <cellStyle name="Normal 7 2 4 2 6 2" xfId="30717"/>
    <cellStyle name="Normal 7 2 4 2 7" xfId="30718"/>
    <cellStyle name="Normal 7 2 4 2 7 2" xfId="30719"/>
    <cellStyle name="Normal 7 2 4 2 8" xfId="30720"/>
    <cellStyle name="Normal 7 2 4 2 8 2" xfId="30721"/>
    <cellStyle name="Normal 7 2 4 2 9" xfId="30722"/>
    <cellStyle name="Normal 7 2 4 2 9 2" xfId="30723"/>
    <cellStyle name="Normal 7 2 4 3" xfId="30724"/>
    <cellStyle name="Normal 7 2 4 3 10" xfId="30725"/>
    <cellStyle name="Normal 7 2 4 3 10 2" xfId="30726"/>
    <cellStyle name="Normal 7 2 4 3 11" xfId="30727"/>
    <cellStyle name="Normal 7 2 4 3 2" xfId="30728"/>
    <cellStyle name="Normal 7 2 4 3 2 2" xfId="30729"/>
    <cellStyle name="Normal 7 2 4 3 3" xfId="30730"/>
    <cellStyle name="Normal 7 2 4 3 3 2" xfId="30731"/>
    <cellStyle name="Normal 7 2 4 3 4" xfId="30732"/>
    <cellStyle name="Normal 7 2 4 3 4 2" xfId="30733"/>
    <cellStyle name="Normal 7 2 4 3 5" xfId="30734"/>
    <cellStyle name="Normal 7 2 4 3 5 2" xfId="30735"/>
    <cellStyle name="Normal 7 2 4 3 6" xfId="30736"/>
    <cellStyle name="Normal 7 2 4 3 6 2" xfId="30737"/>
    <cellStyle name="Normal 7 2 4 3 7" xfId="30738"/>
    <cellStyle name="Normal 7 2 4 3 7 2" xfId="30739"/>
    <cellStyle name="Normal 7 2 4 3 8" xfId="30740"/>
    <cellStyle name="Normal 7 2 4 3 8 2" xfId="30741"/>
    <cellStyle name="Normal 7 2 4 3 9" xfId="30742"/>
    <cellStyle name="Normal 7 2 4 3 9 2" xfId="30743"/>
    <cellStyle name="Normal 7 2 4 4" xfId="30744"/>
    <cellStyle name="Normal 7 2 4 4 2" xfId="30745"/>
    <cellStyle name="Normal 7 2 4 5" xfId="30746"/>
    <cellStyle name="Normal 7 2 4 5 2" xfId="30747"/>
    <cellStyle name="Normal 7 2 4 6" xfId="30748"/>
    <cellStyle name="Normal 7 2 4 6 2" xfId="30749"/>
    <cellStyle name="Normal 7 2 4 7" xfId="30750"/>
    <cellStyle name="Normal 7 2 4 7 2" xfId="30751"/>
    <cellStyle name="Normal 7 2 4 8" xfId="30752"/>
    <cellStyle name="Normal 7 2 4 8 2" xfId="30753"/>
    <cellStyle name="Normal 7 2 4 9" xfId="30754"/>
    <cellStyle name="Normal 7 2 4 9 2" xfId="30755"/>
    <cellStyle name="Normal 7 2 5" xfId="30756"/>
    <cellStyle name="Normal 7 2 5 10" xfId="30757"/>
    <cellStyle name="Normal 7 2 5 10 2" xfId="30758"/>
    <cellStyle name="Normal 7 2 5 11" xfId="30759"/>
    <cellStyle name="Normal 7 2 5 11 2" xfId="30760"/>
    <cellStyle name="Normal 7 2 5 12" xfId="30761"/>
    <cellStyle name="Normal 7 2 5 12 2" xfId="30762"/>
    <cellStyle name="Normal 7 2 5 13" xfId="30763"/>
    <cellStyle name="Normal 7 2 5 2" xfId="30764"/>
    <cellStyle name="Normal 7 2 5 2 10" xfId="30765"/>
    <cellStyle name="Normal 7 2 5 2 10 2" xfId="30766"/>
    <cellStyle name="Normal 7 2 5 2 11" xfId="30767"/>
    <cellStyle name="Normal 7 2 5 2 11 2" xfId="30768"/>
    <cellStyle name="Normal 7 2 5 2 12" xfId="30769"/>
    <cellStyle name="Normal 7 2 5 2 2" xfId="30770"/>
    <cellStyle name="Normal 7 2 5 2 2 10" xfId="30771"/>
    <cellStyle name="Normal 7 2 5 2 2 10 2" xfId="30772"/>
    <cellStyle name="Normal 7 2 5 2 2 11" xfId="30773"/>
    <cellStyle name="Normal 7 2 5 2 2 2" xfId="30774"/>
    <cellStyle name="Normal 7 2 5 2 2 2 2" xfId="30775"/>
    <cellStyle name="Normal 7 2 5 2 2 3" xfId="30776"/>
    <cellStyle name="Normal 7 2 5 2 2 3 2" xfId="30777"/>
    <cellStyle name="Normal 7 2 5 2 2 4" xfId="30778"/>
    <cellStyle name="Normal 7 2 5 2 2 4 2" xfId="30779"/>
    <cellStyle name="Normal 7 2 5 2 2 5" xfId="30780"/>
    <cellStyle name="Normal 7 2 5 2 2 5 2" xfId="30781"/>
    <cellStyle name="Normal 7 2 5 2 2 6" xfId="30782"/>
    <cellStyle name="Normal 7 2 5 2 2 6 2" xfId="30783"/>
    <cellStyle name="Normal 7 2 5 2 2 7" xfId="30784"/>
    <cellStyle name="Normal 7 2 5 2 2 7 2" xfId="30785"/>
    <cellStyle name="Normal 7 2 5 2 2 8" xfId="30786"/>
    <cellStyle name="Normal 7 2 5 2 2 8 2" xfId="30787"/>
    <cellStyle name="Normal 7 2 5 2 2 9" xfId="30788"/>
    <cellStyle name="Normal 7 2 5 2 2 9 2" xfId="30789"/>
    <cellStyle name="Normal 7 2 5 2 3" xfId="30790"/>
    <cellStyle name="Normal 7 2 5 2 3 2" xfId="30791"/>
    <cellStyle name="Normal 7 2 5 2 4" xfId="30792"/>
    <cellStyle name="Normal 7 2 5 2 4 2" xfId="30793"/>
    <cellStyle name="Normal 7 2 5 2 5" xfId="30794"/>
    <cellStyle name="Normal 7 2 5 2 5 2" xfId="30795"/>
    <cellStyle name="Normal 7 2 5 2 6" xfId="30796"/>
    <cellStyle name="Normal 7 2 5 2 6 2" xfId="30797"/>
    <cellStyle name="Normal 7 2 5 2 7" xfId="30798"/>
    <cellStyle name="Normal 7 2 5 2 7 2" xfId="30799"/>
    <cellStyle name="Normal 7 2 5 2 8" xfId="30800"/>
    <cellStyle name="Normal 7 2 5 2 8 2" xfId="30801"/>
    <cellStyle name="Normal 7 2 5 2 9" xfId="30802"/>
    <cellStyle name="Normal 7 2 5 2 9 2" xfId="30803"/>
    <cellStyle name="Normal 7 2 5 3" xfId="30804"/>
    <cellStyle name="Normal 7 2 5 3 10" xfId="30805"/>
    <cellStyle name="Normal 7 2 5 3 10 2" xfId="30806"/>
    <cellStyle name="Normal 7 2 5 3 11" xfId="30807"/>
    <cellStyle name="Normal 7 2 5 3 2" xfId="30808"/>
    <cellStyle name="Normal 7 2 5 3 2 2" xfId="30809"/>
    <cellStyle name="Normal 7 2 5 3 3" xfId="30810"/>
    <cellStyle name="Normal 7 2 5 3 3 2" xfId="30811"/>
    <cellStyle name="Normal 7 2 5 3 4" xfId="30812"/>
    <cellStyle name="Normal 7 2 5 3 4 2" xfId="30813"/>
    <cellStyle name="Normal 7 2 5 3 5" xfId="30814"/>
    <cellStyle name="Normal 7 2 5 3 5 2" xfId="30815"/>
    <cellStyle name="Normal 7 2 5 3 6" xfId="30816"/>
    <cellStyle name="Normal 7 2 5 3 6 2" xfId="30817"/>
    <cellStyle name="Normal 7 2 5 3 7" xfId="30818"/>
    <cellStyle name="Normal 7 2 5 3 7 2" xfId="30819"/>
    <cellStyle name="Normal 7 2 5 3 8" xfId="30820"/>
    <cellStyle name="Normal 7 2 5 3 8 2" xfId="30821"/>
    <cellStyle name="Normal 7 2 5 3 9" xfId="30822"/>
    <cellStyle name="Normal 7 2 5 3 9 2" xfId="30823"/>
    <cellStyle name="Normal 7 2 5 4" xfId="30824"/>
    <cellStyle name="Normal 7 2 5 4 2" xfId="30825"/>
    <cellStyle name="Normal 7 2 5 5" xfId="30826"/>
    <cellStyle name="Normal 7 2 5 5 2" xfId="30827"/>
    <cellStyle name="Normal 7 2 5 6" xfId="30828"/>
    <cellStyle name="Normal 7 2 5 6 2" xfId="30829"/>
    <cellStyle name="Normal 7 2 5 7" xfId="30830"/>
    <cellStyle name="Normal 7 2 5 7 2" xfId="30831"/>
    <cellStyle name="Normal 7 2 5 8" xfId="30832"/>
    <cellStyle name="Normal 7 2 5 8 2" xfId="30833"/>
    <cellStyle name="Normal 7 2 5 9" xfId="30834"/>
    <cellStyle name="Normal 7 2 5 9 2" xfId="30835"/>
    <cellStyle name="Normal 7 2 6" xfId="30836"/>
    <cellStyle name="Normal 7 2 6 10" xfId="30837"/>
    <cellStyle name="Normal 7 2 6 10 2" xfId="30838"/>
    <cellStyle name="Normal 7 2 6 11" xfId="30839"/>
    <cellStyle name="Normal 7 2 6 11 2" xfId="30840"/>
    <cellStyle name="Normal 7 2 6 12" xfId="30841"/>
    <cellStyle name="Normal 7 2 6 2" xfId="30842"/>
    <cellStyle name="Normal 7 2 6 2 10" xfId="30843"/>
    <cellStyle name="Normal 7 2 6 2 10 2" xfId="30844"/>
    <cellStyle name="Normal 7 2 6 2 11" xfId="30845"/>
    <cellStyle name="Normal 7 2 6 2 2" xfId="30846"/>
    <cellStyle name="Normal 7 2 6 2 2 2" xfId="30847"/>
    <cellStyle name="Normal 7 2 6 2 3" xfId="30848"/>
    <cellStyle name="Normal 7 2 6 2 3 2" xfId="30849"/>
    <cellStyle name="Normal 7 2 6 2 4" xfId="30850"/>
    <cellStyle name="Normal 7 2 6 2 4 2" xfId="30851"/>
    <cellStyle name="Normal 7 2 6 2 5" xfId="30852"/>
    <cellStyle name="Normal 7 2 6 2 5 2" xfId="30853"/>
    <cellStyle name="Normal 7 2 6 2 6" xfId="30854"/>
    <cellStyle name="Normal 7 2 6 2 6 2" xfId="30855"/>
    <cellStyle name="Normal 7 2 6 2 7" xfId="30856"/>
    <cellStyle name="Normal 7 2 6 2 7 2" xfId="30857"/>
    <cellStyle name="Normal 7 2 6 2 8" xfId="30858"/>
    <cellStyle name="Normal 7 2 6 2 8 2" xfId="30859"/>
    <cellStyle name="Normal 7 2 6 2 9" xfId="30860"/>
    <cellStyle name="Normal 7 2 6 2 9 2" xfId="30861"/>
    <cellStyle name="Normal 7 2 6 3" xfId="30862"/>
    <cellStyle name="Normal 7 2 6 3 2" xfId="30863"/>
    <cellStyle name="Normal 7 2 6 4" xfId="30864"/>
    <cellStyle name="Normal 7 2 6 4 2" xfId="30865"/>
    <cellStyle name="Normal 7 2 6 5" xfId="30866"/>
    <cellStyle name="Normal 7 2 6 5 2" xfId="30867"/>
    <cellStyle name="Normal 7 2 6 6" xfId="30868"/>
    <cellStyle name="Normal 7 2 6 6 2" xfId="30869"/>
    <cellStyle name="Normal 7 2 6 7" xfId="30870"/>
    <cellStyle name="Normal 7 2 6 7 2" xfId="30871"/>
    <cellStyle name="Normal 7 2 6 8" xfId="30872"/>
    <cellStyle name="Normal 7 2 6 8 2" xfId="30873"/>
    <cellStyle name="Normal 7 2 6 9" xfId="30874"/>
    <cellStyle name="Normal 7 2 6 9 2" xfId="30875"/>
    <cellStyle name="Normal 7 2 7" xfId="30876"/>
    <cellStyle name="Normal 7 2 7 10" xfId="30877"/>
    <cellStyle name="Normal 7 2 7 10 2" xfId="30878"/>
    <cellStyle name="Normal 7 2 7 11" xfId="30879"/>
    <cellStyle name="Normal 7 2 7 2" xfId="30880"/>
    <cellStyle name="Normal 7 2 7 2 2" xfId="30881"/>
    <cellStyle name="Normal 7 2 7 3" xfId="30882"/>
    <cellStyle name="Normal 7 2 7 3 2" xfId="30883"/>
    <cellStyle name="Normal 7 2 7 4" xfId="30884"/>
    <cellStyle name="Normal 7 2 7 4 2" xfId="30885"/>
    <cellStyle name="Normal 7 2 7 5" xfId="30886"/>
    <cellStyle name="Normal 7 2 7 5 2" xfId="30887"/>
    <cellStyle name="Normal 7 2 7 6" xfId="30888"/>
    <cellStyle name="Normal 7 2 7 6 2" xfId="30889"/>
    <cellStyle name="Normal 7 2 7 7" xfId="30890"/>
    <cellStyle name="Normal 7 2 7 7 2" xfId="30891"/>
    <cellStyle name="Normal 7 2 7 8" xfId="30892"/>
    <cellStyle name="Normal 7 2 7 8 2" xfId="30893"/>
    <cellStyle name="Normal 7 2 7 9" xfId="30894"/>
    <cellStyle name="Normal 7 2 7 9 2" xfId="30895"/>
    <cellStyle name="Normal 7 2 8" xfId="30896"/>
    <cellStyle name="Normal 7 2 8 2" xfId="30897"/>
    <cellStyle name="Normal 7 2 9" xfId="30898"/>
    <cellStyle name="Normal 7 2 9 2" xfId="30899"/>
    <cellStyle name="Normal 7 20" xfId="30900"/>
    <cellStyle name="Normal 7 21" xfId="30901"/>
    <cellStyle name="Normal 7 22" xfId="30902"/>
    <cellStyle name="Normal 7 3" xfId="30903"/>
    <cellStyle name="Normal 7 3 10" xfId="30904"/>
    <cellStyle name="Normal 7 3 10 2" xfId="30905"/>
    <cellStyle name="Normal 7 3 11" xfId="30906"/>
    <cellStyle name="Normal 7 3 11 2" xfId="30907"/>
    <cellStyle name="Normal 7 3 12" xfId="30908"/>
    <cellStyle name="Normal 7 3 12 2" xfId="30909"/>
    <cellStyle name="Normal 7 3 13" xfId="30910"/>
    <cellStyle name="Normal 7 3 2" xfId="30911"/>
    <cellStyle name="Normal 7 3 2 10" xfId="30912"/>
    <cellStyle name="Normal 7 3 2 10 2" xfId="30913"/>
    <cellStyle name="Normal 7 3 2 11" xfId="30914"/>
    <cellStyle name="Normal 7 3 2 11 2" xfId="30915"/>
    <cellStyle name="Normal 7 3 2 12" xfId="30916"/>
    <cellStyle name="Normal 7 3 2 2" xfId="30917"/>
    <cellStyle name="Normal 7 3 2 2 10" xfId="30918"/>
    <cellStyle name="Normal 7 3 2 2 10 2" xfId="30919"/>
    <cellStyle name="Normal 7 3 2 2 11" xfId="30920"/>
    <cellStyle name="Normal 7 3 2 2 2" xfId="30921"/>
    <cellStyle name="Normal 7 3 2 2 2 2" xfId="30922"/>
    <cellStyle name="Normal 7 3 2 2 3" xfId="30923"/>
    <cellStyle name="Normal 7 3 2 2 3 2" xfId="30924"/>
    <cellStyle name="Normal 7 3 2 2 4" xfId="30925"/>
    <cellStyle name="Normal 7 3 2 2 4 2" xfId="30926"/>
    <cellStyle name="Normal 7 3 2 2 5" xfId="30927"/>
    <cellStyle name="Normal 7 3 2 2 5 2" xfId="30928"/>
    <cellStyle name="Normal 7 3 2 2 6" xfId="30929"/>
    <cellStyle name="Normal 7 3 2 2 6 2" xfId="30930"/>
    <cellStyle name="Normal 7 3 2 2 7" xfId="30931"/>
    <cellStyle name="Normal 7 3 2 2 7 2" xfId="30932"/>
    <cellStyle name="Normal 7 3 2 2 8" xfId="30933"/>
    <cellStyle name="Normal 7 3 2 2 8 2" xfId="30934"/>
    <cellStyle name="Normal 7 3 2 2 9" xfId="30935"/>
    <cellStyle name="Normal 7 3 2 2 9 2" xfId="30936"/>
    <cellStyle name="Normal 7 3 2 3" xfId="30937"/>
    <cellStyle name="Normal 7 3 2 3 2" xfId="30938"/>
    <cellStyle name="Normal 7 3 2 4" xfId="30939"/>
    <cellStyle name="Normal 7 3 2 4 2" xfId="30940"/>
    <cellStyle name="Normal 7 3 2 5" xfId="30941"/>
    <cellStyle name="Normal 7 3 2 5 2" xfId="30942"/>
    <cellStyle name="Normal 7 3 2 6" xfId="30943"/>
    <cellStyle name="Normal 7 3 2 6 2" xfId="30944"/>
    <cellStyle name="Normal 7 3 2 7" xfId="30945"/>
    <cellStyle name="Normal 7 3 2 7 2" xfId="30946"/>
    <cellStyle name="Normal 7 3 2 8" xfId="30947"/>
    <cellStyle name="Normal 7 3 2 8 2" xfId="30948"/>
    <cellStyle name="Normal 7 3 2 9" xfId="30949"/>
    <cellStyle name="Normal 7 3 2 9 2" xfId="30950"/>
    <cellStyle name="Normal 7 3 3" xfId="30951"/>
    <cellStyle name="Normal 7 3 3 10" xfId="30952"/>
    <cellStyle name="Normal 7 3 3 10 2" xfId="30953"/>
    <cellStyle name="Normal 7 3 3 11" xfId="30954"/>
    <cellStyle name="Normal 7 3 3 2" xfId="30955"/>
    <cellStyle name="Normal 7 3 3 2 2" xfId="30956"/>
    <cellStyle name="Normal 7 3 3 3" xfId="30957"/>
    <cellStyle name="Normal 7 3 3 3 2" xfId="30958"/>
    <cellStyle name="Normal 7 3 3 4" xfId="30959"/>
    <cellStyle name="Normal 7 3 3 4 2" xfId="30960"/>
    <cellStyle name="Normal 7 3 3 5" xfId="30961"/>
    <cellStyle name="Normal 7 3 3 5 2" xfId="30962"/>
    <cellStyle name="Normal 7 3 3 6" xfId="30963"/>
    <cellStyle name="Normal 7 3 3 6 2" xfId="30964"/>
    <cellStyle name="Normal 7 3 3 7" xfId="30965"/>
    <cellStyle name="Normal 7 3 3 7 2" xfId="30966"/>
    <cellStyle name="Normal 7 3 3 8" xfId="30967"/>
    <cellStyle name="Normal 7 3 3 8 2" xfId="30968"/>
    <cellStyle name="Normal 7 3 3 9" xfId="30969"/>
    <cellStyle name="Normal 7 3 3 9 2" xfId="30970"/>
    <cellStyle name="Normal 7 3 4" xfId="30971"/>
    <cellStyle name="Normal 7 3 4 2" xfId="30972"/>
    <cellStyle name="Normal 7 3 5" xfId="30973"/>
    <cellStyle name="Normal 7 3 5 2" xfId="30974"/>
    <cellStyle name="Normal 7 3 6" xfId="30975"/>
    <cellStyle name="Normal 7 3 6 2" xfId="30976"/>
    <cellStyle name="Normal 7 3 7" xfId="30977"/>
    <cellStyle name="Normal 7 3 7 2" xfId="30978"/>
    <cellStyle name="Normal 7 3 8" xfId="30979"/>
    <cellStyle name="Normal 7 3 8 2" xfId="30980"/>
    <cellStyle name="Normal 7 3 9" xfId="30981"/>
    <cellStyle name="Normal 7 3 9 2" xfId="30982"/>
    <cellStyle name="Normal 7 4" xfId="30983"/>
    <cellStyle name="Normal 7 4 10" xfId="30984"/>
    <cellStyle name="Normal 7 4 10 2" xfId="30985"/>
    <cellStyle name="Normal 7 4 11" xfId="30986"/>
    <cellStyle name="Normal 7 4 11 2" xfId="30987"/>
    <cellStyle name="Normal 7 4 12" xfId="30988"/>
    <cellStyle name="Normal 7 4 12 2" xfId="30989"/>
    <cellStyle name="Normal 7 4 13" xfId="30990"/>
    <cellStyle name="Normal 7 4 2" xfId="30991"/>
    <cellStyle name="Normal 7 4 2 10" xfId="30992"/>
    <cellStyle name="Normal 7 4 2 10 2" xfId="30993"/>
    <cellStyle name="Normal 7 4 2 11" xfId="30994"/>
    <cellStyle name="Normal 7 4 2 11 2" xfId="30995"/>
    <cellStyle name="Normal 7 4 2 12" xfId="30996"/>
    <cellStyle name="Normal 7 4 2 2" xfId="30997"/>
    <cellStyle name="Normal 7 4 2 2 10" xfId="30998"/>
    <cellStyle name="Normal 7 4 2 2 10 2" xfId="30999"/>
    <cellStyle name="Normal 7 4 2 2 11" xfId="31000"/>
    <cellStyle name="Normal 7 4 2 2 2" xfId="31001"/>
    <cellStyle name="Normal 7 4 2 2 2 2" xfId="31002"/>
    <cellStyle name="Normal 7 4 2 2 3" xfId="31003"/>
    <cellStyle name="Normal 7 4 2 2 3 2" xfId="31004"/>
    <cellStyle name="Normal 7 4 2 2 4" xfId="31005"/>
    <cellStyle name="Normal 7 4 2 2 4 2" xfId="31006"/>
    <cellStyle name="Normal 7 4 2 2 5" xfId="31007"/>
    <cellStyle name="Normal 7 4 2 2 5 2" xfId="31008"/>
    <cellStyle name="Normal 7 4 2 2 6" xfId="31009"/>
    <cellStyle name="Normal 7 4 2 2 6 2" xfId="31010"/>
    <cellStyle name="Normal 7 4 2 2 7" xfId="31011"/>
    <cellStyle name="Normal 7 4 2 2 7 2" xfId="31012"/>
    <cellStyle name="Normal 7 4 2 2 8" xfId="31013"/>
    <cellStyle name="Normal 7 4 2 2 8 2" xfId="31014"/>
    <cellStyle name="Normal 7 4 2 2 9" xfId="31015"/>
    <cellStyle name="Normal 7 4 2 2 9 2" xfId="31016"/>
    <cellStyle name="Normal 7 4 2 3" xfId="31017"/>
    <cellStyle name="Normal 7 4 2 3 2" xfId="31018"/>
    <cellStyle name="Normal 7 4 2 4" xfId="31019"/>
    <cellStyle name="Normal 7 4 2 4 2" xfId="31020"/>
    <cellStyle name="Normal 7 4 2 5" xfId="31021"/>
    <cellStyle name="Normal 7 4 2 5 2" xfId="31022"/>
    <cellStyle name="Normal 7 4 2 6" xfId="31023"/>
    <cellStyle name="Normal 7 4 2 6 2" xfId="31024"/>
    <cellStyle name="Normal 7 4 2 7" xfId="31025"/>
    <cellStyle name="Normal 7 4 2 7 2" xfId="31026"/>
    <cellStyle name="Normal 7 4 2 8" xfId="31027"/>
    <cellStyle name="Normal 7 4 2 8 2" xfId="31028"/>
    <cellStyle name="Normal 7 4 2 9" xfId="31029"/>
    <cellStyle name="Normal 7 4 2 9 2" xfId="31030"/>
    <cellStyle name="Normal 7 4 3" xfId="31031"/>
    <cellStyle name="Normal 7 4 3 10" xfId="31032"/>
    <cellStyle name="Normal 7 4 3 10 2" xfId="31033"/>
    <cellStyle name="Normal 7 4 3 11" xfId="31034"/>
    <cellStyle name="Normal 7 4 3 2" xfId="31035"/>
    <cellStyle name="Normal 7 4 3 2 2" xfId="31036"/>
    <cellStyle name="Normal 7 4 3 3" xfId="31037"/>
    <cellStyle name="Normal 7 4 3 3 2" xfId="31038"/>
    <cellStyle name="Normal 7 4 3 4" xfId="31039"/>
    <cellStyle name="Normal 7 4 3 4 2" xfId="31040"/>
    <cellStyle name="Normal 7 4 3 5" xfId="31041"/>
    <cellStyle name="Normal 7 4 3 5 2" xfId="31042"/>
    <cellStyle name="Normal 7 4 3 6" xfId="31043"/>
    <cellStyle name="Normal 7 4 3 6 2" xfId="31044"/>
    <cellStyle name="Normal 7 4 3 7" xfId="31045"/>
    <cellStyle name="Normal 7 4 3 7 2" xfId="31046"/>
    <cellStyle name="Normal 7 4 3 8" xfId="31047"/>
    <cellStyle name="Normal 7 4 3 8 2" xfId="31048"/>
    <cellStyle name="Normal 7 4 3 9" xfId="31049"/>
    <cellStyle name="Normal 7 4 3 9 2" xfId="31050"/>
    <cellStyle name="Normal 7 4 4" xfId="31051"/>
    <cellStyle name="Normal 7 4 4 2" xfId="31052"/>
    <cellStyle name="Normal 7 4 5" xfId="31053"/>
    <cellStyle name="Normal 7 4 5 2" xfId="31054"/>
    <cellStyle name="Normal 7 4 6" xfId="31055"/>
    <cellStyle name="Normal 7 4 6 2" xfId="31056"/>
    <cellStyle name="Normal 7 4 7" xfId="31057"/>
    <cellStyle name="Normal 7 4 7 2" xfId="31058"/>
    <cellStyle name="Normal 7 4 8" xfId="31059"/>
    <cellStyle name="Normal 7 4 8 2" xfId="31060"/>
    <cellStyle name="Normal 7 4 9" xfId="31061"/>
    <cellStyle name="Normal 7 4 9 2" xfId="31062"/>
    <cellStyle name="Normal 7 5" xfId="31063"/>
    <cellStyle name="Normal 7 5 10" xfId="31064"/>
    <cellStyle name="Normal 7 5 10 2" xfId="31065"/>
    <cellStyle name="Normal 7 5 11" xfId="31066"/>
    <cellStyle name="Normal 7 5 11 2" xfId="31067"/>
    <cellStyle name="Normal 7 5 12" xfId="31068"/>
    <cellStyle name="Normal 7 5 12 2" xfId="31069"/>
    <cellStyle name="Normal 7 5 13" xfId="31070"/>
    <cellStyle name="Normal 7 5 2" xfId="31071"/>
    <cellStyle name="Normal 7 5 2 10" xfId="31072"/>
    <cellStyle name="Normal 7 5 2 10 2" xfId="31073"/>
    <cellStyle name="Normal 7 5 2 11" xfId="31074"/>
    <cellStyle name="Normal 7 5 2 11 2" xfId="31075"/>
    <cellStyle name="Normal 7 5 2 12" xfId="31076"/>
    <cellStyle name="Normal 7 5 2 2" xfId="31077"/>
    <cellStyle name="Normal 7 5 2 2 10" xfId="31078"/>
    <cellStyle name="Normal 7 5 2 2 10 2" xfId="31079"/>
    <cellStyle name="Normal 7 5 2 2 11" xfId="31080"/>
    <cellStyle name="Normal 7 5 2 2 2" xfId="31081"/>
    <cellStyle name="Normal 7 5 2 2 2 2" xfId="31082"/>
    <cellStyle name="Normal 7 5 2 2 3" xfId="31083"/>
    <cellStyle name="Normal 7 5 2 2 3 2" xfId="31084"/>
    <cellStyle name="Normal 7 5 2 2 4" xfId="31085"/>
    <cellStyle name="Normal 7 5 2 2 4 2" xfId="31086"/>
    <cellStyle name="Normal 7 5 2 2 5" xfId="31087"/>
    <cellStyle name="Normal 7 5 2 2 5 2" xfId="31088"/>
    <cellStyle name="Normal 7 5 2 2 6" xfId="31089"/>
    <cellStyle name="Normal 7 5 2 2 6 2" xfId="31090"/>
    <cellStyle name="Normal 7 5 2 2 7" xfId="31091"/>
    <cellStyle name="Normal 7 5 2 2 7 2" xfId="31092"/>
    <cellStyle name="Normal 7 5 2 2 8" xfId="31093"/>
    <cellStyle name="Normal 7 5 2 2 8 2" xfId="31094"/>
    <cellStyle name="Normal 7 5 2 2 9" xfId="31095"/>
    <cellStyle name="Normal 7 5 2 2 9 2" xfId="31096"/>
    <cellStyle name="Normal 7 5 2 3" xfId="31097"/>
    <cellStyle name="Normal 7 5 2 3 2" xfId="31098"/>
    <cellStyle name="Normal 7 5 2 4" xfId="31099"/>
    <cellStyle name="Normal 7 5 2 4 2" xfId="31100"/>
    <cellStyle name="Normal 7 5 2 5" xfId="31101"/>
    <cellStyle name="Normal 7 5 2 5 2" xfId="31102"/>
    <cellStyle name="Normal 7 5 2 6" xfId="31103"/>
    <cellStyle name="Normal 7 5 2 6 2" xfId="31104"/>
    <cellStyle name="Normal 7 5 2 7" xfId="31105"/>
    <cellStyle name="Normal 7 5 2 7 2" xfId="31106"/>
    <cellStyle name="Normal 7 5 2 8" xfId="31107"/>
    <cellStyle name="Normal 7 5 2 8 2" xfId="31108"/>
    <cellStyle name="Normal 7 5 2 9" xfId="31109"/>
    <cellStyle name="Normal 7 5 2 9 2" xfId="31110"/>
    <cellStyle name="Normal 7 5 3" xfId="31111"/>
    <cellStyle name="Normal 7 5 3 10" xfId="31112"/>
    <cellStyle name="Normal 7 5 3 10 2" xfId="31113"/>
    <cellStyle name="Normal 7 5 3 11" xfId="31114"/>
    <cellStyle name="Normal 7 5 3 2" xfId="31115"/>
    <cellStyle name="Normal 7 5 3 2 2" xfId="31116"/>
    <cellStyle name="Normal 7 5 3 3" xfId="31117"/>
    <cellStyle name="Normal 7 5 3 3 2" xfId="31118"/>
    <cellStyle name="Normal 7 5 3 4" xfId="31119"/>
    <cellStyle name="Normal 7 5 3 4 2" xfId="31120"/>
    <cellStyle name="Normal 7 5 3 5" xfId="31121"/>
    <cellStyle name="Normal 7 5 3 5 2" xfId="31122"/>
    <cellStyle name="Normal 7 5 3 6" xfId="31123"/>
    <cellStyle name="Normal 7 5 3 6 2" xfId="31124"/>
    <cellStyle name="Normal 7 5 3 7" xfId="31125"/>
    <cellStyle name="Normal 7 5 3 7 2" xfId="31126"/>
    <cellStyle name="Normal 7 5 3 8" xfId="31127"/>
    <cellStyle name="Normal 7 5 3 8 2" xfId="31128"/>
    <cellStyle name="Normal 7 5 3 9" xfId="31129"/>
    <cellStyle name="Normal 7 5 3 9 2" xfId="31130"/>
    <cellStyle name="Normal 7 5 4" xfId="31131"/>
    <cellStyle name="Normal 7 5 4 2" xfId="31132"/>
    <cellStyle name="Normal 7 5 5" xfId="31133"/>
    <cellStyle name="Normal 7 5 5 2" xfId="31134"/>
    <cellStyle name="Normal 7 5 6" xfId="31135"/>
    <cellStyle name="Normal 7 5 6 2" xfId="31136"/>
    <cellStyle name="Normal 7 5 7" xfId="31137"/>
    <cellStyle name="Normal 7 5 7 2" xfId="31138"/>
    <cellStyle name="Normal 7 5 8" xfId="31139"/>
    <cellStyle name="Normal 7 5 8 2" xfId="31140"/>
    <cellStyle name="Normal 7 5 9" xfId="31141"/>
    <cellStyle name="Normal 7 5 9 2" xfId="31142"/>
    <cellStyle name="Normal 7 6" xfId="31143"/>
    <cellStyle name="Normal 7 6 10" xfId="31144"/>
    <cellStyle name="Normal 7 6 10 2" xfId="31145"/>
    <cellStyle name="Normal 7 6 11" xfId="31146"/>
    <cellStyle name="Normal 7 6 11 2" xfId="31147"/>
    <cellStyle name="Normal 7 6 12" xfId="31148"/>
    <cellStyle name="Normal 7 6 12 2" xfId="31149"/>
    <cellStyle name="Normal 7 6 13" xfId="31150"/>
    <cellStyle name="Normal 7 6 2" xfId="31151"/>
    <cellStyle name="Normal 7 6 2 10" xfId="31152"/>
    <cellStyle name="Normal 7 6 2 10 2" xfId="31153"/>
    <cellStyle name="Normal 7 6 2 11" xfId="31154"/>
    <cellStyle name="Normal 7 6 2 11 2" xfId="31155"/>
    <cellStyle name="Normal 7 6 2 12" xfId="31156"/>
    <cellStyle name="Normal 7 6 2 2" xfId="31157"/>
    <cellStyle name="Normal 7 6 2 2 10" xfId="31158"/>
    <cellStyle name="Normal 7 6 2 2 10 2" xfId="31159"/>
    <cellStyle name="Normal 7 6 2 2 11" xfId="31160"/>
    <cellStyle name="Normal 7 6 2 2 2" xfId="31161"/>
    <cellStyle name="Normal 7 6 2 2 2 2" xfId="31162"/>
    <cellStyle name="Normal 7 6 2 2 3" xfId="31163"/>
    <cellStyle name="Normal 7 6 2 2 3 2" xfId="31164"/>
    <cellStyle name="Normal 7 6 2 2 4" xfId="31165"/>
    <cellStyle name="Normal 7 6 2 2 4 2" xfId="31166"/>
    <cellStyle name="Normal 7 6 2 2 5" xfId="31167"/>
    <cellStyle name="Normal 7 6 2 2 5 2" xfId="31168"/>
    <cellStyle name="Normal 7 6 2 2 6" xfId="31169"/>
    <cellStyle name="Normal 7 6 2 2 6 2" xfId="31170"/>
    <cellStyle name="Normal 7 6 2 2 7" xfId="31171"/>
    <cellStyle name="Normal 7 6 2 2 7 2" xfId="31172"/>
    <cellStyle name="Normal 7 6 2 2 8" xfId="31173"/>
    <cellStyle name="Normal 7 6 2 2 8 2" xfId="31174"/>
    <cellStyle name="Normal 7 6 2 2 9" xfId="31175"/>
    <cellStyle name="Normal 7 6 2 2 9 2" xfId="31176"/>
    <cellStyle name="Normal 7 6 2 3" xfId="31177"/>
    <cellStyle name="Normal 7 6 2 3 2" xfId="31178"/>
    <cellStyle name="Normal 7 6 2 4" xfId="31179"/>
    <cellStyle name="Normal 7 6 2 4 2" xfId="31180"/>
    <cellStyle name="Normal 7 6 2 5" xfId="31181"/>
    <cellStyle name="Normal 7 6 2 5 2" xfId="31182"/>
    <cellStyle name="Normal 7 6 2 6" xfId="31183"/>
    <cellStyle name="Normal 7 6 2 6 2" xfId="31184"/>
    <cellStyle name="Normal 7 6 2 7" xfId="31185"/>
    <cellStyle name="Normal 7 6 2 7 2" xfId="31186"/>
    <cellStyle name="Normal 7 6 2 8" xfId="31187"/>
    <cellStyle name="Normal 7 6 2 8 2" xfId="31188"/>
    <cellStyle name="Normal 7 6 2 9" xfId="31189"/>
    <cellStyle name="Normal 7 6 2 9 2" xfId="31190"/>
    <cellStyle name="Normal 7 6 3" xfId="31191"/>
    <cellStyle name="Normal 7 6 3 10" xfId="31192"/>
    <cellStyle name="Normal 7 6 3 10 2" xfId="31193"/>
    <cellStyle name="Normal 7 6 3 11" xfId="31194"/>
    <cellStyle name="Normal 7 6 3 2" xfId="31195"/>
    <cellStyle name="Normal 7 6 3 2 2" xfId="31196"/>
    <cellStyle name="Normal 7 6 3 3" xfId="31197"/>
    <cellStyle name="Normal 7 6 3 3 2" xfId="31198"/>
    <cellStyle name="Normal 7 6 3 4" xfId="31199"/>
    <cellStyle name="Normal 7 6 3 4 2" xfId="31200"/>
    <cellStyle name="Normal 7 6 3 5" xfId="31201"/>
    <cellStyle name="Normal 7 6 3 5 2" xfId="31202"/>
    <cellStyle name="Normal 7 6 3 6" xfId="31203"/>
    <cellStyle name="Normal 7 6 3 6 2" xfId="31204"/>
    <cellStyle name="Normal 7 6 3 7" xfId="31205"/>
    <cellStyle name="Normal 7 6 3 7 2" xfId="31206"/>
    <cellStyle name="Normal 7 6 3 8" xfId="31207"/>
    <cellStyle name="Normal 7 6 3 8 2" xfId="31208"/>
    <cellStyle name="Normal 7 6 3 9" xfId="31209"/>
    <cellStyle name="Normal 7 6 3 9 2" xfId="31210"/>
    <cellStyle name="Normal 7 6 4" xfId="31211"/>
    <cellStyle name="Normal 7 6 4 2" xfId="31212"/>
    <cellStyle name="Normal 7 6 5" xfId="31213"/>
    <cellStyle name="Normal 7 6 5 2" xfId="31214"/>
    <cellStyle name="Normal 7 6 6" xfId="31215"/>
    <cellStyle name="Normal 7 6 6 2" xfId="31216"/>
    <cellStyle name="Normal 7 6 7" xfId="31217"/>
    <cellStyle name="Normal 7 6 7 2" xfId="31218"/>
    <cellStyle name="Normal 7 6 8" xfId="31219"/>
    <cellStyle name="Normal 7 6 8 2" xfId="31220"/>
    <cellStyle name="Normal 7 6 9" xfId="31221"/>
    <cellStyle name="Normal 7 6 9 2" xfId="31222"/>
    <cellStyle name="Normal 7 7" xfId="31223"/>
    <cellStyle name="Normal 7 7 10" xfId="31224"/>
    <cellStyle name="Normal 7 7 10 2" xfId="31225"/>
    <cellStyle name="Normal 7 7 11" xfId="31226"/>
    <cellStyle name="Normal 7 7 11 2" xfId="31227"/>
    <cellStyle name="Normal 7 7 12" xfId="31228"/>
    <cellStyle name="Normal 7 7 2" xfId="31229"/>
    <cellStyle name="Normal 7 7 2 10" xfId="31230"/>
    <cellStyle name="Normal 7 7 2 10 2" xfId="31231"/>
    <cellStyle name="Normal 7 7 2 11" xfId="31232"/>
    <cellStyle name="Normal 7 7 2 2" xfId="31233"/>
    <cellStyle name="Normal 7 7 2 2 2" xfId="31234"/>
    <cellStyle name="Normal 7 7 2 3" xfId="31235"/>
    <cellStyle name="Normal 7 7 2 3 2" xfId="31236"/>
    <cellStyle name="Normal 7 7 2 4" xfId="31237"/>
    <cellStyle name="Normal 7 7 2 4 2" xfId="31238"/>
    <cellStyle name="Normal 7 7 2 5" xfId="31239"/>
    <cellStyle name="Normal 7 7 2 5 2" xfId="31240"/>
    <cellStyle name="Normal 7 7 2 6" xfId="31241"/>
    <cellStyle name="Normal 7 7 2 6 2" xfId="31242"/>
    <cellStyle name="Normal 7 7 2 7" xfId="31243"/>
    <cellStyle name="Normal 7 7 2 7 2" xfId="31244"/>
    <cellStyle name="Normal 7 7 2 8" xfId="31245"/>
    <cellStyle name="Normal 7 7 2 8 2" xfId="31246"/>
    <cellStyle name="Normal 7 7 2 9" xfId="31247"/>
    <cellStyle name="Normal 7 7 2 9 2" xfId="31248"/>
    <cellStyle name="Normal 7 7 3" xfId="31249"/>
    <cellStyle name="Normal 7 7 3 2" xfId="31250"/>
    <cellStyle name="Normal 7 7 4" xfId="31251"/>
    <cellStyle name="Normal 7 7 4 2" xfId="31252"/>
    <cellStyle name="Normal 7 7 5" xfId="31253"/>
    <cellStyle name="Normal 7 7 5 2" xfId="31254"/>
    <cellStyle name="Normal 7 7 6" xfId="31255"/>
    <cellStyle name="Normal 7 7 6 2" xfId="31256"/>
    <cellStyle name="Normal 7 7 7" xfId="31257"/>
    <cellStyle name="Normal 7 7 7 2" xfId="31258"/>
    <cellStyle name="Normal 7 7 8" xfId="31259"/>
    <cellStyle name="Normal 7 7 8 2" xfId="31260"/>
    <cellStyle name="Normal 7 7 9" xfId="31261"/>
    <cellStyle name="Normal 7 7 9 2" xfId="31262"/>
    <cellStyle name="Normal 7 8" xfId="31263"/>
    <cellStyle name="Normal 7 8 10" xfId="31264"/>
    <cellStyle name="Normal 7 8 10 2" xfId="31265"/>
    <cellStyle name="Normal 7 8 11" xfId="31266"/>
    <cellStyle name="Normal 7 8 2" xfId="31267"/>
    <cellStyle name="Normal 7 8 2 2" xfId="31268"/>
    <cellStyle name="Normal 7 8 3" xfId="31269"/>
    <cellStyle name="Normal 7 8 3 2" xfId="31270"/>
    <cellStyle name="Normal 7 8 4" xfId="31271"/>
    <cellStyle name="Normal 7 8 4 2" xfId="31272"/>
    <cellStyle name="Normal 7 8 5" xfId="31273"/>
    <cellStyle name="Normal 7 8 5 2" xfId="31274"/>
    <cellStyle name="Normal 7 8 6" xfId="31275"/>
    <cellStyle name="Normal 7 8 6 2" xfId="31276"/>
    <cellStyle name="Normal 7 8 7" xfId="31277"/>
    <cellStyle name="Normal 7 8 7 2" xfId="31278"/>
    <cellStyle name="Normal 7 8 8" xfId="31279"/>
    <cellStyle name="Normal 7 8 8 2" xfId="31280"/>
    <cellStyle name="Normal 7 8 9" xfId="31281"/>
    <cellStyle name="Normal 7 8 9 2" xfId="31282"/>
    <cellStyle name="Normal 7 9" xfId="31283"/>
    <cellStyle name="Normal 7 9 2" xfId="31284"/>
    <cellStyle name="Normal 73" xfId="31285"/>
    <cellStyle name="Normal 8" xfId="31286"/>
    <cellStyle name="Normal 8 10" xfId="31287"/>
    <cellStyle name="Normal 8 10 2" xfId="31288"/>
    <cellStyle name="Normal 8 11" xfId="31289"/>
    <cellStyle name="Normal 8 11 2" xfId="31290"/>
    <cellStyle name="Normal 8 12" xfId="31291"/>
    <cellStyle name="Normal 8 12 2" xfId="31292"/>
    <cellStyle name="Normal 8 13" xfId="31293"/>
    <cellStyle name="Normal 8 13 2" xfId="31294"/>
    <cellStyle name="Normal 8 14" xfId="31295"/>
    <cellStyle name="Normal 8 14 2" xfId="31296"/>
    <cellStyle name="Normal 8 15" xfId="31297"/>
    <cellStyle name="Normal 8 15 2" xfId="31298"/>
    <cellStyle name="Normal 8 16" xfId="31299"/>
    <cellStyle name="Normal 8 16 2" xfId="31300"/>
    <cellStyle name="Normal 8 17" xfId="31301"/>
    <cellStyle name="Normal 8 17 2" xfId="31302"/>
    <cellStyle name="Normal 8 18" xfId="31303"/>
    <cellStyle name="Normal 8 19" xfId="31304"/>
    <cellStyle name="Normal 8 2" xfId="31305"/>
    <cellStyle name="Normal 8 2 10" xfId="31306"/>
    <cellStyle name="Normal 8 2 10 2" xfId="31307"/>
    <cellStyle name="Normal 8 2 11" xfId="31308"/>
    <cellStyle name="Normal 8 2 11 2" xfId="31309"/>
    <cellStyle name="Normal 8 2 12" xfId="31310"/>
    <cellStyle name="Normal 8 2 12 2" xfId="31311"/>
    <cellStyle name="Normal 8 2 13" xfId="31312"/>
    <cellStyle name="Normal 8 2 13 2" xfId="31313"/>
    <cellStyle name="Normal 8 2 14" xfId="31314"/>
    <cellStyle name="Normal 8 2 15" xfId="31315"/>
    <cellStyle name="Normal 8 2 2" xfId="31316"/>
    <cellStyle name="Normal 8 2 3" xfId="31317"/>
    <cellStyle name="Normal 8 2 3 10" xfId="31318"/>
    <cellStyle name="Normal 8 2 3 10 2" xfId="31319"/>
    <cellStyle name="Normal 8 2 3 11" xfId="31320"/>
    <cellStyle name="Normal 8 2 3 11 2" xfId="31321"/>
    <cellStyle name="Normal 8 2 3 12" xfId="31322"/>
    <cellStyle name="Normal 8 2 3 2" xfId="31323"/>
    <cellStyle name="Normal 8 2 3 2 10" xfId="31324"/>
    <cellStyle name="Normal 8 2 3 2 10 2" xfId="31325"/>
    <cellStyle name="Normal 8 2 3 2 11" xfId="31326"/>
    <cellStyle name="Normal 8 2 3 2 2" xfId="31327"/>
    <cellStyle name="Normal 8 2 3 2 2 2" xfId="31328"/>
    <cellStyle name="Normal 8 2 3 2 3" xfId="31329"/>
    <cellStyle name="Normal 8 2 3 2 3 2" xfId="31330"/>
    <cellStyle name="Normal 8 2 3 2 4" xfId="31331"/>
    <cellStyle name="Normal 8 2 3 2 4 2" xfId="31332"/>
    <cellStyle name="Normal 8 2 3 2 5" xfId="31333"/>
    <cellStyle name="Normal 8 2 3 2 5 2" xfId="31334"/>
    <cellStyle name="Normal 8 2 3 2 6" xfId="31335"/>
    <cellStyle name="Normal 8 2 3 2 6 2" xfId="31336"/>
    <cellStyle name="Normal 8 2 3 2 7" xfId="31337"/>
    <cellStyle name="Normal 8 2 3 2 7 2" xfId="31338"/>
    <cellStyle name="Normal 8 2 3 2 8" xfId="31339"/>
    <cellStyle name="Normal 8 2 3 2 8 2" xfId="31340"/>
    <cellStyle name="Normal 8 2 3 2 9" xfId="31341"/>
    <cellStyle name="Normal 8 2 3 2 9 2" xfId="31342"/>
    <cellStyle name="Normal 8 2 3 3" xfId="31343"/>
    <cellStyle name="Normal 8 2 3 3 2" xfId="31344"/>
    <cellStyle name="Normal 8 2 3 4" xfId="31345"/>
    <cellStyle name="Normal 8 2 3 4 2" xfId="31346"/>
    <cellStyle name="Normal 8 2 3 5" xfId="31347"/>
    <cellStyle name="Normal 8 2 3 5 2" xfId="31348"/>
    <cellStyle name="Normal 8 2 3 6" xfId="31349"/>
    <cellStyle name="Normal 8 2 3 6 2" xfId="31350"/>
    <cellStyle name="Normal 8 2 3 7" xfId="31351"/>
    <cellStyle name="Normal 8 2 3 7 2" xfId="31352"/>
    <cellStyle name="Normal 8 2 3 8" xfId="31353"/>
    <cellStyle name="Normal 8 2 3 8 2" xfId="31354"/>
    <cellStyle name="Normal 8 2 3 9" xfId="31355"/>
    <cellStyle name="Normal 8 2 3 9 2" xfId="31356"/>
    <cellStyle name="Normal 8 2 4" xfId="31357"/>
    <cellStyle name="Normal 8 2 4 10" xfId="31358"/>
    <cellStyle name="Normal 8 2 4 10 2" xfId="31359"/>
    <cellStyle name="Normal 8 2 4 11" xfId="31360"/>
    <cellStyle name="Normal 8 2 4 2" xfId="31361"/>
    <cellStyle name="Normal 8 2 4 2 2" xfId="31362"/>
    <cellStyle name="Normal 8 2 4 3" xfId="31363"/>
    <cellStyle name="Normal 8 2 4 3 2" xfId="31364"/>
    <cellStyle name="Normal 8 2 4 4" xfId="31365"/>
    <cellStyle name="Normal 8 2 4 4 2" xfId="31366"/>
    <cellStyle name="Normal 8 2 4 5" xfId="31367"/>
    <cellStyle name="Normal 8 2 4 5 2" xfId="31368"/>
    <cellStyle name="Normal 8 2 4 6" xfId="31369"/>
    <cellStyle name="Normal 8 2 4 6 2" xfId="31370"/>
    <cellStyle name="Normal 8 2 4 7" xfId="31371"/>
    <cellStyle name="Normal 8 2 4 7 2" xfId="31372"/>
    <cellStyle name="Normal 8 2 4 8" xfId="31373"/>
    <cellStyle name="Normal 8 2 4 8 2" xfId="31374"/>
    <cellStyle name="Normal 8 2 4 9" xfId="31375"/>
    <cellStyle name="Normal 8 2 4 9 2" xfId="31376"/>
    <cellStyle name="Normal 8 2 5" xfId="31377"/>
    <cellStyle name="Normal 8 2 5 2" xfId="31378"/>
    <cellStyle name="Normal 8 2 6" xfId="31379"/>
    <cellStyle name="Normal 8 2 6 2" xfId="31380"/>
    <cellStyle name="Normal 8 2 7" xfId="31381"/>
    <cellStyle name="Normal 8 2 7 2" xfId="31382"/>
    <cellStyle name="Normal 8 2 8" xfId="31383"/>
    <cellStyle name="Normal 8 2 8 2" xfId="31384"/>
    <cellStyle name="Normal 8 2 9" xfId="31385"/>
    <cellStyle name="Normal 8 2 9 2" xfId="31386"/>
    <cellStyle name="Normal 8 20" xfId="31387"/>
    <cellStyle name="Normal 8 21" xfId="31388"/>
    <cellStyle name="Normal 8 3" xfId="31389"/>
    <cellStyle name="Normal 8 3 2" xfId="31390"/>
    <cellStyle name="Normal 8 4" xfId="31391"/>
    <cellStyle name="Normal 8 4 2" xfId="31392"/>
    <cellStyle name="Normal 8 5" xfId="31393"/>
    <cellStyle name="Normal 8 5 2" xfId="31394"/>
    <cellStyle name="Normal 8 6" xfId="31395"/>
    <cellStyle name="Normal 8 6 2" xfId="31396"/>
    <cellStyle name="Normal 8 7" xfId="31397"/>
    <cellStyle name="Normal 8 7 10" xfId="31398"/>
    <cellStyle name="Normal 8 7 10 2" xfId="31399"/>
    <cellStyle name="Normal 8 7 11" xfId="31400"/>
    <cellStyle name="Normal 8 7 11 2" xfId="31401"/>
    <cellStyle name="Normal 8 7 12" xfId="31402"/>
    <cellStyle name="Normal 8 7 13" xfId="31403"/>
    <cellStyle name="Normal 8 7 2" xfId="31404"/>
    <cellStyle name="Normal 8 7 2 10" xfId="31405"/>
    <cellStyle name="Normal 8 7 2 10 2" xfId="31406"/>
    <cellStyle name="Normal 8 7 2 11" xfId="31407"/>
    <cellStyle name="Normal 8 7 2 2" xfId="31408"/>
    <cellStyle name="Normal 8 7 2 2 2" xfId="31409"/>
    <cellStyle name="Normal 8 7 2 3" xfId="31410"/>
    <cellStyle name="Normal 8 7 2 3 2" xfId="31411"/>
    <cellStyle name="Normal 8 7 2 4" xfId="31412"/>
    <cellStyle name="Normal 8 7 2 4 2" xfId="31413"/>
    <cellStyle name="Normal 8 7 2 5" xfId="31414"/>
    <cellStyle name="Normal 8 7 2 5 2" xfId="31415"/>
    <cellStyle name="Normal 8 7 2 6" xfId="31416"/>
    <cellStyle name="Normal 8 7 2 6 2" xfId="31417"/>
    <cellStyle name="Normal 8 7 2 7" xfId="31418"/>
    <cellStyle name="Normal 8 7 2 7 2" xfId="31419"/>
    <cellStyle name="Normal 8 7 2 8" xfId="31420"/>
    <cellStyle name="Normal 8 7 2 8 2" xfId="31421"/>
    <cellStyle name="Normal 8 7 2 9" xfId="31422"/>
    <cellStyle name="Normal 8 7 2 9 2" xfId="31423"/>
    <cellStyle name="Normal 8 7 3" xfId="31424"/>
    <cellStyle name="Normal 8 7 3 2" xfId="31425"/>
    <cellStyle name="Normal 8 7 4" xfId="31426"/>
    <cellStyle name="Normal 8 7 4 2" xfId="31427"/>
    <cellStyle name="Normal 8 7 5" xfId="31428"/>
    <cellStyle name="Normal 8 7 5 2" xfId="31429"/>
    <cellStyle name="Normal 8 7 6" xfId="31430"/>
    <cellStyle name="Normal 8 7 6 2" xfId="31431"/>
    <cellStyle name="Normal 8 7 7" xfId="31432"/>
    <cellStyle name="Normal 8 7 7 2" xfId="31433"/>
    <cellStyle name="Normal 8 7 8" xfId="31434"/>
    <cellStyle name="Normal 8 7 8 2" xfId="31435"/>
    <cellStyle name="Normal 8 7 9" xfId="31436"/>
    <cellStyle name="Normal 8 7 9 2" xfId="31437"/>
    <cellStyle name="Normal 8 8" xfId="31438"/>
    <cellStyle name="Normal 8 8 10" xfId="31439"/>
    <cellStyle name="Normal 8 8 10 2" xfId="31440"/>
    <cellStyle name="Normal 8 8 11" xfId="31441"/>
    <cellStyle name="Normal 8 8 2" xfId="31442"/>
    <cellStyle name="Normal 8 8 2 2" xfId="31443"/>
    <cellStyle name="Normal 8 8 3" xfId="31444"/>
    <cellStyle name="Normal 8 8 3 2" xfId="31445"/>
    <cellStyle name="Normal 8 8 4" xfId="31446"/>
    <cellStyle name="Normal 8 8 4 2" xfId="31447"/>
    <cellStyle name="Normal 8 8 5" xfId="31448"/>
    <cellStyle name="Normal 8 8 5 2" xfId="31449"/>
    <cellStyle name="Normal 8 8 6" xfId="31450"/>
    <cellStyle name="Normal 8 8 6 2" xfId="31451"/>
    <cellStyle name="Normal 8 8 7" xfId="31452"/>
    <cellStyle name="Normal 8 8 7 2" xfId="31453"/>
    <cellStyle name="Normal 8 8 8" xfId="31454"/>
    <cellStyle name="Normal 8 8 8 2" xfId="31455"/>
    <cellStyle name="Normal 8 8 9" xfId="31456"/>
    <cellStyle name="Normal 8 8 9 2" xfId="31457"/>
    <cellStyle name="Normal 8 9" xfId="31458"/>
    <cellStyle name="Normal 8 9 2" xfId="31459"/>
    <cellStyle name="Normal 9" xfId="31460"/>
    <cellStyle name="Normal 9 10" xfId="31461"/>
    <cellStyle name="Normal 9 10 2" xfId="31462"/>
    <cellStyle name="Normal 9 11" xfId="31463"/>
    <cellStyle name="Normal 9 11 2" xfId="31464"/>
    <cellStyle name="Normal 9 12" xfId="31465"/>
    <cellStyle name="Normal 9 12 2" xfId="31466"/>
    <cellStyle name="Normal 9 13" xfId="31467"/>
    <cellStyle name="Normal 9 13 2" xfId="31468"/>
    <cellStyle name="Normal 9 14" xfId="31469"/>
    <cellStyle name="Normal 9 15" xfId="31470"/>
    <cellStyle name="Normal 9 2" xfId="31471"/>
    <cellStyle name="Normal 9 2 10" xfId="31472"/>
    <cellStyle name="Normal 9 2 10 2" xfId="31473"/>
    <cellStyle name="Normal 9 2 11" xfId="31474"/>
    <cellStyle name="Normal 9 2 11 2" xfId="31475"/>
    <cellStyle name="Normal 9 2 12" xfId="31476"/>
    <cellStyle name="Normal 9 2 12 2" xfId="31477"/>
    <cellStyle name="Normal 9 2 13" xfId="31478"/>
    <cellStyle name="Normal 9 2 14" xfId="31479"/>
    <cellStyle name="Normal 9 2 2" xfId="31480"/>
    <cellStyle name="Normal 9 2 2 10" xfId="31481"/>
    <cellStyle name="Normal 9 2 2 10 2" xfId="31482"/>
    <cellStyle name="Normal 9 2 2 11" xfId="31483"/>
    <cellStyle name="Normal 9 2 2 11 2" xfId="31484"/>
    <cellStyle name="Normal 9 2 2 12" xfId="31485"/>
    <cellStyle name="Normal 9 2 2 2" xfId="31486"/>
    <cellStyle name="Normal 9 2 2 2 10" xfId="31487"/>
    <cellStyle name="Normal 9 2 2 2 10 2" xfId="31488"/>
    <cellStyle name="Normal 9 2 2 2 11" xfId="31489"/>
    <cellStyle name="Normal 9 2 2 2 2" xfId="31490"/>
    <cellStyle name="Normal 9 2 2 2 2 2" xfId="31491"/>
    <cellStyle name="Normal 9 2 2 2 3" xfId="31492"/>
    <cellStyle name="Normal 9 2 2 2 3 2" xfId="31493"/>
    <cellStyle name="Normal 9 2 2 2 4" xfId="31494"/>
    <cellStyle name="Normal 9 2 2 2 4 2" xfId="31495"/>
    <cellStyle name="Normal 9 2 2 2 5" xfId="31496"/>
    <cellStyle name="Normal 9 2 2 2 5 2" xfId="31497"/>
    <cellStyle name="Normal 9 2 2 2 6" xfId="31498"/>
    <cellStyle name="Normal 9 2 2 2 6 2" xfId="31499"/>
    <cellStyle name="Normal 9 2 2 2 7" xfId="31500"/>
    <cellStyle name="Normal 9 2 2 2 7 2" xfId="31501"/>
    <cellStyle name="Normal 9 2 2 2 8" xfId="31502"/>
    <cellStyle name="Normal 9 2 2 2 8 2" xfId="31503"/>
    <cellStyle name="Normal 9 2 2 2 9" xfId="31504"/>
    <cellStyle name="Normal 9 2 2 2 9 2" xfId="31505"/>
    <cellStyle name="Normal 9 2 2 3" xfId="31506"/>
    <cellStyle name="Normal 9 2 2 3 2" xfId="31507"/>
    <cellStyle name="Normal 9 2 2 4" xfId="31508"/>
    <cellStyle name="Normal 9 2 2 4 2" xfId="31509"/>
    <cellStyle name="Normal 9 2 2 5" xfId="31510"/>
    <cellStyle name="Normal 9 2 2 5 2" xfId="31511"/>
    <cellStyle name="Normal 9 2 2 6" xfId="31512"/>
    <cellStyle name="Normal 9 2 2 6 2" xfId="31513"/>
    <cellStyle name="Normal 9 2 2 7" xfId="31514"/>
    <cellStyle name="Normal 9 2 2 7 2" xfId="31515"/>
    <cellStyle name="Normal 9 2 2 8" xfId="31516"/>
    <cellStyle name="Normal 9 2 2 8 2" xfId="31517"/>
    <cellStyle name="Normal 9 2 2 9" xfId="31518"/>
    <cellStyle name="Normal 9 2 2 9 2" xfId="31519"/>
    <cellStyle name="Normal 9 2 3" xfId="31520"/>
    <cellStyle name="Normal 9 2 3 10" xfId="31521"/>
    <cellStyle name="Normal 9 2 3 10 2" xfId="31522"/>
    <cellStyle name="Normal 9 2 3 11" xfId="31523"/>
    <cellStyle name="Normal 9 2 3 2" xfId="31524"/>
    <cellStyle name="Normal 9 2 3 2 2" xfId="31525"/>
    <cellStyle name="Normal 9 2 3 3" xfId="31526"/>
    <cellStyle name="Normal 9 2 3 3 2" xfId="31527"/>
    <cellStyle name="Normal 9 2 3 4" xfId="31528"/>
    <cellStyle name="Normal 9 2 3 4 2" xfId="31529"/>
    <cellStyle name="Normal 9 2 3 5" xfId="31530"/>
    <cellStyle name="Normal 9 2 3 5 2" xfId="31531"/>
    <cellStyle name="Normal 9 2 3 6" xfId="31532"/>
    <cellStyle name="Normal 9 2 3 6 2" xfId="31533"/>
    <cellStyle name="Normal 9 2 3 7" xfId="31534"/>
    <cellStyle name="Normal 9 2 3 7 2" xfId="31535"/>
    <cellStyle name="Normal 9 2 3 8" xfId="31536"/>
    <cellStyle name="Normal 9 2 3 8 2" xfId="31537"/>
    <cellStyle name="Normal 9 2 3 9" xfId="31538"/>
    <cellStyle name="Normal 9 2 3 9 2" xfId="31539"/>
    <cellStyle name="Normal 9 2 4" xfId="31540"/>
    <cellStyle name="Normal 9 2 4 2" xfId="31541"/>
    <cellStyle name="Normal 9 2 5" xfId="31542"/>
    <cellStyle name="Normal 9 2 5 2" xfId="31543"/>
    <cellStyle name="Normal 9 2 6" xfId="31544"/>
    <cellStyle name="Normal 9 2 6 2" xfId="31545"/>
    <cellStyle name="Normal 9 2 7" xfId="31546"/>
    <cellStyle name="Normal 9 2 7 2" xfId="31547"/>
    <cellStyle name="Normal 9 2 8" xfId="31548"/>
    <cellStyle name="Normal 9 2 8 2" xfId="31549"/>
    <cellStyle name="Normal 9 2 9" xfId="31550"/>
    <cellStyle name="Normal 9 2 9 2" xfId="31551"/>
    <cellStyle name="Normal 9 3" xfId="31552"/>
    <cellStyle name="Normal 9 3 10" xfId="31553"/>
    <cellStyle name="Normal 9 3 10 2" xfId="31554"/>
    <cellStyle name="Normal 9 3 11" xfId="31555"/>
    <cellStyle name="Normal 9 3 11 2" xfId="31556"/>
    <cellStyle name="Normal 9 3 12" xfId="31557"/>
    <cellStyle name="Normal 9 3 2" xfId="31558"/>
    <cellStyle name="Normal 9 3 2 10" xfId="31559"/>
    <cellStyle name="Normal 9 3 2 10 2" xfId="31560"/>
    <cellStyle name="Normal 9 3 2 11" xfId="31561"/>
    <cellStyle name="Normal 9 3 2 2" xfId="31562"/>
    <cellStyle name="Normal 9 3 2 2 2" xfId="31563"/>
    <cellStyle name="Normal 9 3 2 3" xfId="31564"/>
    <cellStyle name="Normal 9 3 2 3 2" xfId="31565"/>
    <cellStyle name="Normal 9 3 2 4" xfId="31566"/>
    <cellStyle name="Normal 9 3 2 4 2" xfId="31567"/>
    <cellStyle name="Normal 9 3 2 5" xfId="31568"/>
    <cellStyle name="Normal 9 3 2 5 2" xfId="31569"/>
    <cellStyle name="Normal 9 3 2 6" xfId="31570"/>
    <cellStyle name="Normal 9 3 2 6 2" xfId="31571"/>
    <cellStyle name="Normal 9 3 2 7" xfId="31572"/>
    <cellStyle name="Normal 9 3 2 7 2" xfId="31573"/>
    <cellStyle name="Normal 9 3 2 8" xfId="31574"/>
    <cellStyle name="Normal 9 3 2 8 2" xfId="31575"/>
    <cellStyle name="Normal 9 3 2 9" xfId="31576"/>
    <cellStyle name="Normal 9 3 2 9 2" xfId="31577"/>
    <cellStyle name="Normal 9 3 3" xfId="31578"/>
    <cellStyle name="Normal 9 3 3 2" xfId="31579"/>
    <cellStyle name="Normal 9 3 4" xfId="31580"/>
    <cellStyle name="Normal 9 3 4 2" xfId="31581"/>
    <cellStyle name="Normal 9 3 5" xfId="31582"/>
    <cellStyle name="Normal 9 3 5 2" xfId="31583"/>
    <cellStyle name="Normal 9 3 6" xfId="31584"/>
    <cellStyle name="Normal 9 3 6 2" xfId="31585"/>
    <cellStyle name="Normal 9 3 7" xfId="31586"/>
    <cellStyle name="Normal 9 3 7 2" xfId="31587"/>
    <cellStyle name="Normal 9 3 8" xfId="31588"/>
    <cellStyle name="Normal 9 3 8 2" xfId="31589"/>
    <cellStyle name="Normal 9 3 9" xfId="31590"/>
    <cellStyle name="Normal 9 3 9 2" xfId="31591"/>
    <cellStyle name="Normal 9 4" xfId="31592"/>
    <cellStyle name="Normal 9 4 10" xfId="31593"/>
    <cellStyle name="Normal 9 4 10 2" xfId="31594"/>
    <cellStyle name="Normal 9 4 11" xfId="31595"/>
    <cellStyle name="Normal 9 4 2" xfId="31596"/>
    <cellStyle name="Normal 9 4 2 2" xfId="31597"/>
    <cellStyle name="Normal 9 4 3" xfId="31598"/>
    <cellStyle name="Normal 9 4 3 2" xfId="31599"/>
    <cellStyle name="Normal 9 4 4" xfId="31600"/>
    <cellStyle name="Normal 9 4 4 2" xfId="31601"/>
    <cellStyle name="Normal 9 4 5" xfId="31602"/>
    <cellStyle name="Normal 9 4 5 2" xfId="31603"/>
    <cellStyle name="Normal 9 4 6" xfId="31604"/>
    <cellStyle name="Normal 9 4 6 2" xfId="31605"/>
    <cellStyle name="Normal 9 4 7" xfId="31606"/>
    <cellStyle name="Normal 9 4 7 2" xfId="31607"/>
    <cellStyle name="Normal 9 4 8" xfId="31608"/>
    <cellStyle name="Normal 9 4 8 2" xfId="31609"/>
    <cellStyle name="Normal 9 4 9" xfId="31610"/>
    <cellStyle name="Normal 9 4 9 2" xfId="31611"/>
    <cellStyle name="Normal 9 5" xfId="31612"/>
    <cellStyle name="Normal 9 5 2" xfId="31613"/>
    <cellStyle name="Normal 9 6" xfId="31614"/>
    <cellStyle name="Normal 9 6 2" xfId="31615"/>
    <cellStyle name="Normal 9 7" xfId="31616"/>
    <cellStyle name="Normal 9 7 2" xfId="31617"/>
    <cellStyle name="Normal 9 8" xfId="31618"/>
    <cellStyle name="Normal 9 8 2" xfId="31619"/>
    <cellStyle name="Normal 9 9" xfId="31620"/>
    <cellStyle name="Normal 9 9 2" xfId="31621"/>
    <cellStyle name="Normal_CESIONES COLECTIVAS" xfId="31622"/>
    <cellStyle name="Normal_CESIONES INDIVIDUALES" xfId="31623"/>
    <cellStyle name="Normal_CESIONES INDIVIDUALES_1" xfId="31624"/>
    <cellStyle name="Normal_CESIONES ORGANIZACIONES" xfId="42084"/>
    <cellStyle name="Normal_Cesiones pelagicos" xfId="42083"/>
    <cellStyle name="Normal_CRCH SARDINA - ANCHOVETA" xfId="31625"/>
    <cellStyle name="Normal_CRCH SARDINA - ANCHOVETA_1" xfId="42081"/>
    <cellStyle name="Normal_CUOTA CONSUMO HUMANO 2018" xfId="31626"/>
    <cellStyle name="Normal_DETALLE CONSUMO CESIONES ARTES" xfId="31627"/>
    <cellStyle name="Normal_Hoja1" xfId="42082"/>
    <cellStyle name="Normal_Hoja2" xfId="31628"/>
    <cellStyle name="Normal_Hoja3_2" xfId="31629"/>
    <cellStyle name="Normal_MZA COMUN" xfId="31630"/>
    <cellStyle name="Notas 2" xfId="31631"/>
    <cellStyle name="Notas 2 10" xfId="31632"/>
    <cellStyle name="Notas 2 10 10" xfId="31633"/>
    <cellStyle name="Notas 2 10 10 2" xfId="31634"/>
    <cellStyle name="Notas 2 10 11" xfId="31635"/>
    <cellStyle name="Notas 2 10 11 2" xfId="31636"/>
    <cellStyle name="Notas 2 10 12" xfId="31637"/>
    <cellStyle name="Notas 2 10 12 2" xfId="31638"/>
    <cellStyle name="Notas 2 10 13" xfId="31639"/>
    <cellStyle name="Notas 2 10 2" xfId="31640"/>
    <cellStyle name="Notas 2 10 2 10" xfId="31641"/>
    <cellStyle name="Notas 2 10 2 10 2" xfId="31642"/>
    <cellStyle name="Notas 2 10 2 11" xfId="31643"/>
    <cellStyle name="Notas 2 10 2 2" xfId="31644"/>
    <cellStyle name="Notas 2 10 2 2 2" xfId="31645"/>
    <cellStyle name="Notas 2 10 2 3" xfId="31646"/>
    <cellStyle name="Notas 2 10 2 3 2" xfId="31647"/>
    <cellStyle name="Notas 2 10 2 4" xfId="31648"/>
    <cellStyle name="Notas 2 10 2 4 2" xfId="31649"/>
    <cellStyle name="Notas 2 10 2 5" xfId="31650"/>
    <cellStyle name="Notas 2 10 2 5 2" xfId="31651"/>
    <cellStyle name="Notas 2 10 2 6" xfId="31652"/>
    <cellStyle name="Notas 2 10 2 6 2" xfId="31653"/>
    <cellStyle name="Notas 2 10 2 7" xfId="31654"/>
    <cellStyle name="Notas 2 10 2 7 2" xfId="31655"/>
    <cellStyle name="Notas 2 10 2 8" xfId="31656"/>
    <cellStyle name="Notas 2 10 2 8 2" xfId="31657"/>
    <cellStyle name="Notas 2 10 2 9" xfId="31658"/>
    <cellStyle name="Notas 2 10 2 9 2" xfId="31659"/>
    <cellStyle name="Notas 2 10 3" xfId="31660"/>
    <cellStyle name="Notas 2 10 3 10" xfId="31661"/>
    <cellStyle name="Notas 2 10 3 10 2" xfId="31662"/>
    <cellStyle name="Notas 2 10 3 11" xfId="31663"/>
    <cellStyle name="Notas 2 10 3 2" xfId="31664"/>
    <cellStyle name="Notas 2 10 3 2 2" xfId="31665"/>
    <cellStyle name="Notas 2 10 3 3" xfId="31666"/>
    <cellStyle name="Notas 2 10 3 3 2" xfId="31667"/>
    <cellStyle name="Notas 2 10 3 4" xfId="31668"/>
    <cellStyle name="Notas 2 10 3 4 2" xfId="31669"/>
    <cellStyle name="Notas 2 10 3 5" xfId="31670"/>
    <cellStyle name="Notas 2 10 3 5 2" xfId="31671"/>
    <cellStyle name="Notas 2 10 3 6" xfId="31672"/>
    <cellStyle name="Notas 2 10 3 6 2" xfId="31673"/>
    <cellStyle name="Notas 2 10 3 7" xfId="31674"/>
    <cellStyle name="Notas 2 10 3 7 2" xfId="31675"/>
    <cellStyle name="Notas 2 10 3 8" xfId="31676"/>
    <cellStyle name="Notas 2 10 3 8 2" xfId="31677"/>
    <cellStyle name="Notas 2 10 3 9" xfId="31678"/>
    <cellStyle name="Notas 2 10 3 9 2" xfId="31679"/>
    <cellStyle name="Notas 2 10 4" xfId="31680"/>
    <cellStyle name="Notas 2 10 4 2" xfId="31681"/>
    <cellStyle name="Notas 2 10 5" xfId="31682"/>
    <cellStyle name="Notas 2 10 5 2" xfId="31683"/>
    <cellStyle name="Notas 2 10 6" xfId="31684"/>
    <cellStyle name="Notas 2 10 6 2" xfId="31685"/>
    <cellStyle name="Notas 2 10 7" xfId="31686"/>
    <cellStyle name="Notas 2 10 7 2" xfId="31687"/>
    <cellStyle name="Notas 2 10 8" xfId="31688"/>
    <cellStyle name="Notas 2 10 8 2" xfId="31689"/>
    <cellStyle name="Notas 2 10 9" xfId="31690"/>
    <cellStyle name="Notas 2 10 9 2" xfId="31691"/>
    <cellStyle name="Notas 2 11" xfId="31692"/>
    <cellStyle name="Notas 2 11 2" xfId="31693"/>
    <cellStyle name="Notas 2 12" xfId="31694"/>
    <cellStyle name="Notas 2 12 2" xfId="31695"/>
    <cellStyle name="Notas 2 13" xfId="31696"/>
    <cellStyle name="Notas 2 13 2" xfId="31697"/>
    <cellStyle name="Notas 2 14" xfId="31698"/>
    <cellStyle name="Notas 2 14 2" xfId="31699"/>
    <cellStyle name="Notas 2 15" xfId="31700"/>
    <cellStyle name="Notas 2 15 2" xfId="31701"/>
    <cellStyle name="Notas 2 16" xfId="31702"/>
    <cellStyle name="Notas 2 16 2" xfId="31703"/>
    <cellStyle name="Notas 2 17" xfId="31704"/>
    <cellStyle name="Notas 2 17 2" xfId="31705"/>
    <cellStyle name="Notas 2 18" xfId="31706"/>
    <cellStyle name="Notas 2 18 2" xfId="31707"/>
    <cellStyle name="Notas 2 19" xfId="31708"/>
    <cellStyle name="Notas 2 19 2" xfId="31709"/>
    <cellStyle name="Notas 2 2" xfId="31710"/>
    <cellStyle name="Notas 2 2 10" xfId="31711"/>
    <cellStyle name="Notas 2 2 10 2" xfId="31712"/>
    <cellStyle name="Notas 2 2 11" xfId="31713"/>
    <cellStyle name="Notas 2 2 11 2" xfId="31714"/>
    <cellStyle name="Notas 2 2 12" xfId="31715"/>
    <cellStyle name="Notas 2 2 12 2" xfId="31716"/>
    <cellStyle name="Notas 2 2 13" xfId="31717"/>
    <cellStyle name="Notas 2 2 13 2" xfId="31718"/>
    <cellStyle name="Notas 2 2 14" xfId="31719"/>
    <cellStyle name="Notas 2 2 14 2" xfId="31720"/>
    <cellStyle name="Notas 2 2 15" xfId="31721"/>
    <cellStyle name="Notas 2 2 15 2" xfId="31722"/>
    <cellStyle name="Notas 2 2 16" xfId="31723"/>
    <cellStyle name="Notas 2 2 16 2" xfId="31724"/>
    <cellStyle name="Notas 2 2 17" xfId="31725"/>
    <cellStyle name="Notas 2 2 17 2" xfId="31726"/>
    <cellStyle name="Notas 2 2 18" xfId="31727"/>
    <cellStyle name="Notas 2 2 19" xfId="31728"/>
    <cellStyle name="Notas 2 2 2" xfId="31729"/>
    <cellStyle name="Notas 2 2 2 10" xfId="31730"/>
    <cellStyle name="Notas 2 2 2 10 2" xfId="31731"/>
    <cellStyle name="Notas 2 2 2 11" xfId="31732"/>
    <cellStyle name="Notas 2 2 2 11 2" xfId="31733"/>
    <cellStyle name="Notas 2 2 2 12" xfId="31734"/>
    <cellStyle name="Notas 2 2 2 12 2" xfId="31735"/>
    <cellStyle name="Notas 2 2 2 13" xfId="31736"/>
    <cellStyle name="Notas 2 2 2 13 2" xfId="31737"/>
    <cellStyle name="Notas 2 2 2 14" xfId="31738"/>
    <cellStyle name="Notas 2 2 2 14 2" xfId="31739"/>
    <cellStyle name="Notas 2 2 2 15" xfId="31740"/>
    <cellStyle name="Notas 2 2 2 2" xfId="31741"/>
    <cellStyle name="Notas 2 2 2 2 10" xfId="31742"/>
    <cellStyle name="Notas 2 2 2 2 10 2" xfId="31743"/>
    <cellStyle name="Notas 2 2 2 2 11" xfId="31744"/>
    <cellStyle name="Notas 2 2 2 2 11 2" xfId="31745"/>
    <cellStyle name="Notas 2 2 2 2 12" xfId="31746"/>
    <cellStyle name="Notas 2 2 2 2 12 2" xfId="31747"/>
    <cellStyle name="Notas 2 2 2 2 13" xfId="31748"/>
    <cellStyle name="Notas 2 2 2 2 2" xfId="31749"/>
    <cellStyle name="Notas 2 2 2 2 2 10" xfId="31750"/>
    <cellStyle name="Notas 2 2 2 2 2 10 2" xfId="31751"/>
    <cellStyle name="Notas 2 2 2 2 2 11" xfId="31752"/>
    <cellStyle name="Notas 2 2 2 2 2 2" xfId="31753"/>
    <cellStyle name="Notas 2 2 2 2 2 2 2" xfId="31754"/>
    <cellStyle name="Notas 2 2 2 2 2 3" xfId="31755"/>
    <cellStyle name="Notas 2 2 2 2 2 3 2" xfId="31756"/>
    <cellStyle name="Notas 2 2 2 2 2 4" xfId="31757"/>
    <cellStyle name="Notas 2 2 2 2 2 4 2" xfId="31758"/>
    <cellStyle name="Notas 2 2 2 2 2 5" xfId="31759"/>
    <cellStyle name="Notas 2 2 2 2 2 5 2" xfId="31760"/>
    <cellStyle name="Notas 2 2 2 2 2 6" xfId="31761"/>
    <cellStyle name="Notas 2 2 2 2 2 6 2" xfId="31762"/>
    <cellStyle name="Notas 2 2 2 2 2 7" xfId="31763"/>
    <cellStyle name="Notas 2 2 2 2 2 7 2" xfId="31764"/>
    <cellStyle name="Notas 2 2 2 2 2 8" xfId="31765"/>
    <cellStyle name="Notas 2 2 2 2 2 8 2" xfId="31766"/>
    <cellStyle name="Notas 2 2 2 2 2 9" xfId="31767"/>
    <cellStyle name="Notas 2 2 2 2 2 9 2" xfId="31768"/>
    <cellStyle name="Notas 2 2 2 2 3" xfId="31769"/>
    <cellStyle name="Notas 2 2 2 2 3 10" xfId="31770"/>
    <cellStyle name="Notas 2 2 2 2 3 10 2" xfId="31771"/>
    <cellStyle name="Notas 2 2 2 2 3 11" xfId="31772"/>
    <cellStyle name="Notas 2 2 2 2 3 2" xfId="31773"/>
    <cellStyle name="Notas 2 2 2 2 3 2 2" xfId="31774"/>
    <cellStyle name="Notas 2 2 2 2 3 3" xfId="31775"/>
    <cellStyle name="Notas 2 2 2 2 3 3 2" xfId="31776"/>
    <cellStyle name="Notas 2 2 2 2 3 4" xfId="31777"/>
    <cellStyle name="Notas 2 2 2 2 3 4 2" xfId="31778"/>
    <cellStyle name="Notas 2 2 2 2 3 5" xfId="31779"/>
    <cellStyle name="Notas 2 2 2 2 3 5 2" xfId="31780"/>
    <cellStyle name="Notas 2 2 2 2 3 6" xfId="31781"/>
    <cellStyle name="Notas 2 2 2 2 3 6 2" xfId="31782"/>
    <cellStyle name="Notas 2 2 2 2 3 7" xfId="31783"/>
    <cellStyle name="Notas 2 2 2 2 3 7 2" xfId="31784"/>
    <cellStyle name="Notas 2 2 2 2 3 8" xfId="31785"/>
    <cellStyle name="Notas 2 2 2 2 3 8 2" xfId="31786"/>
    <cellStyle name="Notas 2 2 2 2 3 9" xfId="31787"/>
    <cellStyle name="Notas 2 2 2 2 3 9 2" xfId="31788"/>
    <cellStyle name="Notas 2 2 2 2 4" xfId="31789"/>
    <cellStyle name="Notas 2 2 2 2 4 2" xfId="31790"/>
    <cellStyle name="Notas 2 2 2 2 5" xfId="31791"/>
    <cellStyle name="Notas 2 2 2 2 5 2" xfId="31792"/>
    <cellStyle name="Notas 2 2 2 2 6" xfId="31793"/>
    <cellStyle name="Notas 2 2 2 2 6 2" xfId="31794"/>
    <cellStyle name="Notas 2 2 2 2 7" xfId="31795"/>
    <cellStyle name="Notas 2 2 2 2 7 2" xfId="31796"/>
    <cellStyle name="Notas 2 2 2 2 8" xfId="31797"/>
    <cellStyle name="Notas 2 2 2 2 8 2" xfId="31798"/>
    <cellStyle name="Notas 2 2 2 2 9" xfId="31799"/>
    <cellStyle name="Notas 2 2 2 2 9 2" xfId="31800"/>
    <cellStyle name="Notas 2 2 2 3" xfId="31801"/>
    <cellStyle name="Notas 2 2 2 3 10" xfId="31802"/>
    <cellStyle name="Notas 2 2 2 3 10 2" xfId="31803"/>
    <cellStyle name="Notas 2 2 2 3 11" xfId="31804"/>
    <cellStyle name="Notas 2 2 2 3 11 2" xfId="31805"/>
    <cellStyle name="Notas 2 2 2 3 12" xfId="31806"/>
    <cellStyle name="Notas 2 2 2 3 12 2" xfId="31807"/>
    <cellStyle name="Notas 2 2 2 3 13" xfId="31808"/>
    <cellStyle name="Notas 2 2 2 3 2" xfId="31809"/>
    <cellStyle name="Notas 2 2 2 3 2 10" xfId="31810"/>
    <cellStyle name="Notas 2 2 2 3 2 10 2" xfId="31811"/>
    <cellStyle name="Notas 2 2 2 3 2 11" xfId="31812"/>
    <cellStyle name="Notas 2 2 2 3 2 2" xfId="31813"/>
    <cellStyle name="Notas 2 2 2 3 2 2 2" xfId="31814"/>
    <cellStyle name="Notas 2 2 2 3 2 3" xfId="31815"/>
    <cellStyle name="Notas 2 2 2 3 2 3 2" xfId="31816"/>
    <cellStyle name="Notas 2 2 2 3 2 4" xfId="31817"/>
    <cellStyle name="Notas 2 2 2 3 2 4 2" xfId="31818"/>
    <cellStyle name="Notas 2 2 2 3 2 5" xfId="31819"/>
    <cellStyle name="Notas 2 2 2 3 2 5 2" xfId="31820"/>
    <cellStyle name="Notas 2 2 2 3 2 6" xfId="31821"/>
    <cellStyle name="Notas 2 2 2 3 2 6 2" xfId="31822"/>
    <cellStyle name="Notas 2 2 2 3 2 7" xfId="31823"/>
    <cellStyle name="Notas 2 2 2 3 2 7 2" xfId="31824"/>
    <cellStyle name="Notas 2 2 2 3 2 8" xfId="31825"/>
    <cellStyle name="Notas 2 2 2 3 2 8 2" xfId="31826"/>
    <cellStyle name="Notas 2 2 2 3 2 9" xfId="31827"/>
    <cellStyle name="Notas 2 2 2 3 2 9 2" xfId="31828"/>
    <cellStyle name="Notas 2 2 2 3 3" xfId="31829"/>
    <cellStyle name="Notas 2 2 2 3 3 10" xfId="31830"/>
    <cellStyle name="Notas 2 2 2 3 3 10 2" xfId="31831"/>
    <cellStyle name="Notas 2 2 2 3 3 11" xfId="31832"/>
    <cellStyle name="Notas 2 2 2 3 3 2" xfId="31833"/>
    <cellStyle name="Notas 2 2 2 3 3 2 2" xfId="31834"/>
    <cellStyle name="Notas 2 2 2 3 3 3" xfId="31835"/>
    <cellStyle name="Notas 2 2 2 3 3 3 2" xfId="31836"/>
    <cellStyle name="Notas 2 2 2 3 3 4" xfId="31837"/>
    <cellStyle name="Notas 2 2 2 3 3 4 2" xfId="31838"/>
    <cellStyle name="Notas 2 2 2 3 3 5" xfId="31839"/>
    <cellStyle name="Notas 2 2 2 3 3 5 2" xfId="31840"/>
    <cellStyle name="Notas 2 2 2 3 3 6" xfId="31841"/>
    <cellStyle name="Notas 2 2 2 3 3 6 2" xfId="31842"/>
    <cellStyle name="Notas 2 2 2 3 3 7" xfId="31843"/>
    <cellStyle name="Notas 2 2 2 3 3 7 2" xfId="31844"/>
    <cellStyle name="Notas 2 2 2 3 3 8" xfId="31845"/>
    <cellStyle name="Notas 2 2 2 3 3 8 2" xfId="31846"/>
    <cellStyle name="Notas 2 2 2 3 3 9" xfId="31847"/>
    <cellStyle name="Notas 2 2 2 3 3 9 2" xfId="31848"/>
    <cellStyle name="Notas 2 2 2 3 4" xfId="31849"/>
    <cellStyle name="Notas 2 2 2 3 4 2" xfId="31850"/>
    <cellStyle name="Notas 2 2 2 3 5" xfId="31851"/>
    <cellStyle name="Notas 2 2 2 3 5 2" xfId="31852"/>
    <cellStyle name="Notas 2 2 2 3 6" xfId="31853"/>
    <cellStyle name="Notas 2 2 2 3 6 2" xfId="31854"/>
    <cellStyle name="Notas 2 2 2 3 7" xfId="31855"/>
    <cellStyle name="Notas 2 2 2 3 7 2" xfId="31856"/>
    <cellStyle name="Notas 2 2 2 3 8" xfId="31857"/>
    <cellStyle name="Notas 2 2 2 3 8 2" xfId="31858"/>
    <cellStyle name="Notas 2 2 2 3 9" xfId="31859"/>
    <cellStyle name="Notas 2 2 2 3 9 2" xfId="31860"/>
    <cellStyle name="Notas 2 2 2 4" xfId="31861"/>
    <cellStyle name="Notas 2 2 2 4 10" xfId="31862"/>
    <cellStyle name="Notas 2 2 2 4 10 2" xfId="31863"/>
    <cellStyle name="Notas 2 2 2 4 11" xfId="31864"/>
    <cellStyle name="Notas 2 2 2 4 2" xfId="31865"/>
    <cellStyle name="Notas 2 2 2 4 2 2" xfId="31866"/>
    <cellStyle name="Notas 2 2 2 4 3" xfId="31867"/>
    <cellStyle name="Notas 2 2 2 4 3 2" xfId="31868"/>
    <cellStyle name="Notas 2 2 2 4 4" xfId="31869"/>
    <cellStyle name="Notas 2 2 2 4 4 2" xfId="31870"/>
    <cellStyle name="Notas 2 2 2 4 5" xfId="31871"/>
    <cellStyle name="Notas 2 2 2 4 5 2" xfId="31872"/>
    <cellStyle name="Notas 2 2 2 4 6" xfId="31873"/>
    <cellStyle name="Notas 2 2 2 4 6 2" xfId="31874"/>
    <cellStyle name="Notas 2 2 2 4 7" xfId="31875"/>
    <cellStyle name="Notas 2 2 2 4 7 2" xfId="31876"/>
    <cellStyle name="Notas 2 2 2 4 8" xfId="31877"/>
    <cellStyle name="Notas 2 2 2 4 8 2" xfId="31878"/>
    <cellStyle name="Notas 2 2 2 4 9" xfId="31879"/>
    <cellStyle name="Notas 2 2 2 4 9 2" xfId="31880"/>
    <cellStyle name="Notas 2 2 2 5" xfId="31881"/>
    <cellStyle name="Notas 2 2 2 5 10" xfId="31882"/>
    <cellStyle name="Notas 2 2 2 5 10 2" xfId="31883"/>
    <cellStyle name="Notas 2 2 2 5 11" xfId="31884"/>
    <cellStyle name="Notas 2 2 2 5 2" xfId="31885"/>
    <cellStyle name="Notas 2 2 2 5 2 2" xfId="31886"/>
    <cellStyle name="Notas 2 2 2 5 3" xfId="31887"/>
    <cellStyle name="Notas 2 2 2 5 3 2" xfId="31888"/>
    <cellStyle name="Notas 2 2 2 5 4" xfId="31889"/>
    <cellStyle name="Notas 2 2 2 5 4 2" xfId="31890"/>
    <cellStyle name="Notas 2 2 2 5 5" xfId="31891"/>
    <cellStyle name="Notas 2 2 2 5 5 2" xfId="31892"/>
    <cellStyle name="Notas 2 2 2 5 6" xfId="31893"/>
    <cellStyle name="Notas 2 2 2 5 6 2" xfId="31894"/>
    <cellStyle name="Notas 2 2 2 5 7" xfId="31895"/>
    <cellStyle name="Notas 2 2 2 5 7 2" xfId="31896"/>
    <cellStyle name="Notas 2 2 2 5 8" xfId="31897"/>
    <cellStyle name="Notas 2 2 2 5 8 2" xfId="31898"/>
    <cellStyle name="Notas 2 2 2 5 9" xfId="31899"/>
    <cellStyle name="Notas 2 2 2 5 9 2" xfId="31900"/>
    <cellStyle name="Notas 2 2 2 6" xfId="31901"/>
    <cellStyle name="Notas 2 2 2 6 2" xfId="31902"/>
    <cellStyle name="Notas 2 2 2 7" xfId="31903"/>
    <cellStyle name="Notas 2 2 2 7 2" xfId="31904"/>
    <cellStyle name="Notas 2 2 2 8" xfId="31905"/>
    <cellStyle name="Notas 2 2 2 8 2" xfId="31906"/>
    <cellStyle name="Notas 2 2 2 9" xfId="31907"/>
    <cellStyle name="Notas 2 2 2 9 2" xfId="31908"/>
    <cellStyle name="Notas 2 2 20" xfId="31909"/>
    <cellStyle name="Notas 2 2 3" xfId="31910"/>
    <cellStyle name="Notas 2 2 3 10" xfId="31911"/>
    <cellStyle name="Notas 2 2 3 10 2" xfId="31912"/>
    <cellStyle name="Notas 2 2 3 11" xfId="31913"/>
    <cellStyle name="Notas 2 2 3 11 2" xfId="31914"/>
    <cellStyle name="Notas 2 2 3 12" xfId="31915"/>
    <cellStyle name="Notas 2 2 3 12 2" xfId="31916"/>
    <cellStyle name="Notas 2 2 3 13" xfId="31917"/>
    <cellStyle name="Notas 2 2 3 13 2" xfId="31918"/>
    <cellStyle name="Notas 2 2 3 14" xfId="31919"/>
    <cellStyle name="Notas 2 2 3 14 2" xfId="31920"/>
    <cellStyle name="Notas 2 2 3 15" xfId="31921"/>
    <cellStyle name="Notas 2 2 3 2" xfId="31922"/>
    <cellStyle name="Notas 2 2 3 2 10" xfId="31923"/>
    <cellStyle name="Notas 2 2 3 2 10 2" xfId="31924"/>
    <cellStyle name="Notas 2 2 3 2 11" xfId="31925"/>
    <cellStyle name="Notas 2 2 3 2 11 2" xfId="31926"/>
    <cellStyle name="Notas 2 2 3 2 12" xfId="31927"/>
    <cellStyle name="Notas 2 2 3 2 12 2" xfId="31928"/>
    <cellStyle name="Notas 2 2 3 2 13" xfId="31929"/>
    <cellStyle name="Notas 2 2 3 2 2" xfId="31930"/>
    <cellStyle name="Notas 2 2 3 2 2 10" xfId="31931"/>
    <cellStyle name="Notas 2 2 3 2 2 10 2" xfId="31932"/>
    <cellStyle name="Notas 2 2 3 2 2 11" xfId="31933"/>
    <cellStyle name="Notas 2 2 3 2 2 2" xfId="31934"/>
    <cellStyle name="Notas 2 2 3 2 2 2 2" xfId="31935"/>
    <cellStyle name="Notas 2 2 3 2 2 3" xfId="31936"/>
    <cellStyle name="Notas 2 2 3 2 2 3 2" xfId="31937"/>
    <cellStyle name="Notas 2 2 3 2 2 4" xfId="31938"/>
    <cellStyle name="Notas 2 2 3 2 2 4 2" xfId="31939"/>
    <cellStyle name="Notas 2 2 3 2 2 5" xfId="31940"/>
    <cellStyle name="Notas 2 2 3 2 2 5 2" xfId="31941"/>
    <cellStyle name="Notas 2 2 3 2 2 6" xfId="31942"/>
    <cellStyle name="Notas 2 2 3 2 2 6 2" xfId="31943"/>
    <cellStyle name="Notas 2 2 3 2 2 7" xfId="31944"/>
    <cellStyle name="Notas 2 2 3 2 2 7 2" xfId="31945"/>
    <cellStyle name="Notas 2 2 3 2 2 8" xfId="31946"/>
    <cellStyle name="Notas 2 2 3 2 2 8 2" xfId="31947"/>
    <cellStyle name="Notas 2 2 3 2 2 9" xfId="31948"/>
    <cellStyle name="Notas 2 2 3 2 2 9 2" xfId="31949"/>
    <cellStyle name="Notas 2 2 3 2 3" xfId="31950"/>
    <cellStyle name="Notas 2 2 3 2 3 10" xfId="31951"/>
    <cellStyle name="Notas 2 2 3 2 3 10 2" xfId="31952"/>
    <cellStyle name="Notas 2 2 3 2 3 11" xfId="31953"/>
    <cellStyle name="Notas 2 2 3 2 3 2" xfId="31954"/>
    <cellStyle name="Notas 2 2 3 2 3 2 2" xfId="31955"/>
    <cellStyle name="Notas 2 2 3 2 3 3" xfId="31956"/>
    <cellStyle name="Notas 2 2 3 2 3 3 2" xfId="31957"/>
    <cellStyle name="Notas 2 2 3 2 3 4" xfId="31958"/>
    <cellStyle name="Notas 2 2 3 2 3 4 2" xfId="31959"/>
    <cellStyle name="Notas 2 2 3 2 3 5" xfId="31960"/>
    <cellStyle name="Notas 2 2 3 2 3 5 2" xfId="31961"/>
    <cellStyle name="Notas 2 2 3 2 3 6" xfId="31962"/>
    <cellStyle name="Notas 2 2 3 2 3 6 2" xfId="31963"/>
    <cellStyle name="Notas 2 2 3 2 3 7" xfId="31964"/>
    <cellStyle name="Notas 2 2 3 2 3 7 2" xfId="31965"/>
    <cellStyle name="Notas 2 2 3 2 3 8" xfId="31966"/>
    <cellStyle name="Notas 2 2 3 2 3 8 2" xfId="31967"/>
    <cellStyle name="Notas 2 2 3 2 3 9" xfId="31968"/>
    <cellStyle name="Notas 2 2 3 2 3 9 2" xfId="31969"/>
    <cellStyle name="Notas 2 2 3 2 4" xfId="31970"/>
    <cellStyle name="Notas 2 2 3 2 4 2" xfId="31971"/>
    <cellStyle name="Notas 2 2 3 2 5" xfId="31972"/>
    <cellStyle name="Notas 2 2 3 2 5 2" xfId="31973"/>
    <cellStyle name="Notas 2 2 3 2 6" xfId="31974"/>
    <cellStyle name="Notas 2 2 3 2 6 2" xfId="31975"/>
    <cellStyle name="Notas 2 2 3 2 7" xfId="31976"/>
    <cellStyle name="Notas 2 2 3 2 7 2" xfId="31977"/>
    <cellStyle name="Notas 2 2 3 2 8" xfId="31978"/>
    <cellStyle name="Notas 2 2 3 2 8 2" xfId="31979"/>
    <cellStyle name="Notas 2 2 3 2 9" xfId="31980"/>
    <cellStyle name="Notas 2 2 3 2 9 2" xfId="31981"/>
    <cellStyle name="Notas 2 2 3 3" xfId="31982"/>
    <cellStyle name="Notas 2 2 3 3 10" xfId="31983"/>
    <cellStyle name="Notas 2 2 3 3 10 2" xfId="31984"/>
    <cellStyle name="Notas 2 2 3 3 11" xfId="31985"/>
    <cellStyle name="Notas 2 2 3 3 11 2" xfId="31986"/>
    <cellStyle name="Notas 2 2 3 3 12" xfId="31987"/>
    <cellStyle name="Notas 2 2 3 3 12 2" xfId="31988"/>
    <cellStyle name="Notas 2 2 3 3 13" xfId="31989"/>
    <cellStyle name="Notas 2 2 3 3 2" xfId="31990"/>
    <cellStyle name="Notas 2 2 3 3 2 10" xfId="31991"/>
    <cellStyle name="Notas 2 2 3 3 2 10 2" xfId="31992"/>
    <cellStyle name="Notas 2 2 3 3 2 11" xfId="31993"/>
    <cellStyle name="Notas 2 2 3 3 2 2" xfId="31994"/>
    <cellStyle name="Notas 2 2 3 3 2 2 2" xfId="31995"/>
    <cellStyle name="Notas 2 2 3 3 2 3" xfId="31996"/>
    <cellStyle name="Notas 2 2 3 3 2 3 2" xfId="31997"/>
    <cellStyle name="Notas 2 2 3 3 2 4" xfId="31998"/>
    <cellStyle name="Notas 2 2 3 3 2 4 2" xfId="31999"/>
    <cellStyle name="Notas 2 2 3 3 2 5" xfId="32000"/>
    <cellStyle name="Notas 2 2 3 3 2 5 2" xfId="32001"/>
    <cellStyle name="Notas 2 2 3 3 2 6" xfId="32002"/>
    <cellStyle name="Notas 2 2 3 3 2 6 2" xfId="32003"/>
    <cellStyle name="Notas 2 2 3 3 2 7" xfId="32004"/>
    <cellStyle name="Notas 2 2 3 3 2 7 2" xfId="32005"/>
    <cellStyle name="Notas 2 2 3 3 2 8" xfId="32006"/>
    <cellStyle name="Notas 2 2 3 3 2 8 2" xfId="32007"/>
    <cellStyle name="Notas 2 2 3 3 2 9" xfId="32008"/>
    <cellStyle name="Notas 2 2 3 3 2 9 2" xfId="32009"/>
    <cellStyle name="Notas 2 2 3 3 3" xfId="32010"/>
    <cellStyle name="Notas 2 2 3 3 3 10" xfId="32011"/>
    <cellStyle name="Notas 2 2 3 3 3 10 2" xfId="32012"/>
    <cellStyle name="Notas 2 2 3 3 3 11" xfId="32013"/>
    <cellStyle name="Notas 2 2 3 3 3 2" xfId="32014"/>
    <cellStyle name="Notas 2 2 3 3 3 2 2" xfId="32015"/>
    <cellStyle name="Notas 2 2 3 3 3 3" xfId="32016"/>
    <cellStyle name="Notas 2 2 3 3 3 3 2" xfId="32017"/>
    <cellStyle name="Notas 2 2 3 3 3 4" xfId="32018"/>
    <cellStyle name="Notas 2 2 3 3 3 4 2" xfId="32019"/>
    <cellStyle name="Notas 2 2 3 3 3 5" xfId="32020"/>
    <cellStyle name="Notas 2 2 3 3 3 5 2" xfId="32021"/>
    <cellStyle name="Notas 2 2 3 3 3 6" xfId="32022"/>
    <cellStyle name="Notas 2 2 3 3 3 6 2" xfId="32023"/>
    <cellStyle name="Notas 2 2 3 3 3 7" xfId="32024"/>
    <cellStyle name="Notas 2 2 3 3 3 7 2" xfId="32025"/>
    <cellStyle name="Notas 2 2 3 3 3 8" xfId="32026"/>
    <cellStyle name="Notas 2 2 3 3 3 8 2" xfId="32027"/>
    <cellStyle name="Notas 2 2 3 3 3 9" xfId="32028"/>
    <cellStyle name="Notas 2 2 3 3 3 9 2" xfId="32029"/>
    <cellStyle name="Notas 2 2 3 3 4" xfId="32030"/>
    <cellStyle name="Notas 2 2 3 3 4 2" xfId="32031"/>
    <cellStyle name="Notas 2 2 3 3 5" xfId="32032"/>
    <cellStyle name="Notas 2 2 3 3 5 2" xfId="32033"/>
    <cellStyle name="Notas 2 2 3 3 6" xfId="32034"/>
    <cellStyle name="Notas 2 2 3 3 6 2" xfId="32035"/>
    <cellStyle name="Notas 2 2 3 3 7" xfId="32036"/>
    <cellStyle name="Notas 2 2 3 3 7 2" xfId="32037"/>
    <cellStyle name="Notas 2 2 3 3 8" xfId="32038"/>
    <cellStyle name="Notas 2 2 3 3 8 2" xfId="32039"/>
    <cellStyle name="Notas 2 2 3 3 9" xfId="32040"/>
    <cellStyle name="Notas 2 2 3 3 9 2" xfId="32041"/>
    <cellStyle name="Notas 2 2 3 4" xfId="32042"/>
    <cellStyle name="Notas 2 2 3 4 10" xfId="32043"/>
    <cellStyle name="Notas 2 2 3 4 10 2" xfId="32044"/>
    <cellStyle name="Notas 2 2 3 4 11" xfId="32045"/>
    <cellStyle name="Notas 2 2 3 4 2" xfId="32046"/>
    <cellStyle name="Notas 2 2 3 4 2 2" xfId="32047"/>
    <cellStyle name="Notas 2 2 3 4 3" xfId="32048"/>
    <cellStyle name="Notas 2 2 3 4 3 2" xfId="32049"/>
    <cellStyle name="Notas 2 2 3 4 4" xfId="32050"/>
    <cellStyle name="Notas 2 2 3 4 4 2" xfId="32051"/>
    <cellStyle name="Notas 2 2 3 4 5" xfId="32052"/>
    <cellStyle name="Notas 2 2 3 4 5 2" xfId="32053"/>
    <cellStyle name="Notas 2 2 3 4 6" xfId="32054"/>
    <cellStyle name="Notas 2 2 3 4 6 2" xfId="32055"/>
    <cellStyle name="Notas 2 2 3 4 7" xfId="32056"/>
    <cellStyle name="Notas 2 2 3 4 7 2" xfId="32057"/>
    <cellStyle name="Notas 2 2 3 4 8" xfId="32058"/>
    <cellStyle name="Notas 2 2 3 4 8 2" xfId="32059"/>
    <cellStyle name="Notas 2 2 3 4 9" xfId="32060"/>
    <cellStyle name="Notas 2 2 3 4 9 2" xfId="32061"/>
    <cellStyle name="Notas 2 2 3 5" xfId="32062"/>
    <cellStyle name="Notas 2 2 3 5 10" xfId="32063"/>
    <cellStyle name="Notas 2 2 3 5 10 2" xfId="32064"/>
    <cellStyle name="Notas 2 2 3 5 11" xfId="32065"/>
    <cellStyle name="Notas 2 2 3 5 2" xfId="32066"/>
    <cellStyle name="Notas 2 2 3 5 2 2" xfId="32067"/>
    <cellStyle name="Notas 2 2 3 5 3" xfId="32068"/>
    <cellStyle name="Notas 2 2 3 5 3 2" xfId="32069"/>
    <cellStyle name="Notas 2 2 3 5 4" xfId="32070"/>
    <cellStyle name="Notas 2 2 3 5 4 2" xfId="32071"/>
    <cellStyle name="Notas 2 2 3 5 5" xfId="32072"/>
    <cellStyle name="Notas 2 2 3 5 5 2" xfId="32073"/>
    <cellStyle name="Notas 2 2 3 5 6" xfId="32074"/>
    <cellStyle name="Notas 2 2 3 5 6 2" xfId="32075"/>
    <cellStyle name="Notas 2 2 3 5 7" xfId="32076"/>
    <cellStyle name="Notas 2 2 3 5 7 2" xfId="32077"/>
    <cellStyle name="Notas 2 2 3 5 8" xfId="32078"/>
    <cellStyle name="Notas 2 2 3 5 8 2" xfId="32079"/>
    <cellStyle name="Notas 2 2 3 5 9" xfId="32080"/>
    <cellStyle name="Notas 2 2 3 5 9 2" xfId="32081"/>
    <cellStyle name="Notas 2 2 3 6" xfId="32082"/>
    <cellStyle name="Notas 2 2 3 6 2" xfId="32083"/>
    <cellStyle name="Notas 2 2 3 7" xfId="32084"/>
    <cellStyle name="Notas 2 2 3 7 2" xfId="32085"/>
    <cellStyle name="Notas 2 2 3 8" xfId="32086"/>
    <cellStyle name="Notas 2 2 3 8 2" xfId="32087"/>
    <cellStyle name="Notas 2 2 3 9" xfId="32088"/>
    <cellStyle name="Notas 2 2 3 9 2" xfId="32089"/>
    <cellStyle name="Notas 2 2 4" xfId="32090"/>
    <cellStyle name="Notas 2 2 4 10" xfId="32091"/>
    <cellStyle name="Notas 2 2 4 10 2" xfId="32092"/>
    <cellStyle name="Notas 2 2 4 11" xfId="32093"/>
    <cellStyle name="Notas 2 2 4 11 2" xfId="32094"/>
    <cellStyle name="Notas 2 2 4 12" xfId="32095"/>
    <cellStyle name="Notas 2 2 4 12 2" xfId="32096"/>
    <cellStyle name="Notas 2 2 4 13" xfId="32097"/>
    <cellStyle name="Notas 2 2 4 13 2" xfId="32098"/>
    <cellStyle name="Notas 2 2 4 14" xfId="32099"/>
    <cellStyle name="Notas 2 2 4 14 2" xfId="32100"/>
    <cellStyle name="Notas 2 2 4 15" xfId="32101"/>
    <cellStyle name="Notas 2 2 4 2" xfId="32102"/>
    <cellStyle name="Notas 2 2 4 2 10" xfId="32103"/>
    <cellStyle name="Notas 2 2 4 2 10 2" xfId="32104"/>
    <cellStyle name="Notas 2 2 4 2 11" xfId="32105"/>
    <cellStyle name="Notas 2 2 4 2 11 2" xfId="32106"/>
    <cellStyle name="Notas 2 2 4 2 12" xfId="32107"/>
    <cellStyle name="Notas 2 2 4 2 12 2" xfId="32108"/>
    <cellStyle name="Notas 2 2 4 2 13" xfId="32109"/>
    <cellStyle name="Notas 2 2 4 2 2" xfId="32110"/>
    <cellStyle name="Notas 2 2 4 2 2 10" xfId="32111"/>
    <cellStyle name="Notas 2 2 4 2 2 10 2" xfId="32112"/>
    <cellStyle name="Notas 2 2 4 2 2 11" xfId="32113"/>
    <cellStyle name="Notas 2 2 4 2 2 2" xfId="32114"/>
    <cellStyle name="Notas 2 2 4 2 2 2 2" xfId="32115"/>
    <cellStyle name="Notas 2 2 4 2 2 3" xfId="32116"/>
    <cellStyle name="Notas 2 2 4 2 2 3 2" xfId="32117"/>
    <cellStyle name="Notas 2 2 4 2 2 4" xfId="32118"/>
    <cellStyle name="Notas 2 2 4 2 2 4 2" xfId="32119"/>
    <cellStyle name="Notas 2 2 4 2 2 5" xfId="32120"/>
    <cellStyle name="Notas 2 2 4 2 2 5 2" xfId="32121"/>
    <cellStyle name="Notas 2 2 4 2 2 6" xfId="32122"/>
    <cellStyle name="Notas 2 2 4 2 2 6 2" xfId="32123"/>
    <cellStyle name="Notas 2 2 4 2 2 7" xfId="32124"/>
    <cellStyle name="Notas 2 2 4 2 2 7 2" xfId="32125"/>
    <cellStyle name="Notas 2 2 4 2 2 8" xfId="32126"/>
    <cellStyle name="Notas 2 2 4 2 2 8 2" xfId="32127"/>
    <cellStyle name="Notas 2 2 4 2 2 9" xfId="32128"/>
    <cellStyle name="Notas 2 2 4 2 2 9 2" xfId="32129"/>
    <cellStyle name="Notas 2 2 4 2 3" xfId="32130"/>
    <cellStyle name="Notas 2 2 4 2 3 10" xfId="32131"/>
    <cellStyle name="Notas 2 2 4 2 3 10 2" xfId="32132"/>
    <cellStyle name="Notas 2 2 4 2 3 11" xfId="32133"/>
    <cellStyle name="Notas 2 2 4 2 3 2" xfId="32134"/>
    <cellStyle name="Notas 2 2 4 2 3 2 2" xfId="32135"/>
    <cellStyle name="Notas 2 2 4 2 3 3" xfId="32136"/>
    <cellStyle name="Notas 2 2 4 2 3 3 2" xfId="32137"/>
    <cellStyle name="Notas 2 2 4 2 3 4" xfId="32138"/>
    <cellStyle name="Notas 2 2 4 2 3 4 2" xfId="32139"/>
    <cellStyle name="Notas 2 2 4 2 3 5" xfId="32140"/>
    <cellStyle name="Notas 2 2 4 2 3 5 2" xfId="32141"/>
    <cellStyle name="Notas 2 2 4 2 3 6" xfId="32142"/>
    <cellStyle name="Notas 2 2 4 2 3 6 2" xfId="32143"/>
    <cellStyle name="Notas 2 2 4 2 3 7" xfId="32144"/>
    <cellStyle name="Notas 2 2 4 2 3 7 2" xfId="32145"/>
    <cellStyle name="Notas 2 2 4 2 3 8" xfId="32146"/>
    <cellStyle name="Notas 2 2 4 2 3 8 2" xfId="32147"/>
    <cellStyle name="Notas 2 2 4 2 3 9" xfId="32148"/>
    <cellStyle name="Notas 2 2 4 2 3 9 2" xfId="32149"/>
    <cellStyle name="Notas 2 2 4 2 4" xfId="32150"/>
    <cellStyle name="Notas 2 2 4 2 4 2" xfId="32151"/>
    <cellStyle name="Notas 2 2 4 2 5" xfId="32152"/>
    <cellStyle name="Notas 2 2 4 2 5 2" xfId="32153"/>
    <cellStyle name="Notas 2 2 4 2 6" xfId="32154"/>
    <cellStyle name="Notas 2 2 4 2 6 2" xfId="32155"/>
    <cellStyle name="Notas 2 2 4 2 7" xfId="32156"/>
    <cellStyle name="Notas 2 2 4 2 7 2" xfId="32157"/>
    <cellStyle name="Notas 2 2 4 2 8" xfId="32158"/>
    <cellStyle name="Notas 2 2 4 2 8 2" xfId="32159"/>
    <cellStyle name="Notas 2 2 4 2 9" xfId="32160"/>
    <cellStyle name="Notas 2 2 4 2 9 2" xfId="32161"/>
    <cellStyle name="Notas 2 2 4 3" xfId="32162"/>
    <cellStyle name="Notas 2 2 4 3 10" xfId="32163"/>
    <cellStyle name="Notas 2 2 4 3 10 2" xfId="32164"/>
    <cellStyle name="Notas 2 2 4 3 11" xfId="32165"/>
    <cellStyle name="Notas 2 2 4 3 11 2" xfId="32166"/>
    <cellStyle name="Notas 2 2 4 3 12" xfId="32167"/>
    <cellStyle name="Notas 2 2 4 3 12 2" xfId="32168"/>
    <cellStyle name="Notas 2 2 4 3 13" xfId="32169"/>
    <cellStyle name="Notas 2 2 4 3 2" xfId="32170"/>
    <cellStyle name="Notas 2 2 4 3 2 10" xfId="32171"/>
    <cellStyle name="Notas 2 2 4 3 2 10 2" xfId="32172"/>
    <cellStyle name="Notas 2 2 4 3 2 11" xfId="32173"/>
    <cellStyle name="Notas 2 2 4 3 2 2" xfId="32174"/>
    <cellStyle name="Notas 2 2 4 3 2 2 2" xfId="32175"/>
    <cellStyle name="Notas 2 2 4 3 2 3" xfId="32176"/>
    <cellStyle name="Notas 2 2 4 3 2 3 2" xfId="32177"/>
    <cellStyle name="Notas 2 2 4 3 2 4" xfId="32178"/>
    <cellStyle name="Notas 2 2 4 3 2 4 2" xfId="32179"/>
    <cellStyle name="Notas 2 2 4 3 2 5" xfId="32180"/>
    <cellStyle name="Notas 2 2 4 3 2 5 2" xfId="32181"/>
    <cellStyle name="Notas 2 2 4 3 2 6" xfId="32182"/>
    <cellStyle name="Notas 2 2 4 3 2 6 2" xfId="32183"/>
    <cellStyle name="Notas 2 2 4 3 2 7" xfId="32184"/>
    <cellStyle name="Notas 2 2 4 3 2 7 2" xfId="32185"/>
    <cellStyle name="Notas 2 2 4 3 2 8" xfId="32186"/>
    <cellStyle name="Notas 2 2 4 3 2 8 2" xfId="32187"/>
    <cellStyle name="Notas 2 2 4 3 2 9" xfId="32188"/>
    <cellStyle name="Notas 2 2 4 3 2 9 2" xfId="32189"/>
    <cellStyle name="Notas 2 2 4 3 3" xfId="32190"/>
    <cellStyle name="Notas 2 2 4 3 3 10" xfId="32191"/>
    <cellStyle name="Notas 2 2 4 3 3 10 2" xfId="32192"/>
    <cellStyle name="Notas 2 2 4 3 3 11" xfId="32193"/>
    <cellStyle name="Notas 2 2 4 3 3 2" xfId="32194"/>
    <cellStyle name="Notas 2 2 4 3 3 2 2" xfId="32195"/>
    <cellStyle name="Notas 2 2 4 3 3 3" xfId="32196"/>
    <cellStyle name="Notas 2 2 4 3 3 3 2" xfId="32197"/>
    <cellStyle name="Notas 2 2 4 3 3 4" xfId="32198"/>
    <cellStyle name="Notas 2 2 4 3 3 4 2" xfId="32199"/>
    <cellStyle name="Notas 2 2 4 3 3 5" xfId="32200"/>
    <cellStyle name="Notas 2 2 4 3 3 5 2" xfId="32201"/>
    <cellStyle name="Notas 2 2 4 3 3 6" xfId="32202"/>
    <cellStyle name="Notas 2 2 4 3 3 6 2" xfId="32203"/>
    <cellStyle name="Notas 2 2 4 3 3 7" xfId="32204"/>
    <cellStyle name="Notas 2 2 4 3 3 7 2" xfId="32205"/>
    <cellStyle name="Notas 2 2 4 3 3 8" xfId="32206"/>
    <cellStyle name="Notas 2 2 4 3 3 8 2" xfId="32207"/>
    <cellStyle name="Notas 2 2 4 3 3 9" xfId="32208"/>
    <cellStyle name="Notas 2 2 4 3 3 9 2" xfId="32209"/>
    <cellStyle name="Notas 2 2 4 3 4" xfId="32210"/>
    <cellStyle name="Notas 2 2 4 3 4 2" xfId="32211"/>
    <cellStyle name="Notas 2 2 4 3 5" xfId="32212"/>
    <cellStyle name="Notas 2 2 4 3 5 2" xfId="32213"/>
    <cellStyle name="Notas 2 2 4 3 6" xfId="32214"/>
    <cellStyle name="Notas 2 2 4 3 6 2" xfId="32215"/>
    <cellStyle name="Notas 2 2 4 3 7" xfId="32216"/>
    <cellStyle name="Notas 2 2 4 3 7 2" xfId="32217"/>
    <cellStyle name="Notas 2 2 4 3 8" xfId="32218"/>
    <cellStyle name="Notas 2 2 4 3 8 2" xfId="32219"/>
    <cellStyle name="Notas 2 2 4 3 9" xfId="32220"/>
    <cellStyle name="Notas 2 2 4 3 9 2" xfId="32221"/>
    <cellStyle name="Notas 2 2 4 4" xfId="32222"/>
    <cellStyle name="Notas 2 2 4 4 10" xfId="32223"/>
    <cellStyle name="Notas 2 2 4 4 10 2" xfId="32224"/>
    <cellStyle name="Notas 2 2 4 4 11" xfId="32225"/>
    <cellStyle name="Notas 2 2 4 4 2" xfId="32226"/>
    <cellStyle name="Notas 2 2 4 4 2 2" xfId="32227"/>
    <cellStyle name="Notas 2 2 4 4 3" xfId="32228"/>
    <cellStyle name="Notas 2 2 4 4 3 2" xfId="32229"/>
    <cellStyle name="Notas 2 2 4 4 4" xfId="32230"/>
    <cellStyle name="Notas 2 2 4 4 4 2" xfId="32231"/>
    <cellStyle name="Notas 2 2 4 4 5" xfId="32232"/>
    <cellStyle name="Notas 2 2 4 4 5 2" xfId="32233"/>
    <cellStyle name="Notas 2 2 4 4 6" xfId="32234"/>
    <cellStyle name="Notas 2 2 4 4 6 2" xfId="32235"/>
    <cellStyle name="Notas 2 2 4 4 7" xfId="32236"/>
    <cellStyle name="Notas 2 2 4 4 7 2" xfId="32237"/>
    <cellStyle name="Notas 2 2 4 4 8" xfId="32238"/>
    <cellStyle name="Notas 2 2 4 4 8 2" xfId="32239"/>
    <cellStyle name="Notas 2 2 4 4 9" xfId="32240"/>
    <cellStyle name="Notas 2 2 4 4 9 2" xfId="32241"/>
    <cellStyle name="Notas 2 2 4 5" xfId="32242"/>
    <cellStyle name="Notas 2 2 4 5 10" xfId="32243"/>
    <cellStyle name="Notas 2 2 4 5 10 2" xfId="32244"/>
    <cellStyle name="Notas 2 2 4 5 11" xfId="32245"/>
    <cellStyle name="Notas 2 2 4 5 2" xfId="32246"/>
    <cellStyle name="Notas 2 2 4 5 2 2" xfId="32247"/>
    <cellStyle name="Notas 2 2 4 5 3" xfId="32248"/>
    <cellStyle name="Notas 2 2 4 5 3 2" xfId="32249"/>
    <cellStyle name="Notas 2 2 4 5 4" xfId="32250"/>
    <cellStyle name="Notas 2 2 4 5 4 2" xfId="32251"/>
    <cellStyle name="Notas 2 2 4 5 5" xfId="32252"/>
    <cellStyle name="Notas 2 2 4 5 5 2" xfId="32253"/>
    <cellStyle name="Notas 2 2 4 5 6" xfId="32254"/>
    <cellStyle name="Notas 2 2 4 5 6 2" xfId="32255"/>
    <cellStyle name="Notas 2 2 4 5 7" xfId="32256"/>
    <cellStyle name="Notas 2 2 4 5 7 2" xfId="32257"/>
    <cellStyle name="Notas 2 2 4 5 8" xfId="32258"/>
    <cellStyle name="Notas 2 2 4 5 8 2" xfId="32259"/>
    <cellStyle name="Notas 2 2 4 5 9" xfId="32260"/>
    <cellStyle name="Notas 2 2 4 5 9 2" xfId="32261"/>
    <cellStyle name="Notas 2 2 4 6" xfId="32262"/>
    <cellStyle name="Notas 2 2 4 6 2" xfId="32263"/>
    <cellStyle name="Notas 2 2 4 7" xfId="32264"/>
    <cellStyle name="Notas 2 2 4 7 2" xfId="32265"/>
    <cellStyle name="Notas 2 2 4 8" xfId="32266"/>
    <cellStyle name="Notas 2 2 4 8 2" xfId="32267"/>
    <cellStyle name="Notas 2 2 4 9" xfId="32268"/>
    <cellStyle name="Notas 2 2 4 9 2" xfId="32269"/>
    <cellStyle name="Notas 2 2 5" xfId="32270"/>
    <cellStyle name="Notas 2 2 5 10" xfId="32271"/>
    <cellStyle name="Notas 2 2 5 10 2" xfId="32272"/>
    <cellStyle name="Notas 2 2 5 11" xfId="32273"/>
    <cellStyle name="Notas 2 2 5 11 2" xfId="32274"/>
    <cellStyle name="Notas 2 2 5 12" xfId="32275"/>
    <cellStyle name="Notas 2 2 5 12 2" xfId="32276"/>
    <cellStyle name="Notas 2 2 5 13" xfId="32277"/>
    <cellStyle name="Notas 2 2 5 13 2" xfId="32278"/>
    <cellStyle name="Notas 2 2 5 14" xfId="32279"/>
    <cellStyle name="Notas 2 2 5 14 2" xfId="32280"/>
    <cellStyle name="Notas 2 2 5 15" xfId="32281"/>
    <cellStyle name="Notas 2 2 5 2" xfId="32282"/>
    <cellStyle name="Notas 2 2 5 2 10" xfId="32283"/>
    <cellStyle name="Notas 2 2 5 2 10 2" xfId="32284"/>
    <cellStyle name="Notas 2 2 5 2 11" xfId="32285"/>
    <cellStyle name="Notas 2 2 5 2 11 2" xfId="32286"/>
    <cellStyle name="Notas 2 2 5 2 12" xfId="32287"/>
    <cellStyle name="Notas 2 2 5 2 12 2" xfId="32288"/>
    <cellStyle name="Notas 2 2 5 2 13" xfId="32289"/>
    <cellStyle name="Notas 2 2 5 2 2" xfId="32290"/>
    <cellStyle name="Notas 2 2 5 2 2 10" xfId="32291"/>
    <cellStyle name="Notas 2 2 5 2 2 10 2" xfId="32292"/>
    <cellStyle name="Notas 2 2 5 2 2 11" xfId="32293"/>
    <cellStyle name="Notas 2 2 5 2 2 2" xfId="32294"/>
    <cellStyle name="Notas 2 2 5 2 2 2 2" xfId="32295"/>
    <cellStyle name="Notas 2 2 5 2 2 3" xfId="32296"/>
    <cellStyle name="Notas 2 2 5 2 2 3 2" xfId="32297"/>
    <cellStyle name="Notas 2 2 5 2 2 4" xfId="32298"/>
    <cellStyle name="Notas 2 2 5 2 2 4 2" xfId="32299"/>
    <cellStyle name="Notas 2 2 5 2 2 5" xfId="32300"/>
    <cellStyle name="Notas 2 2 5 2 2 5 2" xfId="32301"/>
    <cellStyle name="Notas 2 2 5 2 2 6" xfId="32302"/>
    <cellStyle name="Notas 2 2 5 2 2 6 2" xfId="32303"/>
    <cellStyle name="Notas 2 2 5 2 2 7" xfId="32304"/>
    <cellStyle name="Notas 2 2 5 2 2 7 2" xfId="32305"/>
    <cellStyle name="Notas 2 2 5 2 2 8" xfId="32306"/>
    <cellStyle name="Notas 2 2 5 2 2 8 2" xfId="32307"/>
    <cellStyle name="Notas 2 2 5 2 2 9" xfId="32308"/>
    <cellStyle name="Notas 2 2 5 2 2 9 2" xfId="32309"/>
    <cellStyle name="Notas 2 2 5 2 3" xfId="32310"/>
    <cellStyle name="Notas 2 2 5 2 3 10" xfId="32311"/>
    <cellStyle name="Notas 2 2 5 2 3 10 2" xfId="32312"/>
    <cellStyle name="Notas 2 2 5 2 3 11" xfId="32313"/>
    <cellStyle name="Notas 2 2 5 2 3 2" xfId="32314"/>
    <cellStyle name="Notas 2 2 5 2 3 2 2" xfId="32315"/>
    <cellStyle name="Notas 2 2 5 2 3 3" xfId="32316"/>
    <cellStyle name="Notas 2 2 5 2 3 3 2" xfId="32317"/>
    <cellStyle name="Notas 2 2 5 2 3 4" xfId="32318"/>
    <cellStyle name="Notas 2 2 5 2 3 4 2" xfId="32319"/>
    <cellStyle name="Notas 2 2 5 2 3 5" xfId="32320"/>
    <cellStyle name="Notas 2 2 5 2 3 5 2" xfId="32321"/>
    <cellStyle name="Notas 2 2 5 2 3 6" xfId="32322"/>
    <cellStyle name="Notas 2 2 5 2 3 6 2" xfId="32323"/>
    <cellStyle name="Notas 2 2 5 2 3 7" xfId="32324"/>
    <cellStyle name="Notas 2 2 5 2 3 7 2" xfId="32325"/>
    <cellStyle name="Notas 2 2 5 2 3 8" xfId="32326"/>
    <cellStyle name="Notas 2 2 5 2 3 8 2" xfId="32327"/>
    <cellStyle name="Notas 2 2 5 2 3 9" xfId="32328"/>
    <cellStyle name="Notas 2 2 5 2 3 9 2" xfId="32329"/>
    <cellStyle name="Notas 2 2 5 2 4" xfId="32330"/>
    <cellStyle name="Notas 2 2 5 2 4 2" xfId="32331"/>
    <cellStyle name="Notas 2 2 5 2 5" xfId="32332"/>
    <cellStyle name="Notas 2 2 5 2 5 2" xfId="32333"/>
    <cellStyle name="Notas 2 2 5 2 6" xfId="32334"/>
    <cellStyle name="Notas 2 2 5 2 6 2" xfId="32335"/>
    <cellStyle name="Notas 2 2 5 2 7" xfId="32336"/>
    <cellStyle name="Notas 2 2 5 2 7 2" xfId="32337"/>
    <cellStyle name="Notas 2 2 5 2 8" xfId="32338"/>
    <cellStyle name="Notas 2 2 5 2 8 2" xfId="32339"/>
    <cellStyle name="Notas 2 2 5 2 9" xfId="32340"/>
    <cellStyle name="Notas 2 2 5 2 9 2" xfId="32341"/>
    <cellStyle name="Notas 2 2 5 3" xfId="32342"/>
    <cellStyle name="Notas 2 2 5 3 10" xfId="32343"/>
    <cellStyle name="Notas 2 2 5 3 10 2" xfId="32344"/>
    <cellStyle name="Notas 2 2 5 3 11" xfId="32345"/>
    <cellStyle name="Notas 2 2 5 3 11 2" xfId="32346"/>
    <cellStyle name="Notas 2 2 5 3 12" xfId="32347"/>
    <cellStyle name="Notas 2 2 5 3 12 2" xfId="32348"/>
    <cellStyle name="Notas 2 2 5 3 13" xfId="32349"/>
    <cellStyle name="Notas 2 2 5 3 2" xfId="32350"/>
    <cellStyle name="Notas 2 2 5 3 2 10" xfId="32351"/>
    <cellStyle name="Notas 2 2 5 3 2 10 2" xfId="32352"/>
    <cellStyle name="Notas 2 2 5 3 2 11" xfId="32353"/>
    <cellStyle name="Notas 2 2 5 3 2 2" xfId="32354"/>
    <cellStyle name="Notas 2 2 5 3 2 2 2" xfId="32355"/>
    <cellStyle name="Notas 2 2 5 3 2 3" xfId="32356"/>
    <cellStyle name="Notas 2 2 5 3 2 3 2" xfId="32357"/>
    <cellStyle name="Notas 2 2 5 3 2 4" xfId="32358"/>
    <cellStyle name="Notas 2 2 5 3 2 4 2" xfId="32359"/>
    <cellStyle name="Notas 2 2 5 3 2 5" xfId="32360"/>
    <cellStyle name="Notas 2 2 5 3 2 5 2" xfId="32361"/>
    <cellStyle name="Notas 2 2 5 3 2 6" xfId="32362"/>
    <cellStyle name="Notas 2 2 5 3 2 6 2" xfId="32363"/>
    <cellStyle name="Notas 2 2 5 3 2 7" xfId="32364"/>
    <cellStyle name="Notas 2 2 5 3 2 7 2" xfId="32365"/>
    <cellStyle name="Notas 2 2 5 3 2 8" xfId="32366"/>
    <cellStyle name="Notas 2 2 5 3 2 8 2" xfId="32367"/>
    <cellStyle name="Notas 2 2 5 3 2 9" xfId="32368"/>
    <cellStyle name="Notas 2 2 5 3 2 9 2" xfId="32369"/>
    <cellStyle name="Notas 2 2 5 3 3" xfId="32370"/>
    <cellStyle name="Notas 2 2 5 3 3 10" xfId="32371"/>
    <cellStyle name="Notas 2 2 5 3 3 10 2" xfId="32372"/>
    <cellStyle name="Notas 2 2 5 3 3 11" xfId="32373"/>
    <cellStyle name="Notas 2 2 5 3 3 2" xfId="32374"/>
    <cellStyle name="Notas 2 2 5 3 3 2 2" xfId="32375"/>
    <cellStyle name="Notas 2 2 5 3 3 3" xfId="32376"/>
    <cellStyle name="Notas 2 2 5 3 3 3 2" xfId="32377"/>
    <cellStyle name="Notas 2 2 5 3 3 4" xfId="32378"/>
    <cellStyle name="Notas 2 2 5 3 3 4 2" xfId="32379"/>
    <cellStyle name="Notas 2 2 5 3 3 5" xfId="32380"/>
    <cellStyle name="Notas 2 2 5 3 3 5 2" xfId="32381"/>
    <cellStyle name="Notas 2 2 5 3 3 6" xfId="32382"/>
    <cellStyle name="Notas 2 2 5 3 3 6 2" xfId="32383"/>
    <cellStyle name="Notas 2 2 5 3 3 7" xfId="32384"/>
    <cellStyle name="Notas 2 2 5 3 3 7 2" xfId="32385"/>
    <cellStyle name="Notas 2 2 5 3 3 8" xfId="32386"/>
    <cellStyle name="Notas 2 2 5 3 3 8 2" xfId="32387"/>
    <cellStyle name="Notas 2 2 5 3 3 9" xfId="32388"/>
    <cellStyle name="Notas 2 2 5 3 3 9 2" xfId="32389"/>
    <cellStyle name="Notas 2 2 5 3 4" xfId="32390"/>
    <cellStyle name="Notas 2 2 5 3 4 2" xfId="32391"/>
    <cellStyle name="Notas 2 2 5 3 5" xfId="32392"/>
    <cellStyle name="Notas 2 2 5 3 5 2" xfId="32393"/>
    <cellStyle name="Notas 2 2 5 3 6" xfId="32394"/>
    <cellStyle name="Notas 2 2 5 3 6 2" xfId="32395"/>
    <cellStyle name="Notas 2 2 5 3 7" xfId="32396"/>
    <cellStyle name="Notas 2 2 5 3 7 2" xfId="32397"/>
    <cellStyle name="Notas 2 2 5 3 8" xfId="32398"/>
    <cellStyle name="Notas 2 2 5 3 8 2" xfId="32399"/>
    <cellStyle name="Notas 2 2 5 3 9" xfId="32400"/>
    <cellStyle name="Notas 2 2 5 3 9 2" xfId="32401"/>
    <cellStyle name="Notas 2 2 5 4" xfId="32402"/>
    <cellStyle name="Notas 2 2 5 4 10" xfId="32403"/>
    <cellStyle name="Notas 2 2 5 4 10 2" xfId="32404"/>
    <cellStyle name="Notas 2 2 5 4 11" xfId="32405"/>
    <cellStyle name="Notas 2 2 5 4 2" xfId="32406"/>
    <cellStyle name="Notas 2 2 5 4 2 2" xfId="32407"/>
    <cellStyle name="Notas 2 2 5 4 3" xfId="32408"/>
    <cellStyle name="Notas 2 2 5 4 3 2" xfId="32409"/>
    <cellStyle name="Notas 2 2 5 4 4" xfId="32410"/>
    <cellStyle name="Notas 2 2 5 4 4 2" xfId="32411"/>
    <cellStyle name="Notas 2 2 5 4 5" xfId="32412"/>
    <cellStyle name="Notas 2 2 5 4 5 2" xfId="32413"/>
    <cellStyle name="Notas 2 2 5 4 6" xfId="32414"/>
    <cellStyle name="Notas 2 2 5 4 6 2" xfId="32415"/>
    <cellStyle name="Notas 2 2 5 4 7" xfId="32416"/>
    <cellStyle name="Notas 2 2 5 4 7 2" xfId="32417"/>
    <cellStyle name="Notas 2 2 5 4 8" xfId="32418"/>
    <cellStyle name="Notas 2 2 5 4 8 2" xfId="32419"/>
    <cellStyle name="Notas 2 2 5 4 9" xfId="32420"/>
    <cellStyle name="Notas 2 2 5 4 9 2" xfId="32421"/>
    <cellStyle name="Notas 2 2 5 5" xfId="32422"/>
    <cellStyle name="Notas 2 2 5 5 10" xfId="32423"/>
    <cellStyle name="Notas 2 2 5 5 10 2" xfId="32424"/>
    <cellStyle name="Notas 2 2 5 5 11" xfId="32425"/>
    <cellStyle name="Notas 2 2 5 5 2" xfId="32426"/>
    <cellStyle name="Notas 2 2 5 5 2 2" xfId="32427"/>
    <cellStyle name="Notas 2 2 5 5 3" xfId="32428"/>
    <cellStyle name="Notas 2 2 5 5 3 2" xfId="32429"/>
    <cellStyle name="Notas 2 2 5 5 4" xfId="32430"/>
    <cellStyle name="Notas 2 2 5 5 4 2" xfId="32431"/>
    <cellStyle name="Notas 2 2 5 5 5" xfId="32432"/>
    <cellStyle name="Notas 2 2 5 5 5 2" xfId="32433"/>
    <cellStyle name="Notas 2 2 5 5 6" xfId="32434"/>
    <cellStyle name="Notas 2 2 5 5 6 2" xfId="32435"/>
    <cellStyle name="Notas 2 2 5 5 7" xfId="32436"/>
    <cellStyle name="Notas 2 2 5 5 7 2" xfId="32437"/>
    <cellStyle name="Notas 2 2 5 5 8" xfId="32438"/>
    <cellStyle name="Notas 2 2 5 5 8 2" xfId="32439"/>
    <cellStyle name="Notas 2 2 5 5 9" xfId="32440"/>
    <cellStyle name="Notas 2 2 5 5 9 2" xfId="32441"/>
    <cellStyle name="Notas 2 2 5 6" xfId="32442"/>
    <cellStyle name="Notas 2 2 5 6 2" xfId="32443"/>
    <cellStyle name="Notas 2 2 5 7" xfId="32444"/>
    <cellStyle name="Notas 2 2 5 7 2" xfId="32445"/>
    <cellStyle name="Notas 2 2 5 8" xfId="32446"/>
    <cellStyle name="Notas 2 2 5 8 2" xfId="32447"/>
    <cellStyle name="Notas 2 2 5 9" xfId="32448"/>
    <cellStyle name="Notas 2 2 5 9 2" xfId="32449"/>
    <cellStyle name="Notas 2 2 6" xfId="32450"/>
    <cellStyle name="Notas 2 2 6 10" xfId="32451"/>
    <cellStyle name="Notas 2 2 6 10 2" xfId="32452"/>
    <cellStyle name="Notas 2 2 6 11" xfId="32453"/>
    <cellStyle name="Notas 2 2 6 11 2" xfId="32454"/>
    <cellStyle name="Notas 2 2 6 12" xfId="32455"/>
    <cellStyle name="Notas 2 2 6 12 2" xfId="32456"/>
    <cellStyle name="Notas 2 2 6 13" xfId="32457"/>
    <cellStyle name="Notas 2 2 6 2" xfId="32458"/>
    <cellStyle name="Notas 2 2 6 2 10" xfId="32459"/>
    <cellStyle name="Notas 2 2 6 2 10 2" xfId="32460"/>
    <cellStyle name="Notas 2 2 6 2 11" xfId="32461"/>
    <cellStyle name="Notas 2 2 6 2 2" xfId="32462"/>
    <cellStyle name="Notas 2 2 6 2 2 2" xfId="32463"/>
    <cellStyle name="Notas 2 2 6 2 3" xfId="32464"/>
    <cellStyle name="Notas 2 2 6 2 3 2" xfId="32465"/>
    <cellStyle name="Notas 2 2 6 2 4" xfId="32466"/>
    <cellStyle name="Notas 2 2 6 2 4 2" xfId="32467"/>
    <cellStyle name="Notas 2 2 6 2 5" xfId="32468"/>
    <cellStyle name="Notas 2 2 6 2 5 2" xfId="32469"/>
    <cellStyle name="Notas 2 2 6 2 6" xfId="32470"/>
    <cellStyle name="Notas 2 2 6 2 6 2" xfId="32471"/>
    <cellStyle name="Notas 2 2 6 2 7" xfId="32472"/>
    <cellStyle name="Notas 2 2 6 2 7 2" xfId="32473"/>
    <cellStyle name="Notas 2 2 6 2 8" xfId="32474"/>
    <cellStyle name="Notas 2 2 6 2 8 2" xfId="32475"/>
    <cellStyle name="Notas 2 2 6 2 9" xfId="32476"/>
    <cellStyle name="Notas 2 2 6 2 9 2" xfId="32477"/>
    <cellStyle name="Notas 2 2 6 3" xfId="32478"/>
    <cellStyle name="Notas 2 2 6 3 10" xfId="32479"/>
    <cellStyle name="Notas 2 2 6 3 10 2" xfId="32480"/>
    <cellStyle name="Notas 2 2 6 3 11" xfId="32481"/>
    <cellStyle name="Notas 2 2 6 3 2" xfId="32482"/>
    <cellStyle name="Notas 2 2 6 3 2 2" xfId="32483"/>
    <cellStyle name="Notas 2 2 6 3 3" xfId="32484"/>
    <cellStyle name="Notas 2 2 6 3 3 2" xfId="32485"/>
    <cellStyle name="Notas 2 2 6 3 4" xfId="32486"/>
    <cellStyle name="Notas 2 2 6 3 4 2" xfId="32487"/>
    <cellStyle name="Notas 2 2 6 3 5" xfId="32488"/>
    <cellStyle name="Notas 2 2 6 3 5 2" xfId="32489"/>
    <cellStyle name="Notas 2 2 6 3 6" xfId="32490"/>
    <cellStyle name="Notas 2 2 6 3 6 2" xfId="32491"/>
    <cellStyle name="Notas 2 2 6 3 7" xfId="32492"/>
    <cellStyle name="Notas 2 2 6 3 7 2" xfId="32493"/>
    <cellStyle name="Notas 2 2 6 3 8" xfId="32494"/>
    <cellStyle name="Notas 2 2 6 3 8 2" xfId="32495"/>
    <cellStyle name="Notas 2 2 6 3 9" xfId="32496"/>
    <cellStyle name="Notas 2 2 6 3 9 2" xfId="32497"/>
    <cellStyle name="Notas 2 2 6 4" xfId="32498"/>
    <cellStyle name="Notas 2 2 6 4 2" xfId="32499"/>
    <cellStyle name="Notas 2 2 6 5" xfId="32500"/>
    <cellStyle name="Notas 2 2 6 5 2" xfId="32501"/>
    <cellStyle name="Notas 2 2 6 6" xfId="32502"/>
    <cellStyle name="Notas 2 2 6 6 2" xfId="32503"/>
    <cellStyle name="Notas 2 2 6 7" xfId="32504"/>
    <cellStyle name="Notas 2 2 6 7 2" xfId="32505"/>
    <cellStyle name="Notas 2 2 6 8" xfId="32506"/>
    <cellStyle name="Notas 2 2 6 8 2" xfId="32507"/>
    <cellStyle name="Notas 2 2 6 9" xfId="32508"/>
    <cellStyle name="Notas 2 2 6 9 2" xfId="32509"/>
    <cellStyle name="Notas 2 2 7" xfId="32510"/>
    <cellStyle name="Notas 2 2 7 10" xfId="32511"/>
    <cellStyle name="Notas 2 2 7 10 2" xfId="32512"/>
    <cellStyle name="Notas 2 2 7 11" xfId="32513"/>
    <cellStyle name="Notas 2 2 7 11 2" xfId="32514"/>
    <cellStyle name="Notas 2 2 7 12" xfId="32515"/>
    <cellStyle name="Notas 2 2 7 12 2" xfId="32516"/>
    <cellStyle name="Notas 2 2 7 13" xfId="32517"/>
    <cellStyle name="Notas 2 2 7 2" xfId="32518"/>
    <cellStyle name="Notas 2 2 7 2 10" xfId="32519"/>
    <cellStyle name="Notas 2 2 7 2 10 2" xfId="32520"/>
    <cellStyle name="Notas 2 2 7 2 11" xfId="32521"/>
    <cellStyle name="Notas 2 2 7 2 2" xfId="32522"/>
    <cellStyle name="Notas 2 2 7 2 2 2" xfId="32523"/>
    <cellStyle name="Notas 2 2 7 2 3" xfId="32524"/>
    <cellStyle name="Notas 2 2 7 2 3 2" xfId="32525"/>
    <cellStyle name="Notas 2 2 7 2 4" xfId="32526"/>
    <cellStyle name="Notas 2 2 7 2 4 2" xfId="32527"/>
    <cellStyle name="Notas 2 2 7 2 5" xfId="32528"/>
    <cellStyle name="Notas 2 2 7 2 5 2" xfId="32529"/>
    <cellStyle name="Notas 2 2 7 2 6" xfId="32530"/>
    <cellStyle name="Notas 2 2 7 2 6 2" xfId="32531"/>
    <cellStyle name="Notas 2 2 7 2 7" xfId="32532"/>
    <cellStyle name="Notas 2 2 7 2 7 2" xfId="32533"/>
    <cellStyle name="Notas 2 2 7 2 8" xfId="32534"/>
    <cellStyle name="Notas 2 2 7 2 8 2" xfId="32535"/>
    <cellStyle name="Notas 2 2 7 2 9" xfId="32536"/>
    <cellStyle name="Notas 2 2 7 2 9 2" xfId="32537"/>
    <cellStyle name="Notas 2 2 7 3" xfId="32538"/>
    <cellStyle name="Notas 2 2 7 3 10" xfId="32539"/>
    <cellStyle name="Notas 2 2 7 3 10 2" xfId="32540"/>
    <cellStyle name="Notas 2 2 7 3 11" xfId="32541"/>
    <cellStyle name="Notas 2 2 7 3 2" xfId="32542"/>
    <cellStyle name="Notas 2 2 7 3 2 2" xfId="32543"/>
    <cellStyle name="Notas 2 2 7 3 3" xfId="32544"/>
    <cellStyle name="Notas 2 2 7 3 3 2" xfId="32545"/>
    <cellStyle name="Notas 2 2 7 3 4" xfId="32546"/>
    <cellStyle name="Notas 2 2 7 3 4 2" xfId="32547"/>
    <cellStyle name="Notas 2 2 7 3 5" xfId="32548"/>
    <cellStyle name="Notas 2 2 7 3 5 2" xfId="32549"/>
    <cellStyle name="Notas 2 2 7 3 6" xfId="32550"/>
    <cellStyle name="Notas 2 2 7 3 6 2" xfId="32551"/>
    <cellStyle name="Notas 2 2 7 3 7" xfId="32552"/>
    <cellStyle name="Notas 2 2 7 3 7 2" xfId="32553"/>
    <cellStyle name="Notas 2 2 7 3 8" xfId="32554"/>
    <cellStyle name="Notas 2 2 7 3 8 2" xfId="32555"/>
    <cellStyle name="Notas 2 2 7 3 9" xfId="32556"/>
    <cellStyle name="Notas 2 2 7 3 9 2" xfId="32557"/>
    <cellStyle name="Notas 2 2 7 4" xfId="32558"/>
    <cellStyle name="Notas 2 2 7 4 2" xfId="32559"/>
    <cellStyle name="Notas 2 2 7 5" xfId="32560"/>
    <cellStyle name="Notas 2 2 7 5 2" xfId="32561"/>
    <cellStyle name="Notas 2 2 7 6" xfId="32562"/>
    <cellStyle name="Notas 2 2 7 6 2" xfId="32563"/>
    <cellStyle name="Notas 2 2 7 7" xfId="32564"/>
    <cellStyle name="Notas 2 2 7 7 2" xfId="32565"/>
    <cellStyle name="Notas 2 2 7 8" xfId="32566"/>
    <cellStyle name="Notas 2 2 7 8 2" xfId="32567"/>
    <cellStyle name="Notas 2 2 7 9" xfId="32568"/>
    <cellStyle name="Notas 2 2 7 9 2" xfId="32569"/>
    <cellStyle name="Notas 2 2 8" xfId="32570"/>
    <cellStyle name="Notas 2 2 8 2" xfId="32571"/>
    <cellStyle name="Notas 2 2 9" xfId="32572"/>
    <cellStyle name="Notas 2 2 9 2" xfId="32573"/>
    <cellStyle name="Notas 2 20" xfId="32574"/>
    <cellStyle name="Notas 2 20 2" xfId="32575"/>
    <cellStyle name="Notas 2 21" xfId="32576"/>
    <cellStyle name="Notas 2 22" xfId="32577"/>
    <cellStyle name="Notas 2 23" xfId="32578"/>
    <cellStyle name="Notas 2 3" xfId="32579"/>
    <cellStyle name="Notas 2 3 10" xfId="32580"/>
    <cellStyle name="Notas 2 3 10 2" xfId="32581"/>
    <cellStyle name="Notas 2 3 11" xfId="32582"/>
    <cellStyle name="Notas 2 3 11 2" xfId="32583"/>
    <cellStyle name="Notas 2 3 12" xfId="32584"/>
    <cellStyle name="Notas 2 3 12 2" xfId="32585"/>
    <cellStyle name="Notas 2 3 13" xfId="32586"/>
    <cellStyle name="Notas 2 3 13 2" xfId="32587"/>
    <cellStyle name="Notas 2 3 14" xfId="32588"/>
    <cellStyle name="Notas 2 3 14 2" xfId="32589"/>
    <cellStyle name="Notas 2 3 15" xfId="32590"/>
    <cellStyle name="Notas 2 3 15 2" xfId="32591"/>
    <cellStyle name="Notas 2 3 16" xfId="32592"/>
    <cellStyle name="Notas 2 3 16 2" xfId="32593"/>
    <cellStyle name="Notas 2 3 17" xfId="32594"/>
    <cellStyle name="Notas 2 3 18" xfId="32595"/>
    <cellStyle name="Notas 2 3 19" xfId="32596"/>
    <cellStyle name="Notas 2 3 2" xfId="32597"/>
    <cellStyle name="Notas 2 3 2 10" xfId="32598"/>
    <cellStyle name="Notas 2 3 2 10 2" xfId="32599"/>
    <cellStyle name="Notas 2 3 2 11" xfId="32600"/>
    <cellStyle name="Notas 2 3 2 11 2" xfId="32601"/>
    <cellStyle name="Notas 2 3 2 12" xfId="32602"/>
    <cellStyle name="Notas 2 3 2 12 2" xfId="32603"/>
    <cellStyle name="Notas 2 3 2 13" xfId="32604"/>
    <cellStyle name="Notas 2 3 2 13 2" xfId="32605"/>
    <cellStyle name="Notas 2 3 2 14" xfId="32606"/>
    <cellStyle name="Notas 2 3 2 14 2" xfId="32607"/>
    <cellStyle name="Notas 2 3 2 15" xfId="32608"/>
    <cellStyle name="Notas 2 3 2 2" xfId="32609"/>
    <cellStyle name="Notas 2 3 2 2 10" xfId="32610"/>
    <cellStyle name="Notas 2 3 2 2 10 2" xfId="32611"/>
    <cellStyle name="Notas 2 3 2 2 11" xfId="32612"/>
    <cellStyle name="Notas 2 3 2 2 11 2" xfId="32613"/>
    <cellStyle name="Notas 2 3 2 2 12" xfId="32614"/>
    <cellStyle name="Notas 2 3 2 2 12 2" xfId="32615"/>
    <cellStyle name="Notas 2 3 2 2 13" xfId="32616"/>
    <cellStyle name="Notas 2 3 2 2 2" xfId="32617"/>
    <cellStyle name="Notas 2 3 2 2 2 10" xfId="32618"/>
    <cellStyle name="Notas 2 3 2 2 2 10 2" xfId="32619"/>
    <cellStyle name="Notas 2 3 2 2 2 11" xfId="32620"/>
    <cellStyle name="Notas 2 3 2 2 2 2" xfId="32621"/>
    <cellStyle name="Notas 2 3 2 2 2 2 2" xfId="32622"/>
    <cellStyle name="Notas 2 3 2 2 2 3" xfId="32623"/>
    <cellStyle name="Notas 2 3 2 2 2 3 2" xfId="32624"/>
    <cellStyle name="Notas 2 3 2 2 2 4" xfId="32625"/>
    <cellStyle name="Notas 2 3 2 2 2 4 2" xfId="32626"/>
    <cellStyle name="Notas 2 3 2 2 2 5" xfId="32627"/>
    <cellStyle name="Notas 2 3 2 2 2 5 2" xfId="32628"/>
    <cellStyle name="Notas 2 3 2 2 2 6" xfId="32629"/>
    <cellStyle name="Notas 2 3 2 2 2 6 2" xfId="32630"/>
    <cellStyle name="Notas 2 3 2 2 2 7" xfId="32631"/>
    <cellStyle name="Notas 2 3 2 2 2 7 2" xfId="32632"/>
    <cellStyle name="Notas 2 3 2 2 2 8" xfId="32633"/>
    <cellStyle name="Notas 2 3 2 2 2 8 2" xfId="32634"/>
    <cellStyle name="Notas 2 3 2 2 2 9" xfId="32635"/>
    <cellStyle name="Notas 2 3 2 2 2 9 2" xfId="32636"/>
    <cellStyle name="Notas 2 3 2 2 3" xfId="32637"/>
    <cellStyle name="Notas 2 3 2 2 3 10" xfId="32638"/>
    <cellStyle name="Notas 2 3 2 2 3 10 2" xfId="32639"/>
    <cellStyle name="Notas 2 3 2 2 3 11" xfId="32640"/>
    <cellStyle name="Notas 2 3 2 2 3 2" xfId="32641"/>
    <cellStyle name="Notas 2 3 2 2 3 2 2" xfId="32642"/>
    <cellStyle name="Notas 2 3 2 2 3 3" xfId="32643"/>
    <cellStyle name="Notas 2 3 2 2 3 3 2" xfId="32644"/>
    <cellStyle name="Notas 2 3 2 2 3 4" xfId="32645"/>
    <cellStyle name="Notas 2 3 2 2 3 4 2" xfId="32646"/>
    <cellStyle name="Notas 2 3 2 2 3 5" xfId="32647"/>
    <cellStyle name="Notas 2 3 2 2 3 5 2" xfId="32648"/>
    <cellStyle name="Notas 2 3 2 2 3 6" xfId="32649"/>
    <cellStyle name="Notas 2 3 2 2 3 6 2" xfId="32650"/>
    <cellStyle name="Notas 2 3 2 2 3 7" xfId="32651"/>
    <cellStyle name="Notas 2 3 2 2 3 7 2" xfId="32652"/>
    <cellStyle name="Notas 2 3 2 2 3 8" xfId="32653"/>
    <cellStyle name="Notas 2 3 2 2 3 8 2" xfId="32654"/>
    <cellStyle name="Notas 2 3 2 2 3 9" xfId="32655"/>
    <cellStyle name="Notas 2 3 2 2 3 9 2" xfId="32656"/>
    <cellStyle name="Notas 2 3 2 2 4" xfId="32657"/>
    <cellStyle name="Notas 2 3 2 2 4 2" xfId="32658"/>
    <cellStyle name="Notas 2 3 2 2 5" xfId="32659"/>
    <cellStyle name="Notas 2 3 2 2 5 2" xfId="32660"/>
    <cellStyle name="Notas 2 3 2 2 6" xfId="32661"/>
    <cellStyle name="Notas 2 3 2 2 6 2" xfId="32662"/>
    <cellStyle name="Notas 2 3 2 2 7" xfId="32663"/>
    <cellStyle name="Notas 2 3 2 2 7 2" xfId="32664"/>
    <cellStyle name="Notas 2 3 2 2 8" xfId="32665"/>
    <cellStyle name="Notas 2 3 2 2 8 2" xfId="32666"/>
    <cellStyle name="Notas 2 3 2 2 9" xfId="32667"/>
    <cellStyle name="Notas 2 3 2 2 9 2" xfId="32668"/>
    <cellStyle name="Notas 2 3 2 3" xfId="32669"/>
    <cellStyle name="Notas 2 3 2 3 10" xfId="32670"/>
    <cellStyle name="Notas 2 3 2 3 10 2" xfId="32671"/>
    <cellStyle name="Notas 2 3 2 3 11" xfId="32672"/>
    <cellStyle name="Notas 2 3 2 3 11 2" xfId="32673"/>
    <cellStyle name="Notas 2 3 2 3 12" xfId="32674"/>
    <cellStyle name="Notas 2 3 2 3 12 2" xfId="32675"/>
    <cellStyle name="Notas 2 3 2 3 13" xfId="32676"/>
    <cellStyle name="Notas 2 3 2 3 2" xfId="32677"/>
    <cellStyle name="Notas 2 3 2 3 2 10" xfId="32678"/>
    <cellStyle name="Notas 2 3 2 3 2 10 2" xfId="32679"/>
    <cellStyle name="Notas 2 3 2 3 2 11" xfId="32680"/>
    <cellStyle name="Notas 2 3 2 3 2 2" xfId="32681"/>
    <cellStyle name="Notas 2 3 2 3 2 2 2" xfId="32682"/>
    <cellStyle name="Notas 2 3 2 3 2 3" xfId="32683"/>
    <cellStyle name="Notas 2 3 2 3 2 3 2" xfId="32684"/>
    <cellStyle name="Notas 2 3 2 3 2 4" xfId="32685"/>
    <cellStyle name="Notas 2 3 2 3 2 4 2" xfId="32686"/>
    <cellStyle name="Notas 2 3 2 3 2 5" xfId="32687"/>
    <cellStyle name="Notas 2 3 2 3 2 5 2" xfId="32688"/>
    <cellStyle name="Notas 2 3 2 3 2 6" xfId="32689"/>
    <cellStyle name="Notas 2 3 2 3 2 6 2" xfId="32690"/>
    <cellStyle name="Notas 2 3 2 3 2 7" xfId="32691"/>
    <cellStyle name="Notas 2 3 2 3 2 7 2" xfId="32692"/>
    <cellStyle name="Notas 2 3 2 3 2 8" xfId="32693"/>
    <cellStyle name="Notas 2 3 2 3 2 8 2" xfId="32694"/>
    <cellStyle name="Notas 2 3 2 3 2 9" xfId="32695"/>
    <cellStyle name="Notas 2 3 2 3 2 9 2" xfId="32696"/>
    <cellStyle name="Notas 2 3 2 3 3" xfId="32697"/>
    <cellStyle name="Notas 2 3 2 3 3 10" xfId="32698"/>
    <cellStyle name="Notas 2 3 2 3 3 10 2" xfId="32699"/>
    <cellStyle name="Notas 2 3 2 3 3 11" xfId="32700"/>
    <cellStyle name="Notas 2 3 2 3 3 2" xfId="32701"/>
    <cellStyle name="Notas 2 3 2 3 3 2 2" xfId="32702"/>
    <cellStyle name="Notas 2 3 2 3 3 3" xfId="32703"/>
    <cellStyle name="Notas 2 3 2 3 3 3 2" xfId="32704"/>
    <cellStyle name="Notas 2 3 2 3 3 4" xfId="32705"/>
    <cellStyle name="Notas 2 3 2 3 3 4 2" xfId="32706"/>
    <cellStyle name="Notas 2 3 2 3 3 5" xfId="32707"/>
    <cellStyle name="Notas 2 3 2 3 3 5 2" xfId="32708"/>
    <cellStyle name="Notas 2 3 2 3 3 6" xfId="32709"/>
    <cellStyle name="Notas 2 3 2 3 3 6 2" xfId="32710"/>
    <cellStyle name="Notas 2 3 2 3 3 7" xfId="32711"/>
    <cellStyle name="Notas 2 3 2 3 3 7 2" xfId="32712"/>
    <cellStyle name="Notas 2 3 2 3 3 8" xfId="32713"/>
    <cellStyle name="Notas 2 3 2 3 3 8 2" xfId="32714"/>
    <cellStyle name="Notas 2 3 2 3 3 9" xfId="32715"/>
    <cellStyle name="Notas 2 3 2 3 3 9 2" xfId="32716"/>
    <cellStyle name="Notas 2 3 2 3 4" xfId="32717"/>
    <cellStyle name="Notas 2 3 2 3 4 2" xfId="32718"/>
    <cellStyle name="Notas 2 3 2 3 5" xfId="32719"/>
    <cellStyle name="Notas 2 3 2 3 5 2" xfId="32720"/>
    <cellStyle name="Notas 2 3 2 3 6" xfId="32721"/>
    <cellStyle name="Notas 2 3 2 3 6 2" xfId="32722"/>
    <cellStyle name="Notas 2 3 2 3 7" xfId="32723"/>
    <cellStyle name="Notas 2 3 2 3 7 2" xfId="32724"/>
    <cellStyle name="Notas 2 3 2 3 8" xfId="32725"/>
    <cellStyle name="Notas 2 3 2 3 8 2" xfId="32726"/>
    <cellStyle name="Notas 2 3 2 3 9" xfId="32727"/>
    <cellStyle name="Notas 2 3 2 3 9 2" xfId="32728"/>
    <cellStyle name="Notas 2 3 2 4" xfId="32729"/>
    <cellStyle name="Notas 2 3 2 4 10" xfId="32730"/>
    <cellStyle name="Notas 2 3 2 4 10 2" xfId="32731"/>
    <cellStyle name="Notas 2 3 2 4 11" xfId="32732"/>
    <cellStyle name="Notas 2 3 2 4 2" xfId="32733"/>
    <cellStyle name="Notas 2 3 2 4 2 2" xfId="32734"/>
    <cellStyle name="Notas 2 3 2 4 3" xfId="32735"/>
    <cellStyle name="Notas 2 3 2 4 3 2" xfId="32736"/>
    <cellStyle name="Notas 2 3 2 4 4" xfId="32737"/>
    <cellStyle name="Notas 2 3 2 4 4 2" xfId="32738"/>
    <cellStyle name="Notas 2 3 2 4 5" xfId="32739"/>
    <cellStyle name="Notas 2 3 2 4 5 2" xfId="32740"/>
    <cellStyle name="Notas 2 3 2 4 6" xfId="32741"/>
    <cellStyle name="Notas 2 3 2 4 6 2" xfId="32742"/>
    <cellStyle name="Notas 2 3 2 4 7" xfId="32743"/>
    <cellStyle name="Notas 2 3 2 4 7 2" xfId="32744"/>
    <cellStyle name="Notas 2 3 2 4 8" xfId="32745"/>
    <cellStyle name="Notas 2 3 2 4 8 2" xfId="32746"/>
    <cellStyle name="Notas 2 3 2 4 9" xfId="32747"/>
    <cellStyle name="Notas 2 3 2 4 9 2" xfId="32748"/>
    <cellStyle name="Notas 2 3 2 5" xfId="32749"/>
    <cellStyle name="Notas 2 3 2 5 10" xfId="32750"/>
    <cellStyle name="Notas 2 3 2 5 10 2" xfId="32751"/>
    <cellStyle name="Notas 2 3 2 5 11" xfId="32752"/>
    <cellStyle name="Notas 2 3 2 5 2" xfId="32753"/>
    <cellStyle name="Notas 2 3 2 5 2 2" xfId="32754"/>
    <cellStyle name="Notas 2 3 2 5 3" xfId="32755"/>
    <cellStyle name="Notas 2 3 2 5 3 2" xfId="32756"/>
    <cellStyle name="Notas 2 3 2 5 4" xfId="32757"/>
    <cellStyle name="Notas 2 3 2 5 4 2" xfId="32758"/>
    <cellStyle name="Notas 2 3 2 5 5" xfId="32759"/>
    <cellStyle name="Notas 2 3 2 5 5 2" xfId="32760"/>
    <cellStyle name="Notas 2 3 2 5 6" xfId="32761"/>
    <cellStyle name="Notas 2 3 2 5 6 2" xfId="32762"/>
    <cellStyle name="Notas 2 3 2 5 7" xfId="32763"/>
    <cellStyle name="Notas 2 3 2 5 7 2" xfId="32764"/>
    <cellStyle name="Notas 2 3 2 5 8" xfId="32765"/>
    <cellStyle name="Notas 2 3 2 5 8 2" xfId="32766"/>
    <cellStyle name="Notas 2 3 2 5 9" xfId="32767"/>
    <cellStyle name="Notas 2 3 2 5 9 2" xfId="32768"/>
    <cellStyle name="Notas 2 3 2 6" xfId="32769"/>
    <cellStyle name="Notas 2 3 2 6 2" xfId="32770"/>
    <cellStyle name="Notas 2 3 2 7" xfId="32771"/>
    <cellStyle name="Notas 2 3 2 7 2" xfId="32772"/>
    <cellStyle name="Notas 2 3 2 8" xfId="32773"/>
    <cellStyle name="Notas 2 3 2 8 2" xfId="32774"/>
    <cellStyle name="Notas 2 3 2 9" xfId="32775"/>
    <cellStyle name="Notas 2 3 2 9 2" xfId="32776"/>
    <cellStyle name="Notas 2 3 3" xfId="32777"/>
    <cellStyle name="Notas 2 3 3 10" xfId="32778"/>
    <cellStyle name="Notas 2 3 3 10 2" xfId="32779"/>
    <cellStyle name="Notas 2 3 3 11" xfId="32780"/>
    <cellStyle name="Notas 2 3 3 11 2" xfId="32781"/>
    <cellStyle name="Notas 2 3 3 12" xfId="32782"/>
    <cellStyle name="Notas 2 3 3 12 2" xfId="32783"/>
    <cellStyle name="Notas 2 3 3 13" xfId="32784"/>
    <cellStyle name="Notas 2 3 3 13 2" xfId="32785"/>
    <cellStyle name="Notas 2 3 3 14" xfId="32786"/>
    <cellStyle name="Notas 2 3 3 14 2" xfId="32787"/>
    <cellStyle name="Notas 2 3 3 15" xfId="32788"/>
    <cellStyle name="Notas 2 3 3 2" xfId="32789"/>
    <cellStyle name="Notas 2 3 3 2 10" xfId="32790"/>
    <cellStyle name="Notas 2 3 3 2 10 2" xfId="32791"/>
    <cellStyle name="Notas 2 3 3 2 11" xfId="32792"/>
    <cellStyle name="Notas 2 3 3 2 11 2" xfId="32793"/>
    <cellStyle name="Notas 2 3 3 2 12" xfId="32794"/>
    <cellStyle name="Notas 2 3 3 2 12 2" xfId="32795"/>
    <cellStyle name="Notas 2 3 3 2 13" xfId="32796"/>
    <cellStyle name="Notas 2 3 3 2 2" xfId="32797"/>
    <cellStyle name="Notas 2 3 3 2 2 10" xfId="32798"/>
    <cellStyle name="Notas 2 3 3 2 2 10 2" xfId="32799"/>
    <cellStyle name="Notas 2 3 3 2 2 11" xfId="32800"/>
    <cellStyle name="Notas 2 3 3 2 2 2" xfId="32801"/>
    <cellStyle name="Notas 2 3 3 2 2 2 2" xfId="32802"/>
    <cellStyle name="Notas 2 3 3 2 2 3" xfId="32803"/>
    <cellStyle name="Notas 2 3 3 2 2 3 2" xfId="32804"/>
    <cellStyle name="Notas 2 3 3 2 2 4" xfId="32805"/>
    <cellStyle name="Notas 2 3 3 2 2 4 2" xfId="32806"/>
    <cellStyle name="Notas 2 3 3 2 2 5" xfId="32807"/>
    <cellStyle name="Notas 2 3 3 2 2 5 2" xfId="32808"/>
    <cellStyle name="Notas 2 3 3 2 2 6" xfId="32809"/>
    <cellStyle name="Notas 2 3 3 2 2 6 2" xfId="32810"/>
    <cellStyle name="Notas 2 3 3 2 2 7" xfId="32811"/>
    <cellStyle name="Notas 2 3 3 2 2 7 2" xfId="32812"/>
    <cellStyle name="Notas 2 3 3 2 2 8" xfId="32813"/>
    <cellStyle name="Notas 2 3 3 2 2 8 2" xfId="32814"/>
    <cellStyle name="Notas 2 3 3 2 2 9" xfId="32815"/>
    <cellStyle name="Notas 2 3 3 2 2 9 2" xfId="32816"/>
    <cellStyle name="Notas 2 3 3 2 3" xfId="32817"/>
    <cellStyle name="Notas 2 3 3 2 3 10" xfId="32818"/>
    <cellStyle name="Notas 2 3 3 2 3 10 2" xfId="32819"/>
    <cellStyle name="Notas 2 3 3 2 3 11" xfId="32820"/>
    <cellStyle name="Notas 2 3 3 2 3 2" xfId="32821"/>
    <cellStyle name="Notas 2 3 3 2 3 2 2" xfId="32822"/>
    <cellStyle name="Notas 2 3 3 2 3 3" xfId="32823"/>
    <cellStyle name="Notas 2 3 3 2 3 3 2" xfId="32824"/>
    <cellStyle name="Notas 2 3 3 2 3 4" xfId="32825"/>
    <cellStyle name="Notas 2 3 3 2 3 4 2" xfId="32826"/>
    <cellStyle name="Notas 2 3 3 2 3 5" xfId="32827"/>
    <cellStyle name="Notas 2 3 3 2 3 5 2" xfId="32828"/>
    <cellStyle name="Notas 2 3 3 2 3 6" xfId="32829"/>
    <cellStyle name="Notas 2 3 3 2 3 6 2" xfId="32830"/>
    <cellStyle name="Notas 2 3 3 2 3 7" xfId="32831"/>
    <cellStyle name="Notas 2 3 3 2 3 7 2" xfId="32832"/>
    <cellStyle name="Notas 2 3 3 2 3 8" xfId="32833"/>
    <cellStyle name="Notas 2 3 3 2 3 8 2" xfId="32834"/>
    <cellStyle name="Notas 2 3 3 2 3 9" xfId="32835"/>
    <cellStyle name="Notas 2 3 3 2 3 9 2" xfId="32836"/>
    <cellStyle name="Notas 2 3 3 2 4" xfId="32837"/>
    <cellStyle name="Notas 2 3 3 2 4 2" xfId="32838"/>
    <cellStyle name="Notas 2 3 3 2 5" xfId="32839"/>
    <cellStyle name="Notas 2 3 3 2 5 2" xfId="32840"/>
    <cellStyle name="Notas 2 3 3 2 6" xfId="32841"/>
    <cellStyle name="Notas 2 3 3 2 6 2" xfId="32842"/>
    <cellStyle name="Notas 2 3 3 2 7" xfId="32843"/>
    <cellStyle name="Notas 2 3 3 2 7 2" xfId="32844"/>
    <cellStyle name="Notas 2 3 3 2 8" xfId="32845"/>
    <cellStyle name="Notas 2 3 3 2 8 2" xfId="32846"/>
    <cellStyle name="Notas 2 3 3 2 9" xfId="32847"/>
    <cellStyle name="Notas 2 3 3 2 9 2" xfId="32848"/>
    <cellStyle name="Notas 2 3 3 3" xfId="32849"/>
    <cellStyle name="Notas 2 3 3 3 10" xfId="32850"/>
    <cellStyle name="Notas 2 3 3 3 10 2" xfId="32851"/>
    <cellStyle name="Notas 2 3 3 3 11" xfId="32852"/>
    <cellStyle name="Notas 2 3 3 3 11 2" xfId="32853"/>
    <cellStyle name="Notas 2 3 3 3 12" xfId="32854"/>
    <cellStyle name="Notas 2 3 3 3 12 2" xfId="32855"/>
    <cellStyle name="Notas 2 3 3 3 13" xfId="32856"/>
    <cellStyle name="Notas 2 3 3 3 2" xfId="32857"/>
    <cellStyle name="Notas 2 3 3 3 2 10" xfId="32858"/>
    <cellStyle name="Notas 2 3 3 3 2 10 2" xfId="32859"/>
    <cellStyle name="Notas 2 3 3 3 2 11" xfId="32860"/>
    <cellStyle name="Notas 2 3 3 3 2 2" xfId="32861"/>
    <cellStyle name="Notas 2 3 3 3 2 2 2" xfId="32862"/>
    <cellStyle name="Notas 2 3 3 3 2 3" xfId="32863"/>
    <cellStyle name="Notas 2 3 3 3 2 3 2" xfId="32864"/>
    <cellStyle name="Notas 2 3 3 3 2 4" xfId="32865"/>
    <cellStyle name="Notas 2 3 3 3 2 4 2" xfId="32866"/>
    <cellStyle name="Notas 2 3 3 3 2 5" xfId="32867"/>
    <cellStyle name="Notas 2 3 3 3 2 5 2" xfId="32868"/>
    <cellStyle name="Notas 2 3 3 3 2 6" xfId="32869"/>
    <cellStyle name="Notas 2 3 3 3 2 6 2" xfId="32870"/>
    <cellStyle name="Notas 2 3 3 3 2 7" xfId="32871"/>
    <cellStyle name="Notas 2 3 3 3 2 7 2" xfId="32872"/>
    <cellStyle name="Notas 2 3 3 3 2 8" xfId="32873"/>
    <cellStyle name="Notas 2 3 3 3 2 8 2" xfId="32874"/>
    <cellStyle name="Notas 2 3 3 3 2 9" xfId="32875"/>
    <cellStyle name="Notas 2 3 3 3 2 9 2" xfId="32876"/>
    <cellStyle name="Notas 2 3 3 3 3" xfId="32877"/>
    <cellStyle name="Notas 2 3 3 3 3 10" xfId="32878"/>
    <cellStyle name="Notas 2 3 3 3 3 10 2" xfId="32879"/>
    <cellStyle name="Notas 2 3 3 3 3 11" xfId="32880"/>
    <cellStyle name="Notas 2 3 3 3 3 2" xfId="32881"/>
    <cellStyle name="Notas 2 3 3 3 3 2 2" xfId="32882"/>
    <cellStyle name="Notas 2 3 3 3 3 3" xfId="32883"/>
    <cellStyle name="Notas 2 3 3 3 3 3 2" xfId="32884"/>
    <cellStyle name="Notas 2 3 3 3 3 4" xfId="32885"/>
    <cellStyle name="Notas 2 3 3 3 3 4 2" xfId="32886"/>
    <cellStyle name="Notas 2 3 3 3 3 5" xfId="32887"/>
    <cellStyle name="Notas 2 3 3 3 3 5 2" xfId="32888"/>
    <cellStyle name="Notas 2 3 3 3 3 6" xfId="32889"/>
    <cellStyle name="Notas 2 3 3 3 3 6 2" xfId="32890"/>
    <cellStyle name="Notas 2 3 3 3 3 7" xfId="32891"/>
    <cellStyle name="Notas 2 3 3 3 3 7 2" xfId="32892"/>
    <cellStyle name="Notas 2 3 3 3 3 8" xfId="32893"/>
    <cellStyle name="Notas 2 3 3 3 3 8 2" xfId="32894"/>
    <cellStyle name="Notas 2 3 3 3 3 9" xfId="32895"/>
    <cellStyle name="Notas 2 3 3 3 3 9 2" xfId="32896"/>
    <cellStyle name="Notas 2 3 3 3 4" xfId="32897"/>
    <cellStyle name="Notas 2 3 3 3 4 2" xfId="32898"/>
    <cellStyle name="Notas 2 3 3 3 5" xfId="32899"/>
    <cellStyle name="Notas 2 3 3 3 5 2" xfId="32900"/>
    <cellStyle name="Notas 2 3 3 3 6" xfId="32901"/>
    <cellStyle name="Notas 2 3 3 3 6 2" xfId="32902"/>
    <cellStyle name="Notas 2 3 3 3 7" xfId="32903"/>
    <cellStyle name="Notas 2 3 3 3 7 2" xfId="32904"/>
    <cellStyle name="Notas 2 3 3 3 8" xfId="32905"/>
    <cellStyle name="Notas 2 3 3 3 8 2" xfId="32906"/>
    <cellStyle name="Notas 2 3 3 3 9" xfId="32907"/>
    <cellStyle name="Notas 2 3 3 3 9 2" xfId="32908"/>
    <cellStyle name="Notas 2 3 3 4" xfId="32909"/>
    <cellStyle name="Notas 2 3 3 4 10" xfId="32910"/>
    <cellStyle name="Notas 2 3 3 4 10 2" xfId="32911"/>
    <cellStyle name="Notas 2 3 3 4 11" xfId="32912"/>
    <cellStyle name="Notas 2 3 3 4 2" xfId="32913"/>
    <cellStyle name="Notas 2 3 3 4 2 2" xfId="32914"/>
    <cellStyle name="Notas 2 3 3 4 3" xfId="32915"/>
    <cellStyle name="Notas 2 3 3 4 3 2" xfId="32916"/>
    <cellStyle name="Notas 2 3 3 4 4" xfId="32917"/>
    <cellStyle name="Notas 2 3 3 4 4 2" xfId="32918"/>
    <cellStyle name="Notas 2 3 3 4 5" xfId="32919"/>
    <cellStyle name="Notas 2 3 3 4 5 2" xfId="32920"/>
    <cellStyle name="Notas 2 3 3 4 6" xfId="32921"/>
    <cellStyle name="Notas 2 3 3 4 6 2" xfId="32922"/>
    <cellStyle name="Notas 2 3 3 4 7" xfId="32923"/>
    <cellStyle name="Notas 2 3 3 4 7 2" xfId="32924"/>
    <cellStyle name="Notas 2 3 3 4 8" xfId="32925"/>
    <cellStyle name="Notas 2 3 3 4 8 2" xfId="32926"/>
    <cellStyle name="Notas 2 3 3 4 9" xfId="32927"/>
    <cellStyle name="Notas 2 3 3 4 9 2" xfId="32928"/>
    <cellStyle name="Notas 2 3 3 5" xfId="32929"/>
    <cellStyle name="Notas 2 3 3 5 10" xfId="32930"/>
    <cellStyle name="Notas 2 3 3 5 10 2" xfId="32931"/>
    <cellStyle name="Notas 2 3 3 5 11" xfId="32932"/>
    <cellStyle name="Notas 2 3 3 5 2" xfId="32933"/>
    <cellStyle name="Notas 2 3 3 5 2 2" xfId="32934"/>
    <cellStyle name="Notas 2 3 3 5 3" xfId="32935"/>
    <cellStyle name="Notas 2 3 3 5 3 2" xfId="32936"/>
    <cellStyle name="Notas 2 3 3 5 4" xfId="32937"/>
    <cellStyle name="Notas 2 3 3 5 4 2" xfId="32938"/>
    <cellStyle name="Notas 2 3 3 5 5" xfId="32939"/>
    <cellStyle name="Notas 2 3 3 5 5 2" xfId="32940"/>
    <cellStyle name="Notas 2 3 3 5 6" xfId="32941"/>
    <cellStyle name="Notas 2 3 3 5 6 2" xfId="32942"/>
    <cellStyle name="Notas 2 3 3 5 7" xfId="32943"/>
    <cellStyle name="Notas 2 3 3 5 7 2" xfId="32944"/>
    <cellStyle name="Notas 2 3 3 5 8" xfId="32945"/>
    <cellStyle name="Notas 2 3 3 5 8 2" xfId="32946"/>
    <cellStyle name="Notas 2 3 3 5 9" xfId="32947"/>
    <cellStyle name="Notas 2 3 3 5 9 2" xfId="32948"/>
    <cellStyle name="Notas 2 3 3 6" xfId="32949"/>
    <cellStyle name="Notas 2 3 3 6 2" xfId="32950"/>
    <cellStyle name="Notas 2 3 3 7" xfId="32951"/>
    <cellStyle name="Notas 2 3 3 7 2" xfId="32952"/>
    <cellStyle name="Notas 2 3 3 8" xfId="32953"/>
    <cellStyle name="Notas 2 3 3 8 2" xfId="32954"/>
    <cellStyle name="Notas 2 3 3 9" xfId="32955"/>
    <cellStyle name="Notas 2 3 3 9 2" xfId="32956"/>
    <cellStyle name="Notas 2 3 4" xfId="32957"/>
    <cellStyle name="Notas 2 3 4 10" xfId="32958"/>
    <cellStyle name="Notas 2 3 4 10 2" xfId="32959"/>
    <cellStyle name="Notas 2 3 4 11" xfId="32960"/>
    <cellStyle name="Notas 2 3 4 11 2" xfId="32961"/>
    <cellStyle name="Notas 2 3 4 12" xfId="32962"/>
    <cellStyle name="Notas 2 3 4 12 2" xfId="32963"/>
    <cellStyle name="Notas 2 3 4 13" xfId="32964"/>
    <cellStyle name="Notas 2 3 4 13 2" xfId="32965"/>
    <cellStyle name="Notas 2 3 4 14" xfId="32966"/>
    <cellStyle name="Notas 2 3 4 14 2" xfId="32967"/>
    <cellStyle name="Notas 2 3 4 15" xfId="32968"/>
    <cellStyle name="Notas 2 3 4 2" xfId="32969"/>
    <cellStyle name="Notas 2 3 4 2 10" xfId="32970"/>
    <cellStyle name="Notas 2 3 4 2 10 2" xfId="32971"/>
    <cellStyle name="Notas 2 3 4 2 11" xfId="32972"/>
    <cellStyle name="Notas 2 3 4 2 11 2" xfId="32973"/>
    <cellStyle name="Notas 2 3 4 2 12" xfId="32974"/>
    <cellStyle name="Notas 2 3 4 2 12 2" xfId="32975"/>
    <cellStyle name="Notas 2 3 4 2 13" xfId="32976"/>
    <cellStyle name="Notas 2 3 4 2 2" xfId="32977"/>
    <cellStyle name="Notas 2 3 4 2 2 10" xfId="32978"/>
    <cellStyle name="Notas 2 3 4 2 2 10 2" xfId="32979"/>
    <cellStyle name="Notas 2 3 4 2 2 11" xfId="32980"/>
    <cellStyle name="Notas 2 3 4 2 2 2" xfId="32981"/>
    <cellStyle name="Notas 2 3 4 2 2 2 2" xfId="32982"/>
    <cellStyle name="Notas 2 3 4 2 2 3" xfId="32983"/>
    <cellStyle name="Notas 2 3 4 2 2 3 2" xfId="32984"/>
    <cellStyle name="Notas 2 3 4 2 2 4" xfId="32985"/>
    <cellStyle name="Notas 2 3 4 2 2 4 2" xfId="32986"/>
    <cellStyle name="Notas 2 3 4 2 2 5" xfId="32987"/>
    <cellStyle name="Notas 2 3 4 2 2 5 2" xfId="32988"/>
    <cellStyle name="Notas 2 3 4 2 2 6" xfId="32989"/>
    <cellStyle name="Notas 2 3 4 2 2 6 2" xfId="32990"/>
    <cellStyle name="Notas 2 3 4 2 2 7" xfId="32991"/>
    <cellStyle name="Notas 2 3 4 2 2 7 2" xfId="32992"/>
    <cellStyle name="Notas 2 3 4 2 2 8" xfId="32993"/>
    <cellStyle name="Notas 2 3 4 2 2 8 2" xfId="32994"/>
    <cellStyle name="Notas 2 3 4 2 2 9" xfId="32995"/>
    <cellStyle name="Notas 2 3 4 2 2 9 2" xfId="32996"/>
    <cellStyle name="Notas 2 3 4 2 3" xfId="32997"/>
    <cellStyle name="Notas 2 3 4 2 3 10" xfId="32998"/>
    <cellStyle name="Notas 2 3 4 2 3 10 2" xfId="32999"/>
    <cellStyle name="Notas 2 3 4 2 3 11" xfId="33000"/>
    <cellStyle name="Notas 2 3 4 2 3 2" xfId="33001"/>
    <cellStyle name="Notas 2 3 4 2 3 2 2" xfId="33002"/>
    <cellStyle name="Notas 2 3 4 2 3 3" xfId="33003"/>
    <cellStyle name="Notas 2 3 4 2 3 3 2" xfId="33004"/>
    <cellStyle name="Notas 2 3 4 2 3 4" xfId="33005"/>
    <cellStyle name="Notas 2 3 4 2 3 4 2" xfId="33006"/>
    <cellStyle name="Notas 2 3 4 2 3 5" xfId="33007"/>
    <cellStyle name="Notas 2 3 4 2 3 5 2" xfId="33008"/>
    <cellStyle name="Notas 2 3 4 2 3 6" xfId="33009"/>
    <cellStyle name="Notas 2 3 4 2 3 6 2" xfId="33010"/>
    <cellStyle name="Notas 2 3 4 2 3 7" xfId="33011"/>
    <cellStyle name="Notas 2 3 4 2 3 7 2" xfId="33012"/>
    <cellStyle name="Notas 2 3 4 2 3 8" xfId="33013"/>
    <cellStyle name="Notas 2 3 4 2 3 8 2" xfId="33014"/>
    <cellStyle name="Notas 2 3 4 2 3 9" xfId="33015"/>
    <cellStyle name="Notas 2 3 4 2 3 9 2" xfId="33016"/>
    <cellStyle name="Notas 2 3 4 2 4" xfId="33017"/>
    <cellStyle name="Notas 2 3 4 2 4 2" xfId="33018"/>
    <cellStyle name="Notas 2 3 4 2 5" xfId="33019"/>
    <cellStyle name="Notas 2 3 4 2 5 2" xfId="33020"/>
    <cellStyle name="Notas 2 3 4 2 6" xfId="33021"/>
    <cellStyle name="Notas 2 3 4 2 6 2" xfId="33022"/>
    <cellStyle name="Notas 2 3 4 2 7" xfId="33023"/>
    <cellStyle name="Notas 2 3 4 2 7 2" xfId="33024"/>
    <cellStyle name="Notas 2 3 4 2 8" xfId="33025"/>
    <cellStyle name="Notas 2 3 4 2 8 2" xfId="33026"/>
    <cellStyle name="Notas 2 3 4 2 9" xfId="33027"/>
    <cellStyle name="Notas 2 3 4 2 9 2" xfId="33028"/>
    <cellStyle name="Notas 2 3 4 3" xfId="33029"/>
    <cellStyle name="Notas 2 3 4 3 10" xfId="33030"/>
    <cellStyle name="Notas 2 3 4 3 10 2" xfId="33031"/>
    <cellStyle name="Notas 2 3 4 3 11" xfId="33032"/>
    <cellStyle name="Notas 2 3 4 3 11 2" xfId="33033"/>
    <cellStyle name="Notas 2 3 4 3 12" xfId="33034"/>
    <cellStyle name="Notas 2 3 4 3 12 2" xfId="33035"/>
    <cellStyle name="Notas 2 3 4 3 13" xfId="33036"/>
    <cellStyle name="Notas 2 3 4 3 2" xfId="33037"/>
    <cellStyle name="Notas 2 3 4 3 2 10" xfId="33038"/>
    <cellStyle name="Notas 2 3 4 3 2 10 2" xfId="33039"/>
    <cellStyle name="Notas 2 3 4 3 2 11" xfId="33040"/>
    <cellStyle name="Notas 2 3 4 3 2 2" xfId="33041"/>
    <cellStyle name="Notas 2 3 4 3 2 2 2" xfId="33042"/>
    <cellStyle name="Notas 2 3 4 3 2 3" xfId="33043"/>
    <cellStyle name="Notas 2 3 4 3 2 3 2" xfId="33044"/>
    <cellStyle name="Notas 2 3 4 3 2 4" xfId="33045"/>
    <cellStyle name="Notas 2 3 4 3 2 4 2" xfId="33046"/>
    <cellStyle name="Notas 2 3 4 3 2 5" xfId="33047"/>
    <cellStyle name="Notas 2 3 4 3 2 5 2" xfId="33048"/>
    <cellStyle name="Notas 2 3 4 3 2 6" xfId="33049"/>
    <cellStyle name="Notas 2 3 4 3 2 6 2" xfId="33050"/>
    <cellStyle name="Notas 2 3 4 3 2 7" xfId="33051"/>
    <cellStyle name="Notas 2 3 4 3 2 7 2" xfId="33052"/>
    <cellStyle name="Notas 2 3 4 3 2 8" xfId="33053"/>
    <cellStyle name="Notas 2 3 4 3 2 8 2" xfId="33054"/>
    <cellStyle name="Notas 2 3 4 3 2 9" xfId="33055"/>
    <cellStyle name="Notas 2 3 4 3 2 9 2" xfId="33056"/>
    <cellStyle name="Notas 2 3 4 3 3" xfId="33057"/>
    <cellStyle name="Notas 2 3 4 3 3 10" xfId="33058"/>
    <cellStyle name="Notas 2 3 4 3 3 10 2" xfId="33059"/>
    <cellStyle name="Notas 2 3 4 3 3 11" xfId="33060"/>
    <cellStyle name="Notas 2 3 4 3 3 2" xfId="33061"/>
    <cellStyle name="Notas 2 3 4 3 3 2 2" xfId="33062"/>
    <cellStyle name="Notas 2 3 4 3 3 3" xfId="33063"/>
    <cellStyle name="Notas 2 3 4 3 3 3 2" xfId="33064"/>
    <cellStyle name="Notas 2 3 4 3 3 4" xfId="33065"/>
    <cellStyle name="Notas 2 3 4 3 3 4 2" xfId="33066"/>
    <cellStyle name="Notas 2 3 4 3 3 5" xfId="33067"/>
    <cellStyle name="Notas 2 3 4 3 3 5 2" xfId="33068"/>
    <cellStyle name="Notas 2 3 4 3 3 6" xfId="33069"/>
    <cellStyle name="Notas 2 3 4 3 3 6 2" xfId="33070"/>
    <cellStyle name="Notas 2 3 4 3 3 7" xfId="33071"/>
    <cellStyle name="Notas 2 3 4 3 3 7 2" xfId="33072"/>
    <cellStyle name="Notas 2 3 4 3 3 8" xfId="33073"/>
    <cellStyle name="Notas 2 3 4 3 3 8 2" xfId="33074"/>
    <cellStyle name="Notas 2 3 4 3 3 9" xfId="33075"/>
    <cellStyle name="Notas 2 3 4 3 3 9 2" xfId="33076"/>
    <cellStyle name="Notas 2 3 4 3 4" xfId="33077"/>
    <cellStyle name="Notas 2 3 4 3 4 2" xfId="33078"/>
    <cellStyle name="Notas 2 3 4 3 5" xfId="33079"/>
    <cellStyle name="Notas 2 3 4 3 5 2" xfId="33080"/>
    <cellStyle name="Notas 2 3 4 3 6" xfId="33081"/>
    <cellStyle name="Notas 2 3 4 3 6 2" xfId="33082"/>
    <cellStyle name="Notas 2 3 4 3 7" xfId="33083"/>
    <cellStyle name="Notas 2 3 4 3 7 2" xfId="33084"/>
    <cellStyle name="Notas 2 3 4 3 8" xfId="33085"/>
    <cellStyle name="Notas 2 3 4 3 8 2" xfId="33086"/>
    <cellStyle name="Notas 2 3 4 3 9" xfId="33087"/>
    <cellStyle name="Notas 2 3 4 3 9 2" xfId="33088"/>
    <cellStyle name="Notas 2 3 4 4" xfId="33089"/>
    <cellStyle name="Notas 2 3 4 4 10" xfId="33090"/>
    <cellStyle name="Notas 2 3 4 4 10 2" xfId="33091"/>
    <cellStyle name="Notas 2 3 4 4 11" xfId="33092"/>
    <cellStyle name="Notas 2 3 4 4 2" xfId="33093"/>
    <cellStyle name="Notas 2 3 4 4 2 2" xfId="33094"/>
    <cellStyle name="Notas 2 3 4 4 3" xfId="33095"/>
    <cellStyle name="Notas 2 3 4 4 3 2" xfId="33096"/>
    <cellStyle name="Notas 2 3 4 4 4" xfId="33097"/>
    <cellStyle name="Notas 2 3 4 4 4 2" xfId="33098"/>
    <cellStyle name="Notas 2 3 4 4 5" xfId="33099"/>
    <cellStyle name="Notas 2 3 4 4 5 2" xfId="33100"/>
    <cellStyle name="Notas 2 3 4 4 6" xfId="33101"/>
    <cellStyle name="Notas 2 3 4 4 6 2" xfId="33102"/>
    <cellStyle name="Notas 2 3 4 4 7" xfId="33103"/>
    <cellStyle name="Notas 2 3 4 4 7 2" xfId="33104"/>
    <cellStyle name="Notas 2 3 4 4 8" xfId="33105"/>
    <cellStyle name="Notas 2 3 4 4 8 2" xfId="33106"/>
    <cellStyle name="Notas 2 3 4 4 9" xfId="33107"/>
    <cellStyle name="Notas 2 3 4 4 9 2" xfId="33108"/>
    <cellStyle name="Notas 2 3 4 5" xfId="33109"/>
    <cellStyle name="Notas 2 3 4 5 10" xfId="33110"/>
    <cellStyle name="Notas 2 3 4 5 10 2" xfId="33111"/>
    <cellStyle name="Notas 2 3 4 5 11" xfId="33112"/>
    <cellStyle name="Notas 2 3 4 5 2" xfId="33113"/>
    <cellStyle name="Notas 2 3 4 5 2 2" xfId="33114"/>
    <cellStyle name="Notas 2 3 4 5 3" xfId="33115"/>
    <cellStyle name="Notas 2 3 4 5 3 2" xfId="33116"/>
    <cellStyle name="Notas 2 3 4 5 4" xfId="33117"/>
    <cellStyle name="Notas 2 3 4 5 4 2" xfId="33118"/>
    <cellStyle name="Notas 2 3 4 5 5" xfId="33119"/>
    <cellStyle name="Notas 2 3 4 5 5 2" xfId="33120"/>
    <cellStyle name="Notas 2 3 4 5 6" xfId="33121"/>
    <cellStyle name="Notas 2 3 4 5 6 2" xfId="33122"/>
    <cellStyle name="Notas 2 3 4 5 7" xfId="33123"/>
    <cellStyle name="Notas 2 3 4 5 7 2" xfId="33124"/>
    <cellStyle name="Notas 2 3 4 5 8" xfId="33125"/>
    <cellStyle name="Notas 2 3 4 5 8 2" xfId="33126"/>
    <cellStyle name="Notas 2 3 4 5 9" xfId="33127"/>
    <cellStyle name="Notas 2 3 4 5 9 2" xfId="33128"/>
    <cellStyle name="Notas 2 3 4 6" xfId="33129"/>
    <cellStyle name="Notas 2 3 4 6 2" xfId="33130"/>
    <cellStyle name="Notas 2 3 4 7" xfId="33131"/>
    <cellStyle name="Notas 2 3 4 7 2" xfId="33132"/>
    <cellStyle name="Notas 2 3 4 8" xfId="33133"/>
    <cellStyle name="Notas 2 3 4 8 2" xfId="33134"/>
    <cellStyle name="Notas 2 3 4 9" xfId="33135"/>
    <cellStyle name="Notas 2 3 4 9 2" xfId="33136"/>
    <cellStyle name="Notas 2 3 5" xfId="33137"/>
    <cellStyle name="Notas 2 3 5 10" xfId="33138"/>
    <cellStyle name="Notas 2 3 5 10 2" xfId="33139"/>
    <cellStyle name="Notas 2 3 5 11" xfId="33140"/>
    <cellStyle name="Notas 2 3 5 11 2" xfId="33141"/>
    <cellStyle name="Notas 2 3 5 12" xfId="33142"/>
    <cellStyle name="Notas 2 3 5 12 2" xfId="33143"/>
    <cellStyle name="Notas 2 3 5 13" xfId="33144"/>
    <cellStyle name="Notas 2 3 5 13 2" xfId="33145"/>
    <cellStyle name="Notas 2 3 5 14" xfId="33146"/>
    <cellStyle name="Notas 2 3 5 14 2" xfId="33147"/>
    <cellStyle name="Notas 2 3 5 15" xfId="33148"/>
    <cellStyle name="Notas 2 3 5 2" xfId="33149"/>
    <cellStyle name="Notas 2 3 5 2 10" xfId="33150"/>
    <cellStyle name="Notas 2 3 5 2 10 2" xfId="33151"/>
    <cellStyle name="Notas 2 3 5 2 11" xfId="33152"/>
    <cellStyle name="Notas 2 3 5 2 11 2" xfId="33153"/>
    <cellStyle name="Notas 2 3 5 2 12" xfId="33154"/>
    <cellStyle name="Notas 2 3 5 2 12 2" xfId="33155"/>
    <cellStyle name="Notas 2 3 5 2 13" xfId="33156"/>
    <cellStyle name="Notas 2 3 5 2 2" xfId="33157"/>
    <cellStyle name="Notas 2 3 5 2 2 10" xfId="33158"/>
    <cellStyle name="Notas 2 3 5 2 2 10 2" xfId="33159"/>
    <cellStyle name="Notas 2 3 5 2 2 11" xfId="33160"/>
    <cellStyle name="Notas 2 3 5 2 2 2" xfId="33161"/>
    <cellStyle name="Notas 2 3 5 2 2 2 2" xfId="33162"/>
    <cellStyle name="Notas 2 3 5 2 2 3" xfId="33163"/>
    <cellStyle name="Notas 2 3 5 2 2 3 2" xfId="33164"/>
    <cellStyle name="Notas 2 3 5 2 2 4" xfId="33165"/>
    <cellStyle name="Notas 2 3 5 2 2 4 2" xfId="33166"/>
    <cellStyle name="Notas 2 3 5 2 2 5" xfId="33167"/>
    <cellStyle name="Notas 2 3 5 2 2 5 2" xfId="33168"/>
    <cellStyle name="Notas 2 3 5 2 2 6" xfId="33169"/>
    <cellStyle name="Notas 2 3 5 2 2 6 2" xfId="33170"/>
    <cellStyle name="Notas 2 3 5 2 2 7" xfId="33171"/>
    <cellStyle name="Notas 2 3 5 2 2 7 2" xfId="33172"/>
    <cellStyle name="Notas 2 3 5 2 2 8" xfId="33173"/>
    <cellStyle name="Notas 2 3 5 2 2 8 2" xfId="33174"/>
    <cellStyle name="Notas 2 3 5 2 2 9" xfId="33175"/>
    <cellStyle name="Notas 2 3 5 2 2 9 2" xfId="33176"/>
    <cellStyle name="Notas 2 3 5 2 3" xfId="33177"/>
    <cellStyle name="Notas 2 3 5 2 3 10" xfId="33178"/>
    <cellStyle name="Notas 2 3 5 2 3 10 2" xfId="33179"/>
    <cellStyle name="Notas 2 3 5 2 3 11" xfId="33180"/>
    <cellStyle name="Notas 2 3 5 2 3 2" xfId="33181"/>
    <cellStyle name="Notas 2 3 5 2 3 2 2" xfId="33182"/>
    <cellStyle name="Notas 2 3 5 2 3 3" xfId="33183"/>
    <cellStyle name="Notas 2 3 5 2 3 3 2" xfId="33184"/>
    <cellStyle name="Notas 2 3 5 2 3 4" xfId="33185"/>
    <cellStyle name="Notas 2 3 5 2 3 4 2" xfId="33186"/>
    <cellStyle name="Notas 2 3 5 2 3 5" xfId="33187"/>
    <cellStyle name="Notas 2 3 5 2 3 5 2" xfId="33188"/>
    <cellStyle name="Notas 2 3 5 2 3 6" xfId="33189"/>
    <cellStyle name="Notas 2 3 5 2 3 6 2" xfId="33190"/>
    <cellStyle name="Notas 2 3 5 2 3 7" xfId="33191"/>
    <cellStyle name="Notas 2 3 5 2 3 7 2" xfId="33192"/>
    <cellStyle name="Notas 2 3 5 2 3 8" xfId="33193"/>
    <cellStyle name="Notas 2 3 5 2 3 8 2" xfId="33194"/>
    <cellStyle name="Notas 2 3 5 2 3 9" xfId="33195"/>
    <cellStyle name="Notas 2 3 5 2 3 9 2" xfId="33196"/>
    <cellStyle name="Notas 2 3 5 2 4" xfId="33197"/>
    <cellStyle name="Notas 2 3 5 2 4 2" xfId="33198"/>
    <cellStyle name="Notas 2 3 5 2 5" xfId="33199"/>
    <cellStyle name="Notas 2 3 5 2 5 2" xfId="33200"/>
    <cellStyle name="Notas 2 3 5 2 6" xfId="33201"/>
    <cellStyle name="Notas 2 3 5 2 6 2" xfId="33202"/>
    <cellStyle name="Notas 2 3 5 2 7" xfId="33203"/>
    <cellStyle name="Notas 2 3 5 2 7 2" xfId="33204"/>
    <cellStyle name="Notas 2 3 5 2 8" xfId="33205"/>
    <cellStyle name="Notas 2 3 5 2 8 2" xfId="33206"/>
    <cellStyle name="Notas 2 3 5 2 9" xfId="33207"/>
    <cellStyle name="Notas 2 3 5 2 9 2" xfId="33208"/>
    <cellStyle name="Notas 2 3 5 3" xfId="33209"/>
    <cellStyle name="Notas 2 3 5 3 10" xfId="33210"/>
    <cellStyle name="Notas 2 3 5 3 10 2" xfId="33211"/>
    <cellStyle name="Notas 2 3 5 3 11" xfId="33212"/>
    <cellStyle name="Notas 2 3 5 3 11 2" xfId="33213"/>
    <cellStyle name="Notas 2 3 5 3 12" xfId="33214"/>
    <cellStyle name="Notas 2 3 5 3 12 2" xfId="33215"/>
    <cellStyle name="Notas 2 3 5 3 13" xfId="33216"/>
    <cellStyle name="Notas 2 3 5 3 2" xfId="33217"/>
    <cellStyle name="Notas 2 3 5 3 2 10" xfId="33218"/>
    <cellStyle name="Notas 2 3 5 3 2 10 2" xfId="33219"/>
    <cellStyle name="Notas 2 3 5 3 2 11" xfId="33220"/>
    <cellStyle name="Notas 2 3 5 3 2 2" xfId="33221"/>
    <cellStyle name="Notas 2 3 5 3 2 2 2" xfId="33222"/>
    <cellStyle name="Notas 2 3 5 3 2 3" xfId="33223"/>
    <cellStyle name="Notas 2 3 5 3 2 3 2" xfId="33224"/>
    <cellStyle name="Notas 2 3 5 3 2 4" xfId="33225"/>
    <cellStyle name="Notas 2 3 5 3 2 4 2" xfId="33226"/>
    <cellStyle name="Notas 2 3 5 3 2 5" xfId="33227"/>
    <cellStyle name="Notas 2 3 5 3 2 5 2" xfId="33228"/>
    <cellStyle name="Notas 2 3 5 3 2 6" xfId="33229"/>
    <cellStyle name="Notas 2 3 5 3 2 6 2" xfId="33230"/>
    <cellStyle name="Notas 2 3 5 3 2 7" xfId="33231"/>
    <cellStyle name="Notas 2 3 5 3 2 7 2" xfId="33232"/>
    <cellStyle name="Notas 2 3 5 3 2 8" xfId="33233"/>
    <cellStyle name="Notas 2 3 5 3 2 8 2" xfId="33234"/>
    <cellStyle name="Notas 2 3 5 3 2 9" xfId="33235"/>
    <cellStyle name="Notas 2 3 5 3 2 9 2" xfId="33236"/>
    <cellStyle name="Notas 2 3 5 3 3" xfId="33237"/>
    <cellStyle name="Notas 2 3 5 3 3 10" xfId="33238"/>
    <cellStyle name="Notas 2 3 5 3 3 10 2" xfId="33239"/>
    <cellStyle name="Notas 2 3 5 3 3 11" xfId="33240"/>
    <cellStyle name="Notas 2 3 5 3 3 2" xfId="33241"/>
    <cellStyle name="Notas 2 3 5 3 3 2 2" xfId="33242"/>
    <cellStyle name="Notas 2 3 5 3 3 3" xfId="33243"/>
    <cellStyle name="Notas 2 3 5 3 3 3 2" xfId="33244"/>
    <cellStyle name="Notas 2 3 5 3 3 4" xfId="33245"/>
    <cellStyle name="Notas 2 3 5 3 3 4 2" xfId="33246"/>
    <cellStyle name="Notas 2 3 5 3 3 5" xfId="33247"/>
    <cellStyle name="Notas 2 3 5 3 3 5 2" xfId="33248"/>
    <cellStyle name="Notas 2 3 5 3 3 6" xfId="33249"/>
    <cellStyle name="Notas 2 3 5 3 3 6 2" xfId="33250"/>
    <cellStyle name="Notas 2 3 5 3 3 7" xfId="33251"/>
    <cellStyle name="Notas 2 3 5 3 3 7 2" xfId="33252"/>
    <cellStyle name="Notas 2 3 5 3 3 8" xfId="33253"/>
    <cellStyle name="Notas 2 3 5 3 3 8 2" xfId="33254"/>
    <cellStyle name="Notas 2 3 5 3 3 9" xfId="33255"/>
    <cellStyle name="Notas 2 3 5 3 3 9 2" xfId="33256"/>
    <cellStyle name="Notas 2 3 5 3 4" xfId="33257"/>
    <cellStyle name="Notas 2 3 5 3 4 2" xfId="33258"/>
    <cellStyle name="Notas 2 3 5 3 5" xfId="33259"/>
    <cellStyle name="Notas 2 3 5 3 5 2" xfId="33260"/>
    <cellStyle name="Notas 2 3 5 3 6" xfId="33261"/>
    <cellStyle name="Notas 2 3 5 3 6 2" xfId="33262"/>
    <cellStyle name="Notas 2 3 5 3 7" xfId="33263"/>
    <cellStyle name="Notas 2 3 5 3 7 2" xfId="33264"/>
    <cellStyle name="Notas 2 3 5 3 8" xfId="33265"/>
    <cellStyle name="Notas 2 3 5 3 8 2" xfId="33266"/>
    <cellStyle name="Notas 2 3 5 3 9" xfId="33267"/>
    <cellStyle name="Notas 2 3 5 3 9 2" xfId="33268"/>
    <cellStyle name="Notas 2 3 5 4" xfId="33269"/>
    <cellStyle name="Notas 2 3 5 4 10" xfId="33270"/>
    <cellStyle name="Notas 2 3 5 4 10 2" xfId="33271"/>
    <cellStyle name="Notas 2 3 5 4 11" xfId="33272"/>
    <cellStyle name="Notas 2 3 5 4 2" xfId="33273"/>
    <cellStyle name="Notas 2 3 5 4 2 2" xfId="33274"/>
    <cellStyle name="Notas 2 3 5 4 3" xfId="33275"/>
    <cellStyle name="Notas 2 3 5 4 3 2" xfId="33276"/>
    <cellStyle name="Notas 2 3 5 4 4" xfId="33277"/>
    <cellStyle name="Notas 2 3 5 4 4 2" xfId="33278"/>
    <cellStyle name="Notas 2 3 5 4 5" xfId="33279"/>
    <cellStyle name="Notas 2 3 5 4 5 2" xfId="33280"/>
    <cellStyle name="Notas 2 3 5 4 6" xfId="33281"/>
    <cellStyle name="Notas 2 3 5 4 6 2" xfId="33282"/>
    <cellStyle name="Notas 2 3 5 4 7" xfId="33283"/>
    <cellStyle name="Notas 2 3 5 4 7 2" xfId="33284"/>
    <cellStyle name="Notas 2 3 5 4 8" xfId="33285"/>
    <cellStyle name="Notas 2 3 5 4 8 2" xfId="33286"/>
    <cellStyle name="Notas 2 3 5 4 9" xfId="33287"/>
    <cellStyle name="Notas 2 3 5 4 9 2" xfId="33288"/>
    <cellStyle name="Notas 2 3 5 5" xfId="33289"/>
    <cellStyle name="Notas 2 3 5 5 10" xfId="33290"/>
    <cellStyle name="Notas 2 3 5 5 10 2" xfId="33291"/>
    <cellStyle name="Notas 2 3 5 5 11" xfId="33292"/>
    <cellStyle name="Notas 2 3 5 5 2" xfId="33293"/>
    <cellStyle name="Notas 2 3 5 5 2 2" xfId="33294"/>
    <cellStyle name="Notas 2 3 5 5 3" xfId="33295"/>
    <cellStyle name="Notas 2 3 5 5 3 2" xfId="33296"/>
    <cellStyle name="Notas 2 3 5 5 4" xfId="33297"/>
    <cellStyle name="Notas 2 3 5 5 4 2" xfId="33298"/>
    <cellStyle name="Notas 2 3 5 5 5" xfId="33299"/>
    <cellStyle name="Notas 2 3 5 5 5 2" xfId="33300"/>
    <cellStyle name="Notas 2 3 5 5 6" xfId="33301"/>
    <cellStyle name="Notas 2 3 5 5 6 2" xfId="33302"/>
    <cellStyle name="Notas 2 3 5 5 7" xfId="33303"/>
    <cellStyle name="Notas 2 3 5 5 7 2" xfId="33304"/>
    <cellStyle name="Notas 2 3 5 5 8" xfId="33305"/>
    <cellStyle name="Notas 2 3 5 5 8 2" xfId="33306"/>
    <cellStyle name="Notas 2 3 5 5 9" xfId="33307"/>
    <cellStyle name="Notas 2 3 5 5 9 2" xfId="33308"/>
    <cellStyle name="Notas 2 3 5 6" xfId="33309"/>
    <cellStyle name="Notas 2 3 5 6 2" xfId="33310"/>
    <cellStyle name="Notas 2 3 5 7" xfId="33311"/>
    <cellStyle name="Notas 2 3 5 7 2" xfId="33312"/>
    <cellStyle name="Notas 2 3 5 8" xfId="33313"/>
    <cellStyle name="Notas 2 3 5 8 2" xfId="33314"/>
    <cellStyle name="Notas 2 3 5 9" xfId="33315"/>
    <cellStyle name="Notas 2 3 5 9 2" xfId="33316"/>
    <cellStyle name="Notas 2 3 6" xfId="33317"/>
    <cellStyle name="Notas 2 3 6 10" xfId="33318"/>
    <cellStyle name="Notas 2 3 6 10 2" xfId="33319"/>
    <cellStyle name="Notas 2 3 6 11" xfId="33320"/>
    <cellStyle name="Notas 2 3 6 11 2" xfId="33321"/>
    <cellStyle name="Notas 2 3 6 12" xfId="33322"/>
    <cellStyle name="Notas 2 3 6 12 2" xfId="33323"/>
    <cellStyle name="Notas 2 3 6 13" xfId="33324"/>
    <cellStyle name="Notas 2 3 6 2" xfId="33325"/>
    <cellStyle name="Notas 2 3 6 2 10" xfId="33326"/>
    <cellStyle name="Notas 2 3 6 2 10 2" xfId="33327"/>
    <cellStyle name="Notas 2 3 6 2 11" xfId="33328"/>
    <cellStyle name="Notas 2 3 6 2 2" xfId="33329"/>
    <cellStyle name="Notas 2 3 6 2 2 2" xfId="33330"/>
    <cellStyle name="Notas 2 3 6 2 3" xfId="33331"/>
    <cellStyle name="Notas 2 3 6 2 3 2" xfId="33332"/>
    <cellStyle name="Notas 2 3 6 2 4" xfId="33333"/>
    <cellStyle name="Notas 2 3 6 2 4 2" xfId="33334"/>
    <cellStyle name="Notas 2 3 6 2 5" xfId="33335"/>
    <cellStyle name="Notas 2 3 6 2 5 2" xfId="33336"/>
    <cellStyle name="Notas 2 3 6 2 6" xfId="33337"/>
    <cellStyle name="Notas 2 3 6 2 6 2" xfId="33338"/>
    <cellStyle name="Notas 2 3 6 2 7" xfId="33339"/>
    <cellStyle name="Notas 2 3 6 2 7 2" xfId="33340"/>
    <cellStyle name="Notas 2 3 6 2 8" xfId="33341"/>
    <cellStyle name="Notas 2 3 6 2 8 2" xfId="33342"/>
    <cellStyle name="Notas 2 3 6 2 9" xfId="33343"/>
    <cellStyle name="Notas 2 3 6 2 9 2" xfId="33344"/>
    <cellStyle name="Notas 2 3 6 3" xfId="33345"/>
    <cellStyle name="Notas 2 3 6 3 10" xfId="33346"/>
    <cellStyle name="Notas 2 3 6 3 10 2" xfId="33347"/>
    <cellStyle name="Notas 2 3 6 3 11" xfId="33348"/>
    <cellStyle name="Notas 2 3 6 3 2" xfId="33349"/>
    <cellStyle name="Notas 2 3 6 3 2 2" xfId="33350"/>
    <cellStyle name="Notas 2 3 6 3 3" xfId="33351"/>
    <cellStyle name="Notas 2 3 6 3 3 2" xfId="33352"/>
    <cellStyle name="Notas 2 3 6 3 4" xfId="33353"/>
    <cellStyle name="Notas 2 3 6 3 4 2" xfId="33354"/>
    <cellStyle name="Notas 2 3 6 3 5" xfId="33355"/>
    <cellStyle name="Notas 2 3 6 3 5 2" xfId="33356"/>
    <cellStyle name="Notas 2 3 6 3 6" xfId="33357"/>
    <cellStyle name="Notas 2 3 6 3 6 2" xfId="33358"/>
    <cellStyle name="Notas 2 3 6 3 7" xfId="33359"/>
    <cellStyle name="Notas 2 3 6 3 7 2" xfId="33360"/>
    <cellStyle name="Notas 2 3 6 3 8" xfId="33361"/>
    <cellStyle name="Notas 2 3 6 3 8 2" xfId="33362"/>
    <cellStyle name="Notas 2 3 6 3 9" xfId="33363"/>
    <cellStyle name="Notas 2 3 6 3 9 2" xfId="33364"/>
    <cellStyle name="Notas 2 3 6 4" xfId="33365"/>
    <cellStyle name="Notas 2 3 6 4 2" xfId="33366"/>
    <cellStyle name="Notas 2 3 6 5" xfId="33367"/>
    <cellStyle name="Notas 2 3 6 5 2" xfId="33368"/>
    <cellStyle name="Notas 2 3 6 6" xfId="33369"/>
    <cellStyle name="Notas 2 3 6 6 2" xfId="33370"/>
    <cellStyle name="Notas 2 3 6 7" xfId="33371"/>
    <cellStyle name="Notas 2 3 6 7 2" xfId="33372"/>
    <cellStyle name="Notas 2 3 6 8" xfId="33373"/>
    <cellStyle name="Notas 2 3 6 8 2" xfId="33374"/>
    <cellStyle name="Notas 2 3 6 9" xfId="33375"/>
    <cellStyle name="Notas 2 3 6 9 2" xfId="33376"/>
    <cellStyle name="Notas 2 3 7" xfId="33377"/>
    <cellStyle name="Notas 2 3 7 10" xfId="33378"/>
    <cellStyle name="Notas 2 3 7 10 2" xfId="33379"/>
    <cellStyle name="Notas 2 3 7 11" xfId="33380"/>
    <cellStyle name="Notas 2 3 7 11 2" xfId="33381"/>
    <cellStyle name="Notas 2 3 7 12" xfId="33382"/>
    <cellStyle name="Notas 2 3 7 12 2" xfId="33383"/>
    <cellStyle name="Notas 2 3 7 13" xfId="33384"/>
    <cellStyle name="Notas 2 3 7 2" xfId="33385"/>
    <cellStyle name="Notas 2 3 7 2 10" xfId="33386"/>
    <cellStyle name="Notas 2 3 7 2 10 2" xfId="33387"/>
    <cellStyle name="Notas 2 3 7 2 11" xfId="33388"/>
    <cellStyle name="Notas 2 3 7 2 2" xfId="33389"/>
    <cellStyle name="Notas 2 3 7 2 2 2" xfId="33390"/>
    <cellStyle name="Notas 2 3 7 2 3" xfId="33391"/>
    <cellStyle name="Notas 2 3 7 2 3 2" xfId="33392"/>
    <cellStyle name="Notas 2 3 7 2 4" xfId="33393"/>
    <cellStyle name="Notas 2 3 7 2 4 2" xfId="33394"/>
    <cellStyle name="Notas 2 3 7 2 5" xfId="33395"/>
    <cellStyle name="Notas 2 3 7 2 5 2" xfId="33396"/>
    <cellStyle name="Notas 2 3 7 2 6" xfId="33397"/>
    <cellStyle name="Notas 2 3 7 2 6 2" xfId="33398"/>
    <cellStyle name="Notas 2 3 7 2 7" xfId="33399"/>
    <cellStyle name="Notas 2 3 7 2 7 2" xfId="33400"/>
    <cellStyle name="Notas 2 3 7 2 8" xfId="33401"/>
    <cellStyle name="Notas 2 3 7 2 8 2" xfId="33402"/>
    <cellStyle name="Notas 2 3 7 2 9" xfId="33403"/>
    <cellStyle name="Notas 2 3 7 2 9 2" xfId="33404"/>
    <cellStyle name="Notas 2 3 7 3" xfId="33405"/>
    <cellStyle name="Notas 2 3 7 3 10" xfId="33406"/>
    <cellStyle name="Notas 2 3 7 3 10 2" xfId="33407"/>
    <cellStyle name="Notas 2 3 7 3 11" xfId="33408"/>
    <cellStyle name="Notas 2 3 7 3 2" xfId="33409"/>
    <cellStyle name="Notas 2 3 7 3 2 2" xfId="33410"/>
    <cellStyle name="Notas 2 3 7 3 3" xfId="33411"/>
    <cellStyle name="Notas 2 3 7 3 3 2" xfId="33412"/>
    <cellStyle name="Notas 2 3 7 3 4" xfId="33413"/>
    <cellStyle name="Notas 2 3 7 3 4 2" xfId="33414"/>
    <cellStyle name="Notas 2 3 7 3 5" xfId="33415"/>
    <cellStyle name="Notas 2 3 7 3 5 2" xfId="33416"/>
    <cellStyle name="Notas 2 3 7 3 6" xfId="33417"/>
    <cellStyle name="Notas 2 3 7 3 6 2" xfId="33418"/>
    <cellStyle name="Notas 2 3 7 3 7" xfId="33419"/>
    <cellStyle name="Notas 2 3 7 3 7 2" xfId="33420"/>
    <cellStyle name="Notas 2 3 7 3 8" xfId="33421"/>
    <cellStyle name="Notas 2 3 7 3 8 2" xfId="33422"/>
    <cellStyle name="Notas 2 3 7 3 9" xfId="33423"/>
    <cellStyle name="Notas 2 3 7 3 9 2" xfId="33424"/>
    <cellStyle name="Notas 2 3 7 4" xfId="33425"/>
    <cellStyle name="Notas 2 3 7 4 2" xfId="33426"/>
    <cellStyle name="Notas 2 3 7 5" xfId="33427"/>
    <cellStyle name="Notas 2 3 7 5 2" xfId="33428"/>
    <cellStyle name="Notas 2 3 7 6" xfId="33429"/>
    <cellStyle name="Notas 2 3 7 6 2" xfId="33430"/>
    <cellStyle name="Notas 2 3 7 7" xfId="33431"/>
    <cellStyle name="Notas 2 3 7 7 2" xfId="33432"/>
    <cellStyle name="Notas 2 3 7 8" xfId="33433"/>
    <cellStyle name="Notas 2 3 7 8 2" xfId="33434"/>
    <cellStyle name="Notas 2 3 7 9" xfId="33435"/>
    <cellStyle name="Notas 2 3 7 9 2" xfId="33436"/>
    <cellStyle name="Notas 2 3 8" xfId="33437"/>
    <cellStyle name="Notas 2 3 8 2" xfId="33438"/>
    <cellStyle name="Notas 2 3 9" xfId="33439"/>
    <cellStyle name="Notas 2 3 9 2" xfId="33440"/>
    <cellStyle name="Notas 2 4" xfId="33441"/>
    <cellStyle name="Notas 2 4 10" xfId="33442"/>
    <cellStyle name="Notas 2 4 10 2" xfId="33443"/>
    <cellStyle name="Notas 2 4 11" xfId="33444"/>
    <cellStyle name="Notas 2 4 11 2" xfId="33445"/>
    <cellStyle name="Notas 2 4 12" xfId="33446"/>
    <cellStyle name="Notas 2 4 12 2" xfId="33447"/>
    <cellStyle name="Notas 2 4 13" xfId="33448"/>
    <cellStyle name="Notas 2 4 13 2" xfId="33449"/>
    <cellStyle name="Notas 2 4 14" xfId="33450"/>
    <cellStyle name="Notas 2 4 14 2" xfId="33451"/>
    <cellStyle name="Notas 2 4 15" xfId="33452"/>
    <cellStyle name="Notas 2 4 2" xfId="33453"/>
    <cellStyle name="Notas 2 4 2 10" xfId="33454"/>
    <cellStyle name="Notas 2 4 2 10 2" xfId="33455"/>
    <cellStyle name="Notas 2 4 2 11" xfId="33456"/>
    <cellStyle name="Notas 2 4 2 11 2" xfId="33457"/>
    <cellStyle name="Notas 2 4 2 12" xfId="33458"/>
    <cellStyle name="Notas 2 4 2 12 2" xfId="33459"/>
    <cellStyle name="Notas 2 4 2 13" xfId="33460"/>
    <cellStyle name="Notas 2 4 2 2" xfId="33461"/>
    <cellStyle name="Notas 2 4 2 2 10" xfId="33462"/>
    <cellStyle name="Notas 2 4 2 2 10 2" xfId="33463"/>
    <cellStyle name="Notas 2 4 2 2 11" xfId="33464"/>
    <cellStyle name="Notas 2 4 2 2 2" xfId="33465"/>
    <cellStyle name="Notas 2 4 2 2 2 2" xfId="33466"/>
    <cellStyle name="Notas 2 4 2 2 3" xfId="33467"/>
    <cellStyle name="Notas 2 4 2 2 3 2" xfId="33468"/>
    <cellStyle name="Notas 2 4 2 2 4" xfId="33469"/>
    <cellStyle name="Notas 2 4 2 2 4 2" xfId="33470"/>
    <cellStyle name="Notas 2 4 2 2 5" xfId="33471"/>
    <cellStyle name="Notas 2 4 2 2 5 2" xfId="33472"/>
    <cellStyle name="Notas 2 4 2 2 6" xfId="33473"/>
    <cellStyle name="Notas 2 4 2 2 6 2" xfId="33474"/>
    <cellStyle name="Notas 2 4 2 2 7" xfId="33475"/>
    <cellStyle name="Notas 2 4 2 2 7 2" xfId="33476"/>
    <cellStyle name="Notas 2 4 2 2 8" xfId="33477"/>
    <cellStyle name="Notas 2 4 2 2 8 2" xfId="33478"/>
    <cellStyle name="Notas 2 4 2 2 9" xfId="33479"/>
    <cellStyle name="Notas 2 4 2 2 9 2" xfId="33480"/>
    <cellStyle name="Notas 2 4 2 3" xfId="33481"/>
    <cellStyle name="Notas 2 4 2 3 10" xfId="33482"/>
    <cellStyle name="Notas 2 4 2 3 10 2" xfId="33483"/>
    <cellStyle name="Notas 2 4 2 3 11" xfId="33484"/>
    <cellStyle name="Notas 2 4 2 3 2" xfId="33485"/>
    <cellStyle name="Notas 2 4 2 3 2 2" xfId="33486"/>
    <cellStyle name="Notas 2 4 2 3 3" xfId="33487"/>
    <cellStyle name="Notas 2 4 2 3 3 2" xfId="33488"/>
    <cellStyle name="Notas 2 4 2 3 4" xfId="33489"/>
    <cellStyle name="Notas 2 4 2 3 4 2" xfId="33490"/>
    <cellStyle name="Notas 2 4 2 3 5" xfId="33491"/>
    <cellStyle name="Notas 2 4 2 3 5 2" xfId="33492"/>
    <cellStyle name="Notas 2 4 2 3 6" xfId="33493"/>
    <cellStyle name="Notas 2 4 2 3 6 2" xfId="33494"/>
    <cellStyle name="Notas 2 4 2 3 7" xfId="33495"/>
    <cellStyle name="Notas 2 4 2 3 7 2" xfId="33496"/>
    <cellStyle name="Notas 2 4 2 3 8" xfId="33497"/>
    <cellStyle name="Notas 2 4 2 3 8 2" xfId="33498"/>
    <cellStyle name="Notas 2 4 2 3 9" xfId="33499"/>
    <cellStyle name="Notas 2 4 2 3 9 2" xfId="33500"/>
    <cellStyle name="Notas 2 4 2 4" xfId="33501"/>
    <cellStyle name="Notas 2 4 2 4 2" xfId="33502"/>
    <cellStyle name="Notas 2 4 2 5" xfId="33503"/>
    <cellStyle name="Notas 2 4 2 5 2" xfId="33504"/>
    <cellStyle name="Notas 2 4 2 6" xfId="33505"/>
    <cellStyle name="Notas 2 4 2 6 2" xfId="33506"/>
    <cellStyle name="Notas 2 4 2 7" xfId="33507"/>
    <cellStyle name="Notas 2 4 2 7 2" xfId="33508"/>
    <cellStyle name="Notas 2 4 2 8" xfId="33509"/>
    <cellStyle name="Notas 2 4 2 8 2" xfId="33510"/>
    <cellStyle name="Notas 2 4 2 9" xfId="33511"/>
    <cellStyle name="Notas 2 4 2 9 2" xfId="33512"/>
    <cellStyle name="Notas 2 4 3" xfId="33513"/>
    <cellStyle name="Notas 2 4 3 10" xfId="33514"/>
    <cellStyle name="Notas 2 4 3 10 2" xfId="33515"/>
    <cellStyle name="Notas 2 4 3 11" xfId="33516"/>
    <cellStyle name="Notas 2 4 3 11 2" xfId="33517"/>
    <cellStyle name="Notas 2 4 3 12" xfId="33518"/>
    <cellStyle name="Notas 2 4 3 12 2" xfId="33519"/>
    <cellStyle name="Notas 2 4 3 13" xfId="33520"/>
    <cellStyle name="Notas 2 4 3 2" xfId="33521"/>
    <cellStyle name="Notas 2 4 3 2 10" xfId="33522"/>
    <cellStyle name="Notas 2 4 3 2 10 2" xfId="33523"/>
    <cellStyle name="Notas 2 4 3 2 11" xfId="33524"/>
    <cellStyle name="Notas 2 4 3 2 2" xfId="33525"/>
    <cellStyle name="Notas 2 4 3 2 2 2" xfId="33526"/>
    <cellStyle name="Notas 2 4 3 2 3" xfId="33527"/>
    <cellStyle name="Notas 2 4 3 2 3 2" xfId="33528"/>
    <cellStyle name="Notas 2 4 3 2 4" xfId="33529"/>
    <cellStyle name="Notas 2 4 3 2 4 2" xfId="33530"/>
    <cellStyle name="Notas 2 4 3 2 5" xfId="33531"/>
    <cellStyle name="Notas 2 4 3 2 5 2" xfId="33532"/>
    <cellStyle name="Notas 2 4 3 2 6" xfId="33533"/>
    <cellStyle name="Notas 2 4 3 2 6 2" xfId="33534"/>
    <cellStyle name="Notas 2 4 3 2 7" xfId="33535"/>
    <cellStyle name="Notas 2 4 3 2 7 2" xfId="33536"/>
    <cellStyle name="Notas 2 4 3 2 8" xfId="33537"/>
    <cellStyle name="Notas 2 4 3 2 8 2" xfId="33538"/>
    <cellStyle name="Notas 2 4 3 2 9" xfId="33539"/>
    <cellStyle name="Notas 2 4 3 2 9 2" xfId="33540"/>
    <cellStyle name="Notas 2 4 3 3" xfId="33541"/>
    <cellStyle name="Notas 2 4 3 3 10" xfId="33542"/>
    <cellStyle name="Notas 2 4 3 3 10 2" xfId="33543"/>
    <cellStyle name="Notas 2 4 3 3 11" xfId="33544"/>
    <cellStyle name="Notas 2 4 3 3 2" xfId="33545"/>
    <cellStyle name="Notas 2 4 3 3 2 2" xfId="33546"/>
    <cellStyle name="Notas 2 4 3 3 3" xfId="33547"/>
    <cellStyle name="Notas 2 4 3 3 3 2" xfId="33548"/>
    <cellStyle name="Notas 2 4 3 3 4" xfId="33549"/>
    <cellStyle name="Notas 2 4 3 3 4 2" xfId="33550"/>
    <cellStyle name="Notas 2 4 3 3 5" xfId="33551"/>
    <cellStyle name="Notas 2 4 3 3 5 2" xfId="33552"/>
    <cellStyle name="Notas 2 4 3 3 6" xfId="33553"/>
    <cellStyle name="Notas 2 4 3 3 6 2" xfId="33554"/>
    <cellStyle name="Notas 2 4 3 3 7" xfId="33555"/>
    <cellStyle name="Notas 2 4 3 3 7 2" xfId="33556"/>
    <cellStyle name="Notas 2 4 3 3 8" xfId="33557"/>
    <cellStyle name="Notas 2 4 3 3 8 2" xfId="33558"/>
    <cellStyle name="Notas 2 4 3 3 9" xfId="33559"/>
    <cellStyle name="Notas 2 4 3 3 9 2" xfId="33560"/>
    <cellStyle name="Notas 2 4 3 4" xfId="33561"/>
    <cellStyle name="Notas 2 4 3 4 2" xfId="33562"/>
    <cellStyle name="Notas 2 4 3 5" xfId="33563"/>
    <cellStyle name="Notas 2 4 3 5 2" xfId="33564"/>
    <cellStyle name="Notas 2 4 3 6" xfId="33565"/>
    <cellStyle name="Notas 2 4 3 6 2" xfId="33566"/>
    <cellStyle name="Notas 2 4 3 7" xfId="33567"/>
    <cellStyle name="Notas 2 4 3 7 2" xfId="33568"/>
    <cellStyle name="Notas 2 4 3 8" xfId="33569"/>
    <cellStyle name="Notas 2 4 3 8 2" xfId="33570"/>
    <cellStyle name="Notas 2 4 3 9" xfId="33571"/>
    <cellStyle name="Notas 2 4 3 9 2" xfId="33572"/>
    <cellStyle name="Notas 2 4 4" xfId="33573"/>
    <cellStyle name="Notas 2 4 4 10" xfId="33574"/>
    <cellStyle name="Notas 2 4 4 10 2" xfId="33575"/>
    <cellStyle name="Notas 2 4 4 11" xfId="33576"/>
    <cellStyle name="Notas 2 4 4 2" xfId="33577"/>
    <cellStyle name="Notas 2 4 4 2 2" xfId="33578"/>
    <cellStyle name="Notas 2 4 4 3" xfId="33579"/>
    <cellStyle name="Notas 2 4 4 3 2" xfId="33580"/>
    <cellStyle name="Notas 2 4 4 4" xfId="33581"/>
    <cellStyle name="Notas 2 4 4 4 2" xfId="33582"/>
    <cellStyle name="Notas 2 4 4 5" xfId="33583"/>
    <cellStyle name="Notas 2 4 4 5 2" xfId="33584"/>
    <cellStyle name="Notas 2 4 4 6" xfId="33585"/>
    <cellStyle name="Notas 2 4 4 6 2" xfId="33586"/>
    <cellStyle name="Notas 2 4 4 7" xfId="33587"/>
    <cellStyle name="Notas 2 4 4 7 2" xfId="33588"/>
    <cellStyle name="Notas 2 4 4 8" xfId="33589"/>
    <cellStyle name="Notas 2 4 4 8 2" xfId="33590"/>
    <cellStyle name="Notas 2 4 4 9" xfId="33591"/>
    <cellStyle name="Notas 2 4 4 9 2" xfId="33592"/>
    <cellStyle name="Notas 2 4 5" xfId="33593"/>
    <cellStyle name="Notas 2 4 5 10" xfId="33594"/>
    <cellStyle name="Notas 2 4 5 10 2" xfId="33595"/>
    <cellStyle name="Notas 2 4 5 11" xfId="33596"/>
    <cellStyle name="Notas 2 4 5 2" xfId="33597"/>
    <cellStyle name="Notas 2 4 5 2 2" xfId="33598"/>
    <cellStyle name="Notas 2 4 5 3" xfId="33599"/>
    <cellStyle name="Notas 2 4 5 3 2" xfId="33600"/>
    <cellStyle name="Notas 2 4 5 4" xfId="33601"/>
    <cellStyle name="Notas 2 4 5 4 2" xfId="33602"/>
    <cellStyle name="Notas 2 4 5 5" xfId="33603"/>
    <cellStyle name="Notas 2 4 5 5 2" xfId="33604"/>
    <cellStyle name="Notas 2 4 5 6" xfId="33605"/>
    <cellStyle name="Notas 2 4 5 6 2" xfId="33606"/>
    <cellStyle name="Notas 2 4 5 7" xfId="33607"/>
    <cellStyle name="Notas 2 4 5 7 2" xfId="33608"/>
    <cellStyle name="Notas 2 4 5 8" xfId="33609"/>
    <cellStyle name="Notas 2 4 5 8 2" xfId="33610"/>
    <cellStyle name="Notas 2 4 5 9" xfId="33611"/>
    <cellStyle name="Notas 2 4 5 9 2" xfId="33612"/>
    <cellStyle name="Notas 2 4 6" xfId="33613"/>
    <cellStyle name="Notas 2 4 6 2" xfId="33614"/>
    <cellStyle name="Notas 2 4 7" xfId="33615"/>
    <cellStyle name="Notas 2 4 7 2" xfId="33616"/>
    <cellStyle name="Notas 2 4 8" xfId="33617"/>
    <cellStyle name="Notas 2 4 8 2" xfId="33618"/>
    <cellStyle name="Notas 2 4 9" xfId="33619"/>
    <cellStyle name="Notas 2 4 9 2" xfId="33620"/>
    <cellStyle name="Notas 2 5" xfId="33621"/>
    <cellStyle name="Notas 2 5 10" xfId="33622"/>
    <cellStyle name="Notas 2 5 10 2" xfId="33623"/>
    <cellStyle name="Notas 2 5 11" xfId="33624"/>
    <cellStyle name="Notas 2 5 11 2" xfId="33625"/>
    <cellStyle name="Notas 2 5 12" xfId="33626"/>
    <cellStyle name="Notas 2 5 12 2" xfId="33627"/>
    <cellStyle name="Notas 2 5 13" xfId="33628"/>
    <cellStyle name="Notas 2 5 13 2" xfId="33629"/>
    <cellStyle name="Notas 2 5 14" xfId="33630"/>
    <cellStyle name="Notas 2 5 14 2" xfId="33631"/>
    <cellStyle name="Notas 2 5 15" xfId="33632"/>
    <cellStyle name="Notas 2 5 2" xfId="33633"/>
    <cellStyle name="Notas 2 5 2 10" xfId="33634"/>
    <cellStyle name="Notas 2 5 2 10 2" xfId="33635"/>
    <cellStyle name="Notas 2 5 2 11" xfId="33636"/>
    <cellStyle name="Notas 2 5 2 11 2" xfId="33637"/>
    <cellStyle name="Notas 2 5 2 12" xfId="33638"/>
    <cellStyle name="Notas 2 5 2 12 2" xfId="33639"/>
    <cellStyle name="Notas 2 5 2 13" xfId="33640"/>
    <cellStyle name="Notas 2 5 2 2" xfId="33641"/>
    <cellStyle name="Notas 2 5 2 2 10" xfId="33642"/>
    <cellStyle name="Notas 2 5 2 2 10 2" xfId="33643"/>
    <cellStyle name="Notas 2 5 2 2 11" xfId="33644"/>
    <cellStyle name="Notas 2 5 2 2 2" xfId="33645"/>
    <cellStyle name="Notas 2 5 2 2 2 2" xfId="33646"/>
    <cellStyle name="Notas 2 5 2 2 3" xfId="33647"/>
    <cellStyle name="Notas 2 5 2 2 3 2" xfId="33648"/>
    <cellStyle name="Notas 2 5 2 2 4" xfId="33649"/>
    <cellStyle name="Notas 2 5 2 2 4 2" xfId="33650"/>
    <cellStyle name="Notas 2 5 2 2 5" xfId="33651"/>
    <cellStyle name="Notas 2 5 2 2 5 2" xfId="33652"/>
    <cellStyle name="Notas 2 5 2 2 6" xfId="33653"/>
    <cellStyle name="Notas 2 5 2 2 6 2" xfId="33654"/>
    <cellStyle name="Notas 2 5 2 2 7" xfId="33655"/>
    <cellStyle name="Notas 2 5 2 2 7 2" xfId="33656"/>
    <cellStyle name="Notas 2 5 2 2 8" xfId="33657"/>
    <cellStyle name="Notas 2 5 2 2 8 2" xfId="33658"/>
    <cellStyle name="Notas 2 5 2 2 9" xfId="33659"/>
    <cellStyle name="Notas 2 5 2 2 9 2" xfId="33660"/>
    <cellStyle name="Notas 2 5 2 3" xfId="33661"/>
    <cellStyle name="Notas 2 5 2 3 10" xfId="33662"/>
    <cellStyle name="Notas 2 5 2 3 10 2" xfId="33663"/>
    <cellStyle name="Notas 2 5 2 3 11" xfId="33664"/>
    <cellStyle name="Notas 2 5 2 3 2" xfId="33665"/>
    <cellStyle name="Notas 2 5 2 3 2 2" xfId="33666"/>
    <cellStyle name="Notas 2 5 2 3 3" xfId="33667"/>
    <cellStyle name="Notas 2 5 2 3 3 2" xfId="33668"/>
    <cellStyle name="Notas 2 5 2 3 4" xfId="33669"/>
    <cellStyle name="Notas 2 5 2 3 4 2" xfId="33670"/>
    <cellStyle name="Notas 2 5 2 3 5" xfId="33671"/>
    <cellStyle name="Notas 2 5 2 3 5 2" xfId="33672"/>
    <cellStyle name="Notas 2 5 2 3 6" xfId="33673"/>
    <cellStyle name="Notas 2 5 2 3 6 2" xfId="33674"/>
    <cellStyle name="Notas 2 5 2 3 7" xfId="33675"/>
    <cellStyle name="Notas 2 5 2 3 7 2" xfId="33676"/>
    <cellStyle name="Notas 2 5 2 3 8" xfId="33677"/>
    <cellStyle name="Notas 2 5 2 3 8 2" xfId="33678"/>
    <cellStyle name="Notas 2 5 2 3 9" xfId="33679"/>
    <cellStyle name="Notas 2 5 2 3 9 2" xfId="33680"/>
    <cellStyle name="Notas 2 5 2 4" xfId="33681"/>
    <cellStyle name="Notas 2 5 2 4 2" xfId="33682"/>
    <cellStyle name="Notas 2 5 2 5" xfId="33683"/>
    <cellStyle name="Notas 2 5 2 5 2" xfId="33684"/>
    <cellStyle name="Notas 2 5 2 6" xfId="33685"/>
    <cellStyle name="Notas 2 5 2 6 2" xfId="33686"/>
    <cellStyle name="Notas 2 5 2 7" xfId="33687"/>
    <cellStyle name="Notas 2 5 2 7 2" xfId="33688"/>
    <cellStyle name="Notas 2 5 2 8" xfId="33689"/>
    <cellStyle name="Notas 2 5 2 8 2" xfId="33690"/>
    <cellStyle name="Notas 2 5 2 9" xfId="33691"/>
    <cellStyle name="Notas 2 5 2 9 2" xfId="33692"/>
    <cellStyle name="Notas 2 5 3" xfId="33693"/>
    <cellStyle name="Notas 2 5 3 10" xfId="33694"/>
    <cellStyle name="Notas 2 5 3 10 2" xfId="33695"/>
    <cellStyle name="Notas 2 5 3 11" xfId="33696"/>
    <cellStyle name="Notas 2 5 3 11 2" xfId="33697"/>
    <cellStyle name="Notas 2 5 3 12" xfId="33698"/>
    <cellStyle name="Notas 2 5 3 12 2" xfId="33699"/>
    <cellStyle name="Notas 2 5 3 13" xfId="33700"/>
    <cellStyle name="Notas 2 5 3 2" xfId="33701"/>
    <cellStyle name="Notas 2 5 3 2 10" xfId="33702"/>
    <cellStyle name="Notas 2 5 3 2 10 2" xfId="33703"/>
    <cellStyle name="Notas 2 5 3 2 11" xfId="33704"/>
    <cellStyle name="Notas 2 5 3 2 2" xfId="33705"/>
    <cellStyle name="Notas 2 5 3 2 2 2" xfId="33706"/>
    <cellStyle name="Notas 2 5 3 2 3" xfId="33707"/>
    <cellStyle name="Notas 2 5 3 2 3 2" xfId="33708"/>
    <cellStyle name="Notas 2 5 3 2 4" xfId="33709"/>
    <cellStyle name="Notas 2 5 3 2 4 2" xfId="33710"/>
    <cellStyle name="Notas 2 5 3 2 5" xfId="33711"/>
    <cellStyle name="Notas 2 5 3 2 5 2" xfId="33712"/>
    <cellStyle name="Notas 2 5 3 2 6" xfId="33713"/>
    <cellStyle name="Notas 2 5 3 2 6 2" xfId="33714"/>
    <cellStyle name="Notas 2 5 3 2 7" xfId="33715"/>
    <cellStyle name="Notas 2 5 3 2 7 2" xfId="33716"/>
    <cellStyle name="Notas 2 5 3 2 8" xfId="33717"/>
    <cellStyle name="Notas 2 5 3 2 8 2" xfId="33718"/>
    <cellStyle name="Notas 2 5 3 2 9" xfId="33719"/>
    <cellStyle name="Notas 2 5 3 2 9 2" xfId="33720"/>
    <cellStyle name="Notas 2 5 3 3" xfId="33721"/>
    <cellStyle name="Notas 2 5 3 3 10" xfId="33722"/>
    <cellStyle name="Notas 2 5 3 3 10 2" xfId="33723"/>
    <cellStyle name="Notas 2 5 3 3 11" xfId="33724"/>
    <cellStyle name="Notas 2 5 3 3 2" xfId="33725"/>
    <cellStyle name="Notas 2 5 3 3 2 2" xfId="33726"/>
    <cellStyle name="Notas 2 5 3 3 3" xfId="33727"/>
    <cellStyle name="Notas 2 5 3 3 3 2" xfId="33728"/>
    <cellStyle name="Notas 2 5 3 3 4" xfId="33729"/>
    <cellStyle name="Notas 2 5 3 3 4 2" xfId="33730"/>
    <cellStyle name="Notas 2 5 3 3 5" xfId="33731"/>
    <cellStyle name="Notas 2 5 3 3 5 2" xfId="33732"/>
    <cellStyle name="Notas 2 5 3 3 6" xfId="33733"/>
    <cellStyle name="Notas 2 5 3 3 6 2" xfId="33734"/>
    <cellStyle name="Notas 2 5 3 3 7" xfId="33735"/>
    <cellStyle name="Notas 2 5 3 3 7 2" xfId="33736"/>
    <cellStyle name="Notas 2 5 3 3 8" xfId="33737"/>
    <cellStyle name="Notas 2 5 3 3 8 2" xfId="33738"/>
    <cellStyle name="Notas 2 5 3 3 9" xfId="33739"/>
    <cellStyle name="Notas 2 5 3 3 9 2" xfId="33740"/>
    <cellStyle name="Notas 2 5 3 4" xfId="33741"/>
    <cellStyle name="Notas 2 5 3 4 2" xfId="33742"/>
    <cellStyle name="Notas 2 5 3 5" xfId="33743"/>
    <cellStyle name="Notas 2 5 3 5 2" xfId="33744"/>
    <cellStyle name="Notas 2 5 3 6" xfId="33745"/>
    <cellStyle name="Notas 2 5 3 6 2" xfId="33746"/>
    <cellStyle name="Notas 2 5 3 7" xfId="33747"/>
    <cellStyle name="Notas 2 5 3 7 2" xfId="33748"/>
    <cellStyle name="Notas 2 5 3 8" xfId="33749"/>
    <cellStyle name="Notas 2 5 3 8 2" xfId="33750"/>
    <cellStyle name="Notas 2 5 3 9" xfId="33751"/>
    <cellStyle name="Notas 2 5 3 9 2" xfId="33752"/>
    <cellStyle name="Notas 2 5 4" xfId="33753"/>
    <cellStyle name="Notas 2 5 4 10" xfId="33754"/>
    <cellStyle name="Notas 2 5 4 10 2" xfId="33755"/>
    <cellStyle name="Notas 2 5 4 11" xfId="33756"/>
    <cellStyle name="Notas 2 5 4 2" xfId="33757"/>
    <cellStyle name="Notas 2 5 4 2 2" xfId="33758"/>
    <cellStyle name="Notas 2 5 4 3" xfId="33759"/>
    <cellStyle name="Notas 2 5 4 3 2" xfId="33760"/>
    <cellStyle name="Notas 2 5 4 4" xfId="33761"/>
    <cellStyle name="Notas 2 5 4 4 2" xfId="33762"/>
    <cellStyle name="Notas 2 5 4 5" xfId="33763"/>
    <cellStyle name="Notas 2 5 4 5 2" xfId="33764"/>
    <cellStyle name="Notas 2 5 4 6" xfId="33765"/>
    <cellStyle name="Notas 2 5 4 6 2" xfId="33766"/>
    <cellStyle name="Notas 2 5 4 7" xfId="33767"/>
    <cellStyle name="Notas 2 5 4 7 2" xfId="33768"/>
    <cellStyle name="Notas 2 5 4 8" xfId="33769"/>
    <cellStyle name="Notas 2 5 4 8 2" xfId="33770"/>
    <cellStyle name="Notas 2 5 4 9" xfId="33771"/>
    <cellStyle name="Notas 2 5 4 9 2" xfId="33772"/>
    <cellStyle name="Notas 2 5 5" xfId="33773"/>
    <cellStyle name="Notas 2 5 5 10" xfId="33774"/>
    <cellStyle name="Notas 2 5 5 10 2" xfId="33775"/>
    <cellStyle name="Notas 2 5 5 11" xfId="33776"/>
    <cellStyle name="Notas 2 5 5 2" xfId="33777"/>
    <cellStyle name="Notas 2 5 5 2 2" xfId="33778"/>
    <cellStyle name="Notas 2 5 5 3" xfId="33779"/>
    <cellStyle name="Notas 2 5 5 3 2" xfId="33780"/>
    <cellStyle name="Notas 2 5 5 4" xfId="33781"/>
    <cellStyle name="Notas 2 5 5 4 2" xfId="33782"/>
    <cellStyle name="Notas 2 5 5 5" xfId="33783"/>
    <cellStyle name="Notas 2 5 5 5 2" xfId="33784"/>
    <cellStyle name="Notas 2 5 5 6" xfId="33785"/>
    <cellStyle name="Notas 2 5 5 6 2" xfId="33786"/>
    <cellStyle name="Notas 2 5 5 7" xfId="33787"/>
    <cellStyle name="Notas 2 5 5 7 2" xfId="33788"/>
    <cellStyle name="Notas 2 5 5 8" xfId="33789"/>
    <cellStyle name="Notas 2 5 5 8 2" xfId="33790"/>
    <cellStyle name="Notas 2 5 5 9" xfId="33791"/>
    <cellStyle name="Notas 2 5 5 9 2" xfId="33792"/>
    <cellStyle name="Notas 2 5 6" xfId="33793"/>
    <cellStyle name="Notas 2 5 6 2" xfId="33794"/>
    <cellStyle name="Notas 2 5 7" xfId="33795"/>
    <cellStyle name="Notas 2 5 7 2" xfId="33796"/>
    <cellStyle name="Notas 2 5 8" xfId="33797"/>
    <cellStyle name="Notas 2 5 8 2" xfId="33798"/>
    <cellStyle name="Notas 2 5 9" xfId="33799"/>
    <cellStyle name="Notas 2 5 9 2" xfId="33800"/>
    <cellStyle name="Notas 2 6" xfId="33801"/>
    <cellStyle name="Notas 2 6 10" xfId="33802"/>
    <cellStyle name="Notas 2 6 10 2" xfId="33803"/>
    <cellStyle name="Notas 2 6 11" xfId="33804"/>
    <cellStyle name="Notas 2 6 11 2" xfId="33805"/>
    <cellStyle name="Notas 2 6 12" xfId="33806"/>
    <cellStyle name="Notas 2 6 12 2" xfId="33807"/>
    <cellStyle name="Notas 2 6 13" xfId="33808"/>
    <cellStyle name="Notas 2 6 13 2" xfId="33809"/>
    <cellStyle name="Notas 2 6 14" xfId="33810"/>
    <cellStyle name="Notas 2 6 14 2" xfId="33811"/>
    <cellStyle name="Notas 2 6 15" xfId="33812"/>
    <cellStyle name="Notas 2 6 2" xfId="33813"/>
    <cellStyle name="Notas 2 6 2 10" xfId="33814"/>
    <cellStyle name="Notas 2 6 2 10 2" xfId="33815"/>
    <cellStyle name="Notas 2 6 2 11" xfId="33816"/>
    <cellStyle name="Notas 2 6 2 11 2" xfId="33817"/>
    <cellStyle name="Notas 2 6 2 12" xfId="33818"/>
    <cellStyle name="Notas 2 6 2 12 2" xfId="33819"/>
    <cellStyle name="Notas 2 6 2 13" xfId="33820"/>
    <cellStyle name="Notas 2 6 2 2" xfId="33821"/>
    <cellStyle name="Notas 2 6 2 2 10" xfId="33822"/>
    <cellStyle name="Notas 2 6 2 2 10 2" xfId="33823"/>
    <cellStyle name="Notas 2 6 2 2 11" xfId="33824"/>
    <cellStyle name="Notas 2 6 2 2 2" xfId="33825"/>
    <cellStyle name="Notas 2 6 2 2 2 2" xfId="33826"/>
    <cellStyle name="Notas 2 6 2 2 3" xfId="33827"/>
    <cellStyle name="Notas 2 6 2 2 3 2" xfId="33828"/>
    <cellStyle name="Notas 2 6 2 2 4" xfId="33829"/>
    <cellStyle name="Notas 2 6 2 2 4 2" xfId="33830"/>
    <cellStyle name="Notas 2 6 2 2 5" xfId="33831"/>
    <cellStyle name="Notas 2 6 2 2 5 2" xfId="33832"/>
    <cellStyle name="Notas 2 6 2 2 6" xfId="33833"/>
    <cellStyle name="Notas 2 6 2 2 6 2" xfId="33834"/>
    <cellStyle name="Notas 2 6 2 2 7" xfId="33835"/>
    <cellStyle name="Notas 2 6 2 2 7 2" xfId="33836"/>
    <cellStyle name="Notas 2 6 2 2 8" xfId="33837"/>
    <cellStyle name="Notas 2 6 2 2 8 2" xfId="33838"/>
    <cellStyle name="Notas 2 6 2 2 9" xfId="33839"/>
    <cellStyle name="Notas 2 6 2 2 9 2" xfId="33840"/>
    <cellStyle name="Notas 2 6 2 3" xfId="33841"/>
    <cellStyle name="Notas 2 6 2 3 10" xfId="33842"/>
    <cellStyle name="Notas 2 6 2 3 10 2" xfId="33843"/>
    <cellStyle name="Notas 2 6 2 3 11" xfId="33844"/>
    <cellStyle name="Notas 2 6 2 3 2" xfId="33845"/>
    <cellStyle name="Notas 2 6 2 3 2 2" xfId="33846"/>
    <cellStyle name="Notas 2 6 2 3 3" xfId="33847"/>
    <cellStyle name="Notas 2 6 2 3 3 2" xfId="33848"/>
    <cellStyle name="Notas 2 6 2 3 4" xfId="33849"/>
    <cellStyle name="Notas 2 6 2 3 4 2" xfId="33850"/>
    <cellStyle name="Notas 2 6 2 3 5" xfId="33851"/>
    <cellStyle name="Notas 2 6 2 3 5 2" xfId="33852"/>
    <cellStyle name="Notas 2 6 2 3 6" xfId="33853"/>
    <cellStyle name="Notas 2 6 2 3 6 2" xfId="33854"/>
    <cellStyle name="Notas 2 6 2 3 7" xfId="33855"/>
    <cellStyle name="Notas 2 6 2 3 7 2" xfId="33856"/>
    <cellStyle name="Notas 2 6 2 3 8" xfId="33857"/>
    <cellStyle name="Notas 2 6 2 3 8 2" xfId="33858"/>
    <cellStyle name="Notas 2 6 2 3 9" xfId="33859"/>
    <cellStyle name="Notas 2 6 2 3 9 2" xfId="33860"/>
    <cellStyle name="Notas 2 6 2 4" xfId="33861"/>
    <cellStyle name="Notas 2 6 2 4 2" xfId="33862"/>
    <cellStyle name="Notas 2 6 2 5" xfId="33863"/>
    <cellStyle name="Notas 2 6 2 5 2" xfId="33864"/>
    <cellStyle name="Notas 2 6 2 6" xfId="33865"/>
    <cellStyle name="Notas 2 6 2 6 2" xfId="33866"/>
    <cellStyle name="Notas 2 6 2 7" xfId="33867"/>
    <cellStyle name="Notas 2 6 2 7 2" xfId="33868"/>
    <cellStyle name="Notas 2 6 2 8" xfId="33869"/>
    <cellStyle name="Notas 2 6 2 8 2" xfId="33870"/>
    <cellStyle name="Notas 2 6 2 9" xfId="33871"/>
    <cellStyle name="Notas 2 6 2 9 2" xfId="33872"/>
    <cellStyle name="Notas 2 6 3" xfId="33873"/>
    <cellStyle name="Notas 2 6 3 10" xfId="33874"/>
    <cellStyle name="Notas 2 6 3 10 2" xfId="33875"/>
    <cellStyle name="Notas 2 6 3 11" xfId="33876"/>
    <cellStyle name="Notas 2 6 3 11 2" xfId="33877"/>
    <cellStyle name="Notas 2 6 3 12" xfId="33878"/>
    <cellStyle name="Notas 2 6 3 12 2" xfId="33879"/>
    <cellStyle name="Notas 2 6 3 13" xfId="33880"/>
    <cellStyle name="Notas 2 6 3 2" xfId="33881"/>
    <cellStyle name="Notas 2 6 3 2 10" xfId="33882"/>
    <cellStyle name="Notas 2 6 3 2 10 2" xfId="33883"/>
    <cellStyle name="Notas 2 6 3 2 11" xfId="33884"/>
    <cellStyle name="Notas 2 6 3 2 2" xfId="33885"/>
    <cellStyle name="Notas 2 6 3 2 2 2" xfId="33886"/>
    <cellStyle name="Notas 2 6 3 2 3" xfId="33887"/>
    <cellStyle name="Notas 2 6 3 2 3 2" xfId="33888"/>
    <cellStyle name="Notas 2 6 3 2 4" xfId="33889"/>
    <cellStyle name="Notas 2 6 3 2 4 2" xfId="33890"/>
    <cellStyle name="Notas 2 6 3 2 5" xfId="33891"/>
    <cellStyle name="Notas 2 6 3 2 5 2" xfId="33892"/>
    <cellStyle name="Notas 2 6 3 2 6" xfId="33893"/>
    <cellStyle name="Notas 2 6 3 2 6 2" xfId="33894"/>
    <cellStyle name="Notas 2 6 3 2 7" xfId="33895"/>
    <cellStyle name="Notas 2 6 3 2 7 2" xfId="33896"/>
    <cellStyle name="Notas 2 6 3 2 8" xfId="33897"/>
    <cellStyle name="Notas 2 6 3 2 8 2" xfId="33898"/>
    <cellStyle name="Notas 2 6 3 2 9" xfId="33899"/>
    <cellStyle name="Notas 2 6 3 2 9 2" xfId="33900"/>
    <cellStyle name="Notas 2 6 3 3" xfId="33901"/>
    <cellStyle name="Notas 2 6 3 3 10" xfId="33902"/>
    <cellStyle name="Notas 2 6 3 3 10 2" xfId="33903"/>
    <cellStyle name="Notas 2 6 3 3 11" xfId="33904"/>
    <cellStyle name="Notas 2 6 3 3 2" xfId="33905"/>
    <cellStyle name="Notas 2 6 3 3 2 2" xfId="33906"/>
    <cellStyle name="Notas 2 6 3 3 3" xfId="33907"/>
    <cellStyle name="Notas 2 6 3 3 3 2" xfId="33908"/>
    <cellStyle name="Notas 2 6 3 3 4" xfId="33909"/>
    <cellStyle name="Notas 2 6 3 3 4 2" xfId="33910"/>
    <cellStyle name="Notas 2 6 3 3 5" xfId="33911"/>
    <cellStyle name="Notas 2 6 3 3 5 2" xfId="33912"/>
    <cellStyle name="Notas 2 6 3 3 6" xfId="33913"/>
    <cellStyle name="Notas 2 6 3 3 6 2" xfId="33914"/>
    <cellStyle name="Notas 2 6 3 3 7" xfId="33915"/>
    <cellStyle name="Notas 2 6 3 3 7 2" xfId="33916"/>
    <cellStyle name="Notas 2 6 3 3 8" xfId="33917"/>
    <cellStyle name="Notas 2 6 3 3 8 2" xfId="33918"/>
    <cellStyle name="Notas 2 6 3 3 9" xfId="33919"/>
    <cellStyle name="Notas 2 6 3 3 9 2" xfId="33920"/>
    <cellStyle name="Notas 2 6 3 4" xfId="33921"/>
    <cellStyle name="Notas 2 6 3 4 2" xfId="33922"/>
    <cellStyle name="Notas 2 6 3 5" xfId="33923"/>
    <cellStyle name="Notas 2 6 3 5 2" xfId="33924"/>
    <cellStyle name="Notas 2 6 3 6" xfId="33925"/>
    <cellStyle name="Notas 2 6 3 6 2" xfId="33926"/>
    <cellStyle name="Notas 2 6 3 7" xfId="33927"/>
    <cellStyle name="Notas 2 6 3 7 2" xfId="33928"/>
    <cellStyle name="Notas 2 6 3 8" xfId="33929"/>
    <cellStyle name="Notas 2 6 3 8 2" xfId="33930"/>
    <cellStyle name="Notas 2 6 3 9" xfId="33931"/>
    <cellStyle name="Notas 2 6 3 9 2" xfId="33932"/>
    <cellStyle name="Notas 2 6 4" xfId="33933"/>
    <cellStyle name="Notas 2 6 4 10" xfId="33934"/>
    <cellStyle name="Notas 2 6 4 10 2" xfId="33935"/>
    <cellStyle name="Notas 2 6 4 11" xfId="33936"/>
    <cellStyle name="Notas 2 6 4 2" xfId="33937"/>
    <cellStyle name="Notas 2 6 4 2 2" xfId="33938"/>
    <cellStyle name="Notas 2 6 4 3" xfId="33939"/>
    <cellStyle name="Notas 2 6 4 3 2" xfId="33940"/>
    <cellStyle name="Notas 2 6 4 4" xfId="33941"/>
    <cellStyle name="Notas 2 6 4 4 2" xfId="33942"/>
    <cellStyle name="Notas 2 6 4 5" xfId="33943"/>
    <cellStyle name="Notas 2 6 4 5 2" xfId="33944"/>
    <cellStyle name="Notas 2 6 4 6" xfId="33945"/>
    <cellStyle name="Notas 2 6 4 6 2" xfId="33946"/>
    <cellStyle name="Notas 2 6 4 7" xfId="33947"/>
    <cellStyle name="Notas 2 6 4 7 2" xfId="33948"/>
    <cellStyle name="Notas 2 6 4 8" xfId="33949"/>
    <cellStyle name="Notas 2 6 4 8 2" xfId="33950"/>
    <cellStyle name="Notas 2 6 4 9" xfId="33951"/>
    <cellStyle name="Notas 2 6 4 9 2" xfId="33952"/>
    <cellStyle name="Notas 2 6 5" xfId="33953"/>
    <cellStyle name="Notas 2 6 5 10" xfId="33954"/>
    <cellStyle name="Notas 2 6 5 10 2" xfId="33955"/>
    <cellStyle name="Notas 2 6 5 11" xfId="33956"/>
    <cellStyle name="Notas 2 6 5 2" xfId="33957"/>
    <cellStyle name="Notas 2 6 5 2 2" xfId="33958"/>
    <cellStyle name="Notas 2 6 5 3" xfId="33959"/>
    <cellStyle name="Notas 2 6 5 3 2" xfId="33960"/>
    <cellStyle name="Notas 2 6 5 4" xfId="33961"/>
    <cellStyle name="Notas 2 6 5 4 2" xfId="33962"/>
    <cellStyle name="Notas 2 6 5 5" xfId="33963"/>
    <cellStyle name="Notas 2 6 5 5 2" xfId="33964"/>
    <cellStyle name="Notas 2 6 5 6" xfId="33965"/>
    <cellStyle name="Notas 2 6 5 6 2" xfId="33966"/>
    <cellStyle name="Notas 2 6 5 7" xfId="33967"/>
    <cellStyle name="Notas 2 6 5 7 2" xfId="33968"/>
    <cellStyle name="Notas 2 6 5 8" xfId="33969"/>
    <cellStyle name="Notas 2 6 5 8 2" xfId="33970"/>
    <cellStyle name="Notas 2 6 5 9" xfId="33971"/>
    <cellStyle name="Notas 2 6 5 9 2" xfId="33972"/>
    <cellStyle name="Notas 2 6 6" xfId="33973"/>
    <cellStyle name="Notas 2 6 6 2" xfId="33974"/>
    <cellStyle name="Notas 2 6 7" xfId="33975"/>
    <cellStyle name="Notas 2 6 7 2" xfId="33976"/>
    <cellStyle name="Notas 2 6 8" xfId="33977"/>
    <cellStyle name="Notas 2 6 8 2" xfId="33978"/>
    <cellStyle name="Notas 2 6 9" xfId="33979"/>
    <cellStyle name="Notas 2 6 9 2" xfId="33980"/>
    <cellStyle name="Notas 2 7" xfId="33981"/>
    <cellStyle name="Notas 2 7 10" xfId="33982"/>
    <cellStyle name="Notas 2 7 10 2" xfId="33983"/>
    <cellStyle name="Notas 2 7 11" xfId="33984"/>
    <cellStyle name="Notas 2 7 11 2" xfId="33985"/>
    <cellStyle name="Notas 2 7 12" xfId="33986"/>
    <cellStyle name="Notas 2 7 12 2" xfId="33987"/>
    <cellStyle name="Notas 2 7 13" xfId="33988"/>
    <cellStyle name="Notas 2 7 13 2" xfId="33989"/>
    <cellStyle name="Notas 2 7 14" xfId="33990"/>
    <cellStyle name="Notas 2 7 14 2" xfId="33991"/>
    <cellStyle name="Notas 2 7 15" xfId="33992"/>
    <cellStyle name="Notas 2 7 2" xfId="33993"/>
    <cellStyle name="Notas 2 7 2 10" xfId="33994"/>
    <cellStyle name="Notas 2 7 2 10 2" xfId="33995"/>
    <cellStyle name="Notas 2 7 2 11" xfId="33996"/>
    <cellStyle name="Notas 2 7 2 11 2" xfId="33997"/>
    <cellStyle name="Notas 2 7 2 12" xfId="33998"/>
    <cellStyle name="Notas 2 7 2 12 2" xfId="33999"/>
    <cellStyle name="Notas 2 7 2 13" xfId="34000"/>
    <cellStyle name="Notas 2 7 2 2" xfId="34001"/>
    <cellStyle name="Notas 2 7 2 2 10" xfId="34002"/>
    <cellStyle name="Notas 2 7 2 2 10 2" xfId="34003"/>
    <cellStyle name="Notas 2 7 2 2 11" xfId="34004"/>
    <cellStyle name="Notas 2 7 2 2 2" xfId="34005"/>
    <cellStyle name="Notas 2 7 2 2 2 2" xfId="34006"/>
    <cellStyle name="Notas 2 7 2 2 3" xfId="34007"/>
    <cellStyle name="Notas 2 7 2 2 3 2" xfId="34008"/>
    <cellStyle name="Notas 2 7 2 2 4" xfId="34009"/>
    <cellStyle name="Notas 2 7 2 2 4 2" xfId="34010"/>
    <cellStyle name="Notas 2 7 2 2 5" xfId="34011"/>
    <cellStyle name="Notas 2 7 2 2 5 2" xfId="34012"/>
    <cellStyle name="Notas 2 7 2 2 6" xfId="34013"/>
    <cellStyle name="Notas 2 7 2 2 6 2" xfId="34014"/>
    <cellStyle name="Notas 2 7 2 2 7" xfId="34015"/>
    <cellStyle name="Notas 2 7 2 2 7 2" xfId="34016"/>
    <cellStyle name="Notas 2 7 2 2 8" xfId="34017"/>
    <cellStyle name="Notas 2 7 2 2 8 2" xfId="34018"/>
    <cellStyle name="Notas 2 7 2 2 9" xfId="34019"/>
    <cellStyle name="Notas 2 7 2 2 9 2" xfId="34020"/>
    <cellStyle name="Notas 2 7 2 3" xfId="34021"/>
    <cellStyle name="Notas 2 7 2 3 10" xfId="34022"/>
    <cellStyle name="Notas 2 7 2 3 10 2" xfId="34023"/>
    <cellStyle name="Notas 2 7 2 3 11" xfId="34024"/>
    <cellStyle name="Notas 2 7 2 3 2" xfId="34025"/>
    <cellStyle name="Notas 2 7 2 3 2 2" xfId="34026"/>
    <cellStyle name="Notas 2 7 2 3 3" xfId="34027"/>
    <cellStyle name="Notas 2 7 2 3 3 2" xfId="34028"/>
    <cellStyle name="Notas 2 7 2 3 4" xfId="34029"/>
    <cellStyle name="Notas 2 7 2 3 4 2" xfId="34030"/>
    <cellStyle name="Notas 2 7 2 3 5" xfId="34031"/>
    <cellStyle name="Notas 2 7 2 3 5 2" xfId="34032"/>
    <cellStyle name="Notas 2 7 2 3 6" xfId="34033"/>
    <cellStyle name="Notas 2 7 2 3 6 2" xfId="34034"/>
    <cellStyle name="Notas 2 7 2 3 7" xfId="34035"/>
    <cellStyle name="Notas 2 7 2 3 7 2" xfId="34036"/>
    <cellStyle name="Notas 2 7 2 3 8" xfId="34037"/>
    <cellStyle name="Notas 2 7 2 3 8 2" xfId="34038"/>
    <cellStyle name="Notas 2 7 2 3 9" xfId="34039"/>
    <cellStyle name="Notas 2 7 2 3 9 2" xfId="34040"/>
    <cellStyle name="Notas 2 7 2 4" xfId="34041"/>
    <cellStyle name="Notas 2 7 2 4 2" xfId="34042"/>
    <cellStyle name="Notas 2 7 2 5" xfId="34043"/>
    <cellStyle name="Notas 2 7 2 5 2" xfId="34044"/>
    <cellStyle name="Notas 2 7 2 6" xfId="34045"/>
    <cellStyle name="Notas 2 7 2 6 2" xfId="34046"/>
    <cellStyle name="Notas 2 7 2 7" xfId="34047"/>
    <cellStyle name="Notas 2 7 2 7 2" xfId="34048"/>
    <cellStyle name="Notas 2 7 2 8" xfId="34049"/>
    <cellStyle name="Notas 2 7 2 8 2" xfId="34050"/>
    <cellStyle name="Notas 2 7 2 9" xfId="34051"/>
    <cellStyle name="Notas 2 7 2 9 2" xfId="34052"/>
    <cellStyle name="Notas 2 7 3" xfId="34053"/>
    <cellStyle name="Notas 2 7 3 10" xfId="34054"/>
    <cellStyle name="Notas 2 7 3 10 2" xfId="34055"/>
    <cellStyle name="Notas 2 7 3 11" xfId="34056"/>
    <cellStyle name="Notas 2 7 3 11 2" xfId="34057"/>
    <cellStyle name="Notas 2 7 3 12" xfId="34058"/>
    <cellStyle name="Notas 2 7 3 12 2" xfId="34059"/>
    <cellStyle name="Notas 2 7 3 13" xfId="34060"/>
    <cellStyle name="Notas 2 7 3 2" xfId="34061"/>
    <cellStyle name="Notas 2 7 3 2 10" xfId="34062"/>
    <cellStyle name="Notas 2 7 3 2 10 2" xfId="34063"/>
    <cellStyle name="Notas 2 7 3 2 11" xfId="34064"/>
    <cellStyle name="Notas 2 7 3 2 2" xfId="34065"/>
    <cellStyle name="Notas 2 7 3 2 2 2" xfId="34066"/>
    <cellStyle name="Notas 2 7 3 2 3" xfId="34067"/>
    <cellStyle name="Notas 2 7 3 2 3 2" xfId="34068"/>
    <cellStyle name="Notas 2 7 3 2 4" xfId="34069"/>
    <cellStyle name="Notas 2 7 3 2 4 2" xfId="34070"/>
    <cellStyle name="Notas 2 7 3 2 5" xfId="34071"/>
    <cellStyle name="Notas 2 7 3 2 5 2" xfId="34072"/>
    <cellStyle name="Notas 2 7 3 2 6" xfId="34073"/>
    <cellStyle name="Notas 2 7 3 2 6 2" xfId="34074"/>
    <cellStyle name="Notas 2 7 3 2 7" xfId="34075"/>
    <cellStyle name="Notas 2 7 3 2 7 2" xfId="34076"/>
    <cellStyle name="Notas 2 7 3 2 8" xfId="34077"/>
    <cellStyle name="Notas 2 7 3 2 8 2" xfId="34078"/>
    <cellStyle name="Notas 2 7 3 2 9" xfId="34079"/>
    <cellStyle name="Notas 2 7 3 2 9 2" xfId="34080"/>
    <cellStyle name="Notas 2 7 3 3" xfId="34081"/>
    <cellStyle name="Notas 2 7 3 3 10" xfId="34082"/>
    <cellStyle name="Notas 2 7 3 3 10 2" xfId="34083"/>
    <cellStyle name="Notas 2 7 3 3 11" xfId="34084"/>
    <cellStyle name="Notas 2 7 3 3 2" xfId="34085"/>
    <cellStyle name="Notas 2 7 3 3 2 2" xfId="34086"/>
    <cellStyle name="Notas 2 7 3 3 3" xfId="34087"/>
    <cellStyle name="Notas 2 7 3 3 3 2" xfId="34088"/>
    <cellStyle name="Notas 2 7 3 3 4" xfId="34089"/>
    <cellStyle name="Notas 2 7 3 3 4 2" xfId="34090"/>
    <cellStyle name="Notas 2 7 3 3 5" xfId="34091"/>
    <cellStyle name="Notas 2 7 3 3 5 2" xfId="34092"/>
    <cellStyle name="Notas 2 7 3 3 6" xfId="34093"/>
    <cellStyle name="Notas 2 7 3 3 6 2" xfId="34094"/>
    <cellStyle name="Notas 2 7 3 3 7" xfId="34095"/>
    <cellStyle name="Notas 2 7 3 3 7 2" xfId="34096"/>
    <cellStyle name="Notas 2 7 3 3 8" xfId="34097"/>
    <cellStyle name="Notas 2 7 3 3 8 2" xfId="34098"/>
    <cellStyle name="Notas 2 7 3 3 9" xfId="34099"/>
    <cellStyle name="Notas 2 7 3 3 9 2" xfId="34100"/>
    <cellStyle name="Notas 2 7 3 4" xfId="34101"/>
    <cellStyle name="Notas 2 7 3 4 2" xfId="34102"/>
    <cellStyle name="Notas 2 7 3 5" xfId="34103"/>
    <cellStyle name="Notas 2 7 3 5 2" xfId="34104"/>
    <cellStyle name="Notas 2 7 3 6" xfId="34105"/>
    <cellStyle name="Notas 2 7 3 6 2" xfId="34106"/>
    <cellStyle name="Notas 2 7 3 7" xfId="34107"/>
    <cellStyle name="Notas 2 7 3 7 2" xfId="34108"/>
    <cellStyle name="Notas 2 7 3 8" xfId="34109"/>
    <cellStyle name="Notas 2 7 3 8 2" xfId="34110"/>
    <cellStyle name="Notas 2 7 3 9" xfId="34111"/>
    <cellStyle name="Notas 2 7 3 9 2" xfId="34112"/>
    <cellStyle name="Notas 2 7 4" xfId="34113"/>
    <cellStyle name="Notas 2 7 4 10" xfId="34114"/>
    <cellStyle name="Notas 2 7 4 10 2" xfId="34115"/>
    <cellStyle name="Notas 2 7 4 11" xfId="34116"/>
    <cellStyle name="Notas 2 7 4 2" xfId="34117"/>
    <cellStyle name="Notas 2 7 4 2 2" xfId="34118"/>
    <cellStyle name="Notas 2 7 4 3" xfId="34119"/>
    <cellStyle name="Notas 2 7 4 3 2" xfId="34120"/>
    <cellStyle name="Notas 2 7 4 4" xfId="34121"/>
    <cellStyle name="Notas 2 7 4 4 2" xfId="34122"/>
    <cellStyle name="Notas 2 7 4 5" xfId="34123"/>
    <cellStyle name="Notas 2 7 4 5 2" xfId="34124"/>
    <cellStyle name="Notas 2 7 4 6" xfId="34125"/>
    <cellStyle name="Notas 2 7 4 6 2" xfId="34126"/>
    <cellStyle name="Notas 2 7 4 7" xfId="34127"/>
    <cellStyle name="Notas 2 7 4 7 2" xfId="34128"/>
    <cellStyle name="Notas 2 7 4 8" xfId="34129"/>
    <cellStyle name="Notas 2 7 4 8 2" xfId="34130"/>
    <cellStyle name="Notas 2 7 4 9" xfId="34131"/>
    <cellStyle name="Notas 2 7 4 9 2" xfId="34132"/>
    <cellStyle name="Notas 2 7 5" xfId="34133"/>
    <cellStyle name="Notas 2 7 5 10" xfId="34134"/>
    <cellStyle name="Notas 2 7 5 10 2" xfId="34135"/>
    <cellStyle name="Notas 2 7 5 11" xfId="34136"/>
    <cellStyle name="Notas 2 7 5 2" xfId="34137"/>
    <cellStyle name="Notas 2 7 5 2 2" xfId="34138"/>
    <cellStyle name="Notas 2 7 5 3" xfId="34139"/>
    <cellStyle name="Notas 2 7 5 3 2" xfId="34140"/>
    <cellStyle name="Notas 2 7 5 4" xfId="34141"/>
    <cellStyle name="Notas 2 7 5 4 2" xfId="34142"/>
    <cellStyle name="Notas 2 7 5 5" xfId="34143"/>
    <cellStyle name="Notas 2 7 5 5 2" xfId="34144"/>
    <cellStyle name="Notas 2 7 5 6" xfId="34145"/>
    <cellStyle name="Notas 2 7 5 6 2" xfId="34146"/>
    <cellStyle name="Notas 2 7 5 7" xfId="34147"/>
    <cellStyle name="Notas 2 7 5 7 2" xfId="34148"/>
    <cellStyle name="Notas 2 7 5 8" xfId="34149"/>
    <cellStyle name="Notas 2 7 5 8 2" xfId="34150"/>
    <cellStyle name="Notas 2 7 5 9" xfId="34151"/>
    <cellStyle name="Notas 2 7 5 9 2" xfId="34152"/>
    <cellStyle name="Notas 2 7 6" xfId="34153"/>
    <cellStyle name="Notas 2 7 6 2" xfId="34154"/>
    <cellStyle name="Notas 2 7 7" xfId="34155"/>
    <cellStyle name="Notas 2 7 7 2" xfId="34156"/>
    <cellStyle name="Notas 2 7 8" xfId="34157"/>
    <cellStyle name="Notas 2 7 8 2" xfId="34158"/>
    <cellStyle name="Notas 2 7 9" xfId="34159"/>
    <cellStyle name="Notas 2 7 9 2" xfId="34160"/>
    <cellStyle name="Notas 2 8" xfId="34161"/>
    <cellStyle name="Notas 2 8 10" xfId="34162"/>
    <cellStyle name="Notas 2 8 10 2" xfId="34163"/>
    <cellStyle name="Notas 2 8 11" xfId="34164"/>
    <cellStyle name="Notas 2 8 11 2" xfId="34165"/>
    <cellStyle name="Notas 2 8 12" xfId="34166"/>
    <cellStyle name="Notas 2 8 12 2" xfId="34167"/>
    <cellStyle name="Notas 2 8 13" xfId="34168"/>
    <cellStyle name="Notas 2 8 13 2" xfId="34169"/>
    <cellStyle name="Notas 2 8 14" xfId="34170"/>
    <cellStyle name="Notas 2 8 14 2" xfId="34171"/>
    <cellStyle name="Notas 2 8 15" xfId="34172"/>
    <cellStyle name="Notas 2 8 2" xfId="34173"/>
    <cellStyle name="Notas 2 8 2 10" xfId="34174"/>
    <cellStyle name="Notas 2 8 2 10 2" xfId="34175"/>
    <cellStyle name="Notas 2 8 2 11" xfId="34176"/>
    <cellStyle name="Notas 2 8 2 11 2" xfId="34177"/>
    <cellStyle name="Notas 2 8 2 12" xfId="34178"/>
    <cellStyle name="Notas 2 8 2 12 2" xfId="34179"/>
    <cellStyle name="Notas 2 8 2 13" xfId="34180"/>
    <cellStyle name="Notas 2 8 2 2" xfId="34181"/>
    <cellStyle name="Notas 2 8 2 2 10" xfId="34182"/>
    <cellStyle name="Notas 2 8 2 2 10 2" xfId="34183"/>
    <cellStyle name="Notas 2 8 2 2 11" xfId="34184"/>
    <cellStyle name="Notas 2 8 2 2 2" xfId="34185"/>
    <cellStyle name="Notas 2 8 2 2 2 2" xfId="34186"/>
    <cellStyle name="Notas 2 8 2 2 3" xfId="34187"/>
    <cellStyle name="Notas 2 8 2 2 3 2" xfId="34188"/>
    <cellStyle name="Notas 2 8 2 2 4" xfId="34189"/>
    <cellStyle name="Notas 2 8 2 2 4 2" xfId="34190"/>
    <cellStyle name="Notas 2 8 2 2 5" xfId="34191"/>
    <cellStyle name="Notas 2 8 2 2 5 2" xfId="34192"/>
    <cellStyle name="Notas 2 8 2 2 6" xfId="34193"/>
    <cellStyle name="Notas 2 8 2 2 6 2" xfId="34194"/>
    <cellStyle name="Notas 2 8 2 2 7" xfId="34195"/>
    <cellStyle name="Notas 2 8 2 2 7 2" xfId="34196"/>
    <cellStyle name="Notas 2 8 2 2 8" xfId="34197"/>
    <cellStyle name="Notas 2 8 2 2 8 2" xfId="34198"/>
    <cellStyle name="Notas 2 8 2 2 9" xfId="34199"/>
    <cellStyle name="Notas 2 8 2 2 9 2" xfId="34200"/>
    <cellStyle name="Notas 2 8 2 3" xfId="34201"/>
    <cellStyle name="Notas 2 8 2 3 10" xfId="34202"/>
    <cellStyle name="Notas 2 8 2 3 10 2" xfId="34203"/>
    <cellStyle name="Notas 2 8 2 3 11" xfId="34204"/>
    <cellStyle name="Notas 2 8 2 3 2" xfId="34205"/>
    <cellStyle name="Notas 2 8 2 3 2 2" xfId="34206"/>
    <cellStyle name="Notas 2 8 2 3 3" xfId="34207"/>
    <cellStyle name="Notas 2 8 2 3 3 2" xfId="34208"/>
    <cellStyle name="Notas 2 8 2 3 4" xfId="34209"/>
    <cellStyle name="Notas 2 8 2 3 4 2" xfId="34210"/>
    <cellStyle name="Notas 2 8 2 3 5" xfId="34211"/>
    <cellStyle name="Notas 2 8 2 3 5 2" xfId="34212"/>
    <cellStyle name="Notas 2 8 2 3 6" xfId="34213"/>
    <cellStyle name="Notas 2 8 2 3 6 2" xfId="34214"/>
    <cellStyle name="Notas 2 8 2 3 7" xfId="34215"/>
    <cellStyle name="Notas 2 8 2 3 7 2" xfId="34216"/>
    <cellStyle name="Notas 2 8 2 3 8" xfId="34217"/>
    <cellStyle name="Notas 2 8 2 3 8 2" xfId="34218"/>
    <cellStyle name="Notas 2 8 2 3 9" xfId="34219"/>
    <cellStyle name="Notas 2 8 2 3 9 2" xfId="34220"/>
    <cellStyle name="Notas 2 8 2 4" xfId="34221"/>
    <cellStyle name="Notas 2 8 2 4 2" xfId="34222"/>
    <cellStyle name="Notas 2 8 2 5" xfId="34223"/>
    <cellStyle name="Notas 2 8 2 5 2" xfId="34224"/>
    <cellStyle name="Notas 2 8 2 6" xfId="34225"/>
    <cellStyle name="Notas 2 8 2 6 2" xfId="34226"/>
    <cellStyle name="Notas 2 8 2 7" xfId="34227"/>
    <cellStyle name="Notas 2 8 2 7 2" xfId="34228"/>
    <cellStyle name="Notas 2 8 2 8" xfId="34229"/>
    <cellStyle name="Notas 2 8 2 8 2" xfId="34230"/>
    <cellStyle name="Notas 2 8 2 9" xfId="34231"/>
    <cellStyle name="Notas 2 8 2 9 2" xfId="34232"/>
    <cellStyle name="Notas 2 8 3" xfId="34233"/>
    <cellStyle name="Notas 2 8 3 10" xfId="34234"/>
    <cellStyle name="Notas 2 8 3 10 2" xfId="34235"/>
    <cellStyle name="Notas 2 8 3 11" xfId="34236"/>
    <cellStyle name="Notas 2 8 3 11 2" xfId="34237"/>
    <cellStyle name="Notas 2 8 3 12" xfId="34238"/>
    <cellStyle name="Notas 2 8 3 12 2" xfId="34239"/>
    <cellStyle name="Notas 2 8 3 13" xfId="34240"/>
    <cellStyle name="Notas 2 8 3 2" xfId="34241"/>
    <cellStyle name="Notas 2 8 3 2 10" xfId="34242"/>
    <cellStyle name="Notas 2 8 3 2 10 2" xfId="34243"/>
    <cellStyle name="Notas 2 8 3 2 11" xfId="34244"/>
    <cellStyle name="Notas 2 8 3 2 2" xfId="34245"/>
    <cellStyle name="Notas 2 8 3 2 2 2" xfId="34246"/>
    <cellStyle name="Notas 2 8 3 2 3" xfId="34247"/>
    <cellStyle name="Notas 2 8 3 2 3 2" xfId="34248"/>
    <cellStyle name="Notas 2 8 3 2 4" xfId="34249"/>
    <cellStyle name="Notas 2 8 3 2 4 2" xfId="34250"/>
    <cellStyle name="Notas 2 8 3 2 5" xfId="34251"/>
    <cellStyle name="Notas 2 8 3 2 5 2" xfId="34252"/>
    <cellStyle name="Notas 2 8 3 2 6" xfId="34253"/>
    <cellStyle name="Notas 2 8 3 2 6 2" xfId="34254"/>
    <cellStyle name="Notas 2 8 3 2 7" xfId="34255"/>
    <cellStyle name="Notas 2 8 3 2 7 2" xfId="34256"/>
    <cellStyle name="Notas 2 8 3 2 8" xfId="34257"/>
    <cellStyle name="Notas 2 8 3 2 8 2" xfId="34258"/>
    <cellStyle name="Notas 2 8 3 2 9" xfId="34259"/>
    <cellStyle name="Notas 2 8 3 2 9 2" xfId="34260"/>
    <cellStyle name="Notas 2 8 3 3" xfId="34261"/>
    <cellStyle name="Notas 2 8 3 3 10" xfId="34262"/>
    <cellStyle name="Notas 2 8 3 3 10 2" xfId="34263"/>
    <cellStyle name="Notas 2 8 3 3 11" xfId="34264"/>
    <cellStyle name="Notas 2 8 3 3 2" xfId="34265"/>
    <cellStyle name="Notas 2 8 3 3 2 2" xfId="34266"/>
    <cellStyle name="Notas 2 8 3 3 3" xfId="34267"/>
    <cellStyle name="Notas 2 8 3 3 3 2" xfId="34268"/>
    <cellStyle name="Notas 2 8 3 3 4" xfId="34269"/>
    <cellStyle name="Notas 2 8 3 3 4 2" xfId="34270"/>
    <cellStyle name="Notas 2 8 3 3 5" xfId="34271"/>
    <cellStyle name="Notas 2 8 3 3 5 2" xfId="34272"/>
    <cellStyle name="Notas 2 8 3 3 6" xfId="34273"/>
    <cellStyle name="Notas 2 8 3 3 6 2" xfId="34274"/>
    <cellStyle name="Notas 2 8 3 3 7" xfId="34275"/>
    <cellStyle name="Notas 2 8 3 3 7 2" xfId="34276"/>
    <cellStyle name="Notas 2 8 3 3 8" xfId="34277"/>
    <cellStyle name="Notas 2 8 3 3 8 2" xfId="34278"/>
    <cellStyle name="Notas 2 8 3 3 9" xfId="34279"/>
    <cellStyle name="Notas 2 8 3 3 9 2" xfId="34280"/>
    <cellStyle name="Notas 2 8 3 4" xfId="34281"/>
    <cellStyle name="Notas 2 8 3 4 2" xfId="34282"/>
    <cellStyle name="Notas 2 8 3 5" xfId="34283"/>
    <cellStyle name="Notas 2 8 3 5 2" xfId="34284"/>
    <cellStyle name="Notas 2 8 3 6" xfId="34285"/>
    <cellStyle name="Notas 2 8 3 6 2" xfId="34286"/>
    <cellStyle name="Notas 2 8 3 7" xfId="34287"/>
    <cellStyle name="Notas 2 8 3 7 2" xfId="34288"/>
    <cellStyle name="Notas 2 8 3 8" xfId="34289"/>
    <cellStyle name="Notas 2 8 3 8 2" xfId="34290"/>
    <cellStyle name="Notas 2 8 3 9" xfId="34291"/>
    <cellStyle name="Notas 2 8 3 9 2" xfId="34292"/>
    <cellStyle name="Notas 2 8 4" xfId="34293"/>
    <cellStyle name="Notas 2 8 4 10" xfId="34294"/>
    <cellStyle name="Notas 2 8 4 10 2" xfId="34295"/>
    <cellStyle name="Notas 2 8 4 11" xfId="34296"/>
    <cellStyle name="Notas 2 8 4 2" xfId="34297"/>
    <cellStyle name="Notas 2 8 4 2 2" xfId="34298"/>
    <cellStyle name="Notas 2 8 4 3" xfId="34299"/>
    <cellStyle name="Notas 2 8 4 3 2" xfId="34300"/>
    <cellStyle name="Notas 2 8 4 4" xfId="34301"/>
    <cellStyle name="Notas 2 8 4 4 2" xfId="34302"/>
    <cellStyle name="Notas 2 8 4 5" xfId="34303"/>
    <cellStyle name="Notas 2 8 4 5 2" xfId="34304"/>
    <cellStyle name="Notas 2 8 4 6" xfId="34305"/>
    <cellStyle name="Notas 2 8 4 6 2" xfId="34306"/>
    <cellStyle name="Notas 2 8 4 7" xfId="34307"/>
    <cellStyle name="Notas 2 8 4 7 2" xfId="34308"/>
    <cellStyle name="Notas 2 8 4 8" xfId="34309"/>
    <cellStyle name="Notas 2 8 4 8 2" xfId="34310"/>
    <cellStyle name="Notas 2 8 4 9" xfId="34311"/>
    <cellStyle name="Notas 2 8 4 9 2" xfId="34312"/>
    <cellStyle name="Notas 2 8 5" xfId="34313"/>
    <cellStyle name="Notas 2 8 5 10" xfId="34314"/>
    <cellStyle name="Notas 2 8 5 10 2" xfId="34315"/>
    <cellStyle name="Notas 2 8 5 11" xfId="34316"/>
    <cellStyle name="Notas 2 8 5 2" xfId="34317"/>
    <cellStyle name="Notas 2 8 5 2 2" xfId="34318"/>
    <cellStyle name="Notas 2 8 5 3" xfId="34319"/>
    <cellStyle name="Notas 2 8 5 3 2" xfId="34320"/>
    <cellStyle name="Notas 2 8 5 4" xfId="34321"/>
    <cellStyle name="Notas 2 8 5 4 2" xfId="34322"/>
    <cellStyle name="Notas 2 8 5 5" xfId="34323"/>
    <cellStyle name="Notas 2 8 5 5 2" xfId="34324"/>
    <cellStyle name="Notas 2 8 5 6" xfId="34325"/>
    <cellStyle name="Notas 2 8 5 6 2" xfId="34326"/>
    <cellStyle name="Notas 2 8 5 7" xfId="34327"/>
    <cellStyle name="Notas 2 8 5 7 2" xfId="34328"/>
    <cellStyle name="Notas 2 8 5 8" xfId="34329"/>
    <cellStyle name="Notas 2 8 5 8 2" xfId="34330"/>
    <cellStyle name="Notas 2 8 5 9" xfId="34331"/>
    <cellStyle name="Notas 2 8 5 9 2" xfId="34332"/>
    <cellStyle name="Notas 2 8 6" xfId="34333"/>
    <cellStyle name="Notas 2 8 6 2" xfId="34334"/>
    <cellStyle name="Notas 2 8 7" xfId="34335"/>
    <cellStyle name="Notas 2 8 7 2" xfId="34336"/>
    <cellStyle name="Notas 2 8 8" xfId="34337"/>
    <cellStyle name="Notas 2 8 8 2" xfId="34338"/>
    <cellStyle name="Notas 2 8 9" xfId="34339"/>
    <cellStyle name="Notas 2 8 9 2" xfId="34340"/>
    <cellStyle name="Notas 2 9" xfId="34341"/>
    <cellStyle name="Notas 2 9 10" xfId="34342"/>
    <cellStyle name="Notas 2 9 10 2" xfId="34343"/>
    <cellStyle name="Notas 2 9 11" xfId="34344"/>
    <cellStyle name="Notas 2 9 11 2" xfId="34345"/>
    <cellStyle name="Notas 2 9 12" xfId="34346"/>
    <cellStyle name="Notas 2 9 12 2" xfId="34347"/>
    <cellStyle name="Notas 2 9 13" xfId="34348"/>
    <cellStyle name="Notas 2 9 2" xfId="34349"/>
    <cellStyle name="Notas 2 9 2 10" xfId="34350"/>
    <cellStyle name="Notas 2 9 2 10 2" xfId="34351"/>
    <cellStyle name="Notas 2 9 2 11" xfId="34352"/>
    <cellStyle name="Notas 2 9 2 2" xfId="34353"/>
    <cellStyle name="Notas 2 9 2 2 2" xfId="34354"/>
    <cellStyle name="Notas 2 9 2 3" xfId="34355"/>
    <cellStyle name="Notas 2 9 2 3 2" xfId="34356"/>
    <cellStyle name="Notas 2 9 2 4" xfId="34357"/>
    <cellStyle name="Notas 2 9 2 4 2" xfId="34358"/>
    <cellStyle name="Notas 2 9 2 5" xfId="34359"/>
    <cellStyle name="Notas 2 9 2 5 2" xfId="34360"/>
    <cellStyle name="Notas 2 9 2 6" xfId="34361"/>
    <cellStyle name="Notas 2 9 2 6 2" xfId="34362"/>
    <cellStyle name="Notas 2 9 2 7" xfId="34363"/>
    <cellStyle name="Notas 2 9 2 7 2" xfId="34364"/>
    <cellStyle name="Notas 2 9 2 8" xfId="34365"/>
    <cellStyle name="Notas 2 9 2 8 2" xfId="34366"/>
    <cellStyle name="Notas 2 9 2 9" xfId="34367"/>
    <cellStyle name="Notas 2 9 2 9 2" xfId="34368"/>
    <cellStyle name="Notas 2 9 3" xfId="34369"/>
    <cellStyle name="Notas 2 9 3 10" xfId="34370"/>
    <cellStyle name="Notas 2 9 3 10 2" xfId="34371"/>
    <cellStyle name="Notas 2 9 3 11" xfId="34372"/>
    <cellStyle name="Notas 2 9 3 2" xfId="34373"/>
    <cellStyle name="Notas 2 9 3 2 2" xfId="34374"/>
    <cellStyle name="Notas 2 9 3 3" xfId="34375"/>
    <cellStyle name="Notas 2 9 3 3 2" xfId="34376"/>
    <cellStyle name="Notas 2 9 3 4" xfId="34377"/>
    <cellStyle name="Notas 2 9 3 4 2" xfId="34378"/>
    <cellStyle name="Notas 2 9 3 5" xfId="34379"/>
    <cellStyle name="Notas 2 9 3 5 2" xfId="34380"/>
    <cellStyle name="Notas 2 9 3 6" xfId="34381"/>
    <cellStyle name="Notas 2 9 3 6 2" xfId="34382"/>
    <cellStyle name="Notas 2 9 3 7" xfId="34383"/>
    <cellStyle name="Notas 2 9 3 7 2" xfId="34384"/>
    <cellStyle name="Notas 2 9 3 8" xfId="34385"/>
    <cellStyle name="Notas 2 9 3 8 2" xfId="34386"/>
    <cellStyle name="Notas 2 9 3 9" xfId="34387"/>
    <cellStyle name="Notas 2 9 3 9 2" xfId="34388"/>
    <cellStyle name="Notas 2 9 4" xfId="34389"/>
    <cellStyle name="Notas 2 9 4 2" xfId="34390"/>
    <cellStyle name="Notas 2 9 5" xfId="34391"/>
    <cellStyle name="Notas 2 9 5 2" xfId="34392"/>
    <cellStyle name="Notas 2 9 6" xfId="34393"/>
    <cellStyle name="Notas 2 9 6 2" xfId="34394"/>
    <cellStyle name="Notas 2 9 7" xfId="34395"/>
    <cellStyle name="Notas 2 9 7 2" xfId="34396"/>
    <cellStyle name="Notas 2 9 8" xfId="34397"/>
    <cellStyle name="Notas 2 9 8 2" xfId="34398"/>
    <cellStyle name="Notas 2 9 9" xfId="34399"/>
    <cellStyle name="Notas 2 9 9 2" xfId="34400"/>
    <cellStyle name="Notas 3" xfId="34401"/>
    <cellStyle name="Notas 3 10" xfId="34402"/>
    <cellStyle name="Notas 3 10 2" xfId="34403"/>
    <cellStyle name="Notas 3 11" xfId="34404"/>
    <cellStyle name="Notas 3 11 2" xfId="34405"/>
    <cellStyle name="Notas 3 12" xfId="34406"/>
    <cellStyle name="Notas 3 12 2" xfId="34407"/>
    <cellStyle name="Notas 3 13" xfId="34408"/>
    <cellStyle name="Notas 3 13 2" xfId="34409"/>
    <cellStyle name="Notas 3 14" xfId="34410"/>
    <cellStyle name="Notas 3 14 2" xfId="34411"/>
    <cellStyle name="Notas 3 15" xfId="34412"/>
    <cellStyle name="Notas 3 15 2" xfId="34413"/>
    <cellStyle name="Notas 3 16" xfId="34414"/>
    <cellStyle name="Notas 3 16 2" xfId="34415"/>
    <cellStyle name="Notas 3 17" xfId="34416"/>
    <cellStyle name="Notas 3 18" xfId="34417"/>
    <cellStyle name="Notas 3 19" xfId="34418"/>
    <cellStyle name="Notas 3 2" xfId="34419"/>
    <cellStyle name="Notas 3 2 10" xfId="34420"/>
    <cellStyle name="Notas 3 2 10 2" xfId="34421"/>
    <cellStyle name="Notas 3 2 11" xfId="34422"/>
    <cellStyle name="Notas 3 2 11 2" xfId="34423"/>
    <cellStyle name="Notas 3 2 12" xfId="34424"/>
    <cellStyle name="Notas 3 2 12 2" xfId="34425"/>
    <cellStyle name="Notas 3 2 13" xfId="34426"/>
    <cellStyle name="Notas 3 2 13 2" xfId="34427"/>
    <cellStyle name="Notas 3 2 14" xfId="34428"/>
    <cellStyle name="Notas 3 2 14 2" xfId="34429"/>
    <cellStyle name="Notas 3 2 15" xfId="34430"/>
    <cellStyle name="Notas 3 2 2" xfId="34431"/>
    <cellStyle name="Notas 3 2 2 10" xfId="34432"/>
    <cellStyle name="Notas 3 2 2 10 2" xfId="34433"/>
    <cellStyle name="Notas 3 2 2 11" xfId="34434"/>
    <cellStyle name="Notas 3 2 2 11 2" xfId="34435"/>
    <cellStyle name="Notas 3 2 2 12" xfId="34436"/>
    <cellStyle name="Notas 3 2 2 12 2" xfId="34437"/>
    <cellStyle name="Notas 3 2 2 13" xfId="34438"/>
    <cellStyle name="Notas 3 2 2 2" xfId="34439"/>
    <cellStyle name="Notas 3 2 2 2 10" xfId="34440"/>
    <cellStyle name="Notas 3 2 2 2 10 2" xfId="34441"/>
    <cellStyle name="Notas 3 2 2 2 11" xfId="34442"/>
    <cellStyle name="Notas 3 2 2 2 2" xfId="34443"/>
    <cellStyle name="Notas 3 2 2 2 2 2" xfId="34444"/>
    <cellStyle name="Notas 3 2 2 2 3" xfId="34445"/>
    <cellStyle name="Notas 3 2 2 2 3 2" xfId="34446"/>
    <cellStyle name="Notas 3 2 2 2 4" xfId="34447"/>
    <cellStyle name="Notas 3 2 2 2 4 2" xfId="34448"/>
    <cellStyle name="Notas 3 2 2 2 5" xfId="34449"/>
    <cellStyle name="Notas 3 2 2 2 5 2" xfId="34450"/>
    <cellStyle name="Notas 3 2 2 2 6" xfId="34451"/>
    <cellStyle name="Notas 3 2 2 2 6 2" xfId="34452"/>
    <cellStyle name="Notas 3 2 2 2 7" xfId="34453"/>
    <cellStyle name="Notas 3 2 2 2 7 2" xfId="34454"/>
    <cellStyle name="Notas 3 2 2 2 8" xfId="34455"/>
    <cellStyle name="Notas 3 2 2 2 8 2" xfId="34456"/>
    <cellStyle name="Notas 3 2 2 2 9" xfId="34457"/>
    <cellStyle name="Notas 3 2 2 2 9 2" xfId="34458"/>
    <cellStyle name="Notas 3 2 2 3" xfId="34459"/>
    <cellStyle name="Notas 3 2 2 3 10" xfId="34460"/>
    <cellStyle name="Notas 3 2 2 3 10 2" xfId="34461"/>
    <cellStyle name="Notas 3 2 2 3 11" xfId="34462"/>
    <cellStyle name="Notas 3 2 2 3 2" xfId="34463"/>
    <cellStyle name="Notas 3 2 2 3 2 2" xfId="34464"/>
    <cellStyle name="Notas 3 2 2 3 3" xfId="34465"/>
    <cellStyle name="Notas 3 2 2 3 3 2" xfId="34466"/>
    <cellStyle name="Notas 3 2 2 3 4" xfId="34467"/>
    <cellStyle name="Notas 3 2 2 3 4 2" xfId="34468"/>
    <cellStyle name="Notas 3 2 2 3 5" xfId="34469"/>
    <cellStyle name="Notas 3 2 2 3 5 2" xfId="34470"/>
    <cellStyle name="Notas 3 2 2 3 6" xfId="34471"/>
    <cellStyle name="Notas 3 2 2 3 6 2" xfId="34472"/>
    <cellStyle name="Notas 3 2 2 3 7" xfId="34473"/>
    <cellStyle name="Notas 3 2 2 3 7 2" xfId="34474"/>
    <cellStyle name="Notas 3 2 2 3 8" xfId="34475"/>
    <cellStyle name="Notas 3 2 2 3 8 2" xfId="34476"/>
    <cellStyle name="Notas 3 2 2 3 9" xfId="34477"/>
    <cellStyle name="Notas 3 2 2 3 9 2" xfId="34478"/>
    <cellStyle name="Notas 3 2 2 4" xfId="34479"/>
    <cellStyle name="Notas 3 2 2 4 2" xfId="34480"/>
    <cellStyle name="Notas 3 2 2 5" xfId="34481"/>
    <cellStyle name="Notas 3 2 2 5 2" xfId="34482"/>
    <cellStyle name="Notas 3 2 2 6" xfId="34483"/>
    <cellStyle name="Notas 3 2 2 6 2" xfId="34484"/>
    <cellStyle name="Notas 3 2 2 7" xfId="34485"/>
    <cellStyle name="Notas 3 2 2 7 2" xfId="34486"/>
    <cellStyle name="Notas 3 2 2 8" xfId="34487"/>
    <cellStyle name="Notas 3 2 2 8 2" xfId="34488"/>
    <cellStyle name="Notas 3 2 2 9" xfId="34489"/>
    <cellStyle name="Notas 3 2 2 9 2" xfId="34490"/>
    <cellStyle name="Notas 3 2 3" xfId="34491"/>
    <cellStyle name="Notas 3 2 3 10" xfId="34492"/>
    <cellStyle name="Notas 3 2 3 10 2" xfId="34493"/>
    <cellStyle name="Notas 3 2 3 11" xfId="34494"/>
    <cellStyle name="Notas 3 2 3 11 2" xfId="34495"/>
    <cellStyle name="Notas 3 2 3 12" xfId="34496"/>
    <cellStyle name="Notas 3 2 3 12 2" xfId="34497"/>
    <cellStyle name="Notas 3 2 3 13" xfId="34498"/>
    <cellStyle name="Notas 3 2 3 2" xfId="34499"/>
    <cellStyle name="Notas 3 2 3 2 10" xfId="34500"/>
    <cellStyle name="Notas 3 2 3 2 10 2" xfId="34501"/>
    <cellStyle name="Notas 3 2 3 2 11" xfId="34502"/>
    <cellStyle name="Notas 3 2 3 2 2" xfId="34503"/>
    <cellStyle name="Notas 3 2 3 2 2 2" xfId="34504"/>
    <cellStyle name="Notas 3 2 3 2 3" xfId="34505"/>
    <cellStyle name="Notas 3 2 3 2 3 2" xfId="34506"/>
    <cellStyle name="Notas 3 2 3 2 4" xfId="34507"/>
    <cellStyle name="Notas 3 2 3 2 4 2" xfId="34508"/>
    <cellStyle name="Notas 3 2 3 2 5" xfId="34509"/>
    <cellStyle name="Notas 3 2 3 2 5 2" xfId="34510"/>
    <cellStyle name="Notas 3 2 3 2 6" xfId="34511"/>
    <cellStyle name="Notas 3 2 3 2 6 2" xfId="34512"/>
    <cellStyle name="Notas 3 2 3 2 7" xfId="34513"/>
    <cellStyle name="Notas 3 2 3 2 7 2" xfId="34514"/>
    <cellStyle name="Notas 3 2 3 2 8" xfId="34515"/>
    <cellStyle name="Notas 3 2 3 2 8 2" xfId="34516"/>
    <cellStyle name="Notas 3 2 3 2 9" xfId="34517"/>
    <cellStyle name="Notas 3 2 3 2 9 2" xfId="34518"/>
    <cellStyle name="Notas 3 2 3 3" xfId="34519"/>
    <cellStyle name="Notas 3 2 3 3 10" xfId="34520"/>
    <cellStyle name="Notas 3 2 3 3 10 2" xfId="34521"/>
    <cellStyle name="Notas 3 2 3 3 11" xfId="34522"/>
    <cellStyle name="Notas 3 2 3 3 2" xfId="34523"/>
    <cellStyle name="Notas 3 2 3 3 2 2" xfId="34524"/>
    <cellStyle name="Notas 3 2 3 3 3" xfId="34525"/>
    <cellStyle name="Notas 3 2 3 3 3 2" xfId="34526"/>
    <cellStyle name="Notas 3 2 3 3 4" xfId="34527"/>
    <cellStyle name="Notas 3 2 3 3 4 2" xfId="34528"/>
    <cellStyle name="Notas 3 2 3 3 5" xfId="34529"/>
    <cellStyle name="Notas 3 2 3 3 5 2" xfId="34530"/>
    <cellStyle name="Notas 3 2 3 3 6" xfId="34531"/>
    <cellStyle name="Notas 3 2 3 3 6 2" xfId="34532"/>
    <cellStyle name="Notas 3 2 3 3 7" xfId="34533"/>
    <cellStyle name="Notas 3 2 3 3 7 2" xfId="34534"/>
    <cellStyle name="Notas 3 2 3 3 8" xfId="34535"/>
    <cellStyle name="Notas 3 2 3 3 8 2" xfId="34536"/>
    <cellStyle name="Notas 3 2 3 3 9" xfId="34537"/>
    <cellStyle name="Notas 3 2 3 3 9 2" xfId="34538"/>
    <cellStyle name="Notas 3 2 3 4" xfId="34539"/>
    <cellStyle name="Notas 3 2 3 4 2" xfId="34540"/>
    <cellStyle name="Notas 3 2 3 5" xfId="34541"/>
    <cellStyle name="Notas 3 2 3 5 2" xfId="34542"/>
    <cellStyle name="Notas 3 2 3 6" xfId="34543"/>
    <cellStyle name="Notas 3 2 3 6 2" xfId="34544"/>
    <cellStyle name="Notas 3 2 3 7" xfId="34545"/>
    <cellStyle name="Notas 3 2 3 7 2" xfId="34546"/>
    <cellStyle name="Notas 3 2 3 8" xfId="34547"/>
    <cellStyle name="Notas 3 2 3 8 2" xfId="34548"/>
    <cellStyle name="Notas 3 2 3 9" xfId="34549"/>
    <cellStyle name="Notas 3 2 3 9 2" xfId="34550"/>
    <cellStyle name="Notas 3 2 4" xfId="34551"/>
    <cellStyle name="Notas 3 2 4 10" xfId="34552"/>
    <cellStyle name="Notas 3 2 4 10 2" xfId="34553"/>
    <cellStyle name="Notas 3 2 4 11" xfId="34554"/>
    <cellStyle name="Notas 3 2 4 2" xfId="34555"/>
    <cellStyle name="Notas 3 2 4 2 2" xfId="34556"/>
    <cellStyle name="Notas 3 2 4 3" xfId="34557"/>
    <cellStyle name="Notas 3 2 4 3 2" xfId="34558"/>
    <cellStyle name="Notas 3 2 4 4" xfId="34559"/>
    <cellStyle name="Notas 3 2 4 4 2" xfId="34560"/>
    <cellStyle name="Notas 3 2 4 5" xfId="34561"/>
    <cellStyle name="Notas 3 2 4 5 2" xfId="34562"/>
    <cellStyle name="Notas 3 2 4 6" xfId="34563"/>
    <cellStyle name="Notas 3 2 4 6 2" xfId="34564"/>
    <cellStyle name="Notas 3 2 4 7" xfId="34565"/>
    <cellStyle name="Notas 3 2 4 7 2" xfId="34566"/>
    <cellStyle name="Notas 3 2 4 8" xfId="34567"/>
    <cellStyle name="Notas 3 2 4 8 2" xfId="34568"/>
    <cellStyle name="Notas 3 2 4 9" xfId="34569"/>
    <cellStyle name="Notas 3 2 4 9 2" xfId="34570"/>
    <cellStyle name="Notas 3 2 5" xfId="34571"/>
    <cellStyle name="Notas 3 2 5 10" xfId="34572"/>
    <cellStyle name="Notas 3 2 5 10 2" xfId="34573"/>
    <cellStyle name="Notas 3 2 5 11" xfId="34574"/>
    <cellStyle name="Notas 3 2 5 2" xfId="34575"/>
    <cellStyle name="Notas 3 2 5 2 2" xfId="34576"/>
    <cellStyle name="Notas 3 2 5 3" xfId="34577"/>
    <cellStyle name="Notas 3 2 5 3 2" xfId="34578"/>
    <cellStyle name="Notas 3 2 5 4" xfId="34579"/>
    <cellStyle name="Notas 3 2 5 4 2" xfId="34580"/>
    <cellStyle name="Notas 3 2 5 5" xfId="34581"/>
    <cellStyle name="Notas 3 2 5 5 2" xfId="34582"/>
    <cellStyle name="Notas 3 2 5 6" xfId="34583"/>
    <cellStyle name="Notas 3 2 5 6 2" xfId="34584"/>
    <cellStyle name="Notas 3 2 5 7" xfId="34585"/>
    <cellStyle name="Notas 3 2 5 7 2" xfId="34586"/>
    <cellStyle name="Notas 3 2 5 8" xfId="34587"/>
    <cellStyle name="Notas 3 2 5 8 2" xfId="34588"/>
    <cellStyle name="Notas 3 2 5 9" xfId="34589"/>
    <cellStyle name="Notas 3 2 5 9 2" xfId="34590"/>
    <cellStyle name="Notas 3 2 6" xfId="34591"/>
    <cellStyle name="Notas 3 2 6 2" xfId="34592"/>
    <cellStyle name="Notas 3 2 7" xfId="34593"/>
    <cellStyle name="Notas 3 2 7 2" xfId="34594"/>
    <cellStyle name="Notas 3 2 8" xfId="34595"/>
    <cellStyle name="Notas 3 2 8 2" xfId="34596"/>
    <cellStyle name="Notas 3 2 9" xfId="34597"/>
    <cellStyle name="Notas 3 2 9 2" xfId="34598"/>
    <cellStyle name="Notas 3 3" xfId="34599"/>
    <cellStyle name="Notas 3 3 10" xfId="34600"/>
    <cellStyle name="Notas 3 3 10 2" xfId="34601"/>
    <cellStyle name="Notas 3 3 11" xfId="34602"/>
    <cellStyle name="Notas 3 3 11 2" xfId="34603"/>
    <cellStyle name="Notas 3 3 12" xfId="34604"/>
    <cellStyle name="Notas 3 3 12 2" xfId="34605"/>
    <cellStyle name="Notas 3 3 13" xfId="34606"/>
    <cellStyle name="Notas 3 3 13 2" xfId="34607"/>
    <cellStyle name="Notas 3 3 14" xfId="34608"/>
    <cellStyle name="Notas 3 3 14 2" xfId="34609"/>
    <cellStyle name="Notas 3 3 15" xfId="34610"/>
    <cellStyle name="Notas 3 3 2" xfId="34611"/>
    <cellStyle name="Notas 3 3 2 10" xfId="34612"/>
    <cellStyle name="Notas 3 3 2 10 2" xfId="34613"/>
    <cellStyle name="Notas 3 3 2 11" xfId="34614"/>
    <cellStyle name="Notas 3 3 2 11 2" xfId="34615"/>
    <cellStyle name="Notas 3 3 2 12" xfId="34616"/>
    <cellStyle name="Notas 3 3 2 12 2" xfId="34617"/>
    <cellStyle name="Notas 3 3 2 13" xfId="34618"/>
    <cellStyle name="Notas 3 3 2 2" xfId="34619"/>
    <cellStyle name="Notas 3 3 2 2 10" xfId="34620"/>
    <cellStyle name="Notas 3 3 2 2 10 2" xfId="34621"/>
    <cellStyle name="Notas 3 3 2 2 11" xfId="34622"/>
    <cellStyle name="Notas 3 3 2 2 2" xfId="34623"/>
    <cellStyle name="Notas 3 3 2 2 2 2" xfId="34624"/>
    <cellStyle name="Notas 3 3 2 2 3" xfId="34625"/>
    <cellStyle name="Notas 3 3 2 2 3 2" xfId="34626"/>
    <cellStyle name="Notas 3 3 2 2 4" xfId="34627"/>
    <cellStyle name="Notas 3 3 2 2 4 2" xfId="34628"/>
    <cellStyle name="Notas 3 3 2 2 5" xfId="34629"/>
    <cellStyle name="Notas 3 3 2 2 5 2" xfId="34630"/>
    <cellStyle name="Notas 3 3 2 2 6" xfId="34631"/>
    <cellStyle name="Notas 3 3 2 2 6 2" xfId="34632"/>
    <cellStyle name="Notas 3 3 2 2 7" xfId="34633"/>
    <cellStyle name="Notas 3 3 2 2 7 2" xfId="34634"/>
    <cellStyle name="Notas 3 3 2 2 8" xfId="34635"/>
    <cellStyle name="Notas 3 3 2 2 8 2" xfId="34636"/>
    <cellStyle name="Notas 3 3 2 2 9" xfId="34637"/>
    <cellStyle name="Notas 3 3 2 2 9 2" xfId="34638"/>
    <cellStyle name="Notas 3 3 2 3" xfId="34639"/>
    <cellStyle name="Notas 3 3 2 3 10" xfId="34640"/>
    <cellStyle name="Notas 3 3 2 3 10 2" xfId="34641"/>
    <cellStyle name="Notas 3 3 2 3 11" xfId="34642"/>
    <cellStyle name="Notas 3 3 2 3 2" xfId="34643"/>
    <cellStyle name="Notas 3 3 2 3 2 2" xfId="34644"/>
    <cellStyle name="Notas 3 3 2 3 3" xfId="34645"/>
    <cellStyle name="Notas 3 3 2 3 3 2" xfId="34646"/>
    <cellStyle name="Notas 3 3 2 3 4" xfId="34647"/>
    <cellStyle name="Notas 3 3 2 3 4 2" xfId="34648"/>
    <cellStyle name="Notas 3 3 2 3 5" xfId="34649"/>
    <cellStyle name="Notas 3 3 2 3 5 2" xfId="34650"/>
    <cellStyle name="Notas 3 3 2 3 6" xfId="34651"/>
    <cellStyle name="Notas 3 3 2 3 6 2" xfId="34652"/>
    <cellStyle name="Notas 3 3 2 3 7" xfId="34653"/>
    <cellStyle name="Notas 3 3 2 3 7 2" xfId="34654"/>
    <cellStyle name="Notas 3 3 2 3 8" xfId="34655"/>
    <cellStyle name="Notas 3 3 2 3 8 2" xfId="34656"/>
    <cellStyle name="Notas 3 3 2 3 9" xfId="34657"/>
    <cellStyle name="Notas 3 3 2 3 9 2" xfId="34658"/>
    <cellStyle name="Notas 3 3 2 4" xfId="34659"/>
    <cellStyle name="Notas 3 3 2 4 2" xfId="34660"/>
    <cellStyle name="Notas 3 3 2 5" xfId="34661"/>
    <cellStyle name="Notas 3 3 2 5 2" xfId="34662"/>
    <cellStyle name="Notas 3 3 2 6" xfId="34663"/>
    <cellStyle name="Notas 3 3 2 6 2" xfId="34664"/>
    <cellStyle name="Notas 3 3 2 7" xfId="34665"/>
    <cellStyle name="Notas 3 3 2 7 2" xfId="34666"/>
    <cellStyle name="Notas 3 3 2 8" xfId="34667"/>
    <cellStyle name="Notas 3 3 2 8 2" xfId="34668"/>
    <cellStyle name="Notas 3 3 2 9" xfId="34669"/>
    <cellStyle name="Notas 3 3 2 9 2" xfId="34670"/>
    <cellStyle name="Notas 3 3 3" xfId="34671"/>
    <cellStyle name="Notas 3 3 3 10" xfId="34672"/>
    <cellStyle name="Notas 3 3 3 10 2" xfId="34673"/>
    <cellStyle name="Notas 3 3 3 11" xfId="34674"/>
    <cellStyle name="Notas 3 3 3 11 2" xfId="34675"/>
    <cellStyle name="Notas 3 3 3 12" xfId="34676"/>
    <cellStyle name="Notas 3 3 3 12 2" xfId="34677"/>
    <cellStyle name="Notas 3 3 3 13" xfId="34678"/>
    <cellStyle name="Notas 3 3 3 2" xfId="34679"/>
    <cellStyle name="Notas 3 3 3 2 10" xfId="34680"/>
    <cellStyle name="Notas 3 3 3 2 10 2" xfId="34681"/>
    <cellStyle name="Notas 3 3 3 2 11" xfId="34682"/>
    <cellStyle name="Notas 3 3 3 2 2" xfId="34683"/>
    <cellStyle name="Notas 3 3 3 2 2 2" xfId="34684"/>
    <cellStyle name="Notas 3 3 3 2 3" xfId="34685"/>
    <cellStyle name="Notas 3 3 3 2 3 2" xfId="34686"/>
    <cellStyle name="Notas 3 3 3 2 4" xfId="34687"/>
    <cellStyle name="Notas 3 3 3 2 4 2" xfId="34688"/>
    <cellStyle name="Notas 3 3 3 2 5" xfId="34689"/>
    <cellStyle name="Notas 3 3 3 2 5 2" xfId="34690"/>
    <cellStyle name="Notas 3 3 3 2 6" xfId="34691"/>
    <cellStyle name="Notas 3 3 3 2 6 2" xfId="34692"/>
    <cellStyle name="Notas 3 3 3 2 7" xfId="34693"/>
    <cellStyle name="Notas 3 3 3 2 7 2" xfId="34694"/>
    <cellStyle name="Notas 3 3 3 2 8" xfId="34695"/>
    <cellStyle name="Notas 3 3 3 2 8 2" xfId="34696"/>
    <cellStyle name="Notas 3 3 3 2 9" xfId="34697"/>
    <cellStyle name="Notas 3 3 3 2 9 2" xfId="34698"/>
    <cellStyle name="Notas 3 3 3 3" xfId="34699"/>
    <cellStyle name="Notas 3 3 3 3 10" xfId="34700"/>
    <cellStyle name="Notas 3 3 3 3 10 2" xfId="34701"/>
    <cellStyle name="Notas 3 3 3 3 11" xfId="34702"/>
    <cellStyle name="Notas 3 3 3 3 2" xfId="34703"/>
    <cellStyle name="Notas 3 3 3 3 2 2" xfId="34704"/>
    <cellStyle name="Notas 3 3 3 3 3" xfId="34705"/>
    <cellStyle name="Notas 3 3 3 3 3 2" xfId="34706"/>
    <cellStyle name="Notas 3 3 3 3 4" xfId="34707"/>
    <cellStyle name="Notas 3 3 3 3 4 2" xfId="34708"/>
    <cellStyle name="Notas 3 3 3 3 5" xfId="34709"/>
    <cellStyle name="Notas 3 3 3 3 5 2" xfId="34710"/>
    <cellStyle name="Notas 3 3 3 3 6" xfId="34711"/>
    <cellStyle name="Notas 3 3 3 3 6 2" xfId="34712"/>
    <cellStyle name="Notas 3 3 3 3 7" xfId="34713"/>
    <cellStyle name="Notas 3 3 3 3 7 2" xfId="34714"/>
    <cellStyle name="Notas 3 3 3 3 8" xfId="34715"/>
    <cellStyle name="Notas 3 3 3 3 8 2" xfId="34716"/>
    <cellStyle name="Notas 3 3 3 3 9" xfId="34717"/>
    <cellStyle name="Notas 3 3 3 3 9 2" xfId="34718"/>
    <cellStyle name="Notas 3 3 3 4" xfId="34719"/>
    <cellStyle name="Notas 3 3 3 4 2" xfId="34720"/>
    <cellStyle name="Notas 3 3 3 5" xfId="34721"/>
    <cellStyle name="Notas 3 3 3 5 2" xfId="34722"/>
    <cellStyle name="Notas 3 3 3 6" xfId="34723"/>
    <cellStyle name="Notas 3 3 3 6 2" xfId="34724"/>
    <cellStyle name="Notas 3 3 3 7" xfId="34725"/>
    <cellStyle name="Notas 3 3 3 7 2" xfId="34726"/>
    <cellStyle name="Notas 3 3 3 8" xfId="34727"/>
    <cellStyle name="Notas 3 3 3 8 2" xfId="34728"/>
    <cellStyle name="Notas 3 3 3 9" xfId="34729"/>
    <cellStyle name="Notas 3 3 3 9 2" xfId="34730"/>
    <cellStyle name="Notas 3 3 4" xfId="34731"/>
    <cellStyle name="Notas 3 3 4 10" xfId="34732"/>
    <cellStyle name="Notas 3 3 4 10 2" xfId="34733"/>
    <cellStyle name="Notas 3 3 4 11" xfId="34734"/>
    <cellStyle name="Notas 3 3 4 2" xfId="34735"/>
    <cellStyle name="Notas 3 3 4 2 2" xfId="34736"/>
    <cellStyle name="Notas 3 3 4 3" xfId="34737"/>
    <cellStyle name="Notas 3 3 4 3 2" xfId="34738"/>
    <cellStyle name="Notas 3 3 4 4" xfId="34739"/>
    <cellStyle name="Notas 3 3 4 4 2" xfId="34740"/>
    <cellStyle name="Notas 3 3 4 5" xfId="34741"/>
    <cellStyle name="Notas 3 3 4 5 2" xfId="34742"/>
    <cellStyle name="Notas 3 3 4 6" xfId="34743"/>
    <cellStyle name="Notas 3 3 4 6 2" xfId="34744"/>
    <cellStyle name="Notas 3 3 4 7" xfId="34745"/>
    <cellStyle name="Notas 3 3 4 7 2" xfId="34746"/>
    <cellStyle name="Notas 3 3 4 8" xfId="34747"/>
    <cellStyle name="Notas 3 3 4 8 2" xfId="34748"/>
    <cellStyle name="Notas 3 3 4 9" xfId="34749"/>
    <cellStyle name="Notas 3 3 4 9 2" xfId="34750"/>
    <cellStyle name="Notas 3 3 5" xfId="34751"/>
    <cellStyle name="Notas 3 3 5 10" xfId="34752"/>
    <cellStyle name="Notas 3 3 5 10 2" xfId="34753"/>
    <cellStyle name="Notas 3 3 5 11" xfId="34754"/>
    <cellStyle name="Notas 3 3 5 2" xfId="34755"/>
    <cellStyle name="Notas 3 3 5 2 2" xfId="34756"/>
    <cellStyle name="Notas 3 3 5 3" xfId="34757"/>
    <cellStyle name="Notas 3 3 5 3 2" xfId="34758"/>
    <cellStyle name="Notas 3 3 5 4" xfId="34759"/>
    <cellStyle name="Notas 3 3 5 4 2" xfId="34760"/>
    <cellStyle name="Notas 3 3 5 5" xfId="34761"/>
    <cellStyle name="Notas 3 3 5 5 2" xfId="34762"/>
    <cellStyle name="Notas 3 3 5 6" xfId="34763"/>
    <cellStyle name="Notas 3 3 5 6 2" xfId="34764"/>
    <cellStyle name="Notas 3 3 5 7" xfId="34765"/>
    <cellStyle name="Notas 3 3 5 7 2" xfId="34766"/>
    <cellStyle name="Notas 3 3 5 8" xfId="34767"/>
    <cellStyle name="Notas 3 3 5 8 2" xfId="34768"/>
    <cellStyle name="Notas 3 3 5 9" xfId="34769"/>
    <cellStyle name="Notas 3 3 5 9 2" xfId="34770"/>
    <cellStyle name="Notas 3 3 6" xfId="34771"/>
    <cellStyle name="Notas 3 3 6 2" xfId="34772"/>
    <cellStyle name="Notas 3 3 7" xfId="34773"/>
    <cellStyle name="Notas 3 3 7 2" xfId="34774"/>
    <cellStyle name="Notas 3 3 8" xfId="34775"/>
    <cellStyle name="Notas 3 3 8 2" xfId="34776"/>
    <cellStyle name="Notas 3 3 9" xfId="34777"/>
    <cellStyle name="Notas 3 3 9 2" xfId="34778"/>
    <cellStyle name="Notas 3 4" xfId="34779"/>
    <cellStyle name="Notas 3 4 10" xfId="34780"/>
    <cellStyle name="Notas 3 4 10 2" xfId="34781"/>
    <cellStyle name="Notas 3 4 11" xfId="34782"/>
    <cellStyle name="Notas 3 4 11 2" xfId="34783"/>
    <cellStyle name="Notas 3 4 12" xfId="34784"/>
    <cellStyle name="Notas 3 4 12 2" xfId="34785"/>
    <cellStyle name="Notas 3 4 13" xfId="34786"/>
    <cellStyle name="Notas 3 4 13 2" xfId="34787"/>
    <cellStyle name="Notas 3 4 14" xfId="34788"/>
    <cellStyle name="Notas 3 4 14 2" xfId="34789"/>
    <cellStyle name="Notas 3 4 15" xfId="34790"/>
    <cellStyle name="Notas 3 4 2" xfId="34791"/>
    <cellStyle name="Notas 3 4 2 10" xfId="34792"/>
    <cellStyle name="Notas 3 4 2 10 2" xfId="34793"/>
    <cellStyle name="Notas 3 4 2 11" xfId="34794"/>
    <cellStyle name="Notas 3 4 2 11 2" xfId="34795"/>
    <cellStyle name="Notas 3 4 2 12" xfId="34796"/>
    <cellStyle name="Notas 3 4 2 12 2" xfId="34797"/>
    <cellStyle name="Notas 3 4 2 13" xfId="34798"/>
    <cellStyle name="Notas 3 4 2 2" xfId="34799"/>
    <cellStyle name="Notas 3 4 2 2 10" xfId="34800"/>
    <cellStyle name="Notas 3 4 2 2 10 2" xfId="34801"/>
    <cellStyle name="Notas 3 4 2 2 11" xfId="34802"/>
    <cellStyle name="Notas 3 4 2 2 2" xfId="34803"/>
    <cellStyle name="Notas 3 4 2 2 2 2" xfId="34804"/>
    <cellStyle name="Notas 3 4 2 2 3" xfId="34805"/>
    <cellStyle name="Notas 3 4 2 2 3 2" xfId="34806"/>
    <cellStyle name="Notas 3 4 2 2 4" xfId="34807"/>
    <cellStyle name="Notas 3 4 2 2 4 2" xfId="34808"/>
    <cellStyle name="Notas 3 4 2 2 5" xfId="34809"/>
    <cellStyle name="Notas 3 4 2 2 5 2" xfId="34810"/>
    <cellStyle name="Notas 3 4 2 2 6" xfId="34811"/>
    <cellStyle name="Notas 3 4 2 2 6 2" xfId="34812"/>
    <cellStyle name="Notas 3 4 2 2 7" xfId="34813"/>
    <cellStyle name="Notas 3 4 2 2 7 2" xfId="34814"/>
    <cellStyle name="Notas 3 4 2 2 8" xfId="34815"/>
    <cellStyle name="Notas 3 4 2 2 8 2" xfId="34816"/>
    <cellStyle name="Notas 3 4 2 2 9" xfId="34817"/>
    <cellStyle name="Notas 3 4 2 2 9 2" xfId="34818"/>
    <cellStyle name="Notas 3 4 2 3" xfId="34819"/>
    <cellStyle name="Notas 3 4 2 3 10" xfId="34820"/>
    <cellStyle name="Notas 3 4 2 3 10 2" xfId="34821"/>
    <cellStyle name="Notas 3 4 2 3 11" xfId="34822"/>
    <cellStyle name="Notas 3 4 2 3 2" xfId="34823"/>
    <cellStyle name="Notas 3 4 2 3 2 2" xfId="34824"/>
    <cellStyle name="Notas 3 4 2 3 3" xfId="34825"/>
    <cellStyle name="Notas 3 4 2 3 3 2" xfId="34826"/>
    <cellStyle name="Notas 3 4 2 3 4" xfId="34827"/>
    <cellStyle name="Notas 3 4 2 3 4 2" xfId="34828"/>
    <cellStyle name="Notas 3 4 2 3 5" xfId="34829"/>
    <cellStyle name="Notas 3 4 2 3 5 2" xfId="34830"/>
    <cellStyle name="Notas 3 4 2 3 6" xfId="34831"/>
    <cellStyle name="Notas 3 4 2 3 6 2" xfId="34832"/>
    <cellStyle name="Notas 3 4 2 3 7" xfId="34833"/>
    <cellStyle name="Notas 3 4 2 3 7 2" xfId="34834"/>
    <cellStyle name="Notas 3 4 2 3 8" xfId="34835"/>
    <cellStyle name="Notas 3 4 2 3 8 2" xfId="34836"/>
    <cellStyle name="Notas 3 4 2 3 9" xfId="34837"/>
    <cellStyle name="Notas 3 4 2 3 9 2" xfId="34838"/>
    <cellStyle name="Notas 3 4 2 4" xfId="34839"/>
    <cellStyle name="Notas 3 4 2 4 2" xfId="34840"/>
    <cellStyle name="Notas 3 4 2 5" xfId="34841"/>
    <cellStyle name="Notas 3 4 2 5 2" xfId="34842"/>
    <cellStyle name="Notas 3 4 2 6" xfId="34843"/>
    <cellStyle name="Notas 3 4 2 6 2" xfId="34844"/>
    <cellStyle name="Notas 3 4 2 7" xfId="34845"/>
    <cellStyle name="Notas 3 4 2 7 2" xfId="34846"/>
    <cellStyle name="Notas 3 4 2 8" xfId="34847"/>
    <cellStyle name="Notas 3 4 2 8 2" xfId="34848"/>
    <cellStyle name="Notas 3 4 2 9" xfId="34849"/>
    <cellStyle name="Notas 3 4 2 9 2" xfId="34850"/>
    <cellStyle name="Notas 3 4 3" xfId="34851"/>
    <cellStyle name="Notas 3 4 3 10" xfId="34852"/>
    <cellStyle name="Notas 3 4 3 10 2" xfId="34853"/>
    <cellStyle name="Notas 3 4 3 11" xfId="34854"/>
    <cellStyle name="Notas 3 4 3 11 2" xfId="34855"/>
    <cellStyle name="Notas 3 4 3 12" xfId="34856"/>
    <cellStyle name="Notas 3 4 3 12 2" xfId="34857"/>
    <cellStyle name="Notas 3 4 3 13" xfId="34858"/>
    <cellStyle name="Notas 3 4 3 2" xfId="34859"/>
    <cellStyle name="Notas 3 4 3 2 10" xfId="34860"/>
    <cellStyle name="Notas 3 4 3 2 10 2" xfId="34861"/>
    <cellStyle name="Notas 3 4 3 2 11" xfId="34862"/>
    <cellStyle name="Notas 3 4 3 2 2" xfId="34863"/>
    <cellStyle name="Notas 3 4 3 2 2 2" xfId="34864"/>
    <cellStyle name="Notas 3 4 3 2 3" xfId="34865"/>
    <cellStyle name="Notas 3 4 3 2 3 2" xfId="34866"/>
    <cellStyle name="Notas 3 4 3 2 4" xfId="34867"/>
    <cellStyle name="Notas 3 4 3 2 4 2" xfId="34868"/>
    <cellStyle name="Notas 3 4 3 2 5" xfId="34869"/>
    <cellStyle name="Notas 3 4 3 2 5 2" xfId="34870"/>
    <cellStyle name="Notas 3 4 3 2 6" xfId="34871"/>
    <cellStyle name="Notas 3 4 3 2 6 2" xfId="34872"/>
    <cellStyle name="Notas 3 4 3 2 7" xfId="34873"/>
    <cellStyle name="Notas 3 4 3 2 7 2" xfId="34874"/>
    <cellStyle name="Notas 3 4 3 2 8" xfId="34875"/>
    <cellStyle name="Notas 3 4 3 2 8 2" xfId="34876"/>
    <cellStyle name="Notas 3 4 3 2 9" xfId="34877"/>
    <cellStyle name="Notas 3 4 3 2 9 2" xfId="34878"/>
    <cellStyle name="Notas 3 4 3 3" xfId="34879"/>
    <cellStyle name="Notas 3 4 3 3 10" xfId="34880"/>
    <cellStyle name="Notas 3 4 3 3 10 2" xfId="34881"/>
    <cellStyle name="Notas 3 4 3 3 11" xfId="34882"/>
    <cellStyle name="Notas 3 4 3 3 2" xfId="34883"/>
    <cellStyle name="Notas 3 4 3 3 2 2" xfId="34884"/>
    <cellStyle name="Notas 3 4 3 3 3" xfId="34885"/>
    <cellStyle name="Notas 3 4 3 3 3 2" xfId="34886"/>
    <cellStyle name="Notas 3 4 3 3 4" xfId="34887"/>
    <cellStyle name="Notas 3 4 3 3 4 2" xfId="34888"/>
    <cellStyle name="Notas 3 4 3 3 5" xfId="34889"/>
    <cellStyle name="Notas 3 4 3 3 5 2" xfId="34890"/>
    <cellStyle name="Notas 3 4 3 3 6" xfId="34891"/>
    <cellStyle name="Notas 3 4 3 3 6 2" xfId="34892"/>
    <cellStyle name="Notas 3 4 3 3 7" xfId="34893"/>
    <cellStyle name="Notas 3 4 3 3 7 2" xfId="34894"/>
    <cellStyle name="Notas 3 4 3 3 8" xfId="34895"/>
    <cellStyle name="Notas 3 4 3 3 8 2" xfId="34896"/>
    <cellStyle name="Notas 3 4 3 3 9" xfId="34897"/>
    <cellStyle name="Notas 3 4 3 3 9 2" xfId="34898"/>
    <cellStyle name="Notas 3 4 3 4" xfId="34899"/>
    <cellStyle name="Notas 3 4 3 4 2" xfId="34900"/>
    <cellStyle name="Notas 3 4 3 5" xfId="34901"/>
    <cellStyle name="Notas 3 4 3 5 2" xfId="34902"/>
    <cellStyle name="Notas 3 4 3 6" xfId="34903"/>
    <cellStyle name="Notas 3 4 3 6 2" xfId="34904"/>
    <cellStyle name="Notas 3 4 3 7" xfId="34905"/>
    <cellStyle name="Notas 3 4 3 7 2" xfId="34906"/>
    <cellStyle name="Notas 3 4 3 8" xfId="34907"/>
    <cellStyle name="Notas 3 4 3 8 2" xfId="34908"/>
    <cellStyle name="Notas 3 4 3 9" xfId="34909"/>
    <cellStyle name="Notas 3 4 3 9 2" xfId="34910"/>
    <cellStyle name="Notas 3 4 4" xfId="34911"/>
    <cellStyle name="Notas 3 4 4 10" xfId="34912"/>
    <cellStyle name="Notas 3 4 4 10 2" xfId="34913"/>
    <cellStyle name="Notas 3 4 4 11" xfId="34914"/>
    <cellStyle name="Notas 3 4 4 2" xfId="34915"/>
    <cellStyle name="Notas 3 4 4 2 2" xfId="34916"/>
    <cellStyle name="Notas 3 4 4 3" xfId="34917"/>
    <cellStyle name="Notas 3 4 4 3 2" xfId="34918"/>
    <cellStyle name="Notas 3 4 4 4" xfId="34919"/>
    <cellStyle name="Notas 3 4 4 4 2" xfId="34920"/>
    <cellStyle name="Notas 3 4 4 5" xfId="34921"/>
    <cellStyle name="Notas 3 4 4 5 2" xfId="34922"/>
    <cellStyle name="Notas 3 4 4 6" xfId="34923"/>
    <cellStyle name="Notas 3 4 4 6 2" xfId="34924"/>
    <cellStyle name="Notas 3 4 4 7" xfId="34925"/>
    <cellStyle name="Notas 3 4 4 7 2" xfId="34926"/>
    <cellStyle name="Notas 3 4 4 8" xfId="34927"/>
    <cellStyle name="Notas 3 4 4 8 2" xfId="34928"/>
    <cellStyle name="Notas 3 4 4 9" xfId="34929"/>
    <cellStyle name="Notas 3 4 4 9 2" xfId="34930"/>
    <cellStyle name="Notas 3 4 5" xfId="34931"/>
    <cellStyle name="Notas 3 4 5 10" xfId="34932"/>
    <cellStyle name="Notas 3 4 5 10 2" xfId="34933"/>
    <cellStyle name="Notas 3 4 5 11" xfId="34934"/>
    <cellStyle name="Notas 3 4 5 2" xfId="34935"/>
    <cellStyle name="Notas 3 4 5 2 2" xfId="34936"/>
    <cellStyle name="Notas 3 4 5 3" xfId="34937"/>
    <cellStyle name="Notas 3 4 5 3 2" xfId="34938"/>
    <cellStyle name="Notas 3 4 5 4" xfId="34939"/>
    <cellStyle name="Notas 3 4 5 4 2" xfId="34940"/>
    <cellStyle name="Notas 3 4 5 5" xfId="34941"/>
    <cellStyle name="Notas 3 4 5 5 2" xfId="34942"/>
    <cellStyle name="Notas 3 4 5 6" xfId="34943"/>
    <cellStyle name="Notas 3 4 5 6 2" xfId="34944"/>
    <cellStyle name="Notas 3 4 5 7" xfId="34945"/>
    <cellStyle name="Notas 3 4 5 7 2" xfId="34946"/>
    <cellStyle name="Notas 3 4 5 8" xfId="34947"/>
    <cellStyle name="Notas 3 4 5 8 2" xfId="34948"/>
    <cellStyle name="Notas 3 4 5 9" xfId="34949"/>
    <cellStyle name="Notas 3 4 5 9 2" xfId="34950"/>
    <cellStyle name="Notas 3 4 6" xfId="34951"/>
    <cellStyle name="Notas 3 4 6 2" xfId="34952"/>
    <cellStyle name="Notas 3 4 7" xfId="34953"/>
    <cellStyle name="Notas 3 4 7 2" xfId="34954"/>
    <cellStyle name="Notas 3 4 8" xfId="34955"/>
    <cellStyle name="Notas 3 4 8 2" xfId="34956"/>
    <cellStyle name="Notas 3 4 9" xfId="34957"/>
    <cellStyle name="Notas 3 4 9 2" xfId="34958"/>
    <cellStyle name="Notas 3 5" xfId="34959"/>
    <cellStyle name="Notas 3 5 10" xfId="34960"/>
    <cellStyle name="Notas 3 5 10 2" xfId="34961"/>
    <cellStyle name="Notas 3 5 11" xfId="34962"/>
    <cellStyle name="Notas 3 5 11 2" xfId="34963"/>
    <cellStyle name="Notas 3 5 12" xfId="34964"/>
    <cellStyle name="Notas 3 5 12 2" xfId="34965"/>
    <cellStyle name="Notas 3 5 13" xfId="34966"/>
    <cellStyle name="Notas 3 5 13 2" xfId="34967"/>
    <cellStyle name="Notas 3 5 14" xfId="34968"/>
    <cellStyle name="Notas 3 5 14 2" xfId="34969"/>
    <cellStyle name="Notas 3 5 15" xfId="34970"/>
    <cellStyle name="Notas 3 5 2" xfId="34971"/>
    <cellStyle name="Notas 3 5 2 10" xfId="34972"/>
    <cellStyle name="Notas 3 5 2 10 2" xfId="34973"/>
    <cellStyle name="Notas 3 5 2 11" xfId="34974"/>
    <cellStyle name="Notas 3 5 2 11 2" xfId="34975"/>
    <cellStyle name="Notas 3 5 2 12" xfId="34976"/>
    <cellStyle name="Notas 3 5 2 12 2" xfId="34977"/>
    <cellStyle name="Notas 3 5 2 13" xfId="34978"/>
    <cellStyle name="Notas 3 5 2 2" xfId="34979"/>
    <cellStyle name="Notas 3 5 2 2 10" xfId="34980"/>
    <cellStyle name="Notas 3 5 2 2 10 2" xfId="34981"/>
    <cellStyle name="Notas 3 5 2 2 11" xfId="34982"/>
    <cellStyle name="Notas 3 5 2 2 2" xfId="34983"/>
    <cellStyle name="Notas 3 5 2 2 2 2" xfId="34984"/>
    <cellStyle name="Notas 3 5 2 2 3" xfId="34985"/>
    <cellStyle name="Notas 3 5 2 2 3 2" xfId="34986"/>
    <cellStyle name="Notas 3 5 2 2 4" xfId="34987"/>
    <cellStyle name="Notas 3 5 2 2 4 2" xfId="34988"/>
    <cellStyle name="Notas 3 5 2 2 5" xfId="34989"/>
    <cellStyle name="Notas 3 5 2 2 5 2" xfId="34990"/>
    <cellStyle name="Notas 3 5 2 2 6" xfId="34991"/>
    <cellStyle name="Notas 3 5 2 2 6 2" xfId="34992"/>
    <cellStyle name="Notas 3 5 2 2 7" xfId="34993"/>
    <cellStyle name="Notas 3 5 2 2 7 2" xfId="34994"/>
    <cellStyle name="Notas 3 5 2 2 8" xfId="34995"/>
    <cellStyle name="Notas 3 5 2 2 8 2" xfId="34996"/>
    <cellStyle name="Notas 3 5 2 2 9" xfId="34997"/>
    <cellStyle name="Notas 3 5 2 2 9 2" xfId="34998"/>
    <cellStyle name="Notas 3 5 2 3" xfId="34999"/>
    <cellStyle name="Notas 3 5 2 3 10" xfId="35000"/>
    <cellStyle name="Notas 3 5 2 3 10 2" xfId="35001"/>
    <cellStyle name="Notas 3 5 2 3 11" xfId="35002"/>
    <cellStyle name="Notas 3 5 2 3 2" xfId="35003"/>
    <cellStyle name="Notas 3 5 2 3 2 2" xfId="35004"/>
    <cellStyle name="Notas 3 5 2 3 3" xfId="35005"/>
    <cellStyle name="Notas 3 5 2 3 3 2" xfId="35006"/>
    <cellStyle name="Notas 3 5 2 3 4" xfId="35007"/>
    <cellStyle name="Notas 3 5 2 3 4 2" xfId="35008"/>
    <cellStyle name="Notas 3 5 2 3 5" xfId="35009"/>
    <cellStyle name="Notas 3 5 2 3 5 2" xfId="35010"/>
    <cellStyle name="Notas 3 5 2 3 6" xfId="35011"/>
    <cellStyle name="Notas 3 5 2 3 6 2" xfId="35012"/>
    <cellStyle name="Notas 3 5 2 3 7" xfId="35013"/>
    <cellStyle name="Notas 3 5 2 3 7 2" xfId="35014"/>
    <cellStyle name="Notas 3 5 2 3 8" xfId="35015"/>
    <cellStyle name="Notas 3 5 2 3 8 2" xfId="35016"/>
    <cellStyle name="Notas 3 5 2 3 9" xfId="35017"/>
    <cellStyle name="Notas 3 5 2 3 9 2" xfId="35018"/>
    <cellStyle name="Notas 3 5 2 4" xfId="35019"/>
    <cellStyle name="Notas 3 5 2 4 2" xfId="35020"/>
    <cellStyle name="Notas 3 5 2 5" xfId="35021"/>
    <cellStyle name="Notas 3 5 2 5 2" xfId="35022"/>
    <cellStyle name="Notas 3 5 2 6" xfId="35023"/>
    <cellStyle name="Notas 3 5 2 6 2" xfId="35024"/>
    <cellStyle name="Notas 3 5 2 7" xfId="35025"/>
    <cellStyle name="Notas 3 5 2 7 2" xfId="35026"/>
    <cellStyle name="Notas 3 5 2 8" xfId="35027"/>
    <cellStyle name="Notas 3 5 2 8 2" xfId="35028"/>
    <cellStyle name="Notas 3 5 2 9" xfId="35029"/>
    <cellStyle name="Notas 3 5 2 9 2" xfId="35030"/>
    <cellStyle name="Notas 3 5 3" xfId="35031"/>
    <cellStyle name="Notas 3 5 3 10" xfId="35032"/>
    <cellStyle name="Notas 3 5 3 10 2" xfId="35033"/>
    <cellStyle name="Notas 3 5 3 11" xfId="35034"/>
    <cellStyle name="Notas 3 5 3 11 2" xfId="35035"/>
    <cellStyle name="Notas 3 5 3 12" xfId="35036"/>
    <cellStyle name="Notas 3 5 3 12 2" xfId="35037"/>
    <cellStyle name="Notas 3 5 3 13" xfId="35038"/>
    <cellStyle name="Notas 3 5 3 2" xfId="35039"/>
    <cellStyle name="Notas 3 5 3 2 10" xfId="35040"/>
    <cellStyle name="Notas 3 5 3 2 10 2" xfId="35041"/>
    <cellStyle name="Notas 3 5 3 2 11" xfId="35042"/>
    <cellStyle name="Notas 3 5 3 2 2" xfId="35043"/>
    <cellStyle name="Notas 3 5 3 2 2 2" xfId="35044"/>
    <cellStyle name="Notas 3 5 3 2 3" xfId="35045"/>
    <cellStyle name="Notas 3 5 3 2 3 2" xfId="35046"/>
    <cellStyle name="Notas 3 5 3 2 4" xfId="35047"/>
    <cellStyle name="Notas 3 5 3 2 4 2" xfId="35048"/>
    <cellStyle name="Notas 3 5 3 2 5" xfId="35049"/>
    <cellStyle name="Notas 3 5 3 2 5 2" xfId="35050"/>
    <cellStyle name="Notas 3 5 3 2 6" xfId="35051"/>
    <cellStyle name="Notas 3 5 3 2 6 2" xfId="35052"/>
    <cellStyle name="Notas 3 5 3 2 7" xfId="35053"/>
    <cellStyle name="Notas 3 5 3 2 7 2" xfId="35054"/>
    <cellStyle name="Notas 3 5 3 2 8" xfId="35055"/>
    <cellStyle name="Notas 3 5 3 2 8 2" xfId="35056"/>
    <cellStyle name="Notas 3 5 3 2 9" xfId="35057"/>
    <cellStyle name="Notas 3 5 3 2 9 2" xfId="35058"/>
    <cellStyle name="Notas 3 5 3 3" xfId="35059"/>
    <cellStyle name="Notas 3 5 3 3 10" xfId="35060"/>
    <cellStyle name="Notas 3 5 3 3 10 2" xfId="35061"/>
    <cellStyle name="Notas 3 5 3 3 11" xfId="35062"/>
    <cellStyle name="Notas 3 5 3 3 2" xfId="35063"/>
    <cellStyle name="Notas 3 5 3 3 2 2" xfId="35064"/>
    <cellStyle name="Notas 3 5 3 3 3" xfId="35065"/>
    <cellStyle name="Notas 3 5 3 3 3 2" xfId="35066"/>
    <cellStyle name="Notas 3 5 3 3 4" xfId="35067"/>
    <cellStyle name="Notas 3 5 3 3 4 2" xfId="35068"/>
    <cellStyle name="Notas 3 5 3 3 5" xfId="35069"/>
    <cellStyle name="Notas 3 5 3 3 5 2" xfId="35070"/>
    <cellStyle name="Notas 3 5 3 3 6" xfId="35071"/>
    <cellStyle name="Notas 3 5 3 3 6 2" xfId="35072"/>
    <cellStyle name="Notas 3 5 3 3 7" xfId="35073"/>
    <cellStyle name="Notas 3 5 3 3 7 2" xfId="35074"/>
    <cellStyle name="Notas 3 5 3 3 8" xfId="35075"/>
    <cellStyle name="Notas 3 5 3 3 8 2" xfId="35076"/>
    <cellStyle name="Notas 3 5 3 3 9" xfId="35077"/>
    <cellStyle name="Notas 3 5 3 3 9 2" xfId="35078"/>
    <cellStyle name="Notas 3 5 3 4" xfId="35079"/>
    <cellStyle name="Notas 3 5 3 4 2" xfId="35080"/>
    <cellStyle name="Notas 3 5 3 5" xfId="35081"/>
    <cellStyle name="Notas 3 5 3 5 2" xfId="35082"/>
    <cellStyle name="Notas 3 5 3 6" xfId="35083"/>
    <cellStyle name="Notas 3 5 3 6 2" xfId="35084"/>
    <cellStyle name="Notas 3 5 3 7" xfId="35085"/>
    <cellStyle name="Notas 3 5 3 7 2" xfId="35086"/>
    <cellStyle name="Notas 3 5 3 8" xfId="35087"/>
    <cellStyle name="Notas 3 5 3 8 2" xfId="35088"/>
    <cellStyle name="Notas 3 5 3 9" xfId="35089"/>
    <cellStyle name="Notas 3 5 3 9 2" xfId="35090"/>
    <cellStyle name="Notas 3 5 4" xfId="35091"/>
    <cellStyle name="Notas 3 5 4 10" xfId="35092"/>
    <cellStyle name="Notas 3 5 4 10 2" xfId="35093"/>
    <cellStyle name="Notas 3 5 4 11" xfId="35094"/>
    <cellStyle name="Notas 3 5 4 2" xfId="35095"/>
    <cellStyle name="Notas 3 5 4 2 2" xfId="35096"/>
    <cellStyle name="Notas 3 5 4 3" xfId="35097"/>
    <cellStyle name="Notas 3 5 4 3 2" xfId="35098"/>
    <cellStyle name="Notas 3 5 4 4" xfId="35099"/>
    <cellStyle name="Notas 3 5 4 4 2" xfId="35100"/>
    <cellStyle name="Notas 3 5 4 5" xfId="35101"/>
    <cellStyle name="Notas 3 5 4 5 2" xfId="35102"/>
    <cellStyle name="Notas 3 5 4 6" xfId="35103"/>
    <cellStyle name="Notas 3 5 4 6 2" xfId="35104"/>
    <cellStyle name="Notas 3 5 4 7" xfId="35105"/>
    <cellStyle name="Notas 3 5 4 7 2" xfId="35106"/>
    <cellStyle name="Notas 3 5 4 8" xfId="35107"/>
    <cellStyle name="Notas 3 5 4 8 2" xfId="35108"/>
    <cellStyle name="Notas 3 5 4 9" xfId="35109"/>
    <cellStyle name="Notas 3 5 4 9 2" xfId="35110"/>
    <cellStyle name="Notas 3 5 5" xfId="35111"/>
    <cellStyle name="Notas 3 5 5 10" xfId="35112"/>
    <cellStyle name="Notas 3 5 5 10 2" xfId="35113"/>
    <cellStyle name="Notas 3 5 5 11" xfId="35114"/>
    <cellStyle name="Notas 3 5 5 2" xfId="35115"/>
    <cellStyle name="Notas 3 5 5 2 2" xfId="35116"/>
    <cellStyle name="Notas 3 5 5 3" xfId="35117"/>
    <cellStyle name="Notas 3 5 5 3 2" xfId="35118"/>
    <cellStyle name="Notas 3 5 5 4" xfId="35119"/>
    <cellStyle name="Notas 3 5 5 4 2" xfId="35120"/>
    <cellStyle name="Notas 3 5 5 5" xfId="35121"/>
    <cellStyle name="Notas 3 5 5 5 2" xfId="35122"/>
    <cellStyle name="Notas 3 5 5 6" xfId="35123"/>
    <cellStyle name="Notas 3 5 5 6 2" xfId="35124"/>
    <cellStyle name="Notas 3 5 5 7" xfId="35125"/>
    <cellStyle name="Notas 3 5 5 7 2" xfId="35126"/>
    <cellStyle name="Notas 3 5 5 8" xfId="35127"/>
    <cellStyle name="Notas 3 5 5 8 2" xfId="35128"/>
    <cellStyle name="Notas 3 5 5 9" xfId="35129"/>
    <cellStyle name="Notas 3 5 5 9 2" xfId="35130"/>
    <cellStyle name="Notas 3 5 6" xfId="35131"/>
    <cellStyle name="Notas 3 5 6 2" xfId="35132"/>
    <cellStyle name="Notas 3 5 7" xfId="35133"/>
    <cellStyle name="Notas 3 5 7 2" xfId="35134"/>
    <cellStyle name="Notas 3 5 8" xfId="35135"/>
    <cellStyle name="Notas 3 5 8 2" xfId="35136"/>
    <cellStyle name="Notas 3 5 9" xfId="35137"/>
    <cellStyle name="Notas 3 5 9 2" xfId="35138"/>
    <cellStyle name="Notas 3 6" xfId="35139"/>
    <cellStyle name="Notas 3 6 10" xfId="35140"/>
    <cellStyle name="Notas 3 6 10 2" xfId="35141"/>
    <cellStyle name="Notas 3 6 11" xfId="35142"/>
    <cellStyle name="Notas 3 6 11 2" xfId="35143"/>
    <cellStyle name="Notas 3 6 12" xfId="35144"/>
    <cellStyle name="Notas 3 6 12 2" xfId="35145"/>
    <cellStyle name="Notas 3 6 13" xfId="35146"/>
    <cellStyle name="Notas 3 6 2" xfId="35147"/>
    <cellStyle name="Notas 3 6 2 10" xfId="35148"/>
    <cellStyle name="Notas 3 6 2 10 2" xfId="35149"/>
    <cellStyle name="Notas 3 6 2 11" xfId="35150"/>
    <cellStyle name="Notas 3 6 2 2" xfId="35151"/>
    <cellStyle name="Notas 3 6 2 2 2" xfId="35152"/>
    <cellStyle name="Notas 3 6 2 3" xfId="35153"/>
    <cellStyle name="Notas 3 6 2 3 2" xfId="35154"/>
    <cellStyle name="Notas 3 6 2 4" xfId="35155"/>
    <cellStyle name="Notas 3 6 2 4 2" xfId="35156"/>
    <cellStyle name="Notas 3 6 2 5" xfId="35157"/>
    <cellStyle name="Notas 3 6 2 5 2" xfId="35158"/>
    <cellStyle name="Notas 3 6 2 6" xfId="35159"/>
    <cellStyle name="Notas 3 6 2 6 2" xfId="35160"/>
    <cellStyle name="Notas 3 6 2 7" xfId="35161"/>
    <cellStyle name="Notas 3 6 2 7 2" xfId="35162"/>
    <cellStyle name="Notas 3 6 2 8" xfId="35163"/>
    <cellStyle name="Notas 3 6 2 8 2" xfId="35164"/>
    <cellStyle name="Notas 3 6 2 9" xfId="35165"/>
    <cellStyle name="Notas 3 6 2 9 2" xfId="35166"/>
    <cellStyle name="Notas 3 6 3" xfId="35167"/>
    <cellStyle name="Notas 3 6 3 10" xfId="35168"/>
    <cellStyle name="Notas 3 6 3 10 2" xfId="35169"/>
    <cellStyle name="Notas 3 6 3 11" xfId="35170"/>
    <cellStyle name="Notas 3 6 3 2" xfId="35171"/>
    <cellStyle name="Notas 3 6 3 2 2" xfId="35172"/>
    <cellStyle name="Notas 3 6 3 3" xfId="35173"/>
    <cellStyle name="Notas 3 6 3 3 2" xfId="35174"/>
    <cellStyle name="Notas 3 6 3 4" xfId="35175"/>
    <cellStyle name="Notas 3 6 3 4 2" xfId="35176"/>
    <cellStyle name="Notas 3 6 3 5" xfId="35177"/>
    <cellStyle name="Notas 3 6 3 5 2" xfId="35178"/>
    <cellStyle name="Notas 3 6 3 6" xfId="35179"/>
    <cellStyle name="Notas 3 6 3 6 2" xfId="35180"/>
    <cellStyle name="Notas 3 6 3 7" xfId="35181"/>
    <cellStyle name="Notas 3 6 3 7 2" xfId="35182"/>
    <cellStyle name="Notas 3 6 3 8" xfId="35183"/>
    <cellStyle name="Notas 3 6 3 8 2" xfId="35184"/>
    <cellStyle name="Notas 3 6 3 9" xfId="35185"/>
    <cellStyle name="Notas 3 6 3 9 2" xfId="35186"/>
    <cellStyle name="Notas 3 6 4" xfId="35187"/>
    <cellStyle name="Notas 3 6 4 2" xfId="35188"/>
    <cellStyle name="Notas 3 6 5" xfId="35189"/>
    <cellStyle name="Notas 3 6 5 2" xfId="35190"/>
    <cellStyle name="Notas 3 6 6" xfId="35191"/>
    <cellStyle name="Notas 3 6 6 2" xfId="35192"/>
    <cellStyle name="Notas 3 6 7" xfId="35193"/>
    <cellStyle name="Notas 3 6 7 2" xfId="35194"/>
    <cellStyle name="Notas 3 6 8" xfId="35195"/>
    <cellStyle name="Notas 3 6 8 2" xfId="35196"/>
    <cellStyle name="Notas 3 6 9" xfId="35197"/>
    <cellStyle name="Notas 3 6 9 2" xfId="35198"/>
    <cellStyle name="Notas 3 7" xfId="35199"/>
    <cellStyle name="Notas 3 7 10" xfId="35200"/>
    <cellStyle name="Notas 3 7 10 2" xfId="35201"/>
    <cellStyle name="Notas 3 7 11" xfId="35202"/>
    <cellStyle name="Notas 3 7 11 2" xfId="35203"/>
    <cellStyle name="Notas 3 7 12" xfId="35204"/>
    <cellStyle name="Notas 3 7 12 2" xfId="35205"/>
    <cellStyle name="Notas 3 7 13" xfId="35206"/>
    <cellStyle name="Notas 3 7 2" xfId="35207"/>
    <cellStyle name="Notas 3 7 2 10" xfId="35208"/>
    <cellStyle name="Notas 3 7 2 10 2" xfId="35209"/>
    <cellStyle name="Notas 3 7 2 11" xfId="35210"/>
    <cellStyle name="Notas 3 7 2 2" xfId="35211"/>
    <cellStyle name="Notas 3 7 2 2 2" xfId="35212"/>
    <cellStyle name="Notas 3 7 2 3" xfId="35213"/>
    <cellStyle name="Notas 3 7 2 3 2" xfId="35214"/>
    <cellStyle name="Notas 3 7 2 4" xfId="35215"/>
    <cellStyle name="Notas 3 7 2 4 2" xfId="35216"/>
    <cellStyle name="Notas 3 7 2 5" xfId="35217"/>
    <cellStyle name="Notas 3 7 2 5 2" xfId="35218"/>
    <cellStyle name="Notas 3 7 2 6" xfId="35219"/>
    <cellStyle name="Notas 3 7 2 6 2" xfId="35220"/>
    <cellStyle name="Notas 3 7 2 7" xfId="35221"/>
    <cellStyle name="Notas 3 7 2 7 2" xfId="35222"/>
    <cellStyle name="Notas 3 7 2 8" xfId="35223"/>
    <cellStyle name="Notas 3 7 2 8 2" xfId="35224"/>
    <cellStyle name="Notas 3 7 2 9" xfId="35225"/>
    <cellStyle name="Notas 3 7 2 9 2" xfId="35226"/>
    <cellStyle name="Notas 3 7 3" xfId="35227"/>
    <cellStyle name="Notas 3 7 3 10" xfId="35228"/>
    <cellStyle name="Notas 3 7 3 10 2" xfId="35229"/>
    <cellStyle name="Notas 3 7 3 11" xfId="35230"/>
    <cellStyle name="Notas 3 7 3 2" xfId="35231"/>
    <cellStyle name="Notas 3 7 3 2 2" xfId="35232"/>
    <cellStyle name="Notas 3 7 3 3" xfId="35233"/>
    <cellStyle name="Notas 3 7 3 3 2" xfId="35234"/>
    <cellStyle name="Notas 3 7 3 4" xfId="35235"/>
    <cellStyle name="Notas 3 7 3 4 2" xfId="35236"/>
    <cellStyle name="Notas 3 7 3 5" xfId="35237"/>
    <cellStyle name="Notas 3 7 3 5 2" xfId="35238"/>
    <cellStyle name="Notas 3 7 3 6" xfId="35239"/>
    <cellStyle name="Notas 3 7 3 6 2" xfId="35240"/>
    <cellStyle name="Notas 3 7 3 7" xfId="35241"/>
    <cellStyle name="Notas 3 7 3 7 2" xfId="35242"/>
    <cellStyle name="Notas 3 7 3 8" xfId="35243"/>
    <cellStyle name="Notas 3 7 3 8 2" xfId="35244"/>
    <cellStyle name="Notas 3 7 3 9" xfId="35245"/>
    <cellStyle name="Notas 3 7 3 9 2" xfId="35246"/>
    <cellStyle name="Notas 3 7 4" xfId="35247"/>
    <cellStyle name="Notas 3 7 4 2" xfId="35248"/>
    <cellStyle name="Notas 3 7 5" xfId="35249"/>
    <cellStyle name="Notas 3 7 5 2" xfId="35250"/>
    <cellStyle name="Notas 3 7 6" xfId="35251"/>
    <cellStyle name="Notas 3 7 6 2" xfId="35252"/>
    <cellStyle name="Notas 3 7 7" xfId="35253"/>
    <cellStyle name="Notas 3 7 7 2" xfId="35254"/>
    <cellStyle name="Notas 3 7 8" xfId="35255"/>
    <cellStyle name="Notas 3 7 8 2" xfId="35256"/>
    <cellStyle name="Notas 3 7 9" xfId="35257"/>
    <cellStyle name="Notas 3 7 9 2" xfId="35258"/>
    <cellStyle name="Notas 3 8" xfId="35259"/>
    <cellStyle name="Notas 3 8 2" xfId="35260"/>
    <cellStyle name="Notas 3 9" xfId="35261"/>
    <cellStyle name="Notas 3 9 2" xfId="35262"/>
    <cellStyle name="Notas 4" xfId="35263"/>
    <cellStyle name="Notas 4 10" xfId="35264"/>
    <cellStyle name="Notas 4 10 2" xfId="35265"/>
    <cellStyle name="Notas 4 11" xfId="35266"/>
    <cellStyle name="Notas 4 11 2" xfId="35267"/>
    <cellStyle name="Notas 4 12" xfId="35268"/>
    <cellStyle name="Notas 4 12 2" xfId="35269"/>
    <cellStyle name="Notas 4 13" xfId="35270"/>
    <cellStyle name="Notas 4 13 2" xfId="35271"/>
    <cellStyle name="Notas 4 14" xfId="35272"/>
    <cellStyle name="Notas 4 14 2" xfId="35273"/>
    <cellStyle name="Notas 4 15" xfId="35274"/>
    <cellStyle name="Notas 4 15 2" xfId="35275"/>
    <cellStyle name="Notas 4 16" xfId="35276"/>
    <cellStyle name="Notas 4 16 2" xfId="35277"/>
    <cellStyle name="Notas 4 17" xfId="35278"/>
    <cellStyle name="Notas 4 17 2" xfId="35279"/>
    <cellStyle name="Notas 4 18" xfId="35280"/>
    <cellStyle name="Notas 4 19" xfId="35281"/>
    <cellStyle name="Notas 4 2" xfId="35282"/>
    <cellStyle name="Notas 4 2 10" xfId="35283"/>
    <cellStyle name="Notas 4 2 10 2" xfId="35284"/>
    <cellStyle name="Notas 4 2 11" xfId="35285"/>
    <cellStyle name="Notas 4 2 11 2" xfId="35286"/>
    <cellStyle name="Notas 4 2 12" xfId="35287"/>
    <cellStyle name="Notas 4 2 12 2" xfId="35288"/>
    <cellStyle name="Notas 4 2 13" xfId="35289"/>
    <cellStyle name="Notas 4 2 13 2" xfId="35290"/>
    <cellStyle name="Notas 4 2 14" xfId="35291"/>
    <cellStyle name="Notas 4 2 14 2" xfId="35292"/>
    <cellStyle name="Notas 4 2 15" xfId="35293"/>
    <cellStyle name="Notas 4 2 2" xfId="35294"/>
    <cellStyle name="Notas 4 2 2 10" xfId="35295"/>
    <cellStyle name="Notas 4 2 2 10 2" xfId="35296"/>
    <cellStyle name="Notas 4 2 2 11" xfId="35297"/>
    <cellStyle name="Notas 4 2 2 11 2" xfId="35298"/>
    <cellStyle name="Notas 4 2 2 12" xfId="35299"/>
    <cellStyle name="Notas 4 2 2 12 2" xfId="35300"/>
    <cellStyle name="Notas 4 2 2 13" xfId="35301"/>
    <cellStyle name="Notas 4 2 2 2" xfId="35302"/>
    <cellStyle name="Notas 4 2 2 2 10" xfId="35303"/>
    <cellStyle name="Notas 4 2 2 2 10 2" xfId="35304"/>
    <cellStyle name="Notas 4 2 2 2 11" xfId="35305"/>
    <cellStyle name="Notas 4 2 2 2 2" xfId="35306"/>
    <cellStyle name="Notas 4 2 2 2 2 2" xfId="35307"/>
    <cellStyle name="Notas 4 2 2 2 3" xfId="35308"/>
    <cellStyle name="Notas 4 2 2 2 3 2" xfId="35309"/>
    <cellStyle name="Notas 4 2 2 2 4" xfId="35310"/>
    <cellStyle name="Notas 4 2 2 2 4 2" xfId="35311"/>
    <cellStyle name="Notas 4 2 2 2 5" xfId="35312"/>
    <cellStyle name="Notas 4 2 2 2 5 2" xfId="35313"/>
    <cellStyle name="Notas 4 2 2 2 6" xfId="35314"/>
    <cellStyle name="Notas 4 2 2 2 6 2" xfId="35315"/>
    <cellStyle name="Notas 4 2 2 2 7" xfId="35316"/>
    <cellStyle name="Notas 4 2 2 2 7 2" xfId="35317"/>
    <cellStyle name="Notas 4 2 2 2 8" xfId="35318"/>
    <cellStyle name="Notas 4 2 2 2 8 2" xfId="35319"/>
    <cellStyle name="Notas 4 2 2 2 9" xfId="35320"/>
    <cellStyle name="Notas 4 2 2 2 9 2" xfId="35321"/>
    <cellStyle name="Notas 4 2 2 3" xfId="35322"/>
    <cellStyle name="Notas 4 2 2 3 10" xfId="35323"/>
    <cellStyle name="Notas 4 2 2 3 10 2" xfId="35324"/>
    <cellStyle name="Notas 4 2 2 3 11" xfId="35325"/>
    <cellStyle name="Notas 4 2 2 3 2" xfId="35326"/>
    <cellStyle name="Notas 4 2 2 3 2 2" xfId="35327"/>
    <cellStyle name="Notas 4 2 2 3 3" xfId="35328"/>
    <cellStyle name="Notas 4 2 2 3 3 2" xfId="35329"/>
    <cellStyle name="Notas 4 2 2 3 4" xfId="35330"/>
    <cellStyle name="Notas 4 2 2 3 4 2" xfId="35331"/>
    <cellStyle name="Notas 4 2 2 3 5" xfId="35332"/>
    <cellStyle name="Notas 4 2 2 3 5 2" xfId="35333"/>
    <cellStyle name="Notas 4 2 2 3 6" xfId="35334"/>
    <cellStyle name="Notas 4 2 2 3 6 2" xfId="35335"/>
    <cellStyle name="Notas 4 2 2 3 7" xfId="35336"/>
    <cellStyle name="Notas 4 2 2 3 7 2" xfId="35337"/>
    <cellStyle name="Notas 4 2 2 3 8" xfId="35338"/>
    <cellStyle name="Notas 4 2 2 3 8 2" xfId="35339"/>
    <cellStyle name="Notas 4 2 2 3 9" xfId="35340"/>
    <cellStyle name="Notas 4 2 2 3 9 2" xfId="35341"/>
    <cellStyle name="Notas 4 2 2 4" xfId="35342"/>
    <cellStyle name="Notas 4 2 2 4 2" xfId="35343"/>
    <cellStyle name="Notas 4 2 2 5" xfId="35344"/>
    <cellStyle name="Notas 4 2 2 5 2" xfId="35345"/>
    <cellStyle name="Notas 4 2 2 6" xfId="35346"/>
    <cellStyle name="Notas 4 2 2 6 2" xfId="35347"/>
    <cellStyle name="Notas 4 2 2 7" xfId="35348"/>
    <cellStyle name="Notas 4 2 2 7 2" xfId="35349"/>
    <cellStyle name="Notas 4 2 2 8" xfId="35350"/>
    <cellStyle name="Notas 4 2 2 8 2" xfId="35351"/>
    <cellStyle name="Notas 4 2 2 9" xfId="35352"/>
    <cellStyle name="Notas 4 2 2 9 2" xfId="35353"/>
    <cellStyle name="Notas 4 2 3" xfId="35354"/>
    <cellStyle name="Notas 4 2 3 10" xfId="35355"/>
    <cellStyle name="Notas 4 2 3 10 2" xfId="35356"/>
    <cellStyle name="Notas 4 2 3 11" xfId="35357"/>
    <cellStyle name="Notas 4 2 3 11 2" xfId="35358"/>
    <cellStyle name="Notas 4 2 3 12" xfId="35359"/>
    <cellStyle name="Notas 4 2 3 12 2" xfId="35360"/>
    <cellStyle name="Notas 4 2 3 13" xfId="35361"/>
    <cellStyle name="Notas 4 2 3 2" xfId="35362"/>
    <cellStyle name="Notas 4 2 3 2 10" xfId="35363"/>
    <cellStyle name="Notas 4 2 3 2 10 2" xfId="35364"/>
    <cellStyle name="Notas 4 2 3 2 11" xfId="35365"/>
    <cellStyle name="Notas 4 2 3 2 2" xfId="35366"/>
    <cellStyle name="Notas 4 2 3 2 2 2" xfId="35367"/>
    <cellStyle name="Notas 4 2 3 2 3" xfId="35368"/>
    <cellStyle name="Notas 4 2 3 2 3 2" xfId="35369"/>
    <cellStyle name="Notas 4 2 3 2 4" xfId="35370"/>
    <cellStyle name="Notas 4 2 3 2 4 2" xfId="35371"/>
    <cellStyle name="Notas 4 2 3 2 5" xfId="35372"/>
    <cellStyle name="Notas 4 2 3 2 5 2" xfId="35373"/>
    <cellStyle name="Notas 4 2 3 2 6" xfId="35374"/>
    <cellStyle name="Notas 4 2 3 2 6 2" xfId="35375"/>
    <cellStyle name="Notas 4 2 3 2 7" xfId="35376"/>
    <cellStyle name="Notas 4 2 3 2 7 2" xfId="35377"/>
    <cellStyle name="Notas 4 2 3 2 8" xfId="35378"/>
    <cellStyle name="Notas 4 2 3 2 8 2" xfId="35379"/>
    <cellStyle name="Notas 4 2 3 2 9" xfId="35380"/>
    <cellStyle name="Notas 4 2 3 2 9 2" xfId="35381"/>
    <cellStyle name="Notas 4 2 3 3" xfId="35382"/>
    <cellStyle name="Notas 4 2 3 3 10" xfId="35383"/>
    <cellStyle name="Notas 4 2 3 3 10 2" xfId="35384"/>
    <cellStyle name="Notas 4 2 3 3 11" xfId="35385"/>
    <cellStyle name="Notas 4 2 3 3 2" xfId="35386"/>
    <cellStyle name="Notas 4 2 3 3 2 2" xfId="35387"/>
    <cellStyle name="Notas 4 2 3 3 3" xfId="35388"/>
    <cellStyle name="Notas 4 2 3 3 3 2" xfId="35389"/>
    <cellStyle name="Notas 4 2 3 3 4" xfId="35390"/>
    <cellStyle name="Notas 4 2 3 3 4 2" xfId="35391"/>
    <cellStyle name="Notas 4 2 3 3 5" xfId="35392"/>
    <cellStyle name="Notas 4 2 3 3 5 2" xfId="35393"/>
    <cellStyle name="Notas 4 2 3 3 6" xfId="35394"/>
    <cellStyle name="Notas 4 2 3 3 6 2" xfId="35395"/>
    <cellStyle name="Notas 4 2 3 3 7" xfId="35396"/>
    <cellStyle name="Notas 4 2 3 3 7 2" xfId="35397"/>
    <cellStyle name="Notas 4 2 3 3 8" xfId="35398"/>
    <cellStyle name="Notas 4 2 3 3 8 2" xfId="35399"/>
    <cellStyle name="Notas 4 2 3 3 9" xfId="35400"/>
    <cellStyle name="Notas 4 2 3 3 9 2" xfId="35401"/>
    <cellStyle name="Notas 4 2 3 4" xfId="35402"/>
    <cellStyle name="Notas 4 2 3 4 2" xfId="35403"/>
    <cellStyle name="Notas 4 2 3 5" xfId="35404"/>
    <cellStyle name="Notas 4 2 3 5 2" xfId="35405"/>
    <cellStyle name="Notas 4 2 3 6" xfId="35406"/>
    <cellStyle name="Notas 4 2 3 6 2" xfId="35407"/>
    <cellStyle name="Notas 4 2 3 7" xfId="35408"/>
    <cellStyle name="Notas 4 2 3 7 2" xfId="35409"/>
    <cellStyle name="Notas 4 2 3 8" xfId="35410"/>
    <cellStyle name="Notas 4 2 3 8 2" xfId="35411"/>
    <cellStyle name="Notas 4 2 3 9" xfId="35412"/>
    <cellStyle name="Notas 4 2 3 9 2" xfId="35413"/>
    <cellStyle name="Notas 4 2 4" xfId="35414"/>
    <cellStyle name="Notas 4 2 4 10" xfId="35415"/>
    <cellStyle name="Notas 4 2 4 10 2" xfId="35416"/>
    <cellStyle name="Notas 4 2 4 11" xfId="35417"/>
    <cellStyle name="Notas 4 2 4 2" xfId="35418"/>
    <cellStyle name="Notas 4 2 4 2 2" xfId="35419"/>
    <cellStyle name="Notas 4 2 4 3" xfId="35420"/>
    <cellStyle name="Notas 4 2 4 3 2" xfId="35421"/>
    <cellStyle name="Notas 4 2 4 4" xfId="35422"/>
    <cellStyle name="Notas 4 2 4 4 2" xfId="35423"/>
    <cellStyle name="Notas 4 2 4 5" xfId="35424"/>
    <cellStyle name="Notas 4 2 4 5 2" xfId="35425"/>
    <cellStyle name="Notas 4 2 4 6" xfId="35426"/>
    <cellStyle name="Notas 4 2 4 6 2" xfId="35427"/>
    <cellStyle name="Notas 4 2 4 7" xfId="35428"/>
    <cellStyle name="Notas 4 2 4 7 2" xfId="35429"/>
    <cellStyle name="Notas 4 2 4 8" xfId="35430"/>
    <cellStyle name="Notas 4 2 4 8 2" xfId="35431"/>
    <cellStyle name="Notas 4 2 4 9" xfId="35432"/>
    <cellStyle name="Notas 4 2 4 9 2" xfId="35433"/>
    <cellStyle name="Notas 4 2 5" xfId="35434"/>
    <cellStyle name="Notas 4 2 5 10" xfId="35435"/>
    <cellStyle name="Notas 4 2 5 10 2" xfId="35436"/>
    <cellStyle name="Notas 4 2 5 11" xfId="35437"/>
    <cellStyle name="Notas 4 2 5 2" xfId="35438"/>
    <cellStyle name="Notas 4 2 5 2 2" xfId="35439"/>
    <cellStyle name="Notas 4 2 5 3" xfId="35440"/>
    <cellStyle name="Notas 4 2 5 3 2" xfId="35441"/>
    <cellStyle name="Notas 4 2 5 4" xfId="35442"/>
    <cellStyle name="Notas 4 2 5 4 2" xfId="35443"/>
    <cellStyle name="Notas 4 2 5 5" xfId="35444"/>
    <cellStyle name="Notas 4 2 5 5 2" xfId="35445"/>
    <cellStyle name="Notas 4 2 5 6" xfId="35446"/>
    <cellStyle name="Notas 4 2 5 6 2" xfId="35447"/>
    <cellStyle name="Notas 4 2 5 7" xfId="35448"/>
    <cellStyle name="Notas 4 2 5 7 2" xfId="35449"/>
    <cellStyle name="Notas 4 2 5 8" xfId="35450"/>
    <cellStyle name="Notas 4 2 5 8 2" xfId="35451"/>
    <cellStyle name="Notas 4 2 5 9" xfId="35452"/>
    <cellStyle name="Notas 4 2 5 9 2" xfId="35453"/>
    <cellStyle name="Notas 4 2 6" xfId="35454"/>
    <cellStyle name="Notas 4 2 6 2" xfId="35455"/>
    <cellStyle name="Notas 4 2 7" xfId="35456"/>
    <cellStyle name="Notas 4 2 7 2" xfId="35457"/>
    <cellStyle name="Notas 4 2 8" xfId="35458"/>
    <cellStyle name="Notas 4 2 8 2" xfId="35459"/>
    <cellStyle name="Notas 4 2 9" xfId="35460"/>
    <cellStyle name="Notas 4 2 9 2" xfId="35461"/>
    <cellStyle name="Notas 4 20" xfId="35462"/>
    <cellStyle name="Notas 4 3" xfId="35463"/>
    <cellStyle name="Notas 4 3 10" xfId="35464"/>
    <cellStyle name="Notas 4 3 10 2" xfId="35465"/>
    <cellStyle name="Notas 4 3 11" xfId="35466"/>
    <cellStyle name="Notas 4 3 11 2" xfId="35467"/>
    <cellStyle name="Notas 4 3 12" xfId="35468"/>
    <cellStyle name="Notas 4 3 12 2" xfId="35469"/>
    <cellStyle name="Notas 4 3 13" xfId="35470"/>
    <cellStyle name="Notas 4 3 13 2" xfId="35471"/>
    <cellStyle name="Notas 4 3 14" xfId="35472"/>
    <cellStyle name="Notas 4 3 14 2" xfId="35473"/>
    <cellStyle name="Notas 4 3 15" xfId="35474"/>
    <cellStyle name="Notas 4 3 2" xfId="35475"/>
    <cellStyle name="Notas 4 3 2 10" xfId="35476"/>
    <cellStyle name="Notas 4 3 2 10 2" xfId="35477"/>
    <cellStyle name="Notas 4 3 2 11" xfId="35478"/>
    <cellStyle name="Notas 4 3 2 11 2" xfId="35479"/>
    <cellStyle name="Notas 4 3 2 12" xfId="35480"/>
    <cellStyle name="Notas 4 3 2 12 2" xfId="35481"/>
    <cellStyle name="Notas 4 3 2 13" xfId="35482"/>
    <cellStyle name="Notas 4 3 2 2" xfId="35483"/>
    <cellStyle name="Notas 4 3 2 2 10" xfId="35484"/>
    <cellStyle name="Notas 4 3 2 2 10 2" xfId="35485"/>
    <cellStyle name="Notas 4 3 2 2 11" xfId="35486"/>
    <cellStyle name="Notas 4 3 2 2 2" xfId="35487"/>
    <cellStyle name="Notas 4 3 2 2 2 2" xfId="35488"/>
    <cellStyle name="Notas 4 3 2 2 3" xfId="35489"/>
    <cellStyle name="Notas 4 3 2 2 3 2" xfId="35490"/>
    <cellStyle name="Notas 4 3 2 2 4" xfId="35491"/>
    <cellStyle name="Notas 4 3 2 2 4 2" xfId="35492"/>
    <cellStyle name="Notas 4 3 2 2 5" xfId="35493"/>
    <cellStyle name="Notas 4 3 2 2 5 2" xfId="35494"/>
    <cellStyle name="Notas 4 3 2 2 6" xfId="35495"/>
    <cellStyle name="Notas 4 3 2 2 6 2" xfId="35496"/>
    <cellStyle name="Notas 4 3 2 2 7" xfId="35497"/>
    <cellStyle name="Notas 4 3 2 2 7 2" xfId="35498"/>
    <cellStyle name="Notas 4 3 2 2 8" xfId="35499"/>
    <cellStyle name="Notas 4 3 2 2 8 2" xfId="35500"/>
    <cellStyle name="Notas 4 3 2 2 9" xfId="35501"/>
    <cellStyle name="Notas 4 3 2 2 9 2" xfId="35502"/>
    <cellStyle name="Notas 4 3 2 3" xfId="35503"/>
    <cellStyle name="Notas 4 3 2 3 10" xfId="35504"/>
    <cellStyle name="Notas 4 3 2 3 10 2" xfId="35505"/>
    <cellStyle name="Notas 4 3 2 3 11" xfId="35506"/>
    <cellStyle name="Notas 4 3 2 3 2" xfId="35507"/>
    <cellStyle name="Notas 4 3 2 3 2 2" xfId="35508"/>
    <cellStyle name="Notas 4 3 2 3 3" xfId="35509"/>
    <cellStyle name="Notas 4 3 2 3 3 2" xfId="35510"/>
    <cellStyle name="Notas 4 3 2 3 4" xfId="35511"/>
    <cellStyle name="Notas 4 3 2 3 4 2" xfId="35512"/>
    <cellStyle name="Notas 4 3 2 3 5" xfId="35513"/>
    <cellStyle name="Notas 4 3 2 3 5 2" xfId="35514"/>
    <cellStyle name="Notas 4 3 2 3 6" xfId="35515"/>
    <cellStyle name="Notas 4 3 2 3 6 2" xfId="35516"/>
    <cellStyle name="Notas 4 3 2 3 7" xfId="35517"/>
    <cellStyle name="Notas 4 3 2 3 7 2" xfId="35518"/>
    <cellStyle name="Notas 4 3 2 3 8" xfId="35519"/>
    <cellStyle name="Notas 4 3 2 3 8 2" xfId="35520"/>
    <cellStyle name="Notas 4 3 2 3 9" xfId="35521"/>
    <cellStyle name="Notas 4 3 2 3 9 2" xfId="35522"/>
    <cellStyle name="Notas 4 3 2 4" xfId="35523"/>
    <cellStyle name="Notas 4 3 2 4 2" xfId="35524"/>
    <cellStyle name="Notas 4 3 2 5" xfId="35525"/>
    <cellStyle name="Notas 4 3 2 5 2" xfId="35526"/>
    <cellStyle name="Notas 4 3 2 6" xfId="35527"/>
    <cellStyle name="Notas 4 3 2 6 2" xfId="35528"/>
    <cellStyle name="Notas 4 3 2 7" xfId="35529"/>
    <cellStyle name="Notas 4 3 2 7 2" xfId="35530"/>
    <cellStyle name="Notas 4 3 2 8" xfId="35531"/>
    <cellStyle name="Notas 4 3 2 8 2" xfId="35532"/>
    <cellStyle name="Notas 4 3 2 9" xfId="35533"/>
    <cellStyle name="Notas 4 3 2 9 2" xfId="35534"/>
    <cellStyle name="Notas 4 3 3" xfId="35535"/>
    <cellStyle name="Notas 4 3 3 10" xfId="35536"/>
    <cellStyle name="Notas 4 3 3 10 2" xfId="35537"/>
    <cellStyle name="Notas 4 3 3 11" xfId="35538"/>
    <cellStyle name="Notas 4 3 3 11 2" xfId="35539"/>
    <cellStyle name="Notas 4 3 3 12" xfId="35540"/>
    <cellStyle name="Notas 4 3 3 12 2" xfId="35541"/>
    <cellStyle name="Notas 4 3 3 13" xfId="35542"/>
    <cellStyle name="Notas 4 3 3 2" xfId="35543"/>
    <cellStyle name="Notas 4 3 3 2 10" xfId="35544"/>
    <cellStyle name="Notas 4 3 3 2 10 2" xfId="35545"/>
    <cellStyle name="Notas 4 3 3 2 11" xfId="35546"/>
    <cellStyle name="Notas 4 3 3 2 2" xfId="35547"/>
    <cellStyle name="Notas 4 3 3 2 2 2" xfId="35548"/>
    <cellStyle name="Notas 4 3 3 2 3" xfId="35549"/>
    <cellStyle name="Notas 4 3 3 2 3 2" xfId="35550"/>
    <cellStyle name="Notas 4 3 3 2 4" xfId="35551"/>
    <cellStyle name="Notas 4 3 3 2 4 2" xfId="35552"/>
    <cellStyle name="Notas 4 3 3 2 5" xfId="35553"/>
    <cellStyle name="Notas 4 3 3 2 5 2" xfId="35554"/>
    <cellStyle name="Notas 4 3 3 2 6" xfId="35555"/>
    <cellStyle name="Notas 4 3 3 2 6 2" xfId="35556"/>
    <cellStyle name="Notas 4 3 3 2 7" xfId="35557"/>
    <cellStyle name="Notas 4 3 3 2 7 2" xfId="35558"/>
    <cellStyle name="Notas 4 3 3 2 8" xfId="35559"/>
    <cellStyle name="Notas 4 3 3 2 8 2" xfId="35560"/>
    <cellStyle name="Notas 4 3 3 2 9" xfId="35561"/>
    <cellStyle name="Notas 4 3 3 2 9 2" xfId="35562"/>
    <cellStyle name="Notas 4 3 3 3" xfId="35563"/>
    <cellStyle name="Notas 4 3 3 3 10" xfId="35564"/>
    <cellStyle name="Notas 4 3 3 3 10 2" xfId="35565"/>
    <cellStyle name="Notas 4 3 3 3 11" xfId="35566"/>
    <cellStyle name="Notas 4 3 3 3 2" xfId="35567"/>
    <cellStyle name="Notas 4 3 3 3 2 2" xfId="35568"/>
    <cellStyle name="Notas 4 3 3 3 3" xfId="35569"/>
    <cellStyle name="Notas 4 3 3 3 3 2" xfId="35570"/>
    <cellStyle name="Notas 4 3 3 3 4" xfId="35571"/>
    <cellStyle name="Notas 4 3 3 3 4 2" xfId="35572"/>
    <cellStyle name="Notas 4 3 3 3 5" xfId="35573"/>
    <cellStyle name="Notas 4 3 3 3 5 2" xfId="35574"/>
    <cellStyle name="Notas 4 3 3 3 6" xfId="35575"/>
    <cellStyle name="Notas 4 3 3 3 6 2" xfId="35576"/>
    <cellStyle name="Notas 4 3 3 3 7" xfId="35577"/>
    <cellStyle name="Notas 4 3 3 3 7 2" xfId="35578"/>
    <cellStyle name="Notas 4 3 3 3 8" xfId="35579"/>
    <cellStyle name="Notas 4 3 3 3 8 2" xfId="35580"/>
    <cellStyle name="Notas 4 3 3 3 9" xfId="35581"/>
    <cellStyle name="Notas 4 3 3 3 9 2" xfId="35582"/>
    <cellStyle name="Notas 4 3 3 4" xfId="35583"/>
    <cellStyle name="Notas 4 3 3 4 2" xfId="35584"/>
    <cellStyle name="Notas 4 3 3 5" xfId="35585"/>
    <cellStyle name="Notas 4 3 3 5 2" xfId="35586"/>
    <cellStyle name="Notas 4 3 3 6" xfId="35587"/>
    <cellStyle name="Notas 4 3 3 6 2" xfId="35588"/>
    <cellStyle name="Notas 4 3 3 7" xfId="35589"/>
    <cellStyle name="Notas 4 3 3 7 2" xfId="35590"/>
    <cellStyle name="Notas 4 3 3 8" xfId="35591"/>
    <cellStyle name="Notas 4 3 3 8 2" xfId="35592"/>
    <cellStyle name="Notas 4 3 3 9" xfId="35593"/>
    <cellStyle name="Notas 4 3 3 9 2" xfId="35594"/>
    <cellStyle name="Notas 4 3 4" xfId="35595"/>
    <cellStyle name="Notas 4 3 4 10" xfId="35596"/>
    <cellStyle name="Notas 4 3 4 10 2" xfId="35597"/>
    <cellStyle name="Notas 4 3 4 11" xfId="35598"/>
    <cellStyle name="Notas 4 3 4 2" xfId="35599"/>
    <cellStyle name="Notas 4 3 4 2 2" xfId="35600"/>
    <cellStyle name="Notas 4 3 4 3" xfId="35601"/>
    <cellStyle name="Notas 4 3 4 3 2" xfId="35602"/>
    <cellStyle name="Notas 4 3 4 4" xfId="35603"/>
    <cellStyle name="Notas 4 3 4 4 2" xfId="35604"/>
    <cellStyle name="Notas 4 3 4 5" xfId="35605"/>
    <cellStyle name="Notas 4 3 4 5 2" xfId="35606"/>
    <cellStyle name="Notas 4 3 4 6" xfId="35607"/>
    <cellStyle name="Notas 4 3 4 6 2" xfId="35608"/>
    <cellStyle name="Notas 4 3 4 7" xfId="35609"/>
    <cellStyle name="Notas 4 3 4 7 2" xfId="35610"/>
    <cellStyle name="Notas 4 3 4 8" xfId="35611"/>
    <cellStyle name="Notas 4 3 4 8 2" xfId="35612"/>
    <cellStyle name="Notas 4 3 4 9" xfId="35613"/>
    <cellStyle name="Notas 4 3 4 9 2" xfId="35614"/>
    <cellStyle name="Notas 4 3 5" xfId="35615"/>
    <cellStyle name="Notas 4 3 5 10" xfId="35616"/>
    <cellStyle name="Notas 4 3 5 10 2" xfId="35617"/>
    <cellStyle name="Notas 4 3 5 11" xfId="35618"/>
    <cellStyle name="Notas 4 3 5 2" xfId="35619"/>
    <cellStyle name="Notas 4 3 5 2 2" xfId="35620"/>
    <cellStyle name="Notas 4 3 5 3" xfId="35621"/>
    <cellStyle name="Notas 4 3 5 3 2" xfId="35622"/>
    <cellStyle name="Notas 4 3 5 4" xfId="35623"/>
    <cellStyle name="Notas 4 3 5 4 2" xfId="35624"/>
    <cellStyle name="Notas 4 3 5 5" xfId="35625"/>
    <cellStyle name="Notas 4 3 5 5 2" xfId="35626"/>
    <cellStyle name="Notas 4 3 5 6" xfId="35627"/>
    <cellStyle name="Notas 4 3 5 6 2" xfId="35628"/>
    <cellStyle name="Notas 4 3 5 7" xfId="35629"/>
    <cellStyle name="Notas 4 3 5 7 2" xfId="35630"/>
    <cellStyle name="Notas 4 3 5 8" xfId="35631"/>
    <cellStyle name="Notas 4 3 5 8 2" xfId="35632"/>
    <cellStyle name="Notas 4 3 5 9" xfId="35633"/>
    <cellStyle name="Notas 4 3 5 9 2" xfId="35634"/>
    <cellStyle name="Notas 4 3 6" xfId="35635"/>
    <cellStyle name="Notas 4 3 6 2" xfId="35636"/>
    <cellStyle name="Notas 4 3 7" xfId="35637"/>
    <cellStyle name="Notas 4 3 7 2" xfId="35638"/>
    <cellStyle name="Notas 4 3 8" xfId="35639"/>
    <cellStyle name="Notas 4 3 8 2" xfId="35640"/>
    <cellStyle name="Notas 4 3 9" xfId="35641"/>
    <cellStyle name="Notas 4 3 9 2" xfId="35642"/>
    <cellStyle name="Notas 4 4" xfId="35643"/>
    <cellStyle name="Notas 4 4 10" xfId="35644"/>
    <cellStyle name="Notas 4 4 10 2" xfId="35645"/>
    <cellStyle name="Notas 4 4 11" xfId="35646"/>
    <cellStyle name="Notas 4 4 11 2" xfId="35647"/>
    <cellStyle name="Notas 4 4 12" xfId="35648"/>
    <cellStyle name="Notas 4 4 12 2" xfId="35649"/>
    <cellStyle name="Notas 4 4 13" xfId="35650"/>
    <cellStyle name="Notas 4 4 13 2" xfId="35651"/>
    <cellStyle name="Notas 4 4 14" xfId="35652"/>
    <cellStyle name="Notas 4 4 14 2" xfId="35653"/>
    <cellStyle name="Notas 4 4 15" xfId="35654"/>
    <cellStyle name="Notas 4 4 2" xfId="35655"/>
    <cellStyle name="Notas 4 4 2 10" xfId="35656"/>
    <cellStyle name="Notas 4 4 2 10 2" xfId="35657"/>
    <cellStyle name="Notas 4 4 2 11" xfId="35658"/>
    <cellStyle name="Notas 4 4 2 11 2" xfId="35659"/>
    <cellStyle name="Notas 4 4 2 12" xfId="35660"/>
    <cellStyle name="Notas 4 4 2 12 2" xfId="35661"/>
    <cellStyle name="Notas 4 4 2 13" xfId="35662"/>
    <cellStyle name="Notas 4 4 2 2" xfId="35663"/>
    <cellStyle name="Notas 4 4 2 2 10" xfId="35664"/>
    <cellStyle name="Notas 4 4 2 2 10 2" xfId="35665"/>
    <cellStyle name="Notas 4 4 2 2 11" xfId="35666"/>
    <cellStyle name="Notas 4 4 2 2 2" xfId="35667"/>
    <cellStyle name="Notas 4 4 2 2 2 2" xfId="35668"/>
    <cellStyle name="Notas 4 4 2 2 3" xfId="35669"/>
    <cellStyle name="Notas 4 4 2 2 3 2" xfId="35670"/>
    <cellStyle name="Notas 4 4 2 2 4" xfId="35671"/>
    <cellStyle name="Notas 4 4 2 2 4 2" xfId="35672"/>
    <cellStyle name="Notas 4 4 2 2 5" xfId="35673"/>
    <cellStyle name="Notas 4 4 2 2 5 2" xfId="35674"/>
    <cellStyle name="Notas 4 4 2 2 6" xfId="35675"/>
    <cellStyle name="Notas 4 4 2 2 6 2" xfId="35676"/>
    <cellStyle name="Notas 4 4 2 2 7" xfId="35677"/>
    <cellStyle name="Notas 4 4 2 2 7 2" xfId="35678"/>
    <cellStyle name="Notas 4 4 2 2 8" xfId="35679"/>
    <cellStyle name="Notas 4 4 2 2 8 2" xfId="35680"/>
    <cellStyle name="Notas 4 4 2 2 9" xfId="35681"/>
    <cellStyle name="Notas 4 4 2 2 9 2" xfId="35682"/>
    <cellStyle name="Notas 4 4 2 3" xfId="35683"/>
    <cellStyle name="Notas 4 4 2 3 10" xfId="35684"/>
    <cellStyle name="Notas 4 4 2 3 10 2" xfId="35685"/>
    <cellStyle name="Notas 4 4 2 3 11" xfId="35686"/>
    <cellStyle name="Notas 4 4 2 3 2" xfId="35687"/>
    <cellStyle name="Notas 4 4 2 3 2 2" xfId="35688"/>
    <cellStyle name="Notas 4 4 2 3 3" xfId="35689"/>
    <cellStyle name="Notas 4 4 2 3 3 2" xfId="35690"/>
    <cellStyle name="Notas 4 4 2 3 4" xfId="35691"/>
    <cellStyle name="Notas 4 4 2 3 4 2" xfId="35692"/>
    <cellStyle name="Notas 4 4 2 3 5" xfId="35693"/>
    <cellStyle name="Notas 4 4 2 3 5 2" xfId="35694"/>
    <cellStyle name="Notas 4 4 2 3 6" xfId="35695"/>
    <cellStyle name="Notas 4 4 2 3 6 2" xfId="35696"/>
    <cellStyle name="Notas 4 4 2 3 7" xfId="35697"/>
    <cellStyle name="Notas 4 4 2 3 7 2" xfId="35698"/>
    <cellStyle name="Notas 4 4 2 3 8" xfId="35699"/>
    <cellStyle name="Notas 4 4 2 3 8 2" xfId="35700"/>
    <cellStyle name="Notas 4 4 2 3 9" xfId="35701"/>
    <cellStyle name="Notas 4 4 2 3 9 2" xfId="35702"/>
    <cellStyle name="Notas 4 4 2 4" xfId="35703"/>
    <cellStyle name="Notas 4 4 2 4 2" xfId="35704"/>
    <cellStyle name="Notas 4 4 2 5" xfId="35705"/>
    <cellStyle name="Notas 4 4 2 5 2" xfId="35706"/>
    <cellStyle name="Notas 4 4 2 6" xfId="35707"/>
    <cellStyle name="Notas 4 4 2 6 2" xfId="35708"/>
    <cellStyle name="Notas 4 4 2 7" xfId="35709"/>
    <cellStyle name="Notas 4 4 2 7 2" xfId="35710"/>
    <cellStyle name="Notas 4 4 2 8" xfId="35711"/>
    <cellStyle name="Notas 4 4 2 8 2" xfId="35712"/>
    <cellStyle name="Notas 4 4 2 9" xfId="35713"/>
    <cellStyle name="Notas 4 4 2 9 2" xfId="35714"/>
    <cellStyle name="Notas 4 4 3" xfId="35715"/>
    <cellStyle name="Notas 4 4 3 10" xfId="35716"/>
    <cellStyle name="Notas 4 4 3 10 2" xfId="35717"/>
    <cellStyle name="Notas 4 4 3 11" xfId="35718"/>
    <cellStyle name="Notas 4 4 3 11 2" xfId="35719"/>
    <cellStyle name="Notas 4 4 3 12" xfId="35720"/>
    <cellStyle name="Notas 4 4 3 12 2" xfId="35721"/>
    <cellStyle name="Notas 4 4 3 13" xfId="35722"/>
    <cellStyle name="Notas 4 4 3 2" xfId="35723"/>
    <cellStyle name="Notas 4 4 3 2 10" xfId="35724"/>
    <cellStyle name="Notas 4 4 3 2 10 2" xfId="35725"/>
    <cellStyle name="Notas 4 4 3 2 11" xfId="35726"/>
    <cellStyle name="Notas 4 4 3 2 2" xfId="35727"/>
    <cellStyle name="Notas 4 4 3 2 2 2" xfId="35728"/>
    <cellStyle name="Notas 4 4 3 2 3" xfId="35729"/>
    <cellStyle name="Notas 4 4 3 2 3 2" xfId="35730"/>
    <cellStyle name="Notas 4 4 3 2 4" xfId="35731"/>
    <cellStyle name="Notas 4 4 3 2 4 2" xfId="35732"/>
    <cellStyle name="Notas 4 4 3 2 5" xfId="35733"/>
    <cellStyle name="Notas 4 4 3 2 5 2" xfId="35734"/>
    <cellStyle name="Notas 4 4 3 2 6" xfId="35735"/>
    <cellStyle name="Notas 4 4 3 2 6 2" xfId="35736"/>
    <cellStyle name="Notas 4 4 3 2 7" xfId="35737"/>
    <cellStyle name="Notas 4 4 3 2 7 2" xfId="35738"/>
    <cellStyle name="Notas 4 4 3 2 8" xfId="35739"/>
    <cellStyle name="Notas 4 4 3 2 8 2" xfId="35740"/>
    <cellStyle name="Notas 4 4 3 2 9" xfId="35741"/>
    <cellStyle name="Notas 4 4 3 2 9 2" xfId="35742"/>
    <cellStyle name="Notas 4 4 3 3" xfId="35743"/>
    <cellStyle name="Notas 4 4 3 3 10" xfId="35744"/>
    <cellStyle name="Notas 4 4 3 3 10 2" xfId="35745"/>
    <cellStyle name="Notas 4 4 3 3 11" xfId="35746"/>
    <cellStyle name="Notas 4 4 3 3 2" xfId="35747"/>
    <cellStyle name="Notas 4 4 3 3 2 2" xfId="35748"/>
    <cellStyle name="Notas 4 4 3 3 3" xfId="35749"/>
    <cellStyle name="Notas 4 4 3 3 3 2" xfId="35750"/>
    <cellStyle name="Notas 4 4 3 3 4" xfId="35751"/>
    <cellStyle name="Notas 4 4 3 3 4 2" xfId="35752"/>
    <cellStyle name="Notas 4 4 3 3 5" xfId="35753"/>
    <cellStyle name="Notas 4 4 3 3 5 2" xfId="35754"/>
    <cellStyle name="Notas 4 4 3 3 6" xfId="35755"/>
    <cellStyle name="Notas 4 4 3 3 6 2" xfId="35756"/>
    <cellStyle name="Notas 4 4 3 3 7" xfId="35757"/>
    <cellStyle name="Notas 4 4 3 3 7 2" xfId="35758"/>
    <cellStyle name="Notas 4 4 3 3 8" xfId="35759"/>
    <cellStyle name="Notas 4 4 3 3 8 2" xfId="35760"/>
    <cellStyle name="Notas 4 4 3 3 9" xfId="35761"/>
    <cellStyle name="Notas 4 4 3 3 9 2" xfId="35762"/>
    <cellStyle name="Notas 4 4 3 4" xfId="35763"/>
    <cellStyle name="Notas 4 4 3 4 2" xfId="35764"/>
    <cellStyle name="Notas 4 4 3 5" xfId="35765"/>
    <cellStyle name="Notas 4 4 3 5 2" xfId="35766"/>
    <cellStyle name="Notas 4 4 3 6" xfId="35767"/>
    <cellStyle name="Notas 4 4 3 6 2" xfId="35768"/>
    <cellStyle name="Notas 4 4 3 7" xfId="35769"/>
    <cellStyle name="Notas 4 4 3 7 2" xfId="35770"/>
    <cellStyle name="Notas 4 4 3 8" xfId="35771"/>
    <cellStyle name="Notas 4 4 3 8 2" xfId="35772"/>
    <cellStyle name="Notas 4 4 3 9" xfId="35773"/>
    <cellStyle name="Notas 4 4 3 9 2" xfId="35774"/>
    <cellStyle name="Notas 4 4 4" xfId="35775"/>
    <cellStyle name="Notas 4 4 4 10" xfId="35776"/>
    <cellStyle name="Notas 4 4 4 10 2" xfId="35777"/>
    <cellStyle name="Notas 4 4 4 11" xfId="35778"/>
    <cellStyle name="Notas 4 4 4 2" xfId="35779"/>
    <cellStyle name="Notas 4 4 4 2 2" xfId="35780"/>
    <cellStyle name="Notas 4 4 4 3" xfId="35781"/>
    <cellStyle name="Notas 4 4 4 3 2" xfId="35782"/>
    <cellStyle name="Notas 4 4 4 4" xfId="35783"/>
    <cellStyle name="Notas 4 4 4 4 2" xfId="35784"/>
    <cellStyle name="Notas 4 4 4 5" xfId="35785"/>
    <cellStyle name="Notas 4 4 4 5 2" xfId="35786"/>
    <cellStyle name="Notas 4 4 4 6" xfId="35787"/>
    <cellStyle name="Notas 4 4 4 6 2" xfId="35788"/>
    <cellStyle name="Notas 4 4 4 7" xfId="35789"/>
    <cellStyle name="Notas 4 4 4 7 2" xfId="35790"/>
    <cellStyle name="Notas 4 4 4 8" xfId="35791"/>
    <cellStyle name="Notas 4 4 4 8 2" xfId="35792"/>
    <cellStyle name="Notas 4 4 4 9" xfId="35793"/>
    <cellStyle name="Notas 4 4 4 9 2" xfId="35794"/>
    <cellStyle name="Notas 4 4 5" xfId="35795"/>
    <cellStyle name="Notas 4 4 5 10" xfId="35796"/>
    <cellStyle name="Notas 4 4 5 10 2" xfId="35797"/>
    <cellStyle name="Notas 4 4 5 11" xfId="35798"/>
    <cellStyle name="Notas 4 4 5 2" xfId="35799"/>
    <cellStyle name="Notas 4 4 5 2 2" xfId="35800"/>
    <cellStyle name="Notas 4 4 5 3" xfId="35801"/>
    <cellStyle name="Notas 4 4 5 3 2" xfId="35802"/>
    <cellStyle name="Notas 4 4 5 4" xfId="35803"/>
    <cellStyle name="Notas 4 4 5 4 2" xfId="35804"/>
    <cellStyle name="Notas 4 4 5 5" xfId="35805"/>
    <cellStyle name="Notas 4 4 5 5 2" xfId="35806"/>
    <cellStyle name="Notas 4 4 5 6" xfId="35807"/>
    <cellStyle name="Notas 4 4 5 6 2" xfId="35808"/>
    <cellStyle name="Notas 4 4 5 7" xfId="35809"/>
    <cellStyle name="Notas 4 4 5 7 2" xfId="35810"/>
    <cellStyle name="Notas 4 4 5 8" xfId="35811"/>
    <cellStyle name="Notas 4 4 5 8 2" xfId="35812"/>
    <cellStyle name="Notas 4 4 5 9" xfId="35813"/>
    <cellStyle name="Notas 4 4 5 9 2" xfId="35814"/>
    <cellStyle name="Notas 4 4 6" xfId="35815"/>
    <cellStyle name="Notas 4 4 6 2" xfId="35816"/>
    <cellStyle name="Notas 4 4 7" xfId="35817"/>
    <cellStyle name="Notas 4 4 7 2" xfId="35818"/>
    <cellStyle name="Notas 4 4 8" xfId="35819"/>
    <cellStyle name="Notas 4 4 8 2" xfId="35820"/>
    <cellStyle name="Notas 4 4 9" xfId="35821"/>
    <cellStyle name="Notas 4 4 9 2" xfId="35822"/>
    <cellStyle name="Notas 4 5" xfId="35823"/>
    <cellStyle name="Notas 4 5 10" xfId="35824"/>
    <cellStyle name="Notas 4 5 10 2" xfId="35825"/>
    <cellStyle name="Notas 4 5 11" xfId="35826"/>
    <cellStyle name="Notas 4 5 11 2" xfId="35827"/>
    <cellStyle name="Notas 4 5 12" xfId="35828"/>
    <cellStyle name="Notas 4 5 12 2" xfId="35829"/>
    <cellStyle name="Notas 4 5 13" xfId="35830"/>
    <cellStyle name="Notas 4 5 2" xfId="35831"/>
    <cellStyle name="Notas 4 5 2 10" xfId="35832"/>
    <cellStyle name="Notas 4 5 2 10 2" xfId="35833"/>
    <cellStyle name="Notas 4 5 2 11" xfId="35834"/>
    <cellStyle name="Notas 4 5 2 2" xfId="35835"/>
    <cellStyle name="Notas 4 5 2 2 2" xfId="35836"/>
    <cellStyle name="Notas 4 5 2 3" xfId="35837"/>
    <cellStyle name="Notas 4 5 2 3 2" xfId="35838"/>
    <cellStyle name="Notas 4 5 2 4" xfId="35839"/>
    <cellStyle name="Notas 4 5 2 4 2" xfId="35840"/>
    <cellStyle name="Notas 4 5 2 5" xfId="35841"/>
    <cellStyle name="Notas 4 5 2 5 2" xfId="35842"/>
    <cellStyle name="Notas 4 5 2 6" xfId="35843"/>
    <cellStyle name="Notas 4 5 2 6 2" xfId="35844"/>
    <cellStyle name="Notas 4 5 2 7" xfId="35845"/>
    <cellStyle name="Notas 4 5 2 7 2" xfId="35846"/>
    <cellStyle name="Notas 4 5 2 8" xfId="35847"/>
    <cellStyle name="Notas 4 5 2 8 2" xfId="35848"/>
    <cellStyle name="Notas 4 5 2 9" xfId="35849"/>
    <cellStyle name="Notas 4 5 2 9 2" xfId="35850"/>
    <cellStyle name="Notas 4 5 3" xfId="35851"/>
    <cellStyle name="Notas 4 5 3 10" xfId="35852"/>
    <cellStyle name="Notas 4 5 3 10 2" xfId="35853"/>
    <cellStyle name="Notas 4 5 3 11" xfId="35854"/>
    <cellStyle name="Notas 4 5 3 2" xfId="35855"/>
    <cellStyle name="Notas 4 5 3 2 2" xfId="35856"/>
    <cellStyle name="Notas 4 5 3 3" xfId="35857"/>
    <cellStyle name="Notas 4 5 3 3 2" xfId="35858"/>
    <cellStyle name="Notas 4 5 3 4" xfId="35859"/>
    <cellStyle name="Notas 4 5 3 4 2" xfId="35860"/>
    <cellStyle name="Notas 4 5 3 5" xfId="35861"/>
    <cellStyle name="Notas 4 5 3 5 2" xfId="35862"/>
    <cellStyle name="Notas 4 5 3 6" xfId="35863"/>
    <cellStyle name="Notas 4 5 3 6 2" xfId="35864"/>
    <cellStyle name="Notas 4 5 3 7" xfId="35865"/>
    <cellStyle name="Notas 4 5 3 7 2" xfId="35866"/>
    <cellStyle name="Notas 4 5 3 8" xfId="35867"/>
    <cellStyle name="Notas 4 5 3 8 2" xfId="35868"/>
    <cellStyle name="Notas 4 5 3 9" xfId="35869"/>
    <cellStyle name="Notas 4 5 3 9 2" xfId="35870"/>
    <cellStyle name="Notas 4 5 4" xfId="35871"/>
    <cellStyle name="Notas 4 5 4 2" xfId="35872"/>
    <cellStyle name="Notas 4 5 5" xfId="35873"/>
    <cellStyle name="Notas 4 5 5 2" xfId="35874"/>
    <cellStyle name="Notas 4 5 6" xfId="35875"/>
    <cellStyle name="Notas 4 5 6 2" xfId="35876"/>
    <cellStyle name="Notas 4 5 7" xfId="35877"/>
    <cellStyle name="Notas 4 5 7 2" xfId="35878"/>
    <cellStyle name="Notas 4 5 8" xfId="35879"/>
    <cellStyle name="Notas 4 5 8 2" xfId="35880"/>
    <cellStyle name="Notas 4 5 9" xfId="35881"/>
    <cellStyle name="Notas 4 5 9 2" xfId="35882"/>
    <cellStyle name="Notas 4 6" xfId="35883"/>
    <cellStyle name="Notas 4 6 10" xfId="35884"/>
    <cellStyle name="Notas 4 6 10 2" xfId="35885"/>
    <cellStyle name="Notas 4 6 11" xfId="35886"/>
    <cellStyle name="Notas 4 6 11 2" xfId="35887"/>
    <cellStyle name="Notas 4 6 12" xfId="35888"/>
    <cellStyle name="Notas 4 6 12 2" xfId="35889"/>
    <cellStyle name="Notas 4 6 13" xfId="35890"/>
    <cellStyle name="Notas 4 6 2" xfId="35891"/>
    <cellStyle name="Notas 4 6 2 10" xfId="35892"/>
    <cellStyle name="Notas 4 6 2 10 2" xfId="35893"/>
    <cellStyle name="Notas 4 6 2 11" xfId="35894"/>
    <cellStyle name="Notas 4 6 2 2" xfId="35895"/>
    <cellStyle name="Notas 4 6 2 2 2" xfId="35896"/>
    <cellStyle name="Notas 4 6 2 3" xfId="35897"/>
    <cellStyle name="Notas 4 6 2 3 2" xfId="35898"/>
    <cellStyle name="Notas 4 6 2 4" xfId="35899"/>
    <cellStyle name="Notas 4 6 2 4 2" xfId="35900"/>
    <cellStyle name="Notas 4 6 2 5" xfId="35901"/>
    <cellStyle name="Notas 4 6 2 5 2" xfId="35902"/>
    <cellStyle name="Notas 4 6 2 6" xfId="35903"/>
    <cellStyle name="Notas 4 6 2 6 2" xfId="35904"/>
    <cellStyle name="Notas 4 6 2 7" xfId="35905"/>
    <cellStyle name="Notas 4 6 2 7 2" xfId="35906"/>
    <cellStyle name="Notas 4 6 2 8" xfId="35907"/>
    <cellStyle name="Notas 4 6 2 8 2" xfId="35908"/>
    <cellStyle name="Notas 4 6 2 9" xfId="35909"/>
    <cellStyle name="Notas 4 6 2 9 2" xfId="35910"/>
    <cellStyle name="Notas 4 6 3" xfId="35911"/>
    <cellStyle name="Notas 4 6 3 10" xfId="35912"/>
    <cellStyle name="Notas 4 6 3 10 2" xfId="35913"/>
    <cellStyle name="Notas 4 6 3 11" xfId="35914"/>
    <cellStyle name="Notas 4 6 3 2" xfId="35915"/>
    <cellStyle name="Notas 4 6 3 2 2" xfId="35916"/>
    <cellStyle name="Notas 4 6 3 3" xfId="35917"/>
    <cellStyle name="Notas 4 6 3 3 2" xfId="35918"/>
    <cellStyle name="Notas 4 6 3 4" xfId="35919"/>
    <cellStyle name="Notas 4 6 3 4 2" xfId="35920"/>
    <cellStyle name="Notas 4 6 3 5" xfId="35921"/>
    <cellStyle name="Notas 4 6 3 5 2" xfId="35922"/>
    <cellStyle name="Notas 4 6 3 6" xfId="35923"/>
    <cellStyle name="Notas 4 6 3 6 2" xfId="35924"/>
    <cellStyle name="Notas 4 6 3 7" xfId="35925"/>
    <cellStyle name="Notas 4 6 3 7 2" xfId="35926"/>
    <cellStyle name="Notas 4 6 3 8" xfId="35927"/>
    <cellStyle name="Notas 4 6 3 8 2" xfId="35928"/>
    <cellStyle name="Notas 4 6 3 9" xfId="35929"/>
    <cellStyle name="Notas 4 6 3 9 2" xfId="35930"/>
    <cellStyle name="Notas 4 6 4" xfId="35931"/>
    <cellStyle name="Notas 4 6 4 2" xfId="35932"/>
    <cellStyle name="Notas 4 6 5" xfId="35933"/>
    <cellStyle name="Notas 4 6 5 2" xfId="35934"/>
    <cellStyle name="Notas 4 6 6" xfId="35935"/>
    <cellStyle name="Notas 4 6 6 2" xfId="35936"/>
    <cellStyle name="Notas 4 6 7" xfId="35937"/>
    <cellStyle name="Notas 4 6 7 2" xfId="35938"/>
    <cellStyle name="Notas 4 6 8" xfId="35939"/>
    <cellStyle name="Notas 4 6 8 2" xfId="35940"/>
    <cellStyle name="Notas 4 6 9" xfId="35941"/>
    <cellStyle name="Notas 4 6 9 2" xfId="35942"/>
    <cellStyle name="Notas 4 7" xfId="35943"/>
    <cellStyle name="Notas 4 7 10" xfId="35944"/>
    <cellStyle name="Notas 4 7 10 2" xfId="35945"/>
    <cellStyle name="Notas 4 7 11" xfId="35946"/>
    <cellStyle name="Notas 4 7 2" xfId="35947"/>
    <cellStyle name="Notas 4 7 2 2" xfId="35948"/>
    <cellStyle name="Notas 4 7 3" xfId="35949"/>
    <cellStyle name="Notas 4 7 3 2" xfId="35950"/>
    <cellStyle name="Notas 4 7 4" xfId="35951"/>
    <cellStyle name="Notas 4 7 4 2" xfId="35952"/>
    <cellStyle name="Notas 4 7 5" xfId="35953"/>
    <cellStyle name="Notas 4 7 5 2" xfId="35954"/>
    <cellStyle name="Notas 4 7 6" xfId="35955"/>
    <cellStyle name="Notas 4 7 6 2" xfId="35956"/>
    <cellStyle name="Notas 4 7 7" xfId="35957"/>
    <cellStyle name="Notas 4 7 7 2" xfId="35958"/>
    <cellStyle name="Notas 4 7 8" xfId="35959"/>
    <cellStyle name="Notas 4 7 8 2" xfId="35960"/>
    <cellStyle name="Notas 4 7 9" xfId="35961"/>
    <cellStyle name="Notas 4 7 9 2" xfId="35962"/>
    <cellStyle name="Notas 4 8" xfId="35963"/>
    <cellStyle name="Notas 4 8 10" xfId="35964"/>
    <cellStyle name="Notas 4 8 10 2" xfId="35965"/>
    <cellStyle name="Notas 4 8 11" xfId="35966"/>
    <cellStyle name="Notas 4 8 2" xfId="35967"/>
    <cellStyle name="Notas 4 8 2 2" xfId="35968"/>
    <cellStyle name="Notas 4 8 3" xfId="35969"/>
    <cellStyle name="Notas 4 8 3 2" xfId="35970"/>
    <cellStyle name="Notas 4 8 4" xfId="35971"/>
    <cellStyle name="Notas 4 8 4 2" xfId="35972"/>
    <cellStyle name="Notas 4 8 5" xfId="35973"/>
    <cellStyle name="Notas 4 8 5 2" xfId="35974"/>
    <cellStyle name="Notas 4 8 6" xfId="35975"/>
    <cellStyle name="Notas 4 8 6 2" xfId="35976"/>
    <cellStyle name="Notas 4 8 7" xfId="35977"/>
    <cellStyle name="Notas 4 8 7 2" xfId="35978"/>
    <cellStyle name="Notas 4 8 8" xfId="35979"/>
    <cellStyle name="Notas 4 8 8 2" xfId="35980"/>
    <cellStyle name="Notas 4 8 9" xfId="35981"/>
    <cellStyle name="Notas 4 8 9 2" xfId="35982"/>
    <cellStyle name="Notas 4 9" xfId="35983"/>
    <cellStyle name="Notas 4 9 2" xfId="35984"/>
    <cellStyle name="Notas 5" xfId="35985"/>
    <cellStyle name="Notas 5 10" xfId="35986"/>
    <cellStyle name="Notas 5 10 2" xfId="35987"/>
    <cellStyle name="Notas 5 11" xfId="35988"/>
    <cellStyle name="Notas 5 11 2" xfId="35989"/>
    <cellStyle name="Notas 5 12" xfId="35990"/>
    <cellStyle name="Notas 5 12 2" xfId="35991"/>
    <cellStyle name="Notas 5 13" xfId="35992"/>
    <cellStyle name="Notas 5 2" xfId="35993"/>
    <cellStyle name="Notas 5 2 10" xfId="35994"/>
    <cellStyle name="Notas 5 2 10 2" xfId="35995"/>
    <cellStyle name="Notas 5 2 11" xfId="35996"/>
    <cellStyle name="Notas 5 2 2" xfId="35997"/>
    <cellStyle name="Notas 5 2 2 2" xfId="35998"/>
    <cellStyle name="Notas 5 2 3" xfId="35999"/>
    <cellStyle name="Notas 5 2 3 2" xfId="36000"/>
    <cellStyle name="Notas 5 2 4" xfId="36001"/>
    <cellStyle name="Notas 5 2 4 2" xfId="36002"/>
    <cellStyle name="Notas 5 2 5" xfId="36003"/>
    <cellStyle name="Notas 5 2 5 2" xfId="36004"/>
    <cellStyle name="Notas 5 2 6" xfId="36005"/>
    <cellStyle name="Notas 5 2 6 2" xfId="36006"/>
    <cellStyle name="Notas 5 2 7" xfId="36007"/>
    <cellStyle name="Notas 5 2 7 2" xfId="36008"/>
    <cellStyle name="Notas 5 2 8" xfId="36009"/>
    <cellStyle name="Notas 5 2 8 2" xfId="36010"/>
    <cellStyle name="Notas 5 2 9" xfId="36011"/>
    <cellStyle name="Notas 5 2 9 2" xfId="36012"/>
    <cellStyle name="Notas 5 3" xfId="36013"/>
    <cellStyle name="Notas 5 3 10" xfId="36014"/>
    <cellStyle name="Notas 5 3 10 2" xfId="36015"/>
    <cellStyle name="Notas 5 3 11" xfId="36016"/>
    <cellStyle name="Notas 5 3 2" xfId="36017"/>
    <cellStyle name="Notas 5 3 2 2" xfId="36018"/>
    <cellStyle name="Notas 5 3 3" xfId="36019"/>
    <cellStyle name="Notas 5 3 3 2" xfId="36020"/>
    <cellStyle name="Notas 5 3 4" xfId="36021"/>
    <cellStyle name="Notas 5 3 4 2" xfId="36022"/>
    <cellStyle name="Notas 5 3 5" xfId="36023"/>
    <cellStyle name="Notas 5 3 5 2" xfId="36024"/>
    <cellStyle name="Notas 5 3 6" xfId="36025"/>
    <cellStyle name="Notas 5 3 6 2" xfId="36026"/>
    <cellStyle name="Notas 5 3 7" xfId="36027"/>
    <cellStyle name="Notas 5 3 7 2" xfId="36028"/>
    <cellStyle name="Notas 5 3 8" xfId="36029"/>
    <cellStyle name="Notas 5 3 8 2" xfId="36030"/>
    <cellStyle name="Notas 5 3 9" xfId="36031"/>
    <cellStyle name="Notas 5 3 9 2" xfId="36032"/>
    <cellStyle name="Notas 5 4" xfId="36033"/>
    <cellStyle name="Notas 5 4 2" xfId="36034"/>
    <cellStyle name="Notas 5 5" xfId="36035"/>
    <cellStyle name="Notas 5 5 2" xfId="36036"/>
    <cellStyle name="Notas 5 6" xfId="36037"/>
    <cellStyle name="Notas 5 6 2" xfId="36038"/>
    <cellStyle name="Notas 5 7" xfId="36039"/>
    <cellStyle name="Notas 5 7 2" xfId="36040"/>
    <cellStyle name="Notas 5 8" xfId="36041"/>
    <cellStyle name="Notas 5 8 2" xfId="36042"/>
    <cellStyle name="Notas 5 9" xfId="36043"/>
    <cellStyle name="Notas 5 9 2" xfId="36044"/>
    <cellStyle name="Notas 6" xfId="36045"/>
    <cellStyle name="Notas 6 10" xfId="36046"/>
    <cellStyle name="Notas 6 10 2" xfId="36047"/>
    <cellStyle name="Notas 6 11" xfId="36048"/>
    <cellStyle name="Notas 6 11 2" xfId="36049"/>
    <cellStyle name="Notas 6 12" xfId="36050"/>
    <cellStyle name="Notas 6 12 2" xfId="36051"/>
    <cellStyle name="Notas 6 13" xfId="36052"/>
    <cellStyle name="Notas 6 2" xfId="36053"/>
    <cellStyle name="Notas 6 2 10" xfId="36054"/>
    <cellStyle name="Notas 6 2 10 2" xfId="36055"/>
    <cellStyle name="Notas 6 2 11" xfId="36056"/>
    <cellStyle name="Notas 6 2 2" xfId="36057"/>
    <cellStyle name="Notas 6 2 2 2" xfId="36058"/>
    <cellStyle name="Notas 6 2 3" xfId="36059"/>
    <cellStyle name="Notas 6 2 3 2" xfId="36060"/>
    <cellStyle name="Notas 6 2 4" xfId="36061"/>
    <cellStyle name="Notas 6 2 4 2" xfId="36062"/>
    <cellStyle name="Notas 6 2 5" xfId="36063"/>
    <cellStyle name="Notas 6 2 5 2" xfId="36064"/>
    <cellStyle name="Notas 6 2 6" xfId="36065"/>
    <cellStyle name="Notas 6 2 6 2" xfId="36066"/>
    <cellStyle name="Notas 6 2 7" xfId="36067"/>
    <cellStyle name="Notas 6 2 7 2" xfId="36068"/>
    <cellStyle name="Notas 6 2 8" xfId="36069"/>
    <cellStyle name="Notas 6 2 8 2" xfId="36070"/>
    <cellStyle name="Notas 6 2 9" xfId="36071"/>
    <cellStyle name="Notas 6 2 9 2" xfId="36072"/>
    <cellStyle name="Notas 6 3" xfId="36073"/>
    <cellStyle name="Notas 6 3 10" xfId="36074"/>
    <cellStyle name="Notas 6 3 10 2" xfId="36075"/>
    <cellStyle name="Notas 6 3 11" xfId="36076"/>
    <cellStyle name="Notas 6 3 2" xfId="36077"/>
    <cellStyle name="Notas 6 3 2 2" xfId="36078"/>
    <cellStyle name="Notas 6 3 3" xfId="36079"/>
    <cellStyle name="Notas 6 3 3 2" xfId="36080"/>
    <cellStyle name="Notas 6 3 4" xfId="36081"/>
    <cellStyle name="Notas 6 3 4 2" xfId="36082"/>
    <cellStyle name="Notas 6 3 5" xfId="36083"/>
    <cellStyle name="Notas 6 3 5 2" xfId="36084"/>
    <cellStyle name="Notas 6 3 6" xfId="36085"/>
    <cellStyle name="Notas 6 3 6 2" xfId="36086"/>
    <cellStyle name="Notas 6 3 7" xfId="36087"/>
    <cellStyle name="Notas 6 3 7 2" xfId="36088"/>
    <cellStyle name="Notas 6 3 8" xfId="36089"/>
    <cellStyle name="Notas 6 3 8 2" xfId="36090"/>
    <cellStyle name="Notas 6 3 9" xfId="36091"/>
    <cellStyle name="Notas 6 3 9 2" xfId="36092"/>
    <cellStyle name="Notas 6 4" xfId="36093"/>
    <cellStyle name="Notas 6 4 2" xfId="36094"/>
    <cellStyle name="Notas 6 5" xfId="36095"/>
    <cellStyle name="Notas 6 5 2" xfId="36096"/>
    <cellStyle name="Notas 6 6" xfId="36097"/>
    <cellStyle name="Notas 6 6 2" xfId="36098"/>
    <cellStyle name="Notas 6 7" xfId="36099"/>
    <cellStyle name="Notas 6 7 2" xfId="36100"/>
    <cellStyle name="Notas 6 8" xfId="36101"/>
    <cellStyle name="Notas 6 8 2" xfId="36102"/>
    <cellStyle name="Notas 6 9" xfId="36103"/>
    <cellStyle name="Notas 6 9 2" xfId="36104"/>
    <cellStyle name="Notas 7" xfId="36105"/>
    <cellStyle name="Notas 7 10" xfId="36106"/>
    <cellStyle name="Notas 7 10 2" xfId="36107"/>
    <cellStyle name="Notas 7 11" xfId="36108"/>
    <cellStyle name="Notas 7 11 2" xfId="36109"/>
    <cellStyle name="Notas 7 12" xfId="36110"/>
    <cellStyle name="Notas 7 12 2" xfId="36111"/>
    <cellStyle name="Notas 7 13" xfId="36112"/>
    <cellStyle name="Notas 7 2" xfId="36113"/>
    <cellStyle name="Notas 7 2 10" xfId="36114"/>
    <cellStyle name="Notas 7 2 10 2" xfId="36115"/>
    <cellStyle name="Notas 7 2 11" xfId="36116"/>
    <cellStyle name="Notas 7 2 2" xfId="36117"/>
    <cellStyle name="Notas 7 2 2 2" xfId="36118"/>
    <cellStyle name="Notas 7 2 3" xfId="36119"/>
    <cellStyle name="Notas 7 2 3 2" xfId="36120"/>
    <cellStyle name="Notas 7 2 4" xfId="36121"/>
    <cellStyle name="Notas 7 2 4 2" xfId="36122"/>
    <cellStyle name="Notas 7 2 5" xfId="36123"/>
    <cellStyle name="Notas 7 2 5 2" xfId="36124"/>
    <cellStyle name="Notas 7 2 6" xfId="36125"/>
    <cellStyle name="Notas 7 2 6 2" xfId="36126"/>
    <cellStyle name="Notas 7 2 7" xfId="36127"/>
    <cellStyle name="Notas 7 2 7 2" xfId="36128"/>
    <cellStyle name="Notas 7 2 8" xfId="36129"/>
    <cellStyle name="Notas 7 2 8 2" xfId="36130"/>
    <cellStyle name="Notas 7 2 9" xfId="36131"/>
    <cellStyle name="Notas 7 2 9 2" xfId="36132"/>
    <cellStyle name="Notas 7 3" xfId="36133"/>
    <cellStyle name="Notas 7 3 10" xfId="36134"/>
    <cellStyle name="Notas 7 3 10 2" xfId="36135"/>
    <cellStyle name="Notas 7 3 11" xfId="36136"/>
    <cellStyle name="Notas 7 3 2" xfId="36137"/>
    <cellStyle name="Notas 7 3 2 2" xfId="36138"/>
    <cellStyle name="Notas 7 3 3" xfId="36139"/>
    <cellStyle name="Notas 7 3 3 2" xfId="36140"/>
    <cellStyle name="Notas 7 3 4" xfId="36141"/>
    <cellStyle name="Notas 7 3 4 2" xfId="36142"/>
    <cellStyle name="Notas 7 3 5" xfId="36143"/>
    <cellStyle name="Notas 7 3 5 2" xfId="36144"/>
    <cellStyle name="Notas 7 3 6" xfId="36145"/>
    <cellStyle name="Notas 7 3 6 2" xfId="36146"/>
    <cellStyle name="Notas 7 3 7" xfId="36147"/>
    <cellStyle name="Notas 7 3 7 2" xfId="36148"/>
    <cellStyle name="Notas 7 3 8" xfId="36149"/>
    <cellStyle name="Notas 7 3 8 2" xfId="36150"/>
    <cellStyle name="Notas 7 3 9" xfId="36151"/>
    <cellStyle name="Notas 7 3 9 2" xfId="36152"/>
    <cellStyle name="Notas 7 4" xfId="36153"/>
    <cellStyle name="Notas 7 4 2" xfId="36154"/>
    <cellStyle name="Notas 7 5" xfId="36155"/>
    <cellStyle name="Notas 7 5 2" xfId="36156"/>
    <cellStyle name="Notas 7 6" xfId="36157"/>
    <cellStyle name="Notas 7 6 2" xfId="36158"/>
    <cellStyle name="Notas 7 7" xfId="36159"/>
    <cellStyle name="Notas 7 7 2" xfId="36160"/>
    <cellStyle name="Notas 7 8" xfId="36161"/>
    <cellStyle name="Notas 7 8 2" xfId="36162"/>
    <cellStyle name="Notas 7 9" xfId="36163"/>
    <cellStyle name="Notas 7 9 2" xfId="36164"/>
    <cellStyle name="Notas 8" xfId="36165"/>
    <cellStyle name="Notas 9" xfId="36166"/>
    <cellStyle name="Porcentaje" xfId="2" builtinId="5"/>
    <cellStyle name="Porcentaje 2" xfId="36167"/>
    <cellStyle name="Porcentaje 3" xfId="36168"/>
    <cellStyle name="Porcentual 10" xfId="36169"/>
    <cellStyle name="Porcentual 10 10" xfId="36170"/>
    <cellStyle name="Porcentual 10 11" xfId="36171"/>
    <cellStyle name="Porcentual 10 12" xfId="36172"/>
    <cellStyle name="Porcentual 10 2" xfId="36173"/>
    <cellStyle name="Porcentual 10 3" xfId="36174"/>
    <cellStyle name="Porcentual 10 4" xfId="36175"/>
    <cellStyle name="Porcentual 10 5" xfId="36176"/>
    <cellStyle name="Porcentual 10 6" xfId="36177"/>
    <cellStyle name="Porcentual 10 7" xfId="36178"/>
    <cellStyle name="Porcentual 10 8" xfId="36179"/>
    <cellStyle name="Porcentual 10 9" xfId="36180"/>
    <cellStyle name="Porcentual 11" xfId="36181"/>
    <cellStyle name="Porcentual 11 10" xfId="36182"/>
    <cellStyle name="Porcentual 11 11" xfId="36183"/>
    <cellStyle name="Porcentual 11 12" xfId="36184"/>
    <cellStyle name="Porcentual 11 2" xfId="36185"/>
    <cellStyle name="Porcentual 11 3" xfId="36186"/>
    <cellStyle name="Porcentual 11 4" xfId="36187"/>
    <cellStyle name="Porcentual 11 5" xfId="36188"/>
    <cellStyle name="Porcentual 11 6" xfId="36189"/>
    <cellStyle name="Porcentual 11 7" xfId="36190"/>
    <cellStyle name="Porcentual 11 8" xfId="36191"/>
    <cellStyle name="Porcentual 11 9" xfId="36192"/>
    <cellStyle name="Porcentual 12" xfId="36193"/>
    <cellStyle name="Porcentual 13" xfId="36194"/>
    <cellStyle name="Porcentual 14" xfId="36195"/>
    <cellStyle name="Porcentual 2" xfId="36196"/>
    <cellStyle name="Porcentual 2 2" xfId="36197"/>
    <cellStyle name="Porcentual 2 2 10" xfId="36198"/>
    <cellStyle name="Porcentual 2 2 11" xfId="36199"/>
    <cellStyle name="Porcentual 2 2 12" xfId="36200"/>
    <cellStyle name="Porcentual 2 2 13" xfId="36201"/>
    <cellStyle name="Porcentual 2 2 14" xfId="36202"/>
    <cellStyle name="Porcentual 2 2 15" xfId="36203"/>
    <cellStyle name="Porcentual 2 2 16" xfId="36204"/>
    <cellStyle name="Porcentual 2 2 2" xfId="36205"/>
    <cellStyle name="Porcentual 2 2 3" xfId="36206"/>
    <cellStyle name="Porcentual 2 2 4" xfId="36207"/>
    <cellStyle name="Porcentual 2 2 5" xfId="36208"/>
    <cellStyle name="Porcentual 2 2 6" xfId="36209"/>
    <cellStyle name="Porcentual 2 2 7" xfId="36210"/>
    <cellStyle name="Porcentual 2 2 8" xfId="36211"/>
    <cellStyle name="Porcentual 2 2 9" xfId="36212"/>
    <cellStyle name="Porcentual 2 3" xfId="36213"/>
    <cellStyle name="Porcentual 2 3 10" xfId="36214"/>
    <cellStyle name="Porcentual 2 3 11" xfId="36215"/>
    <cellStyle name="Porcentual 2 3 12" xfId="36216"/>
    <cellStyle name="Porcentual 2 3 13" xfId="36217"/>
    <cellStyle name="Porcentual 2 3 14" xfId="36218"/>
    <cellStyle name="Porcentual 2 3 2" xfId="36219"/>
    <cellStyle name="Porcentual 2 3 3" xfId="36220"/>
    <cellStyle name="Porcentual 2 3 4" xfId="36221"/>
    <cellStyle name="Porcentual 2 3 5" xfId="36222"/>
    <cellStyle name="Porcentual 2 3 6" xfId="36223"/>
    <cellStyle name="Porcentual 2 3 7" xfId="36224"/>
    <cellStyle name="Porcentual 2 3 8" xfId="36225"/>
    <cellStyle name="Porcentual 2 3 9" xfId="36226"/>
    <cellStyle name="Porcentual 2 4" xfId="36227"/>
    <cellStyle name="Porcentual 2 5" xfId="36228"/>
    <cellStyle name="Porcentual 2 6" xfId="36229"/>
    <cellStyle name="Porcentual 2 7" xfId="36230"/>
    <cellStyle name="Porcentual 3" xfId="36231"/>
    <cellStyle name="Porcentual 3 10" xfId="36232"/>
    <cellStyle name="Porcentual 3 11" xfId="36233"/>
    <cellStyle name="Porcentual 3 12" xfId="36234"/>
    <cellStyle name="Porcentual 3 13" xfId="36235"/>
    <cellStyle name="Porcentual 3 14" xfId="36236"/>
    <cellStyle name="Porcentual 3 15" xfId="36237"/>
    <cellStyle name="Porcentual 3 16" xfId="36238"/>
    <cellStyle name="Porcentual 3 17" xfId="36239"/>
    <cellStyle name="Porcentual 3 2" xfId="36240"/>
    <cellStyle name="Porcentual 3 2 2" xfId="36241"/>
    <cellStyle name="Porcentual 3 3" xfId="36242"/>
    <cellStyle name="Porcentual 3 4" xfId="36243"/>
    <cellStyle name="Porcentual 3 5" xfId="36244"/>
    <cellStyle name="Porcentual 3 6" xfId="36245"/>
    <cellStyle name="Porcentual 3 7" xfId="36246"/>
    <cellStyle name="Porcentual 3 8" xfId="36247"/>
    <cellStyle name="Porcentual 3 9" xfId="36248"/>
    <cellStyle name="Porcentual 4" xfId="36249"/>
    <cellStyle name="Porcentual 4 10" xfId="36250"/>
    <cellStyle name="Porcentual 4 11" xfId="36251"/>
    <cellStyle name="Porcentual 4 12" xfId="36252"/>
    <cellStyle name="Porcentual 4 13" xfId="36253"/>
    <cellStyle name="Porcentual 4 14" xfId="36254"/>
    <cellStyle name="Porcentual 4 15" xfId="36255"/>
    <cellStyle name="Porcentual 4 16" xfId="36256"/>
    <cellStyle name="Porcentual 4 17" xfId="36257"/>
    <cellStyle name="Porcentual 4 2" xfId="36258"/>
    <cellStyle name="Porcentual 4 3" xfId="36259"/>
    <cellStyle name="Porcentual 4 4" xfId="36260"/>
    <cellStyle name="Porcentual 4 5" xfId="36261"/>
    <cellStyle name="Porcentual 4 6" xfId="36262"/>
    <cellStyle name="Porcentual 4 7" xfId="36263"/>
    <cellStyle name="Porcentual 4 8" xfId="36264"/>
    <cellStyle name="Porcentual 4 9" xfId="36265"/>
    <cellStyle name="Porcentual 5" xfId="36266"/>
    <cellStyle name="Porcentual 5 10" xfId="36267"/>
    <cellStyle name="Porcentual 5 11" xfId="36268"/>
    <cellStyle name="Porcentual 5 12" xfId="36269"/>
    <cellStyle name="Porcentual 5 13" xfId="36270"/>
    <cellStyle name="Porcentual 5 14" xfId="36271"/>
    <cellStyle name="Porcentual 5 15" xfId="36272"/>
    <cellStyle name="Porcentual 5 16" xfId="36273"/>
    <cellStyle name="Porcentual 5 17" xfId="36274"/>
    <cellStyle name="Porcentual 5 2" xfId="36275"/>
    <cellStyle name="Porcentual 5 3" xfId="36276"/>
    <cellStyle name="Porcentual 5 4" xfId="36277"/>
    <cellStyle name="Porcentual 5 5" xfId="36278"/>
    <cellStyle name="Porcentual 5 6" xfId="36279"/>
    <cellStyle name="Porcentual 5 7" xfId="36280"/>
    <cellStyle name="Porcentual 5 8" xfId="36281"/>
    <cellStyle name="Porcentual 5 9" xfId="36282"/>
    <cellStyle name="Porcentual 6" xfId="36283"/>
    <cellStyle name="Porcentual 6 10" xfId="36284"/>
    <cellStyle name="Porcentual 6 11" xfId="36285"/>
    <cellStyle name="Porcentual 6 12" xfId="36286"/>
    <cellStyle name="Porcentual 6 13" xfId="36287"/>
    <cellStyle name="Porcentual 6 14" xfId="36288"/>
    <cellStyle name="Porcentual 6 15" xfId="36289"/>
    <cellStyle name="Porcentual 6 16" xfId="36290"/>
    <cellStyle name="Porcentual 6 17" xfId="36291"/>
    <cellStyle name="Porcentual 6 2" xfId="36292"/>
    <cellStyle name="Porcentual 6 3" xfId="36293"/>
    <cellStyle name="Porcentual 6 4" xfId="36294"/>
    <cellStyle name="Porcentual 6 5" xfId="36295"/>
    <cellStyle name="Porcentual 6 6" xfId="36296"/>
    <cellStyle name="Porcentual 6 7" xfId="36297"/>
    <cellStyle name="Porcentual 6 8" xfId="36298"/>
    <cellStyle name="Porcentual 6 9" xfId="36299"/>
    <cellStyle name="Porcentual 7" xfId="36300"/>
    <cellStyle name="Porcentual 7 2" xfId="36301"/>
    <cellStyle name="Porcentual 7 2 10" xfId="36302"/>
    <cellStyle name="Porcentual 7 2 11" xfId="36303"/>
    <cellStyle name="Porcentual 7 2 12" xfId="36304"/>
    <cellStyle name="Porcentual 7 2 13" xfId="36305"/>
    <cellStyle name="Porcentual 7 2 14" xfId="36306"/>
    <cellStyle name="Porcentual 7 2 15" xfId="36307"/>
    <cellStyle name="Porcentual 7 2 2" xfId="36308"/>
    <cellStyle name="Porcentual 7 2 3" xfId="36309"/>
    <cellStyle name="Porcentual 7 2 4" xfId="36310"/>
    <cellStyle name="Porcentual 7 2 5" xfId="36311"/>
    <cellStyle name="Porcentual 7 2 6" xfId="36312"/>
    <cellStyle name="Porcentual 7 2 7" xfId="36313"/>
    <cellStyle name="Porcentual 7 2 8" xfId="36314"/>
    <cellStyle name="Porcentual 7 2 9" xfId="36315"/>
    <cellStyle name="Porcentual 7 3" xfId="36316"/>
    <cellStyle name="Porcentual 7 3 10" xfId="36317"/>
    <cellStyle name="Porcentual 7 3 11" xfId="36318"/>
    <cellStyle name="Porcentual 7 3 12" xfId="36319"/>
    <cellStyle name="Porcentual 7 3 13" xfId="36320"/>
    <cellStyle name="Porcentual 7 3 14" xfId="36321"/>
    <cellStyle name="Porcentual 7 3 2" xfId="36322"/>
    <cellStyle name="Porcentual 7 3 3" xfId="36323"/>
    <cellStyle name="Porcentual 7 3 4" xfId="36324"/>
    <cellStyle name="Porcentual 7 3 5" xfId="36325"/>
    <cellStyle name="Porcentual 7 3 6" xfId="36326"/>
    <cellStyle name="Porcentual 7 3 7" xfId="36327"/>
    <cellStyle name="Porcentual 7 3 8" xfId="36328"/>
    <cellStyle name="Porcentual 7 3 9" xfId="36329"/>
    <cellStyle name="Porcentual 8" xfId="36330"/>
    <cellStyle name="Porcentual 9" xfId="36331"/>
    <cellStyle name="Porcentual 9 10" xfId="36332"/>
    <cellStyle name="Porcentual 9 10 2" xfId="36333"/>
    <cellStyle name="Porcentual 9 11" xfId="36334"/>
    <cellStyle name="Porcentual 9 11 2" xfId="36335"/>
    <cellStyle name="Porcentual 9 12" xfId="36336"/>
    <cellStyle name="Porcentual 9 12 2" xfId="36337"/>
    <cellStyle name="Porcentual 9 13" xfId="36338"/>
    <cellStyle name="Porcentual 9 2" xfId="36339"/>
    <cellStyle name="Porcentual 9 2 10" xfId="36340"/>
    <cellStyle name="Porcentual 9 2 10 2" xfId="36341"/>
    <cellStyle name="Porcentual 9 2 11" xfId="36342"/>
    <cellStyle name="Porcentual 9 2 11 2" xfId="36343"/>
    <cellStyle name="Porcentual 9 2 12" xfId="36344"/>
    <cellStyle name="Porcentual 9 2 2" xfId="36345"/>
    <cellStyle name="Porcentual 9 2 2 10" xfId="36346"/>
    <cellStyle name="Porcentual 9 2 2 10 2" xfId="36347"/>
    <cellStyle name="Porcentual 9 2 2 11" xfId="36348"/>
    <cellStyle name="Porcentual 9 2 2 2" xfId="36349"/>
    <cellStyle name="Porcentual 9 2 2 2 2" xfId="36350"/>
    <cellStyle name="Porcentual 9 2 2 3" xfId="36351"/>
    <cellStyle name="Porcentual 9 2 2 3 2" xfId="36352"/>
    <cellStyle name="Porcentual 9 2 2 4" xfId="36353"/>
    <cellStyle name="Porcentual 9 2 2 4 2" xfId="36354"/>
    <cellStyle name="Porcentual 9 2 2 5" xfId="36355"/>
    <cellStyle name="Porcentual 9 2 2 5 2" xfId="36356"/>
    <cellStyle name="Porcentual 9 2 2 6" xfId="36357"/>
    <cellStyle name="Porcentual 9 2 2 6 2" xfId="36358"/>
    <cellStyle name="Porcentual 9 2 2 7" xfId="36359"/>
    <cellStyle name="Porcentual 9 2 2 7 2" xfId="36360"/>
    <cellStyle name="Porcentual 9 2 2 8" xfId="36361"/>
    <cellStyle name="Porcentual 9 2 2 8 2" xfId="36362"/>
    <cellStyle name="Porcentual 9 2 2 9" xfId="36363"/>
    <cellStyle name="Porcentual 9 2 2 9 2" xfId="36364"/>
    <cellStyle name="Porcentual 9 2 3" xfId="36365"/>
    <cellStyle name="Porcentual 9 2 3 2" xfId="36366"/>
    <cellStyle name="Porcentual 9 2 4" xfId="36367"/>
    <cellStyle name="Porcentual 9 2 4 2" xfId="36368"/>
    <cellStyle name="Porcentual 9 2 5" xfId="36369"/>
    <cellStyle name="Porcentual 9 2 5 2" xfId="36370"/>
    <cellStyle name="Porcentual 9 2 6" xfId="36371"/>
    <cellStyle name="Porcentual 9 2 6 2" xfId="36372"/>
    <cellStyle name="Porcentual 9 2 7" xfId="36373"/>
    <cellStyle name="Porcentual 9 2 7 2" xfId="36374"/>
    <cellStyle name="Porcentual 9 2 8" xfId="36375"/>
    <cellStyle name="Porcentual 9 2 8 2" xfId="36376"/>
    <cellStyle name="Porcentual 9 2 9" xfId="36377"/>
    <cellStyle name="Porcentual 9 2 9 2" xfId="36378"/>
    <cellStyle name="Porcentual 9 3" xfId="36379"/>
    <cellStyle name="Porcentual 9 3 10" xfId="36380"/>
    <cellStyle name="Porcentual 9 3 10 2" xfId="36381"/>
    <cellStyle name="Porcentual 9 3 11" xfId="36382"/>
    <cellStyle name="Porcentual 9 3 2" xfId="36383"/>
    <cellStyle name="Porcentual 9 3 2 2" xfId="36384"/>
    <cellStyle name="Porcentual 9 3 3" xfId="36385"/>
    <cellStyle name="Porcentual 9 3 3 2" xfId="36386"/>
    <cellStyle name="Porcentual 9 3 4" xfId="36387"/>
    <cellStyle name="Porcentual 9 3 4 2" xfId="36388"/>
    <cellStyle name="Porcentual 9 3 5" xfId="36389"/>
    <cellStyle name="Porcentual 9 3 5 2" xfId="36390"/>
    <cellStyle name="Porcentual 9 3 6" xfId="36391"/>
    <cellStyle name="Porcentual 9 3 6 2" xfId="36392"/>
    <cellStyle name="Porcentual 9 3 7" xfId="36393"/>
    <cellStyle name="Porcentual 9 3 7 2" xfId="36394"/>
    <cellStyle name="Porcentual 9 3 8" xfId="36395"/>
    <cellStyle name="Porcentual 9 3 8 2" xfId="36396"/>
    <cellStyle name="Porcentual 9 3 9" xfId="36397"/>
    <cellStyle name="Porcentual 9 3 9 2" xfId="36398"/>
    <cellStyle name="Porcentual 9 4" xfId="36399"/>
    <cellStyle name="Porcentual 9 4 2" xfId="36400"/>
    <cellStyle name="Porcentual 9 5" xfId="36401"/>
    <cellStyle name="Porcentual 9 5 2" xfId="36402"/>
    <cellStyle name="Porcentual 9 6" xfId="36403"/>
    <cellStyle name="Porcentual 9 6 2" xfId="36404"/>
    <cellStyle name="Porcentual 9 7" xfId="36405"/>
    <cellStyle name="Porcentual 9 7 2" xfId="36406"/>
    <cellStyle name="Porcentual 9 8" xfId="36407"/>
    <cellStyle name="Porcentual 9 8 2" xfId="36408"/>
    <cellStyle name="Porcentual 9 9" xfId="36409"/>
    <cellStyle name="Porcentual 9 9 2" xfId="36410"/>
    <cellStyle name="Salida 2" xfId="36411"/>
    <cellStyle name="Salida 2 10" xfId="36412"/>
    <cellStyle name="Salida 2 10 2" xfId="36413"/>
    <cellStyle name="Salida 2 11" xfId="36414"/>
    <cellStyle name="Salida 2 11 2" xfId="36415"/>
    <cellStyle name="Salida 2 12" xfId="36416"/>
    <cellStyle name="Salida 2 12 2" xfId="36417"/>
    <cellStyle name="Salida 2 13" xfId="36418"/>
    <cellStyle name="Salida 2 13 2" xfId="36419"/>
    <cellStyle name="Salida 2 14" xfId="36420"/>
    <cellStyle name="Salida 2 14 2" xfId="36421"/>
    <cellStyle name="Salida 2 15" xfId="36422"/>
    <cellStyle name="Salida 2 15 2" xfId="36423"/>
    <cellStyle name="Salida 2 16" xfId="36424"/>
    <cellStyle name="Salida 2 16 2" xfId="36425"/>
    <cellStyle name="Salida 2 17" xfId="36426"/>
    <cellStyle name="Salida 2 17 2" xfId="36427"/>
    <cellStyle name="Salida 2 18" xfId="36428"/>
    <cellStyle name="Salida 2 18 2" xfId="36429"/>
    <cellStyle name="Salida 2 19" xfId="36430"/>
    <cellStyle name="Salida 2 2" xfId="36431"/>
    <cellStyle name="Salida 2 2 10" xfId="36432"/>
    <cellStyle name="Salida 2 2 10 2" xfId="36433"/>
    <cellStyle name="Salida 2 2 11" xfId="36434"/>
    <cellStyle name="Salida 2 2 11 2" xfId="36435"/>
    <cellStyle name="Salida 2 2 12" xfId="36436"/>
    <cellStyle name="Salida 2 2 12 2" xfId="36437"/>
    <cellStyle name="Salida 2 2 13" xfId="36438"/>
    <cellStyle name="Salida 2 2 13 2" xfId="36439"/>
    <cellStyle name="Salida 2 2 14" xfId="36440"/>
    <cellStyle name="Salida 2 2 14 2" xfId="36441"/>
    <cellStyle name="Salida 2 2 15" xfId="36442"/>
    <cellStyle name="Salida 2 2 15 2" xfId="36443"/>
    <cellStyle name="Salida 2 2 16" xfId="36444"/>
    <cellStyle name="Salida 2 2 17" xfId="36445"/>
    <cellStyle name="Salida 2 2 18" xfId="36446"/>
    <cellStyle name="Salida 2 2 2" xfId="36447"/>
    <cellStyle name="Salida 2 2 2 10" xfId="36448"/>
    <cellStyle name="Salida 2 2 2 10 2" xfId="36449"/>
    <cellStyle name="Salida 2 2 2 11" xfId="36450"/>
    <cellStyle name="Salida 2 2 2 11 2" xfId="36451"/>
    <cellStyle name="Salida 2 2 2 12" xfId="36452"/>
    <cellStyle name="Salida 2 2 2 12 2" xfId="36453"/>
    <cellStyle name="Salida 2 2 2 13" xfId="36454"/>
    <cellStyle name="Salida 2 2 2 13 2" xfId="36455"/>
    <cellStyle name="Salida 2 2 2 14" xfId="36456"/>
    <cellStyle name="Salida 2 2 2 14 2" xfId="36457"/>
    <cellStyle name="Salida 2 2 2 15" xfId="36458"/>
    <cellStyle name="Salida 2 2 2 2" xfId="36459"/>
    <cellStyle name="Salida 2 2 2 2 10" xfId="36460"/>
    <cellStyle name="Salida 2 2 2 2 10 2" xfId="36461"/>
    <cellStyle name="Salida 2 2 2 2 11" xfId="36462"/>
    <cellStyle name="Salida 2 2 2 2 11 2" xfId="36463"/>
    <cellStyle name="Salida 2 2 2 2 12" xfId="36464"/>
    <cellStyle name="Salida 2 2 2 2 12 2" xfId="36465"/>
    <cellStyle name="Salida 2 2 2 2 13" xfId="36466"/>
    <cellStyle name="Salida 2 2 2 2 2" xfId="36467"/>
    <cellStyle name="Salida 2 2 2 2 2 10" xfId="36468"/>
    <cellStyle name="Salida 2 2 2 2 2 10 2" xfId="36469"/>
    <cellStyle name="Salida 2 2 2 2 2 11" xfId="36470"/>
    <cellStyle name="Salida 2 2 2 2 2 2" xfId="36471"/>
    <cellStyle name="Salida 2 2 2 2 2 2 2" xfId="36472"/>
    <cellStyle name="Salida 2 2 2 2 2 3" xfId="36473"/>
    <cellStyle name="Salida 2 2 2 2 2 3 2" xfId="36474"/>
    <cellStyle name="Salida 2 2 2 2 2 4" xfId="36475"/>
    <cellStyle name="Salida 2 2 2 2 2 4 2" xfId="36476"/>
    <cellStyle name="Salida 2 2 2 2 2 5" xfId="36477"/>
    <cellStyle name="Salida 2 2 2 2 2 5 2" xfId="36478"/>
    <cellStyle name="Salida 2 2 2 2 2 6" xfId="36479"/>
    <cellStyle name="Salida 2 2 2 2 2 6 2" xfId="36480"/>
    <cellStyle name="Salida 2 2 2 2 2 7" xfId="36481"/>
    <cellStyle name="Salida 2 2 2 2 2 7 2" xfId="36482"/>
    <cellStyle name="Salida 2 2 2 2 2 8" xfId="36483"/>
    <cellStyle name="Salida 2 2 2 2 2 8 2" xfId="36484"/>
    <cellStyle name="Salida 2 2 2 2 2 9" xfId="36485"/>
    <cellStyle name="Salida 2 2 2 2 2 9 2" xfId="36486"/>
    <cellStyle name="Salida 2 2 2 2 3" xfId="36487"/>
    <cellStyle name="Salida 2 2 2 2 3 10" xfId="36488"/>
    <cellStyle name="Salida 2 2 2 2 3 10 2" xfId="36489"/>
    <cellStyle name="Salida 2 2 2 2 3 11" xfId="36490"/>
    <cellStyle name="Salida 2 2 2 2 3 2" xfId="36491"/>
    <cellStyle name="Salida 2 2 2 2 3 2 2" xfId="36492"/>
    <cellStyle name="Salida 2 2 2 2 3 3" xfId="36493"/>
    <cellStyle name="Salida 2 2 2 2 3 3 2" xfId="36494"/>
    <cellStyle name="Salida 2 2 2 2 3 4" xfId="36495"/>
    <cellStyle name="Salida 2 2 2 2 3 4 2" xfId="36496"/>
    <cellStyle name="Salida 2 2 2 2 3 5" xfId="36497"/>
    <cellStyle name="Salida 2 2 2 2 3 5 2" xfId="36498"/>
    <cellStyle name="Salida 2 2 2 2 3 6" xfId="36499"/>
    <cellStyle name="Salida 2 2 2 2 3 6 2" xfId="36500"/>
    <cellStyle name="Salida 2 2 2 2 3 7" xfId="36501"/>
    <cellStyle name="Salida 2 2 2 2 3 7 2" xfId="36502"/>
    <cellStyle name="Salida 2 2 2 2 3 8" xfId="36503"/>
    <cellStyle name="Salida 2 2 2 2 3 8 2" xfId="36504"/>
    <cellStyle name="Salida 2 2 2 2 3 9" xfId="36505"/>
    <cellStyle name="Salida 2 2 2 2 3 9 2" xfId="36506"/>
    <cellStyle name="Salida 2 2 2 2 4" xfId="36507"/>
    <cellStyle name="Salida 2 2 2 2 4 2" xfId="36508"/>
    <cellStyle name="Salida 2 2 2 2 5" xfId="36509"/>
    <cellStyle name="Salida 2 2 2 2 5 2" xfId="36510"/>
    <cellStyle name="Salida 2 2 2 2 6" xfId="36511"/>
    <cellStyle name="Salida 2 2 2 2 6 2" xfId="36512"/>
    <cellStyle name="Salida 2 2 2 2 7" xfId="36513"/>
    <cellStyle name="Salida 2 2 2 2 7 2" xfId="36514"/>
    <cellStyle name="Salida 2 2 2 2 8" xfId="36515"/>
    <cellStyle name="Salida 2 2 2 2 8 2" xfId="36516"/>
    <cellStyle name="Salida 2 2 2 2 9" xfId="36517"/>
    <cellStyle name="Salida 2 2 2 2 9 2" xfId="36518"/>
    <cellStyle name="Salida 2 2 2 3" xfId="36519"/>
    <cellStyle name="Salida 2 2 2 3 10" xfId="36520"/>
    <cellStyle name="Salida 2 2 2 3 10 2" xfId="36521"/>
    <cellStyle name="Salida 2 2 2 3 11" xfId="36522"/>
    <cellStyle name="Salida 2 2 2 3 11 2" xfId="36523"/>
    <cellStyle name="Salida 2 2 2 3 12" xfId="36524"/>
    <cellStyle name="Salida 2 2 2 3 12 2" xfId="36525"/>
    <cellStyle name="Salida 2 2 2 3 13" xfId="36526"/>
    <cellStyle name="Salida 2 2 2 3 2" xfId="36527"/>
    <cellStyle name="Salida 2 2 2 3 2 10" xfId="36528"/>
    <cellStyle name="Salida 2 2 2 3 2 10 2" xfId="36529"/>
    <cellStyle name="Salida 2 2 2 3 2 11" xfId="36530"/>
    <cellStyle name="Salida 2 2 2 3 2 2" xfId="36531"/>
    <cellStyle name="Salida 2 2 2 3 2 2 2" xfId="36532"/>
    <cellStyle name="Salida 2 2 2 3 2 3" xfId="36533"/>
    <cellStyle name="Salida 2 2 2 3 2 3 2" xfId="36534"/>
    <cellStyle name="Salida 2 2 2 3 2 4" xfId="36535"/>
    <cellStyle name="Salida 2 2 2 3 2 4 2" xfId="36536"/>
    <cellStyle name="Salida 2 2 2 3 2 5" xfId="36537"/>
    <cellStyle name="Salida 2 2 2 3 2 5 2" xfId="36538"/>
    <cellStyle name="Salida 2 2 2 3 2 6" xfId="36539"/>
    <cellStyle name="Salida 2 2 2 3 2 6 2" xfId="36540"/>
    <cellStyle name="Salida 2 2 2 3 2 7" xfId="36541"/>
    <cellStyle name="Salida 2 2 2 3 2 7 2" xfId="36542"/>
    <cellStyle name="Salida 2 2 2 3 2 8" xfId="36543"/>
    <cellStyle name="Salida 2 2 2 3 2 8 2" xfId="36544"/>
    <cellStyle name="Salida 2 2 2 3 2 9" xfId="36545"/>
    <cellStyle name="Salida 2 2 2 3 2 9 2" xfId="36546"/>
    <cellStyle name="Salida 2 2 2 3 3" xfId="36547"/>
    <cellStyle name="Salida 2 2 2 3 3 10" xfId="36548"/>
    <cellStyle name="Salida 2 2 2 3 3 10 2" xfId="36549"/>
    <cellStyle name="Salida 2 2 2 3 3 11" xfId="36550"/>
    <cellStyle name="Salida 2 2 2 3 3 2" xfId="36551"/>
    <cellStyle name="Salida 2 2 2 3 3 2 2" xfId="36552"/>
    <cellStyle name="Salida 2 2 2 3 3 3" xfId="36553"/>
    <cellStyle name="Salida 2 2 2 3 3 3 2" xfId="36554"/>
    <cellStyle name="Salida 2 2 2 3 3 4" xfId="36555"/>
    <cellStyle name="Salida 2 2 2 3 3 4 2" xfId="36556"/>
    <cellStyle name="Salida 2 2 2 3 3 5" xfId="36557"/>
    <cellStyle name="Salida 2 2 2 3 3 5 2" xfId="36558"/>
    <cellStyle name="Salida 2 2 2 3 3 6" xfId="36559"/>
    <cellStyle name="Salida 2 2 2 3 3 6 2" xfId="36560"/>
    <cellStyle name="Salida 2 2 2 3 3 7" xfId="36561"/>
    <cellStyle name="Salida 2 2 2 3 3 7 2" xfId="36562"/>
    <cellStyle name="Salida 2 2 2 3 3 8" xfId="36563"/>
    <cellStyle name="Salida 2 2 2 3 3 8 2" xfId="36564"/>
    <cellStyle name="Salida 2 2 2 3 3 9" xfId="36565"/>
    <cellStyle name="Salida 2 2 2 3 3 9 2" xfId="36566"/>
    <cellStyle name="Salida 2 2 2 3 4" xfId="36567"/>
    <cellStyle name="Salida 2 2 2 3 4 2" xfId="36568"/>
    <cellStyle name="Salida 2 2 2 3 5" xfId="36569"/>
    <cellStyle name="Salida 2 2 2 3 5 2" xfId="36570"/>
    <cellStyle name="Salida 2 2 2 3 6" xfId="36571"/>
    <cellStyle name="Salida 2 2 2 3 6 2" xfId="36572"/>
    <cellStyle name="Salida 2 2 2 3 7" xfId="36573"/>
    <cellStyle name="Salida 2 2 2 3 7 2" xfId="36574"/>
    <cellStyle name="Salida 2 2 2 3 8" xfId="36575"/>
    <cellStyle name="Salida 2 2 2 3 8 2" xfId="36576"/>
    <cellStyle name="Salida 2 2 2 3 9" xfId="36577"/>
    <cellStyle name="Salida 2 2 2 3 9 2" xfId="36578"/>
    <cellStyle name="Salida 2 2 2 4" xfId="36579"/>
    <cellStyle name="Salida 2 2 2 4 10" xfId="36580"/>
    <cellStyle name="Salida 2 2 2 4 10 2" xfId="36581"/>
    <cellStyle name="Salida 2 2 2 4 11" xfId="36582"/>
    <cellStyle name="Salida 2 2 2 4 2" xfId="36583"/>
    <cellStyle name="Salida 2 2 2 4 2 2" xfId="36584"/>
    <cellStyle name="Salida 2 2 2 4 3" xfId="36585"/>
    <cellStyle name="Salida 2 2 2 4 3 2" xfId="36586"/>
    <cellStyle name="Salida 2 2 2 4 4" xfId="36587"/>
    <cellStyle name="Salida 2 2 2 4 4 2" xfId="36588"/>
    <cellStyle name="Salida 2 2 2 4 5" xfId="36589"/>
    <cellStyle name="Salida 2 2 2 4 5 2" xfId="36590"/>
    <cellStyle name="Salida 2 2 2 4 6" xfId="36591"/>
    <cellStyle name="Salida 2 2 2 4 6 2" xfId="36592"/>
    <cellStyle name="Salida 2 2 2 4 7" xfId="36593"/>
    <cellStyle name="Salida 2 2 2 4 7 2" xfId="36594"/>
    <cellStyle name="Salida 2 2 2 4 8" xfId="36595"/>
    <cellStyle name="Salida 2 2 2 4 8 2" xfId="36596"/>
    <cellStyle name="Salida 2 2 2 4 9" xfId="36597"/>
    <cellStyle name="Salida 2 2 2 4 9 2" xfId="36598"/>
    <cellStyle name="Salida 2 2 2 5" xfId="36599"/>
    <cellStyle name="Salida 2 2 2 5 10" xfId="36600"/>
    <cellStyle name="Salida 2 2 2 5 10 2" xfId="36601"/>
    <cellStyle name="Salida 2 2 2 5 11" xfId="36602"/>
    <cellStyle name="Salida 2 2 2 5 2" xfId="36603"/>
    <cellStyle name="Salida 2 2 2 5 2 2" xfId="36604"/>
    <cellStyle name="Salida 2 2 2 5 3" xfId="36605"/>
    <cellStyle name="Salida 2 2 2 5 3 2" xfId="36606"/>
    <cellStyle name="Salida 2 2 2 5 4" xfId="36607"/>
    <cellStyle name="Salida 2 2 2 5 4 2" xfId="36608"/>
    <cellStyle name="Salida 2 2 2 5 5" xfId="36609"/>
    <cellStyle name="Salida 2 2 2 5 5 2" xfId="36610"/>
    <cellStyle name="Salida 2 2 2 5 6" xfId="36611"/>
    <cellStyle name="Salida 2 2 2 5 6 2" xfId="36612"/>
    <cellStyle name="Salida 2 2 2 5 7" xfId="36613"/>
    <cellStyle name="Salida 2 2 2 5 7 2" xfId="36614"/>
    <cellStyle name="Salida 2 2 2 5 8" xfId="36615"/>
    <cellStyle name="Salida 2 2 2 5 8 2" xfId="36616"/>
    <cellStyle name="Salida 2 2 2 5 9" xfId="36617"/>
    <cellStyle name="Salida 2 2 2 5 9 2" xfId="36618"/>
    <cellStyle name="Salida 2 2 2 6" xfId="36619"/>
    <cellStyle name="Salida 2 2 2 6 2" xfId="36620"/>
    <cellStyle name="Salida 2 2 2 7" xfId="36621"/>
    <cellStyle name="Salida 2 2 2 7 2" xfId="36622"/>
    <cellStyle name="Salida 2 2 2 8" xfId="36623"/>
    <cellStyle name="Salida 2 2 2 8 2" xfId="36624"/>
    <cellStyle name="Salida 2 2 2 9" xfId="36625"/>
    <cellStyle name="Salida 2 2 2 9 2" xfId="36626"/>
    <cellStyle name="Salida 2 2 3" xfId="36627"/>
    <cellStyle name="Salida 2 2 3 10" xfId="36628"/>
    <cellStyle name="Salida 2 2 3 10 2" xfId="36629"/>
    <cellStyle name="Salida 2 2 3 11" xfId="36630"/>
    <cellStyle name="Salida 2 2 3 11 2" xfId="36631"/>
    <cellStyle name="Salida 2 2 3 12" xfId="36632"/>
    <cellStyle name="Salida 2 2 3 12 2" xfId="36633"/>
    <cellStyle name="Salida 2 2 3 13" xfId="36634"/>
    <cellStyle name="Salida 2 2 3 13 2" xfId="36635"/>
    <cellStyle name="Salida 2 2 3 14" xfId="36636"/>
    <cellStyle name="Salida 2 2 3 14 2" xfId="36637"/>
    <cellStyle name="Salida 2 2 3 15" xfId="36638"/>
    <cellStyle name="Salida 2 2 3 2" xfId="36639"/>
    <cellStyle name="Salida 2 2 3 2 10" xfId="36640"/>
    <cellStyle name="Salida 2 2 3 2 10 2" xfId="36641"/>
    <cellStyle name="Salida 2 2 3 2 11" xfId="36642"/>
    <cellStyle name="Salida 2 2 3 2 11 2" xfId="36643"/>
    <cellStyle name="Salida 2 2 3 2 12" xfId="36644"/>
    <cellStyle name="Salida 2 2 3 2 12 2" xfId="36645"/>
    <cellStyle name="Salida 2 2 3 2 13" xfId="36646"/>
    <cellStyle name="Salida 2 2 3 2 2" xfId="36647"/>
    <cellStyle name="Salida 2 2 3 2 2 10" xfId="36648"/>
    <cellStyle name="Salida 2 2 3 2 2 10 2" xfId="36649"/>
    <cellStyle name="Salida 2 2 3 2 2 11" xfId="36650"/>
    <cellStyle name="Salida 2 2 3 2 2 2" xfId="36651"/>
    <cellStyle name="Salida 2 2 3 2 2 2 2" xfId="36652"/>
    <cellStyle name="Salida 2 2 3 2 2 3" xfId="36653"/>
    <cellStyle name="Salida 2 2 3 2 2 3 2" xfId="36654"/>
    <cellStyle name="Salida 2 2 3 2 2 4" xfId="36655"/>
    <cellStyle name="Salida 2 2 3 2 2 4 2" xfId="36656"/>
    <cellStyle name="Salida 2 2 3 2 2 5" xfId="36657"/>
    <cellStyle name="Salida 2 2 3 2 2 5 2" xfId="36658"/>
    <cellStyle name="Salida 2 2 3 2 2 6" xfId="36659"/>
    <cellStyle name="Salida 2 2 3 2 2 6 2" xfId="36660"/>
    <cellStyle name="Salida 2 2 3 2 2 7" xfId="36661"/>
    <cellStyle name="Salida 2 2 3 2 2 7 2" xfId="36662"/>
    <cellStyle name="Salida 2 2 3 2 2 8" xfId="36663"/>
    <cellStyle name="Salida 2 2 3 2 2 8 2" xfId="36664"/>
    <cellStyle name="Salida 2 2 3 2 2 9" xfId="36665"/>
    <cellStyle name="Salida 2 2 3 2 2 9 2" xfId="36666"/>
    <cellStyle name="Salida 2 2 3 2 3" xfId="36667"/>
    <cellStyle name="Salida 2 2 3 2 3 10" xfId="36668"/>
    <cellStyle name="Salida 2 2 3 2 3 10 2" xfId="36669"/>
    <cellStyle name="Salida 2 2 3 2 3 11" xfId="36670"/>
    <cellStyle name="Salida 2 2 3 2 3 2" xfId="36671"/>
    <cellStyle name="Salida 2 2 3 2 3 2 2" xfId="36672"/>
    <cellStyle name="Salida 2 2 3 2 3 3" xfId="36673"/>
    <cellStyle name="Salida 2 2 3 2 3 3 2" xfId="36674"/>
    <cellStyle name="Salida 2 2 3 2 3 4" xfId="36675"/>
    <cellStyle name="Salida 2 2 3 2 3 4 2" xfId="36676"/>
    <cellStyle name="Salida 2 2 3 2 3 5" xfId="36677"/>
    <cellStyle name="Salida 2 2 3 2 3 5 2" xfId="36678"/>
    <cellStyle name="Salida 2 2 3 2 3 6" xfId="36679"/>
    <cellStyle name="Salida 2 2 3 2 3 6 2" xfId="36680"/>
    <cellStyle name="Salida 2 2 3 2 3 7" xfId="36681"/>
    <cellStyle name="Salida 2 2 3 2 3 7 2" xfId="36682"/>
    <cellStyle name="Salida 2 2 3 2 3 8" xfId="36683"/>
    <cellStyle name="Salida 2 2 3 2 3 8 2" xfId="36684"/>
    <cellStyle name="Salida 2 2 3 2 3 9" xfId="36685"/>
    <cellStyle name="Salida 2 2 3 2 3 9 2" xfId="36686"/>
    <cellStyle name="Salida 2 2 3 2 4" xfId="36687"/>
    <cellStyle name="Salida 2 2 3 2 4 2" xfId="36688"/>
    <cellStyle name="Salida 2 2 3 2 5" xfId="36689"/>
    <cellStyle name="Salida 2 2 3 2 5 2" xfId="36690"/>
    <cellStyle name="Salida 2 2 3 2 6" xfId="36691"/>
    <cellStyle name="Salida 2 2 3 2 6 2" xfId="36692"/>
    <cellStyle name="Salida 2 2 3 2 7" xfId="36693"/>
    <cellStyle name="Salida 2 2 3 2 7 2" xfId="36694"/>
    <cellStyle name="Salida 2 2 3 2 8" xfId="36695"/>
    <cellStyle name="Salida 2 2 3 2 8 2" xfId="36696"/>
    <cellStyle name="Salida 2 2 3 2 9" xfId="36697"/>
    <cellStyle name="Salida 2 2 3 2 9 2" xfId="36698"/>
    <cellStyle name="Salida 2 2 3 3" xfId="36699"/>
    <cellStyle name="Salida 2 2 3 3 10" xfId="36700"/>
    <cellStyle name="Salida 2 2 3 3 10 2" xfId="36701"/>
    <cellStyle name="Salida 2 2 3 3 11" xfId="36702"/>
    <cellStyle name="Salida 2 2 3 3 11 2" xfId="36703"/>
    <cellStyle name="Salida 2 2 3 3 12" xfId="36704"/>
    <cellStyle name="Salida 2 2 3 3 12 2" xfId="36705"/>
    <cellStyle name="Salida 2 2 3 3 13" xfId="36706"/>
    <cellStyle name="Salida 2 2 3 3 2" xfId="36707"/>
    <cellStyle name="Salida 2 2 3 3 2 10" xfId="36708"/>
    <cellStyle name="Salida 2 2 3 3 2 10 2" xfId="36709"/>
    <cellStyle name="Salida 2 2 3 3 2 11" xfId="36710"/>
    <cellStyle name="Salida 2 2 3 3 2 2" xfId="36711"/>
    <cellStyle name="Salida 2 2 3 3 2 2 2" xfId="36712"/>
    <cellStyle name="Salida 2 2 3 3 2 3" xfId="36713"/>
    <cellStyle name="Salida 2 2 3 3 2 3 2" xfId="36714"/>
    <cellStyle name="Salida 2 2 3 3 2 4" xfId="36715"/>
    <cellStyle name="Salida 2 2 3 3 2 4 2" xfId="36716"/>
    <cellStyle name="Salida 2 2 3 3 2 5" xfId="36717"/>
    <cellStyle name="Salida 2 2 3 3 2 5 2" xfId="36718"/>
    <cellStyle name="Salida 2 2 3 3 2 6" xfId="36719"/>
    <cellStyle name="Salida 2 2 3 3 2 6 2" xfId="36720"/>
    <cellStyle name="Salida 2 2 3 3 2 7" xfId="36721"/>
    <cellStyle name="Salida 2 2 3 3 2 7 2" xfId="36722"/>
    <cellStyle name="Salida 2 2 3 3 2 8" xfId="36723"/>
    <cellStyle name="Salida 2 2 3 3 2 8 2" xfId="36724"/>
    <cellStyle name="Salida 2 2 3 3 2 9" xfId="36725"/>
    <cellStyle name="Salida 2 2 3 3 2 9 2" xfId="36726"/>
    <cellStyle name="Salida 2 2 3 3 3" xfId="36727"/>
    <cellStyle name="Salida 2 2 3 3 3 10" xfId="36728"/>
    <cellStyle name="Salida 2 2 3 3 3 10 2" xfId="36729"/>
    <cellStyle name="Salida 2 2 3 3 3 11" xfId="36730"/>
    <cellStyle name="Salida 2 2 3 3 3 2" xfId="36731"/>
    <cellStyle name="Salida 2 2 3 3 3 2 2" xfId="36732"/>
    <cellStyle name="Salida 2 2 3 3 3 3" xfId="36733"/>
    <cellStyle name="Salida 2 2 3 3 3 3 2" xfId="36734"/>
    <cellStyle name="Salida 2 2 3 3 3 4" xfId="36735"/>
    <cellStyle name="Salida 2 2 3 3 3 4 2" xfId="36736"/>
    <cellStyle name="Salida 2 2 3 3 3 5" xfId="36737"/>
    <cellStyle name="Salida 2 2 3 3 3 5 2" xfId="36738"/>
    <cellStyle name="Salida 2 2 3 3 3 6" xfId="36739"/>
    <cellStyle name="Salida 2 2 3 3 3 6 2" xfId="36740"/>
    <cellStyle name="Salida 2 2 3 3 3 7" xfId="36741"/>
    <cellStyle name="Salida 2 2 3 3 3 7 2" xfId="36742"/>
    <cellStyle name="Salida 2 2 3 3 3 8" xfId="36743"/>
    <cellStyle name="Salida 2 2 3 3 3 8 2" xfId="36744"/>
    <cellStyle name="Salida 2 2 3 3 3 9" xfId="36745"/>
    <cellStyle name="Salida 2 2 3 3 3 9 2" xfId="36746"/>
    <cellStyle name="Salida 2 2 3 3 4" xfId="36747"/>
    <cellStyle name="Salida 2 2 3 3 4 2" xfId="36748"/>
    <cellStyle name="Salida 2 2 3 3 5" xfId="36749"/>
    <cellStyle name="Salida 2 2 3 3 5 2" xfId="36750"/>
    <cellStyle name="Salida 2 2 3 3 6" xfId="36751"/>
    <cellStyle name="Salida 2 2 3 3 6 2" xfId="36752"/>
    <cellStyle name="Salida 2 2 3 3 7" xfId="36753"/>
    <cellStyle name="Salida 2 2 3 3 7 2" xfId="36754"/>
    <cellStyle name="Salida 2 2 3 3 8" xfId="36755"/>
    <cellStyle name="Salida 2 2 3 3 8 2" xfId="36756"/>
    <cellStyle name="Salida 2 2 3 3 9" xfId="36757"/>
    <cellStyle name="Salida 2 2 3 3 9 2" xfId="36758"/>
    <cellStyle name="Salida 2 2 3 4" xfId="36759"/>
    <cellStyle name="Salida 2 2 3 4 10" xfId="36760"/>
    <cellStyle name="Salida 2 2 3 4 10 2" xfId="36761"/>
    <cellStyle name="Salida 2 2 3 4 11" xfId="36762"/>
    <cellStyle name="Salida 2 2 3 4 2" xfId="36763"/>
    <cellStyle name="Salida 2 2 3 4 2 2" xfId="36764"/>
    <cellStyle name="Salida 2 2 3 4 3" xfId="36765"/>
    <cellStyle name="Salida 2 2 3 4 3 2" xfId="36766"/>
    <cellStyle name="Salida 2 2 3 4 4" xfId="36767"/>
    <cellStyle name="Salida 2 2 3 4 4 2" xfId="36768"/>
    <cellStyle name="Salida 2 2 3 4 5" xfId="36769"/>
    <cellStyle name="Salida 2 2 3 4 5 2" xfId="36770"/>
    <cellStyle name="Salida 2 2 3 4 6" xfId="36771"/>
    <cellStyle name="Salida 2 2 3 4 6 2" xfId="36772"/>
    <cellStyle name="Salida 2 2 3 4 7" xfId="36773"/>
    <cellStyle name="Salida 2 2 3 4 7 2" xfId="36774"/>
    <cellStyle name="Salida 2 2 3 4 8" xfId="36775"/>
    <cellStyle name="Salida 2 2 3 4 8 2" xfId="36776"/>
    <cellStyle name="Salida 2 2 3 4 9" xfId="36777"/>
    <cellStyle name="Salida 2 2 3 4 9 2" xfId="36778"/>
    <cellStyle name="Salida 2 2 3 5" xfId="36779"/>
    <cellStyle name="Salida 2 2 3 5 10" xfId="36780"/>
    <cellStyle name="Salida 2 2 3 5 10 2" xfId="36781"/>
    <cellStyle name="Salida 2 2 3 5 11" xfId="36782"/>
    <cellStyle name="Salida 2 2 3 5 2" xfId="36783"/>
    <cellStyle name="Salida 2 2 3 5 2 2" xfId="36784"/>
    <cellStyle name="Salida 2 2 3 5 3" xfId="36785"/>
    <cellStyle name="Salida 2 2 3 5 3 2" xfId="36786"/>
    <cellStyle name="Salida 2 2 3 5 4" xfId="36787"/>
    <cellStyle name="Salida 2 2 3 5 4 2" xfId="36788"/>
    <cellStyle name="Salida 2 2 3 5 5" xfId="36789"/>
    <cellStyle name="Salida 2 2 3 5 5 2" xfId="36790"/>
    <cellStyle name="Salida 2 2 3 5 6" xfId="36791"/>
    <cellStyle name="Salida 2 2 3 5 6 2" xfId="36792"/>
    <cellStyle name="Salida 2 2 3 5 7" xfId="36793"/>
    <cellStyle name="Salida 2 2 3 5 7 2" xfId="36794"/>
    <cellStyle name="Salida 2 2 3 5 8" xfId="36795"/>
    <cellStyle name="Salida 2 2 3 5 8 2" xfId="36796"/>
    <cellStyle name="Salida 2 2 3 5 9" xfId="36797"/>
    <cellStyle name="Salida 2 2 3 5 9 2" xfId="36798"/>
    <cellStyle name="Salida 2 2 3 6" xfId="36799"/>
    <cellStyle name="Salida 2 2 3 6 2" xfId="36800"/>
    <cellStyle name="Salida 2 2 3 7" xfId="36801"/>
    <cellStyle name="Salida 2 2 3 7 2" xfId="36802"/>
    <cellStyle name="Salida 2 2 3 8" xfId="36803"/>
    <cellStyle name="Salida 2 2 3 8 2" xfId="36804"/>
    <cellStyle name="Salida 2 2 3 9" xfId="36805"/>
    <cellStyle name="Salida 2 2 3 9 2" xfId="36806"/>
    <cellStyle name="Salida 2 2 4" xfId="36807"/>
    <cellStyle name="Salida 2 2 4 10" xfId="36808"/>
    <cellStyle name="Salida 2 2 4 10 2" xfId="36809"/>
    <cellStyle name="Salida 2 2 4 11" xfId="36810"/>
    <cellStyle name="Salida 2 2 4 11 2" xfId="36811"/>
    <cellStyle name="Salida 2 2 4 12" xfId="36812"/>
    <cellStyle name="Salida 2 2 4 12 2" xfId="36813"/>
    <cellStyle name="Salida 2 2 4 13" xfId="36814"/>
    <cellStyle name="Salida 2 2 4 2" xfId="36815"/>
    <cellStyle name="Salida 2 2 4 2 10" xfId="36816"/>
    <cellStyle name="Salida 2 2 4 2 10 2" xfId="36817"/>
    <cellStyle name="Salida 2 2 4 2 11" xfId="36818"/>
    <cellStyle name="Salida 2 2 4 2 2" xfId="36819"/>
    <cellStyle name="Salida 2 2 4 2 2 2" xfId="36820"/>
    <cellStyle name="Salida 2 2 4 2 3" xfId="36821"/>
    <cellStyle name="Salida 2 2 4 2 3 2" xfId="36822"/>
    <cellStyle name="Salida 2 2 4 2 4" xfId="36823"/>
    <cellStyle name="Salida 2 2 4 2 4 2" xfId="36824"/>
    <cellStyle name="Salida 2 2 4 2 5" xfId="36825"/>
    <cellStyle name="Salida 2 2 4 2 5 2" xfId="36826"/>
    <cellStyle name="Salida 2 2 4 2 6" xfId="36827"/>
    <cellStyle name="Salida 2 2 4 2 6 2" xfId="36828"/>
    <cellStyle name="Salida 2 2 4 2 7" xfId="36829"/>
    <cellStyle name="Salida 2 2 4 2 7 2" xfId="36830"/>
    <cellStyle name="Salida 2 2 4 2 8" xfId="36831"/>
    <cellStyle name="Salida 2 2 4 2 8 2" xfId="36832"/>
    <cellStyle name="Salida 2 2 4 2 9" xfId="36833"/>
    <cellStyle name="Salida 2 2 4 2 9 2" xfId="36834"/>
    <cellStyle name="Salida 2 2 4 3" xfId="36835"/>
    <cellStyle name="Salida 2 2 4 3 10" xfId="36836"/>
    <cellStyle name="Salida 2 2 4 3 10 2" xfId="36837"/>
    <cellStyle name="Salida 2 2 4 3 11" xfId="36838"/>
    <cellStyle name="Salida 2 2 4 3 2" xfId="36839"/>
    <cellStyle name="Salida 2 2 4 3 2 2" xfId="36840"/>
    <cellStyle name="Salida 2 2 4 3 3" xfId="36841"/>
    <cellStyle name="Salida 2 2 4 3 3 2" xfId="36842"/>
    <cellStyle name="Salida 2 2 4 3 4" xfId="36843"/>
    <cellStyle name="Salida 2 2 4 3 4 2" xfId="36844"/>
    <cellStyle name="Salida 2 2 4 3 5" xfId="36845"/>
    <cellStyle name="Salida 2 2 4 3 5 2" xfId="36846"/>
    <cellStyle name="Salida 2 2 4 3 6" xfId="36847"/>
    <cellStyle name="Salida 2 2 4 3 6 2" xfId="36848"/>
    <cellStyle name="Salida 2 2 4 3 7" xfId="36849"/>
    <cellStyle name="Salida 2 2 4 3 7 2" xfId="36850"/>
    <cellStyle name="Salida 2 2 4 3 8" xfId="36851"/>
    <cellStyle name="Salida 2 2 4 3 8 2" xfId="36852"/>
    <cellStyle name="Salida 2 2 4 3 9" xfId="36853"/>
    <cellStyle name="Salida 2 2 4 3 9 2" xfId="36854"/>
    <cellStyle name="Salida 2 2 4 4" xfId="36855"/>
    <cellStyle name="Salida 2 2 4 4 2" xfId="36856"/>
    <cellStyle name="Salida 2 2 4 5" xfId="36857"/>
    <cellStyle name="Salida 2 2 4 5 2" xfId="36858"/>
    <cellStyle name="Salida 2 2 4 6" xfId="36859"/>
    <cellStyle name="Salida 2 2 4 6 2" xfId="36860"/>
    <cellStyle name="Salida 2 2 4 7" xfId="36861"/>
    <cellStyle name="Salida 2 2 4 7 2" xfId="36862"/>
    <cellStyle name="Salida 2 2 4 8" xfId="36863"/>
    <cellStyle name="Salida 2 2 4 8 2" xfId="36864"/>
    <cellStyle name="Salida 2 2 4 9" xfId="36865"/>
    <cellStyle name="Salida 2 2 4 9 2" xfId="36866"/>
    <cellStyle name="Salida 2 2 5" xfId="36867"/>
    <cellStyle name="Salida 2 2 5 10" xfId="36868"/>
    <cellStyle name="Salida 2 2 5 10 2" xfId="36869"/>
    <cellStyle name="Salida 2 2 5 11" xfId="36870"/>
    <cellStyle name="Salida 2 2 5 11 2" xfId="36871"/>
    <cellStyle name="Salida 2 2 5 12" xfId="36872"/>
    <cellStyle name="Salida 2 2 5 12 2" xfId="36873"/>
    <cellStyle name="Salida 2 2 5 13" xfId="36874"/>
    <cellStyle name="Salida 2 2 5 2" xfId="36875"/>
    <cellStyle name="Salida 2 2 5 2 10" xfId="36876"/>
    <cellStyle name="Salida 2 2 5 2 10 2" xfId="36877"/>
    <cellStyle name="Salida 2 2 5 2 11" xfId="36878"/>
    <cellStyle name="Salida 2 2 5 2 2" xfId="36879"/>
    <cellStyle name="Salida 2 2 5 2 2 2" xfId="36880"/>
    <cellStyle name="Salida 2 2 5 2 3" xfId="36881"/>
    <cellStyle name="Salida 2 2 5 2 3 2" xfId="36882"/>
    <cellStyle name="Salida 2 2 5 2 4" xfId="36883"/>
    <cellStyle name="Salida 2 2 5 2 4 2" xfId="36884"/>
    <cellStyle name="Salida 2 2 5 2 5" xfId="36885"/>
    <cellStyle name="Salida 2 2 5 2 5 2" xfId="36886"/>
    <cellStyle name="Salida 2 2 5 2 6" xfId="36887"/>
    <cellStyle name="Salida 2 2 5 2 6 2" xfId="36888"/>
    <cellStyle name="Salida 2 2 5 2 7" xfId="36889"/>
    <cellStyle name="Salida 2 2 5 2 7 2" xfId="36890"/>
    <cellStyle name="Salida 2 2 5 2 8" xfId="36891"/>
    <cellStyle name="Salida 2 2 5 2 8 2" xfId="36892"/>
    <cellStyle name="Salida 2 2 5 2 9" xfId="36893"/>
    <cellStyle name="Salida 2 2 5 2 9 2" xfId="36894"/>
    <cellStyle name="Salida 2 2 5 3" xfId="36895"/>
    <cellStyle name="Salida 2 2 5 3 10" xfId="36896"/>
    <cellStyle name="Salida 2 2 5 3 10 2" xfId="36897"/>
    <cellStyle name="Salida 2 2 5 3 11" xfId="36898"/>
    <cellStyle name="Salida 2 2 5 3 2" xfId="36899"/>
    <cellStyle name="Salida 2 2 5 3 2 2" xfId="36900"/>
    <cellStyle name="Salida 2 2 5 3 3" xfId="36901"/>
    <cellStyle name="Salida 2 2 5 3 3 2" xfId="36902"/>
    <cellStyle name="Salida 2 2 5 3 4" xfId="36903"/>
    <cellStyle name="Salida 2 2 5 3 4 2" xfId="36904"/>
    <cellStyle name="Salida 2 2 5 3 5" xfId="36905"/>
    <cellStyle name="Salida 2 2 5 3 5 2" xfId="36906"/>
    <cellStyle name="Salida 2 2 5 3 6" xfId="36907"/>
    <cellStyle name="Salida 2 2 5 3 6 2" xfId="36908"/>
    <cellStyle name="Salida 2 2 5 3 7" xfId="36909"/>
    <cellStyle name="Salida 2 2 5 3 7 2" xfId="36910"/>
    <cellStyle name="Salida 2 2 5 3 8" xfId="36911"/>
    <cellStyle name="Salida 2 2 5 3 8 2" xfId="36912"/>
    <cellStyle name="Salida 2 2 5 3 9" xfId="36913"/>
    <cellStyle name="Salida 2 2 5 3 9 2" xfId="36914"/>
    <cellStyle name="Salida 2 2 5 4" xfId="36915"/>
    <cellStyle name="Salida 2 2 5 4 2" xfId="36916"/>
    <cellStyle name="Salida 2 2 5 5" xfId="36917"/>
    <cellStyle name="Salida 2 2 5 5 2" xfId="36918"/>
    <cellStyle name="Salida 2 2 5 6" xfId="36919"/>
    <cellStyle name="Salida 2 2 5 6 2" xfId="36920"/>
    <cellStyle name="Salida 2 2 5 7" xfId="36921"/>
    <cellStyle name="Salida 2 2 5 7 2" xfId="36922"/>
    <cellStyle name="Salida 2 2 5 8" xfId="36923"/>
    <cellStyle name="Salida 2 2 5 8 2" xfId="36924"/>
    <cellStyle name="Salida 2 2 5 9" xfId="36925"/>
    <cellStyle name="Salida 2 2 5 9 2" xfId="36926"/>
    <cellStyle name="Salida 2 2 6" xfId="36927"/>
    <cellStyle name="Salida 2 2 6 2" xfId="36928"/>
    <cellStyle name="Salida 2 2 7" xfId="36929"/>
    <cellStyle name="Salida 2 2 7 2" xfId="36930"/>
    <cellStyle name="Salida 2 2 8" xfId="36931"/>
    <cellStyle name="Salida 2 2 8 2" xfId="36932"/>
    <cellStyle name="Salida 2 2 9" xfId="36933"/>
    <cellStyle name="Salida 2 2 9 2" xfId="36934"/>
    <cellStyle name="Salida 2 20" xfId="36935"/>
    <cellStyle name="Salida 2 21" xfId="36936"/>
    <cellStyle name="Salida 2 3" xfId="36937"/>
    <cellStyle name="Salida 2 3 10" xfId="36938"/>
    <cellStyle name="Salida 2 3 10 2" xfId="36939"/>
    <cellStyle name="Salida 2 3 11" xfId="36940"/>
    <cellStyle name="Salida 2 3 11 2" xfId="36941"/>
    <cellStyle name="Salida 2 3 12" xfId="36942"/>
    <cellStyle name="Salida 2 3 12 2" xfId="36943"/>
    <cellStyle name="Salida 2 3 13" xfId="36944"/>
    <cellStyle name="Salida 2 3 13 2" xfId="36945"/>
    <cellStyle name="Salida 2 3 14" xfId="36946"/>
    <cellStyle name="Salida 2 3 14 2" xfId="36947"/>
    <cellStyle name="Salida 2 3 15" xfId="36948"/>
    <cellStyle name="Salida 2 3 16" xfId="36949"/>
    <cellStyle name="Salida 2 3 17" xfId="36950"/>
    <cellStyle name="Salida 2 3 2" xfId="36951"/>
    <cellStyle name="Salida 2 3 2 10" xfId="36952"/>
    <cellStyle name="Salida 2 3 2 10 2" xfId="36953"/>
    <cellStyle name="Salida 2 3 2 11" xfId="36954"/>
    <cellStyle name="Salida 2 3 2 11 2" xfId="36955"/>
    <cellStyle name="Salida 2 3 2 12" xfId="36956"/>
    <cellStyle name="Salida 2 3 2 12 2" xfId="36957"/>
    <cellStyle name="Salida 2 3 2 13" xfId="36958"/>
    <cellStyle name="Salida 2 3 2 13 2" xfId="36959"/>
    <cellStyle name="Salida 2 3 2 14" xfId="36960"/>
    <cellStyle name="Salida 2 3 2 14 2" xfId="36961"/>
    <cellStyle name="Salida 2 3 2 15" xfId="36962"/>
    <cellStyle name="Salida 2 3 2 2" xfId="36963"/>
    <cellStyle name="Salida 2 3 2 2 10" xfId="36964"/>
    <cellStyle name="Salida 2 3 2 2 10 2" xfId="36965"/>
    <cellStyle name="Salida 2 3 2 2 11" xfId="36966"/>
    <cellStyle name="Salida 2 3 2 2 11 2" xfId="36967"/>
    <cellStyle name="Salida 2 3 2 2 12" xfId="36968"/>
    <cellStyle name="Salida 2 3 2 2 12 2" xfId="36969"/>
    <cellStyle name="Salida 2 3 2 2 13" xfId="36970"/>
    <cellStyle name="Salida 2 3 2 2 2" xfId="36971"/>
    <cellStyle name="Salida 2 3 2 2 2 10" xfId="36972"/>
    <cellStyle name="Salida 2 3 2 2 2 10 2" xfId="36973"/>
    <cellStyle name="Salida 2 3 2 2 2 11" xfId="36974"/>
    <cellStyle name="Salida 2 3 2 2 2 2" xfId="36975"/>
    <cellStyle name="Salida 2 3 2 2 2 2 2" xfId="36976"/>
    <cellStyle name="Salida 2 3 2 2 2 3" xfId="36977"/>
    <cellStyle name="Salida 2 3 2 2 2 3 2" xfId="36978"/>
    <cellStyle name="Salida 2 3 2 2 2 4" xfId="36979"/>
    <cellStyle name="Salida 2 3 2 2 2 4 2" xfId="36980"/>
    <cellStyle name="Salida 2 3 2 2 2 5" xfId="36981"/>
    <cellStyle name="Salida 2 3 2 2 2 5 2" xfId="36982"/>
    <cellStyle name="Salida 2 3 2 2 2 6" xfId="36983"/>
    <cellStyle name="Salida 2 3 2 2 2 6 2" xfId="36984"/>
    <cellStyle name="Salida 2 3 2 2 2 7" xfId="36985"/>
    <cellStyle name="Salida 2 3 2 2 2 7 2" xfId="36986"/>
    <cellStyle name="Salida 2 3 2 2 2 8" xfId="36987"/>
    <cellStyle name="Salida 2 3 2 2 2 8 2" xfId="36988"/>
    <cellStyle name="Salida 2 3 2 2 2 9" xfId="36989"/>
    <cellStyle name="Salida 2 3 2 2 2 9 2" xfId="36990"/>
    <cellStyle name="Salida 2 3 2 2 3" xfId="36991"/>
    <cellStyle name="Salida 2 3 2 2 3 10" xfId="36992"/>
    <cellStyle name="Salida 2 3 2 2 3 10 2" xfId="36993"/>
    <cellStyle name="Salida 2 3 2 2 3 11" xfId="36994"/>
    <cellStyle name="Salida 2 3 2 2 3 2" xfId="36995"/>
    <cellStyle name="Salida 2 3 2 2 3 2 2" xfId="36996"/>
    <cellStyle name="Salida 2 3 2 2 3 3" xfId="36997"/>
    <cellStyle name="Salida 2 3 2 2 3 3 2" xfId="36998"/>
    <cellStyle name="Salida 2 3 2 2 3 4" xfId="36999"/>
    <cellStyle name="Salida 2 3 2 2 3 4 2" xfId="37000"/>
    <cellStyle name="Salida 2 3 2 2 3 5" xfId="37001"/>
    <cellStyle name="Salida 2 3 2 2 3 5 2" xfId="37002"/>
    <cellStyle name="Salida 2 3 2 2 3 6" xfId="37003"/>
    <cellStyle name="Salida 2 3 2 2 3 6 2" xfId="37004"/>
    <cellStyle name="Salida 2 3 2 2 3 7" xfId="37005"/>
    <cellStyle name="Salida 2 3 2 2 3 7 2" xfId="37006"/>
    <cellStyle name="Salida 2 3 2 2 3 8" xfId="37007"/>
    <cellStyle name="Salida 2 3 2 2 3 8 2" xfId="37008"/>
    <cellStyle name="Salida 2 3 2 2 3 9" xfId="37009"/>
    <cellStyle name="Salida 2 3 2 2 3 9 2" xfId="37010"/>
    <cellStyle name="Salida 2 3 2 2 4" xfId="37011"/>
    <cellStyle name="Salida 2 3 2 2 4 2" xfId="37012"/>
    <cellStyle name="Salida 2 3 2 2 5" xfId="37013"/>
    <cellStyle name="Salida 2 3 2 2 5 2" xfId="37014"/>
    <cellStyle name="Salida 2 3 2 2 6" xfId="37015"/>
    <cellStyle name="Salida 2 3 2 2 6 2" xfId="37016"/>
    <cellStyle name="Salida 2 3 2 2 7" xfId="37017"/>
    <cellStyle name="Salida 2 3 2 2 7 2" xfId="37018"/>
    <cellStyle name="Salida 2 3 2 2 8" xfId="37019"/>
    <cellStyle name="Salida 2 3 2 2 8 2" xfId="37020"/>
    <cellStyle name="Salida 2 3 2 2 9" xfId="37021"/>
    <cellStyle name="Salida 2 3 2 2 9 2" xfId="37022"/>
    <cellStyle name="Salida 2 3 2 3" xfId="37023"/>
    <cellStyle name="Salida 2 3 2 3 10" xfId="37024"/>
    <cellStyle name="Salida 2 3 2 3 10 2" xfId="37025"/>
    <cellStyle name="Salida 2 3 2 3 11" xfId="37026"/>
    <cellStyle name="Salida 2 3 2 3 11 2" xfId="37027"/>
    <cellStyle name="Salida 2 3 2 3 12" xfId="37028"/>
    <cellStyle name="Salida 2 3 2 3 12 2" xfId="37029"/>
    <cellStyle name="Salida 2 3 2 3 13" xfId="37030"/>
    <cellStyle name="Salida 2 3 2 3 2" xfId="37031"/>
    <cellStyle name="Salida 2 3 2 3 2 10" xfId="37032"/>
    <cellStyle name="Salida 2 3 2 3 2 10 2" xfId="37033"/>
    <cellStyle name="Salida 2 3 2 3 2 11" xfId="37034"/>
    <cellStyle name="Salida 2 3 2 3 2 2" xfId="37035"/>
    <cellStyle name="Salida 2 3 2 3 2 2 2" xfId="37036"/>
    <cellStyle name="Salida 2 3 2 3 2 3" xfId="37037"/>
    <cellStyle name="Salida 2 3 2 3 2 3 2" xfId="37038"/>
    <cellStyle name="Salida 2 3 2 3 2 4" xfId="37039"/>
    <cellStyle name="Salida 2 3 2 3 2 4 2" xfId="37040"/>
    <cellStyle name="Salida 2 3 2 3 2 5" xfId="37041"/>
    <cellStyle name="Salida 2 3 2 3 2 5 2" xfId="37042"/>
    <cellStyle name="Salida 2 3 2 3 2 6" xfId="37043"/>
    <cellStyle name="Salida 2 3 2 3 2 6 2" xfId="37044"/>
    <cellStyle name="Salida 2 3 2 3 2 7" xfId="37045"/>
    <cellStyle name="Salida 2 3 2 3 2 7 2" xfId="37046"/>
    <cellStyle name="Salida 2 3 2 3 2 8" xfId="37047"/>
    <cellStyle name="Salida 2 3 2 3 2 8 2" xfId="37048"/>
    <cellStyle name="Salida 2 3 2 3 2 9" xfId="37049"/>
    <cellStyle name="Salida 2 3 2 3 2 9 2" xfId="37050"/>
    <cellStyle name="Salida 2 3 2 3 3" xfId="37051"/>
    <cellStyle name="Salida 2 3 2 3 3 10" xfId="37052"/>
    <cellStyle name="Salida 2 3 2 3 3 10 2" xfId="37053"/>
    <cellStyle name="Salida 2 3 2 3 3 11" xfId="37054"/>
    <cellStyle name="Salida 2 3 2 3 3 2" xfId="37055"/>
    <cellStyle name="Salida 2 3 2 3 3 2 2" xfId="37056"/>
    <cellStyle name="Salida 2 3 2 3 3 3" xfId="37057"/>
    <cellStyle name="Salida 2 3 2 3 3 3 2" xfId="37058"/>
    <cellStyle name="Salida 2 3 2 3 3 4" xfId="37059"/>
    <cellStyle name="Salida 2 3 2 3 3 4 2" xfId="37060"/>
    <cellStyle name="Salida 2 3 2 3 3 5" xfId="37061"/>
    <cellStyle name="Salida 2 3 2 3 3 5 2" xfId="37062"/>
    <cellStyle name="Salida 2 3 2 3 3 6" xfId="37063"/>
    <cellStyle name="Salida 2 3 2 3 3 6 2" xfId="37064"/>
    <cellStyle name="Salida 2 3 2 3 3 7" xfId="37065"/>
    <cellStyle name="Salida 2 3 2 3 3 7 2" xfId="37066"/>
    <cellStyle name="Salida 2 3 2 3 3 8" xfId="37067"/>
    <cellStyle name="Salida 2 3 2 3 3 8 2" xfId="37068"/>
    <cellStyle name="Salida 2 3 2 3 3 9" xfId="37069"/>
    <cellStyle name="Salida 2 3 2 3 3 9 2" xfId="37070"/>
    <cellStyle name="Salida 2 3 2 3 4" xfId="37071"/>
    <cellStyle name="Salida 2 3 2 3 4 2" xfId="37072"/>
    <cellStyle name="Salida 2 3 2 3 5" xfId="37073"/>
    <cellStyle name="Salida 2 3 2 3 5 2" xfId="37074"/>
    <cellStyle name="Salida 2 3 2 3 6" xfId="37075"/>
    <cellStyle name="Salida 2 3 2 3 6 2" xfId="37076"/>
    <cellStyle name="Salida 2 3 2 3 7" xfId="37077"/>
    <cellStyle name="Salida 2 3 2 3 7 2" xfId="37078"/>
    <cellStyle name="Salida 2 3 2 3 8" xfId="37079"/>
    <cellStyle name="Salida 2 3 2 3 8 2" xfId="37080"/>
    <cellStyle name="Salida 2 3 2 3 9" xfId="37081"/>
    <cellStyle name="Salida 2 3 2 3 9 2" xfId="37082"/>
    <cellStyle name="Salida 2 3 2 4" xfId="37083"/>
    <cellStyle name="Salida 2 3 2 4 10" xfId="37084"/>
    <cellStyle name="Salida 2 3 2 4 10 2" xfId="37085"/>
    <cellStyle name="Salida 2 3 2 4 11" xfId="37086"/>
    <cellStyle name="Salida 2 3 2 4 2" xfId="37087"/>
    <cellStyle name="Salida 2 3 2 4 2 2" xfId="37088"/>
    <cellStyle name="Salida 2 3 2 4 3" xfId="37089"/>
    <cellStyle name="Salida 2 3 2 4 3 2" xfId="37090"/>
    <cellStyle name="Salida 2 3 2 4 4" xfId="37091"/>
    <cellStyle name="Salida 2 3 2 4 4 2" xfId="37092"/>
    <cellStyle name="Salida 2 3 2 4 5" xfId="37093"/>
    <cellStyle name="Salida 2 3 2 4 5 2" xfId="37094"/>
    <cellStyle name="Salida 2 3 2 4 6" xfId="37095"/>
    <cellStyle name="Salida 2 3 2 4 6 2" xfId="37096"/>
    <cellStyle name="Salida 2 3 2 4 7" xfId="37097"/>
    <cellStyle name="Salida 2 3 2 4 7 2" xfId="37098"/>
    <cellStyle name="Salida 2 3 2 4 8" xfId="37099"/>
    <cellStyle name="Salida 2 3 2 4 8 2" xfId="37100"/>
    <cellStyle name="Salida 2 3 2 4 9" xfId="37101"/>
    <cellStyle name="Salida 2 3 2 4 9 2" xfId="37102"/>
    <cellStyle name="Salida 2 3 2 5" xfId="37103"/>
    <cellStyle name="Salida 2 3 2 5 10" xfId="37104"/>
    <cellStyle name="Salida 2 3 2 5 10 2" xfId="37105"/>
    <cellStyle name="Salida 2 3 2 5 11" xfId="37106"/>
    <cellStyle name="Salida 2 3 2 5 2" xfId="37107"/>
    <cellStyle name="Salida 2 3 2 5 2 2" xfId="37108"/>
    <cellStyle name="Salida 2 3 2 5 3" xfId="37109"/>
    <cellStyle name="Salida 2 3 2 5 3 2" xfId="37110"/>
    <cellStyle name="Salida 2 3 2 5 4" xfId="37111"/>
    <cellStyle name="Salida 2 3 2 5 4 2" xfId="37112"/>
    <cellStyle name="Salida 2 3 2 5 5" xfId="37113"/>
    <cellStyle name="Salida 2 3 2 5 5 2" xfId="37114"/>
    <cellStyle name="Salida 2 3 2 5 6" xfId="37115"/>
    <cellStyle name="Salida 2 3 2 5 6 2" xfId="37116"/>
    <cellStyle name="Salida 2 3 2 5 7" xfId="37117"/>
    <cellStyle name="Salida 2 3 2 5 7 2" xfId="37118"/>
    <cellStyle name="Salida 2 3 2 5 8" xfId="37119"/>
    <cellStyle name="Salida 2 3 2 5 8 2" xfId="37120"/>
    <cellStyle name="Salida 2 3 2 5 9" xfId="37121"/>
    <cellStyle name="Salida 2 3 2 5 9 2" xfId="37122"/>
    <cellStyle name="Salida 2 3 2 6" xfId="37123"/>
    <cellStyle name="Salida 2 3 2 6 2" xfId="37124"/>
    <cellStyle name="Salida 2 3 2 7" xfId="37125"/>
    <cellStyle name="Salida 2 3 2 7 2" xfId="37126"/>
    <cellStyle name="Salida 2 3 2 8" xfId="37127"/>
    <cellStyle name="Salida 2 3 2 8 2" xfId="37128"/>
    <cellStyle name="Salida 2 3 2 9" xfId="37129"/>
    <cellStyle name="Salida 2 3 2 9 2" xfId="37130"/>
    <cellStyle name="Salida 2 3 3" xfId="37131"/>
    <cellStyle name="Salida 2 3 3 10" xfId="37132"/>
    <cellStyle name="Salida 2 3 3 10 2" xfId="37133"/>
    <cellStyle name="Salida 2 3 3 11" xfId="37134"/>
    <cellStyle name="Salida 2 3 3 11 2" xfId="37135"/>
    <cellStyle name="Salida 2 3 3 12" xfId="37136"/>
    <cellStyle name="Salida 2 3 3 12 2" xfId="37137"/>
    <cellStyle name="Salida 2 3 3 13" xfId="37138"/>
    <cellStyle name="Salida 2 3 3 13 2" xfId="37139"/>
    <cellStyle name="Salida 2 3 3 14" xfId="37140"/>
    <cellStyle name="Salida 2 3 3 14 2" xfId="37141"/>
    <cellStyle name="Salida 2 3 3 15" xfId="37142"/>
    <cellStyle name="Salida 2 3 3 2" xfId="37143"/>
    <cellStyle name="Salida 2 3 3 2 10" xfId="37144"/>
    <cellStyle name="Salida 2 3 3 2 10 2" xfId="37145"/>
    <cellStyle name="Salida 2 3 3 2 11" xfId="37146"/>
    <cellStyle name="Salida 2 3 3 2 11 2" xfId="37147"/>
    <cellStyle name="Salida 2 3 3 2 12" xfId="37148"/>
    <cellStyle name="Salida 2 3 3 2 12 2" xfId="37149"/>
    <cellStyle name="Salida 2 3 3 2 13" xfId="37150"/>
    <cellStyle name="Salida 2 3 3 2 2" xfId="37151"/>
    <cellStyle name="Salida 2 3 3 2 2 10" xfId="37152"/>
    <cellStyle name="Salida 2 3 3 2 2 10 2" xfId="37153"/>
    <cellStyle name="Salida 2 3 3 2 2 11" xfId="37154"/>
    <cellStyle name="Salida 2 3 3 2 2 2" xfId="37155"/>
    <cellStyle name="Salida 2 3 3 2 2 2 2" xfId="37156"/>
    <cellStyle name="Salida 2 3 3 2 2 3" xfId="37157"/>
    <cellStyle name="Salida 2 3 3 2 2 3 2" xfId="37158"/>
    <cellStyle name="Salida 2 3 3 2 2 4" xfId="37159"/>
    <cellStyle name="Salida 2 3 3 2 2 4 2" xfId="37160"/>
    <cellStyle name="Salida 2 3 3 2 2 5" xfId="37161"/>
    <cellStyle name="Salida 2 3 3 2 2 5 2" xfId="37162"/>
    <cellStyle name="Salida 2 3 3 2 2 6" xfId="37163"/>
    <cellStyle name="Salida 2 3 3 2 2 6 2" xfId="37164"/>
    <cellStyle name="Salida 2 3 3 2 2 7" xfId="37165"/>
    <cellStyle name="Salida 2 3 3 2 2 7 2" xfId="37166"/>
    <cellStyle name="Salida 2 3 3 2 2 8" xfId="37167"/>
    <cellStyle name="Salida 2 3 3 2 2 8 2" xfId="37168"/>
    <cellStyle name="Salida 2 3 3 2 2 9" xfId="37169"/>
    <cellStyle name="Salida 2 3 3 2 2 9 2" xfId="37170"/>
    <cellStyle name="Salida 2 3 3 2 3" xfId="37171"/>
    <cellStyle name="Salida 2 3 3 2 3 10" xfId="37172"/>
    <cellStyle name="Salida 2 3 3 2 3 10 2" xfId="37173"/>
    <cellStyle name="Salida 2 3 3 2 3 11" xfId="37174"/>
    <cellStyle name="Salida 2 3 3 2 3 2" xfId="37175"/>
    <cellStyle name="Salida 2 3 3 2 3 2 2" xfId="37176"/>
    <cellStyle name="Salida 2 3 3 2 3 3" xfId="37177"/>
    <cellStyle name="Salida 2 3 3 2 3 3 2" xfId="37178"/>
    <cellStyle name="Salida 2 3 3 2 3 4" xfId="37179"/>
    <cellStyle name="Salida 2 3 3 2 3 4 2" xfId="37180"/>
    <cellStyle name="Salida 2 3 3 2 3 5" xfId="37181"/>
    <cellStyle name="Salida 2 3 3 2 3 5 2" xfId="37182"/>
    <cellStyle name="Salida 2 3 3 2 3 6" xfId="37183"/>
    <cellStyle name="Salida 2 3 3 2 3 6 2" xfId="37184"/>
    <cellStyle name="Salida 2 3 3 2 3 7" xfId="37185"/>
    <cellStyle name="Salida 2 3 3 2 3 7 2" xfId="37186"/>
    <cellStyle name="Salida 2 3 3 2 3 8" xfId="37187"/>
    <cellStyle name="Salida 2 3 3 2 3 8 2" xfId="37188"/>
    <cellStyle name="Salida 2 3 3 2 3 9" xfId="37189"/>
    <cellStyle name="Salida 2 3 3 2 3 9 2" xfId="37190"/>
    <cellStyle name="Salida 2 3 3 2 4" xfId="37191"/>
    <cellStyle name="Salida 2 3 3 2 4 2" xfId="37192"/>
    <cellStyle name="Salida 2 3 3 2 5" xfId="37193"/>
    <cellStyle name="Salida 2 3 3 2 5 2" xfId="37194"/>
    <cellStyle name="Salida 2 3 3 2 6" xfId="37195"/>
    <cellStyle name="Salida 2 3 3 2 6 2" xfId="37196"/>
    <cellStyle name="Salida 2 3 3 2 7" xfId="37197"/>
    <cellStyle name="Salida 2 3 3 2 7 2" xfId="37198"/>
    <cellStyle name="Salida 2 3 3 2 8" xfId="37199"/>
    <cellStyle name="Salida 2 3 3 2 8 2" xfId="37200"/>
    <cellStyle name="Salida 2 3 3 2 9" xfId="37201"/>
    <cellStyle name="Salida 2 3 3 2 9 2" xfId="37202"/>
    <cellStyle name="Salida 2 3 3 3" xfId="37203"/>
    <cellStyle name="Salida 2 3 3 3 10" xfId="37204"/>
    <cellStyle name="Salida 2 3 3 3 10 2" xfId="37205"/>
    <cellStyle name="Salida 2 3 3 3 11" xfId="37206"/>
    <cellStyle name="Salida 2 3 3 3 11 2" xfId="37207"/>
    <cellStyle name="Salida 2 3 3 3 12" xfId="37208"/>
    <cellStyle name="Salida 2 3 3 3 12 2" xfId="37209"/>
    <cellStyle name="Salida 2 3 3 3 13" xfId="37210"/>
    <cellStyle name="Salida 2 3 3 3 2" xfId="37211"/>
    <cellStyle name="Salida 2 3 3 3 2 10" xfId="37212"/>
    <cellStyle name="Salida 2 3 3 3 2 10 2" xfId="37213"/>
    <cellStyle name="Salida 2 3 3 3 2 11" xfId="37214"/>
    <cellStyle name="Salida 2 3 3 3 2 2" xfId="37215"/>
    <cellStyle name="Salida 2 3 3 3 2 2 2" xfId="37216"/>
    <cellStyle name="Salida 2 3 3 3 2 3" xfId="37217"/>
    <cellStyle name="Salida 2 3 3 3 2 3 2" xfId="37218"/>
    <cellStyle name="Salida 2 3 3 3 2 4" xfId="37219"/>
    <cellStyle name="Salida 2 3 3 3 2 4 2" xfId="37220"/>
    <cellStyle name="Salida 2 3 3 3 2 5" xfId="37221"/>
    <cellStyle name="Salida 2 3 3 3 2 5 2" xfId="37222"/>
    <cellStyle name="Salida 2 3 3 3 2 6" xfId="37223"/>
    <cellStyle name="Salida 2 3 3 3 2 6 2" xfId="37224"/>
    <cellStyle name="Salida 2 3 3 3 2 7" xfId="37225"/>
    <cellStyle name="Salida 2 3 3 3 2 7 2" xfId="37226"/>
    <cellStyle name="Salida 2 3 3 3 2 8" xfId="37227"/>
    <cellStyle name="Salida 2 3 3 3 2 8 2" xfId="37228"/>
    <cellStyle name="Salida 2 3 3 3 2 9" xfId="37229"/>
    <cellStyle name="Salida 2 3 3 3 2 9 2" xfId="37230"/>
    <cellStyle name="Salida 2 3 3 3 3" xfId="37231"/>
    <cellStyle name="Salida 2 3 3 3 3 10" xfId="37232"/>
    <cellStyle name="Salida 2 3 3 3 3 10 2" xfId="37233"/>
    <cellStyle name="Salida 2 3 3 3 3 11" xfId="37234"/>
    <cellStyle name="Salida 2 3 3 3 3 2" xfId="37235"/>
    <cellStyle name="Salida 2 3 3 3 3 2 2" xfId="37236"/>
    <cellStyle name="Salida 2 3 3 3 3 3" xfId="37237"/>
    <cellStyle name="Salida 2 3 3 3 3 3 2" xfId="37238"/>
    <cellStyle name="Salida 2 3 3 3 3 4" xfId="37239"/>
    <cellStyle name="Salida 2 3 3 3 3 4 2" xfId="37240"/>
    <cellStyle name="Salida 2 3 3 3 3 5" xfId="37241"/>
    <cellStyle name="Salida 2 3 3 3 3 5 2" xfId="37242"/>
    <cellStyle name="Salida 2 3 3 3 3 6" xfId="37243"/>
    <cellStyle name="Salida 2 3 3 3 3 6 2" xfId="37244"/>
    <cellStyle name="Salida 2 3 3 3 3 7" xfId="37245"/>
    <cellStyle name="Salida 2 3 3 3 3 7 2" xfId="37246"/>
    <cellStyle name="Salida 2 3 3 3 3 8" xfId="37247"/>
    <cellStyle name="Salida 2 3 3 3 3 8 2" xfId="37248"/>
    <cellStyle name="Salida 2 3 3 3 3 9" xfId="37249"/>
    <cellStyle name="Salida 2 3 3 3 3 9 2" xfId="37250"/>
    <cellStyle name="Salida 2 3 3 3 4" xfId="37251"/>
    <cellStyle name="Salida 2 3 3 3 4 2" xfId="37252"/>
    <cellStyle name="Salida 2 3 3 3 5" xfId="37253"/>
    <cellStyle name="Salida 2 3 3 3 5 2" xfId="37254"/>
    <cellStyle name="Salida 2 3 3 3 6" xfId="37255"/>
    <cellStyle name="Salida 2 3 3 3 6 2" xfId="37256"/>
    <cellStyle name="Salida 2 3 3 3 7" xfId="37257"/>
    <cellStyle name="Salida 2 3 3 3 7 2" xfId="37258"/>
    <cellStyle name="Salida 2 3 3 3 8" xfId="37259"/>
    <cellStyle name="Salida 2 3 3 3 8 2" xfId="37260"/>
    <cellStyle name="Salida 2 3 3 3 9" xfId="37261"/>
    <cellStyle name="Salida 2 3 3 3 9 2" xfId="37262"/>
    <cellStyle name="Salida 2 3 3 4" xfId="37263"/>
    <cellStyle name="Salida 2 3 3 4 10" xfId="37264"/>
    <cellStyle name="Salida 2 3 3 4 10 2" xfId="37265"/>
    <cellStyle name="Salida 2 3 3 4 11" xfId="37266"/>
    <cellStyle name="Salida 2 3 3 4 2" xfId="37267"/>
    <cellStyle name="Salida 2 3 3 4 2 2" xfId="37268"/>
    <cellStyle name="Salida 2 3 3 4 3" xfId="37269"/>
    <cellStyle name="Salida 2 3 3 4 3 2" xfId="37270"/>
    <cellStyle name="Salida 2 3 3 4 4" xfId="37271"/>
    <cellStyle name="Salida 2 3 3 4 4 2" xfId="37272"/>
    <cellStyle name="Salida 2 3 3 4 5" xfId="37273"/>
    <cellStyle name="Salida 2 3 3 4 5 2" xfId="37274"/>
    <cellStyle name="Salida 2 3 3 4 6" xfId="37275"/>
    <cellStyle name="Salida 2 3 3 4 6 2" xfId="37276"/>
    <cellStyle name="Salida 2 3 3 4 7" xfId="37277"/>
    <cellStyle name="Salida 2 3 3 4 7 2" xfId="37278"/>
    <cellStyle name="Salida 2 3 3 4 8" xfId="37279"/>
    <cellStyle name="Salida 2 3 3 4 8 2" xfId="37280"/>
    <cellStyle name="Salida 2 3 3 4 9" xfId="37281"/>
    <cellStyle name="Salida 2 3 3 4 9 2" xfId="37282"/>
    <cellStyle name="Salida 2 3 3 5" xfId="37283"/>
    <cellStyle name="Salida 2 3 3 5 10" xfId="37284"/>
    <cellStyle name="Salida 2 3 3 5 10 2" xfId="37285"/>
    <cellStyle name="Salida 2 3 3 5 11" xfId="37286"/>
    <cellStyle name="Salida 2 3 3 5 2" xfId="37287"/>
    <cellStyle name="Salida 2 3 3 5 2 2" xfId="37288"/>
    <cellStyle name="Salida 2 3 3 5 3" xfId="37289"/>
    <cellStyle name="Salida 2 3 3 5 3 2" xfId="37290"/>
    <cellStyle name="Salida 2 3 3 5 4" xfId="37291"/>
    <cellStyle name="Salida 2 3 3 5 4 2" xfId="37292"/>
    <cellStyle name="Salida 2 3 3 5 5" xfId="37293"/>
    <cellStyle name="Salida 2 3 3 5 5 2" xfId="37294"/>
    <cellStyle name="Salida 2 3 3 5 6" xfId="37295"/>
    <cellStyle name="Salida 2 3 3 5 6 2" xfId="37296"/>
    <cellStyle name="Salida 2 3 3 5 7" xfId="37297"/>
    <cellStyle name="Salida 2 3 3 5 7 2" xfId="37298"/>
    <cellStyle name="Salida 2 3 3 5 8" xfId="37299"/>
    <cellStyle name="Salida 2 3 3 5 8 2" xfId="37300"/>
    <cellStyle name="Salida 2 3 3 5 9" xfId="37301"/>
    <cellStyle name="Salida 2 3 3 5 9 2" xfId="37302"/>
    <cellStyle name="Salida 2 3 3 6" xfId="37303"/>
    <cellStyle name="Salida 2 3 3 6 2" xfId="37304"/>
    <cellStyle name="Salida 2 3 3 7" xfId="37305"/>
    <cellStyle name="Salida 2 3 3 7 2" xfId="37306"/>
    <cellStyle name="Salida 2 3 3 8" xfId="37307"/>
    <cellStyle name="Salida 2 3 3 8 2" xfId="37308"/>
    <cellStyle name="Salida 2 3 3 9" xfId="37309"/>
    <cellStyle name="Salida 2 3 3 9 2" xfId="37310"/>
    <cellStyle name="Salida 2 3 4" xfId="37311"/>
    <cellStyle name="Salida 2 3 4 10" xfId="37312"/>
    <cellStyle name="Salida 2 3 4 10 2" xfId="37313"/>
    <cellStyle name="Salida 2 3 4 11" xfId="37314"/>
    <cellStyle name="Salida 2 3 4 11 2" xfId="37315"/>
    <cellStyle name="Salida 2 3 4 12" xfId="37316"/>
    <cellStyle name="Salida 2 3 4 12 2" xfId="37317"/>
    <cellStyle name="Salida 2 3 4 13" xfId="37318"/>
    <cellStyle name="Salida 2 3 4 2" xfId="37319"/>
    <cellStyle name="Salida 2 3 4 2 10" xfId="37320"/>
    <cellStyle name="Salida 2 3 4 2 10 2" xfId="37321"/>
    <cellStyle name="Salida 2 3 4 2 11" xfId="37322"/>
    <cellStyle name="Salida 2 3 4 2 2" xfId="37323"/>
    <cellStyle name="Salida 2 3 4 2 2 2" xfId="37324"/>
    <cellStyle name="Salida 2 3 4 2 3" xfId="37325"/>
    <cellStyle name="Salida 2 3 4 2 3 2" xfId="37326"/>
    <cellStyle name="Salida 2 3 4 2 4" xfId="37327"/>
    <cellStyle name="Salida 2 3 4 2 4 2" xfId="37328"/>
    <cellStyle name="Salida 2 3 4 2 5" xfId="37329"/>
    <cellStyle name="Salida 2 3 4 2 5 2" xfId="37330"/>
    <cellStyle name="Salida 2 3 4 2 6" xfId="37331"/>
    <cellStyle name="Salida 2 3 4 2 6 2" xfId="37332"/>
    <cellStyle name="Salida 2 3 4 2 7" xfId="37333"/>
    <cellStyle name="Salida 2 3 4 2 7 2" xfId="37334"/>
    <cellStyle name="Salida 2 3 4 2 8" xfId="37335"/>
    <cellStyle name="Salida 2 3 4 2 8 2" xfId="37336"/>
    <cellStyle name="Salida 2 3 4 2 9" xfId="37337"/>
    <cellStyle name="Salida 2 3 4 2 9 2" xfId="37338"/>
    <cellStyle name="Salida 2 3 4 3" xfId="37339"/>
    <cellStyle name="Salida 2 3 4 3 10" xfId="37340"/>
    <cellStyle name="Salida 2 3 4 3 10 2" xfId="37341"/>
    <cellStyle name="Salida 2 3 4 3 11" xfId="37342"/>
    <cellStyle name="Salida 2 3 4 3 2" xfId="37343"/>
    <cellStyle name="Salida 2 3 4 3 2 2" xfId="37344"/>
    <cellStyle name="Salida 2 3 4 3 3" xfId="37345"/>
    <cellStyle name="Salida 2 3 4 3 3 2" xfId="37346"/>
    <cellStyle name="Salida 2 3 4 3 4" xfId="37347"/>
    <cellStyle name="Salida 2 3 4 3 4 2" xfId="37348"/>
    <cellStyle name="Salida 2 3 4 3 5" xfId="37349"/>
    <cellStyle name="Salida 2 3 4 3 5 2" xfId="37350"/>
    <cellStyle name="Salida 2 3 4 3 6" xfId="37351"/>
    <cellStyle name="Salida 2 3 4 3 6 2" xfId="37352"/>
    <cellStyle name="Salida 2 3 4 3 7" xfId="37353"/>
    <cellStyle name="Salida 2 3 4 3 7 2" xfId="37354"/>
    <cellStyle name="Salida 2 3 4 3 8" xfId="37355"/>
    <cellStyle name="Salida 2 3 4 3 8 2" xfId="37356"/>
    <cellStyle name="Salida 2 3 4 3 9" xfId="37357"/>
    <cellStyle name="Salida 2 3 4 3 9 2" xfId="37358"/>
    <cellStyle name="Salida 2 3 4 4" xfId="37359"/>
    <cellStyle name="Salida 2 3 4 4 2" xfId="37360"/>
    <cellStyle name="Salida 2 3 4 5" xfId="37361"/>
    <cellStyle name="Salida 2 3 4 5 2" xfId="37362"/>
    <cellStyle name="Salida 2 3 4 6" xfId="37363"/>
    <cellStyle name="Salida 2 3 4 6 2" xfId="37364"/>
    <cellStyle name="Salida 2 3 4 7" xfId="37365"/>
    <cellStyle name="Salida 2 3 4 7 2" xfId="37366"/>
    <cellStyle name="Salida 2 3 4 8" xfId="37367"/>
    <cellStyle name="Salida 2 3 4 8 2" xfId="37368"/>
    <cellStyle name="Salida 2 3 4 9" xfId="37369"/>
    <cellStyle name="Salida 2 3 4 9 2" xfId="37370"/>
    <cellStyle name="Salida 2 3 5" xfId="37371"/>
    <cellStyle name="Salida 2 3 5 10" xfId="37372"/>
    <cellStyle name="Salida 2 3 5 10 2" xfId="37373"/>
    <cellStyle name="Salida 2 3 5 11" xfId="37374"/>
    <cellStyle name="Salida 2 3 5 11 2" xfId="37375"/>
    <cellStyle name="Salida 2 3 5 12" xfId="37376"/>
    <cellStyle name="Salida 2 3 5 12 2" xfId="37377"/>
    <cellStyle name="Salida 2 3 5 13" xfId="37378"/>
    <cellStyle name="Salida 2 3 5 2" xfId="37379"/>
    <cellStyle name="Salida 2 3 5 2 10" xfId="37380"/>
    <cellStyle name="Salida 2 3 5 2 10 2" xfId="37381"/>
    <cellStyle name="Salida 2 3 5 2 11" xfId="37382"/>
    <cellStyle name="Salida 2 3 5 2 2" xfId="37383"/>
    <cellStyle name="Salida 2 3 5 2 2 2" xfId="37384"/>
    <cellStyle name="Salida 2 3 5 2 3" xfId="37385"/>
    <cellStyle name="Salida 2 3 5 2 3 2" xfId="37386"/>
    <cellStyle name="Salida 2 3 5 2 4" xfId="37387"/>
    <cellStyle name="Salida 2 3 5 2 4 2" xfId="37388"/>
    <cellStyle name="Salida 2 3 5 2 5" xfId="37389"/>
    <cellStyle name="Salida 2 3 5 2 5 2" xfId="37390"/>
    <cellStyle name="Salida 2 3 5 2 6" xfId="37391"/>
    <cellStyle name="Salida 2 3 5 2 6 2" xfId="37392"/>
    <cellStyle name="Salida 2 3 5 2 7" xfId="37393"/>
    <cellStyle name="Salida 2 3 5 2 7 2" xfId="37394"/>
    <cellStyle name="Salida 2 3 5 2 8" xfId="37395"/>
    <cellStyle name="Salida 2 3 5 2 8 2" xfId="37396"/>
    <cellStyle name="Salida 2 3 5 2 9" xfId="37397"/>
    <cellStyle name="Salida 2 3 5 2 9 2" xfId="37398"/>
    <cellStyle name="Salida 2 3 5 3" xfId="37399"/>
    <cellStyle name="Salida 2 3 5 3 10" xfId="37400"/>
    <cellStyle name="Salida 2 3 5 3 10 2" xfId="37401"/>
    <cellStyle name="Salida 2 3 5 3 11" xfId="37402"/>
    <cellStyle name="Salida 2 3 5 3 2" xfId="37403"/>
    <cellStyle name="Salida 2 3 5 3 2 2" xfId="37404"/>
    <cellStyle name="Salida 2 3 5 3 3" xfId="37405"/>
    <cellStyle name="Salida 2 3 5 3 3 2" xfId="37406"/>
    <cellStyle name="Salida 2 3 5 3 4" xfId="37407"/>
    <cellStyle name="Salida 2 3 5 3 4 2" xfId="37408"/>
    <cellStyle name="Salida 2 3 5 3 5" xfId="37409"/>
    <cellStyle name="Salida 2 3 5 3 5 2" xfId="37410"/>
    <cellStyle name="Salida 2 3 5 3 6" xfId="37411"/>
    <cellStyle name="Salida 2 3 5 3 6 2" xfId="37412"/>
    <cellStyle name="Salida 2 3 5 3 7" xfId="37413"/>
    <cellStyle name="Salida 2 3 5 3 7 2" xfId="37414"/>
    <cellStyle name="Salida 2 3 5 3 8" xfId="37415"/>
    <cellStyle name="Salida 2 3 5 3 8 2" xfId="37416"/>
    <cellStyle name="Salida 2 3 5 3 9" xfId="37417"/>
    <cellStyle name="Salida 2 3 5 3 9 2" xfId="37418"/>
    <cellStyle name="Salida 2 3 5 4" xfId="37419"/>
    <cellStyle name="Salida 2 3 5 4 2" xfId="37420"/>
    <cellStyle name="Salida 2 3 5 5" xfId="37421"/>
    <cellStyle name="Salida 2 3 5 5 2" xfId="37422"/>
    <cellStyle name="Salida 2 3 5 6" xfId="37423"/>
    <cellStyle name="Salida 2 3 5 6 2" xfId="37424"/>
    <cellStyle name="Salida 2 3 5 7" xfId="37425"/>
    <cellStyle name="Salida 2 3 5 7 2" xfId="37426"/>
    <cellStyle name="Salida 2 3 5 8" xfId="37427"/>
    <cellStyle name="Salida 2 3 5 8 2" xfId="37428"/>
    <cellStyle name="Salida 2 3 5 9" xfId="37429"/>
    <cellStyle name="Salida 2 3 5 9 2" xfId="37430"/>
    <cellStyle name="Salida 2 3 6" xfId="37431"/>
    <cellStyle name="Salida 2 3 6 2" xfId="37432"/>
    <cellStyle name="Salida 2 3 7" xfId="37433"/>
    <cellStyle name="Salida 2 3 7 2" xfId="37434"/>
    <cellStyle name="Salida 2 3 8" xfId="37435"/>
    <cellStyle name="Salida 2 3 8 2" xfId="37436"/>
    <cellStyle name="Salida 2 3 9" xfId="37437"/>
    <cellStyle name="Salida 2 3 9 2" xfId="37438"/>
    <cellStyle name="Salida 2 4" xfId="37439"/>
    <cellStyle name="Salida 2 4 10" xfId="37440"/>
    <cellStyle name="Salida 2 4 10 2" xfId="37441"/>
    <cellStyle name="Salida 2 4 11" xfId="37442"/>
    <cellStyle name="Salida 2 4 11 2" xfId="37443"/>
    <cellStyle name="Salida 2 4 12" xfId="37444"/>
    <cellStyle name="Salida 2 4 12 2" xfId="37445"/>
    <cellStyle name="Salida 2 4 13" xfId="37446"/>
    <cellStyle name="Salida 2 4 13 2" xfId="37447"/>
    <cellStyle name="Salida 2 4 14" xfId="37448"/>
    <cellStyle name="Salida 2 4 14 2" xfId="37449"/>
    <cellStyle name="Salida 2 4 15" xfId="37450"/>
    <cellStyle name="Salida 2 4 2" xfId="37451"/>
    <cellStyle name="Salida 2 4 2 10" xfId="37452"/>
    <cellStyle name="Salida 2 4 2 10 2" xfId="37453"/>
    <cellStyle name="Salida 2 4 2 11" xfId="37454"/>
    <cellStyle name="Salida 2 4 2 11 2" xfId="37455"/>
    <cellStyle name="Salida 2 4 2 12" xfId="37456"/>
    <cellStyle name="Salida 2 4 2 12 2" xfId="37457"/>
    <cellStyle name="Salida 2 4 2 13" xfId="37458"/>
    <cellStyle name="Salida 2 4 2 2" xfId="37459"/>
    <cellStyle name="Salida 2 4 2 2 10" xfId="37460"/>
    <cellStyle name="Salida 2 4 2 2 10 2" xfId="37461"/>
    <cellStyle name="Salida 2 4 2 2 11" xfId="37462"/>
    <cellStyle name="Salida 2 4 2 2 2" xfId="37463"/>
    <cellStyle name="Salida 2 4 2 2 2 2" xfId="37464"/>
    <cellStyle name="Salida 2 4 2 2 3" xfId="37465"/>
    <cellStyle name="Salida 2 4 2 2 3 2" xfId="37466"/>
    <cellStyle name="Salida 2 4 2 2 4" xfId="37467"/>
    <cellStyle name="Salida 2 4 2 2 4 2" xfId="37468"/>
    <cellStyle name="Salida 2 4 2 2 5" xfId="37469"/>
    <cellStyle name="Salida 2 4 2 2 5 2" xfId="37470"/>
    <cellStyle name="Salida 2 4 2 2 6" xfId="37471"/>
    <cellStyle name="Salida 2 4 2 2 6 2" xfId="37472"/>
    <cellStyle name="Salida 2 4 2 2 7" xfId="37473"/>
    <cellStyle name="Salida 2 4 2 2 7 2" xfId="37474"/>
    <cellStyle name="Salida 2 4 2 2 8" xfId="37475"/>
    <cellStyle name="Salida 2 4 2 2 8 2" xfId="37476"/>
    <cellStyle name="Salida 2 4 2 2 9" xfId="37477"/>
    <cellStyle name="Salida 2 4 2 2 9 2" xfId="37478"/>
    <cellStyle name="Salida 2 4 2 3" xfId="37479"/>
    <cellStyle name="Salida 2 4 2 3 10" xfId="37480"/>
    <cellStyle name="Salida 2 4 2 3 10 2" xfId="37481"/>
    <cellStyle name="Salida 2 4 2 3 11" xfId="37482"/>
    <cellStyle name="Salida 2 4 2 3 2" xfId="37483"/>
    <cellStyle name="Salida 2 4 2 3 2 2" xfId="37484"/>
    <cellStyle name="Salida 2 4 2 3 3" xfId="37485"/>
    <cellStyle name="Salida 2 4 2 3 3 2" xfId="37486"/>
    <cellStyle name="Salida 2 4 2 3 4" xfId="37487"/>
    <cellStyle name="Salida 2 4 2 3 4 2" xfId="37488"/>
    <cellStyle name="Salida 2 4 2 3 5" xfId="37489"/>
    <cellStyle name="Salida 2 4 2 3 5 2" xfId="37490"/>
    <cellStyle name="Salida 2 4 2 3 6" xfId="37491"/>
    <cellStyle name="Salida 2 4 2 3 6 2" xfId="37492"/>
    <cellStyle name="Salida 2 4 2 3 7" xfId="37493"/>
    <cellStyle name="Salida 2 4 2 3 7 2" xfId="37494"/>
    <cellStyle name="Salida 2 4 2 3 8" xfId="37495"/>
    <cellStyle name="Salida 2 4 2 3 8 2" xfId="37496"/>
    <cellStyle name="Salida 2 4 2 3 9" xfId="37497"/>
    <cellStyle name="Salida 2 4 2 3 9 2" xfId="37498"/>
    <cellStyle name="Salida 2 4 2 4" xfId="37499"/>
    <cellStyle name="Salida 2 4 2 4 2" xfId="37500"/>
    <cellStyle name="Salida 2 4 2 5" xfId="37501"/>
    <cellStyle name="Salida 2 4 2 5 2" xfId="37502"/>
    <cellStyle name="Salida 2 4 2 6" xfId="37503"/>
    <cellStyle name="Salida 2 4 2 6 2" xfId="37504"/>
    <cellStyle name="Salida 2 4 2 7" xfId="37505"/>
    <cellStyle name="Salida 2 4 2 7 2" xfId="37506"/>
    <cellStyle name="Salida 2 4 2 8" xfId="37507"/>
    <cellStyle name="Salida 2 4 2 8 2" xfId="37508"/>
    <cellStyle name="Salida 2 4 2 9" xfId="37509"/>
    <cellStyle name="Salida 2 4 2 9 2" xfId="37510"/>
    <cellStyle name="Salida 2 4 3" xfId="37511"/>
    <cellStyle name="Salida 2 4 3 10" xfId="37512"/>
    <cellStyle name="Salida 2 4 3 10 2" xfId="37513"/>
    <cellStyle name="Salida 2 4 3 11" xfId="37514"/>
    <cellStyle name="Salida 2 4 3 11 2" xfId="37515"/>
    <cellStyle name="Salida 2 4 3 12" xfId="37516"/>
    <cellStyle name="Salida 2 4 3 12 2" xfId="37517"/>
    <cellStyle name="Salida 2 4 3 13" xfId="37518"/>
    <cellStyle name="Salida 2 4 3 2" xfId="37519"/>
    <cellStyle name="Salida 2 4 3 2 10" xfId="37520"/>
    <cellStyle name="Salida 2 4 3 2 10 2" xfId="37521"/>
    <cellStyle name="Salida 2 4 3 2 11" xfId="37522"/>
    <cellStyle name="Salida 2 4 3 2 2" xfId="37523"/>
    <cellStyle name="Salida 2 4 3 2 2 2" xfId="37524"/>
    <cellStyle name="Salida 2 4 3 2 3" xfId="37525"/>
    <cellStyle name="Salida 2 4 3 2 3 2" xfId="37526"/>
    <cellStyle name="Salida 2 4 3 2 4" xfId="37527"/>
    <cellStyle name="Salida 2 4 3 2 4 2" xfId="37528"/>
    <cellStyle name="Salida 2 4 3 2 5" xfId="37529"/>
    <cellStyle name="Salida 2 4 3 2 5 2" xfId="37530"/>
    <cellStyle name="Salida 2 4 3 2 6" xfId="37531"/>
    <cellStyle name="Salida 2 4 3 2 6 2" xfId="37532"/>
    <cellStyle name="Salida 2 4 3 2 7" xfId="37533"/>
    <cellStyle name="Salida 2 4 3 2 7 2" xfId="37534"/>
    <cellStyle name="Salida 2 4 3 2 8" xfId="37535"/>
    <cellStyle name="Salida 2 4 3 2 8 2" xfId="37536"/>
    <cellStyle name="Salida 2 4 3 2 9" xfId="37537"/>
    <cellStyle name="Salida 2 4 3 2 9 2" xfId="37538"/>
    <cellStyle name="Salida 2 4 3 3" xfId="37539"/>
    <cellStyle name="Salida 2 4 3 3 10" xfId="37540"/>
    <cellStyle name="Salida 2 4 3 3 10 2" xfId="37541"/>
    <cellStyle name="Salida 2 4 3 3 11" xfId="37542"/>
    <cellStyle name="Salida 2 4 3 3 2" xfId="37543"/>
    <cellStyle name="Salida 2 4 3 3 2 2" xfId="37544"/>
    <cellStyle name="Salida 2 4 3 3 3" xfId="37545"/>
    <cellStyle name="Salida 2 4 3 3 3 2" xfId="37546"/>
    <cellStyle name="Salida 2 4 3 3 4" xfId="37547"/>
    <cellStyle name="Salida 2 4 3 3 4 2" xfId="37548"/>
    <cellStyle name="Salida 2 4 3 3 5" xfId="37549"/>
    <cellStyle name="Salida 2 4 3 3 5 2" xfId="37550"/>
    <cellStyle name="Salida 2 4 3 3 6" xfId="37551"/>
    <cellStyle name="Salida 2 4 3 3 6 2" xfId="37552"/>
    <cellStyle name="Salida 2 4 3 3 7" xfId="37553"/>
    <cellStyle name="Salida 2 4 3 3 7 2" xfId="37554"/>
    <cellStyle name="Salida 2 4 3 3 8" xfId="37555"/>
    <cellStyle name="Salida 2 4 3 3 8 2" xfId="37556"/>
    <cellStyle name="Salida 2 4 3 3 9" xfId="37557"/>
    <cellStyle name="Salida 2 4 3 3 9 2" xfId="37558"/>
    <cellStyle name="Salida 2 4 3 4" xfId="37559"/>
    <cellStyle name="Salida 2 4 3 4 2" xfId="37560"/>
    <cellStyle name="Salida 2 4 3 5" xfId="37561"/>
    <cellStyle name="Salida 2 4 3 5 2" xfId="37562"/>
    <cellStyle name="Salida 2 4 3 6" xfId="37563"/>
    <cellStyle name="Salida 2 4 3 6 2" xfId="37564"/>
    <cellStyle name="Salida 2 4 3 7" xfId="37565"/>
    <cellStyle name="Salida 2 4 3 7 2" xfId="37566"/>
    <cellStyle name="Salida 2 4 3 8" xfId="37567"/>
    <cellStyle name="Salida 2 4 3 8 2" xfId="37568"/>
    <cellStyle name="Salida 2 4 3 9" xfId="37569"/>
    <cellStyle name="Salida 2 4 3 9 2" xfId="37570"/>
    <cellStyle name="Salida 2 4 4" xfId="37571"/>
    <cellStyle name="Salida 2 4 4 10" xfId="37572"/>
    <cellStyle name="Salida 2 4 4 10 2" xfId="37573"/>
    <cellStyle name="Salida 2 4 4 11" xfId="37574"/>
    <cellStyle name="Salida 2 4 4 2" xfId="37575"/>
    <cellStyle name="Salida 2 4 4 2 2" xfId="37576"/>
    <cellStyle name="Salida 2 4 4 3" xfId="37577"/>
    <cellStyle name="Salida 2 4 4 3 2" xfId="37578"/>
    <cellStyle name="Salida 2 4 4 4" xfId="37579"/>
    <cellStyle name="Salida 2 4 4 4 2" xfId="37580"/>
    <cellStyle name="Salida 2 4 4 5" xfId="37581"/>
    <cellStyle name="Salida 2 4 4 5 2" xfId="37582"/>
    <cellStyle name="Salida 2 4 4 6" xfId="37583"/>
    <cellStyle name="Salida 2 4 4 6 2" xfId="37584"/>
    <cellStyle name="Salida 2 4 4 7" xfId="37585"/>
    <cellStyle name="Salida 2 4 4 7 2" xfId="37586"/>
    <cellStyle name="Salida 2 4 4 8" xfId="37587"/>
    <cellStyle name="Salida 2 4 4 8 2" xfId="37588"/>
    <cellStyle name="Salida 2 4 4 9" xfId="37589"/>
    <cellStyle name="Salida 2 4 4 9 2" xfId="37590"/>
    <cellStyle name="Salida 2 4 5" xfId="37591"/>
    <cellStyle name="Salida 2 4 5 10" xfId="37592"/>
    <cellStyle name="Salida 2 4 5 10 2" xfId="37593"/>
    <cellStyle name="Salida 2 4 5 11" xfId="37594"/>
    <cellStyle name="Salida 2 4 5 2" xfId="37595"/>
    <cellStyle name="Salida 2 4 5 2 2" xfId="37596"/>
    <cellStyle name="Salida 2 4 5 3" xfId="37597"/>
    <cellStyle name="Salida 2 4 5 3 2" xfId="37598"/>
    <cellStyle name="Salida 2 4 5 4" xfId="37599"/>
    <cellStyle name="Salida 2 4 5 4 2" xfId="37600"/>
    <cellStyle name="Salida 2 4 5 5" xfId="37601"/>
    <cellStyle name="Salida 2 4 5 5 2" xfId="37602"/>
    <cellStyle name="Salida 2 4 5 6" xfId="37603"/>
    <cellStyle name="Salida 2 4 5 6 2" xfId="37604"/>
    <cellStyle name="Salida 2 4 5 7" xfId="37605"/>
    <cellStyle name="Salida 2 4 5 7 2" xfId="37606"/>
    <cellStyle name="Salida 2 4 5 8" xfId="37607"/>
    <cellStyle name="Salida 2 4 5 8 2" xfId="37608"/>
    <cellStyle name="Salida 2 4 5 9" xfId="37609"/>
    <cellStyle name="Salida 2 4 5 9 2" xfId="37610"/>
    <cellStyle name="Salida 2 4 6" xfId="37611"/>
    <cellStyle name="Salida 2 4 6 2" xfId="37612"/>
    <cellStyle name="Salida 2 4 7" xfId="37613"/>
    <cellStyle name="Salida 2 4 7 2" xfId="37614"/>
    <cellStyle name="Salida 2 4 8" xfId="37615"/>
    <cellStyle name="Salida 2 4 8 2" xfId="37616"/>
    <cellStyle name="Salida 2 4 9" xfId="37617"/>
    <cellStyle name="Salida 2 4 9 2" xfId="37618"/>
    <cellStyle name="Salida 2 5" xfId="37619"/>
    <cellStyle name="Salida 2 5 10" xfId="37620"/>
    <cellStyle name="Salida 2 5 10 2" xfId="37621"/>
    <cellStyle name="Salida 2 5 11" xfId="37622"/>
    <cellStyle name="Salida 2 5 11 2" xfId="37623"/>
    <cellStyle name="Salida 2 5 12" xfId="37624"/>
    <cellStyle name="Salida 2 5 12 2" xfId="37625"/>
    <cellStyle name="Salida 2 5 13" xfId="37626"/>
    <cellStyle name="Salida 2 5 13 2" xfId="37627"/>
    <cellStyle name="Salida 2 5 14" xfId="37628"/>
    <cellStyle name="Salida 2 5 14 2" xfId="37629"/>
    <cellStyle name="Salida 2 5 15" xfId="37630"/>
    <cellStyle name="Salida 2 5 2" xfId="37631"/>
    <cellStyle name="Salida 2 5 2 10" xfId="37632"/>
    <cellStyle name="Salida 2 5 2 10 2" xfId="37633"/>
    <cellStyle name="Salida 2 5 2 11" xfId="37634"/>
    <cellStyle name="Salida 2 5 2 11 2" xfId="37635"/>
    <cellStyle name="Salida 2 5 2 12" xfId="37636"/>
    <cellStyle name="Salida 2 5 2 12 2" xfId="37637"/>
    <cellStyle name="Salida 2 5 2 13" xfId="37638"/>
    <cellStyle name="Salida 2 5 2 2" xfId="37639"/>
    <cellStyle name="Salida 2 5 2 2 10" xfId="37640"/>
    <cellStyle name="Salida 2 5 2 2 10 2" xfId="37641"/>
    <cellStyle name="Salida 2 5 2 2 11" xfId="37642"/>
    <cellStyle name="Salida 2 5 2 2 2" xfId="37643"/>
    <cellStyle name="Salida 2 5 2 2 2 2" xfId="37644"/>
    <cellStyle name="Salida 2 5 2 2 3" xfId="37645"/>
    <cellStyle name="Salida 2 5 2 2 3 2" xfId="37646"/>
    <cellStyle name="Salida 2 5 2 2 4" xfId="37647"/>
    <cellStyle name="Salida 2 5 2 2 4 2" xfId="37648"/>
    <cellStyle name="Salida 2 5 2 2 5" xfId="37649"/>
    <cellStyle name="Salida 2 5 2 2 5 2" xfId="37650"/>
    <cellStyle name="Salida 2 5 2 2 6" xfId="37651"/>
    <cellStyle name="Salida 2 5 2 2 6 2" xfId="37652"/>
    <cellStyle name="Salida 2 5 2 2 7" xfId="37653"/>
    <cellStyle name="Salida 2 5 2 2 7 2" xfId="37654"/>
    <cellStyle name="Salida 2 5 2 2 8" xfId="37655"/>
    <cellStyle name="Salida 2 5 2 2 8 2" xfId="37656"/>
    <cellStyle name="Salida 2 5 2 2 9" xfId="37657"/>
    <cellStyle name="Salida 2 5 2 2 9 2" xfId="37658"/>
    <cellStyle name="Salida 2 5 2 3" xfId="37659"/>
    <cellStyle name="Salida 2 5 2 3 10" xfId="37660"/>
    <cellStyle name="Salida 2 5 2 3 10 2" xfId="37661"/>
    <cellStyle name="Salida 2 5 2 3 11" xfId="37662"/>
    <cellStyle name="Salida 2 5 2 3 2" xfId="37663"/>
    <cellStyle name="Salida 2 5 2 3 2 2" xfId="37664"/>
    <cellStyle name="Salida 2 5 2 3 3" xfId="37665"/>
    <cellStyle name="Salida 2 5 2 3 3 2" xfId="37666"/>
    <cellStyle name="Salida 2 5 2 3 4" xfId="37667"/>
    <cellStyle name="Salida 2 5 2 3 4 2" xfId="37668"/>
    <cellStyle name="Salida 2 5 2 3 5" xfId="37669"/>
    <cellStyle name="Salida 2 5 2 3 5 2" xfId="37670"/>
    <cellStyle name="Salida 2 5 2 3 6" xfId="37671"/>
    <cellStyle name="Salida 2 5 2 3 6 2" xfId="37672"/>
    <cellStyle name="Salida 2 5 2 3 7" xfId="37673"/>
    <cellStyle name="Salida 2 5 2 3 7 2" xfId="37674"/>
    <cellStyle name="Salida 2 5 2 3 8" xfId="37675"/>
    <cellStyle name="Salida 2 5 2 3 8 2" xfId="37676"/>
    <cellStyle name="Salida 2 5 2 3 9" xfId="37677"/>
    <cellStyle name="Salida 2 5 2 3 9 2" xfId="37678"/>
    <cellStyle name="Salida 2 5 2 4" xfId="37679"/>
    <cellStyle name="Salida 2 5 2 4 2" xfId="37680"/>
    <cellStyle name="Salida 2 5 2 5" xfId="37681"/>
    <cellStyle name="Salida 2 5 2 5 2" xfId="37682"/>
    <cellStyle name="Salida 2 5 2 6" xfId="37683"/>
    <cellStyle name="Salida 2 5 2 6 2" xfId="37684"/>
    <cellStyle name="Salida 2 5 2 7" xfId="37685"/>
    <cellStyle name="Salida 2 5 2 7 2" xfId="37686"/>
    <cellStyle name="Salida 2 5 2 8" xfId="37687"/>
    <cellStyle name="Salida 2 5 2 8 2" xfId="37688"/>
    <cellStyle name="Salida 2 5 2 9" xfId="37689"/>
    <cellStyle name="Salida 2 5 2 9 2" xfId="37690"/>
    <cellStyle name="Salida 2 5 3" xfId="37691"/>
    <cellStyle name="Salida 2 5 3 10" xfId="37692"/>
    <cellStyle name="Salida 2 5 3 10 2" xfId="37693"/>
    <cellStyle name="Salida 2 5 3 11" xfId="37694"/>
    <cellStyle name="Salida 2 5 3 11 2" xfId="37695"/>
    <cellStyle name="Salida 2 5 3 12" xfId="37696"/>
    <cellStyle name="Salida 2 5 3 12 2" xfId="37697"/>
    <cellStyle name="Salida 2 5 3 13" xfId="37698"/>
    <cellStyle name="Salida 2 5 3 2" xfId="37699"/>
    <cellStyle name="Salida 2 5 3 2 10" xfId="37700"/>
    <cellStyle name="Salida 2 5 3 2 10 2" xfId="37701"/>
    <cellStyle name="Salida 2 5 3 2 11" xfId="37702"/>
    <cellStyle name="Salida 2 5 3 2 2" xfId="37703"/>
    <cellStyle name="Salida 2 5 3 2 2 2" xfId="37704"/>
    <cellStyle name="Salida 2 5 3 2 3" xfId="37705"/>
    <cellStyle name="Salida 2 5 3 2 3 2" xfId="37706"/>
    <cellStyle name="Salida 2 5 3 2 4" xfId="37707"/>
    <cellStyle name="Salida 2 5 3 2 4 2" xfId="37708"/>
    <cellStyle name="Salida 2 5 3 2 5" xfId="37709"/>
    <cellStyle name="Salida 2 5 3 2 5 2" xfId="37710"/>
    <cellStyle name="Salida 2 5 3 2 6" xfId="37711"/>
    <cellStyle name="Salida 2 5 3 2 6 2" xfId="37712"/>
    <cellStyle name="Salida 2 5 3 2 7" xfId="37713"/>
    <cellStyle name="Salida 2 5 3 2 7 2" xfId="37714"/>
    <cellStyle name="Salida 2 5 3 2 8" xfId="37715"/>
    <cellStyle name="Salida 2 5 3 2 8 2" xfId="37716"/>
    <cellStyle name="Salida 2 5 3 2 9" xfId="37717"/>
    <cellStyle name="Salida 2 5 3 2 9 2" xfId="37718"/>
    <cellStyle name="Salida 2 5 3 3" xfId="37719"/>
    <cellStyle name="Salida 2 5 3 3 10" xfId="37720"/>
    <cellStyle name="Salida 2 5 3 3 10 2" xfId="37721"/>
    <cellStyle name="Salida 2 5 3 3 11" xfId="37722"/>
    <cellStyle name="Salida 2 5 3 3 2" xfId="37723"/>
    <cellStyle name="Salida 2 5 3 3 2 2" xfId="37724"/>
    <cellStyle name="Salida 2 5 3 3 3" xfId="37725"/>
    <cellStyle name="Salida 2 5 3 3 3 2" xfId="37726"/>
    <cellStyle name="Salida 2 5 3 3 4" xfId="37727"/>
    <cellStyle name="Salida 2 5 3 3 4 2" xfId="37728"/>
    <cellStyle name="Salida 2 5 3 3 5" xfId="37729"/>
    <cellStyle name="Salida 2 5 3 3 5 2" xfId="37730"/>
    <cellStyle name="Salida 2 5 3 3 6" xfId="37731"/>
    <cellStyle name="Salida 2 5 3 3 6 2" xfId="37732"/>
    <cellStyle name="Salida 2 5 3 3 7" xfId="37733"/>
    <cellStyle name="Salida 2 5 3 3 7 2" xfId="37734"/>
    <cellStyle name="Salida 2 5 3 3 8" xfId="37735"/>
    <cellStyle name="Salida 2 5 3 3 8 2" xfId="37736"/>
    <cellStyle name="Salida 2 5 3 3 9" xfId="37737"/>
    <cellStyle name="Salida 2 5 3 3 9 2" xfId="37738"/>
    <cellStyle name="Salida 2 5 3 4" xfId="37739"/>
    <cellStyle name="Salida 2 5 3 4 2" xfId="37740"/>
    <cellStyle name="Salida 2 5 3 5" xfId="37741"/>
    <cellStyle name="Salida 2 5 3 5 2" xfId="37742"/>
    <cellStyle name="Salida 2 5 3 6" xfId="37743"/>
    <cellStyle name="Salida 2 5 3 6 2" xfId="37744"/>
    <cellStyle name="Salida 2 5 3 7" xfId="37745"/>
    <cellStyle name="Salida 2 5 3 7 2" xfId="37746"/>
    <cellStyle name="Salida 2 5 3 8" xfId="37747"/>
    <cellStyle name="Salida 2 5 3 8 2" xfId="37748"/>
    <cellStyle name="Salida 2 5 3 9" xfId="37749"/>
    <cellStyle name="Salida 2 5 3 9 2" xfId="37750"/>
    <cellStyle name="Salida 2 5 4" xfId="37751"/>
    <cellStyle name="Salida 2 5 4 10" xfId="37752"/>
    <cellStyle name="Salida 2 5 4 10 2" xfId="37753"/>
    <cellStyle name="Salida 2 5 4 11" xfId="37754"/>
    <cellStyle name="Salida 2 5 4 2" xfId="37755"/>
    <cellStyle name="Salida 2 5 4 2 2" xfId="37756"/>
    <cellStyle name="Salida 2 5 4 3" xfId="37757"/>
    <cellStyle name="Salida 2 5 4 3 2" xfId="37758"/>
    <cellStyle name="Salida 2 5 4 4" xfId="37759"/>
    <cellStyle name="Salida 2 5 4 4 2" xfId="37760"/>
    <cellStyle name="Salida 2 5 4 5" xfId="37761"/>
    <cellStyle name="Salida 2 5 4 5 2" xfId="37762"/>
    <cellStyle name="Salida 2 5 4 6" xfId="37763"/>
    <cellStyle name="Salida 2 5 4 6 2" xfId="37764"/>
    <cellStyle name="Salida 2 5 4 7" xfId="37765"/>
    <cellStyle name="Salida 2 5 4 7 2" xfId="37766"/>
    <cellStyle name="Salida 2 5 4 8" xfId="37767"/>
    <cellStyle name="Salida 2 5 4 8 2" xfId="37768"/>
    <cellStyle name="Salida 2 5 4 9" xfId="37769"/>
    <cellStyle name="Salida 2 5 4 9 2" xfId="37770"/>
    <cellStyle name="Salida 2 5 5" xfId="37771"/>
    <cellStyle name="Salida 2 5 5 10" xfId="37772"/>
    <cellStyle name="Salida 2 5 5 10 2" xfId="37773"/>
    <cellStyle name="Salida 2 5 5 11" xfId="37774"/>
    <cellStyle name="Salida 2 5 5 2" xfId="37775"/>
    <cellStyle name="Salida 2 5 5 2 2" xfId="37776"/>
    <cellStyle name="Salida 2 5 5 3" xfId="37777"/>
    <cellStyle name="Salida 2 5 5 3 2" xfId="37778"/>
    <cellStyle name="Salida 2 5 5 4" xfId="37779"/>
    <cellStyle name="Salida 2 5 5 4 2" xfId="37780"/>
    <cellStyle name="Salida 2 5 5 5" xfId="37781"/>
    <cellStyle name="Salida 2 5 5 5 2" xfId="37782"/>
    <cellStyle name="Salida 2 5 5 6" xfId="37783"/>
    <cellStyle name="Salida 2 5 5 6 2" xfId="37784"/>
    <cellStyle name="Salida 2 5 5 7" xfId="37785"/>
    <cellStyle name="Salida 2 5 5 7 2" xfId="37786"/>
    <cellStyle name="Salida 2 5 5 8" xfId="37787"/>
    <cellStyle name="Salida 2 5 5 8 2" xfId="37788"/>
    <cellStyle name="Salida 2 5 5 9" xfId="37789"/>
    <cellStyle name="Salida 2 5 5 9 2" xfId="37790"/>
    <cellStyle name="Salida 2 5 6" xfId="37791"/>
    <cellStyle name="Salida 2 5 6 2" xfId="37792"/>
    <cellStyle name="Salida 2 5 7" xfId="37793"/>
    <cellStyle name="Salida 2 5 7 2" xfId="37794"/>
    <cellStyle name="Salida 2 5 8" xfId="37795"/>
    <cellStyle name="Salida 2 5 8 2" xfId="37796"/>
    <cellStyle name="Salida 2 5 9" xfId="37797"/>
    <cellStyle name="Salida 2 5 9 2" xfId="37798"/>
    <cellStyle name="Salida 2 6" xfId="37799"/>
    <cellStyle name="Salida 2 6 10" xfId="37800"/>
    <cellStyle name="Salida 2 6 10 2" xfId="37801"/>
    <cellStyle name="Salida 2 6 11" xfId="37802"/>
    <cellStyle name="Salida 2 6 11 2" xfId="37803"/>
    <cellStyle name="Salida 2 6 12" xfId="37804"/>
    <cellStyle name="Salida 2 6 12 2" xfId="37805"/>
    <cellStyle name="Salida 2 6 13" xfId="37806"/>
    <cellStyle name="Salida 2 6 13 2" xfId="37807"/>
    <cellStyle name="Salida 2 6 14" xfId="37808"/>
    <cellStyle name="Salida 2 6 14 2" xfId="37809"/>
    <cellStyle name="Salida 2 6 15" xfId="37810"/>
    <cellStyle name="Salida 2 6 2" xfId="37811"/>
    <cellStyle name="Salida 2 6 2 10" xfId="37812"/>
    <cellStyle name="Salida 2 6 2 10 2" xfId="37813"/>
    <cellStyle name="Salida 2 6 2 11" xfId="37814"/>
    <cellStyle name="Salida 2 6 2 11 2" xfId="37815"/>
    <cellStyle name="Salida 2 6 2 12" xfId="37816"/>
    <cellStyle name="Salida 2 6 2 12 2" xfId="37817"/>
    <cellStyle name="Salida 2 6 2 13" xfId="37818"/>
    <cellStyle name="Salida 2 6 2 2" xfId="37819"/>
    <cellStyle name="Salida 2 6 2 2 10" xfId="37820"/>
    <cellStyle name="Salida 2 6 2 2 10 2" xfId="37821"/>
    <cellStyle name="Salida 2 6 2 2 11" xfId="37822"/>
    <cellStyle name="Salida 2 6 2 2 2" xfId="37823"/>
    <cellStyle name="Salida 2 6 2 2 2 2" xfId="37824"/>
    <cellStyle name="Salida 2 6 2 2 3" xfId="37825"/>
    <cellStyle name="Salida 2 6 2 2 3 2" xfId="37826"/>
    <cellStyle name="Salida 2 6 2 2 4" xfId="37827"/>
    <cellStyle name="Salida 2 6 2 2 4 2" xfId="37828"/>
    <cellStyle name="Salida 2 6 2 2 5" xfId="37829"/>
    <cellStyle name="Salida 2 6 2 2 5 2" xfId="37830"/>
    <cellStyle name="Salida 2 6 2 2 6" xfId="37831"/>
    <cellStyle name="Salida 2 6 2 2 6 2" xfId="37832"/>
    <cellStyle name="Salida 2 6 2 2 7" xfId="37833"/>
    <cellStyle name="Salida 2 6 2 2 7 2" xfId="37834"/>
    <cellStyle name="Salida 2 6 2 2 8" xfId="37835"/>
    <cellStyle name="Salida 2 6 2 2 8 2" xfId="37836"/>
    <cellStyle name="Salida 2 6 2 2 9" xfId="37837"/>
    <cellStyle name="Salida 2 6 2 2 9 2" xfId="37838"/>
    <cellStyle name="Salida 2 6 2 3" xfId="37839"/>
    <cellStyle name="Salida 2 6 2 3 10" xfId="37840"/>
    <cellStyle name="Salida 2 6 2 3 10 2" xfId="37841"/>
    <cellStyle name="Salida 2 6 2 3 11" xfId="37842"/>
    <cellStyle name="Salida 2 6 2 3 2" xfId="37843"/>
    <cellStyle name="Salida 2 6 2 3 2 2" xfId="37844"/>
    <cellStyle name="Salida 2 6 2 3 3" xfId="37845"/>
    <cellStyle name="Salida 2 6 2 3 3 2" xfId="37846"/>
    <cellStyle name="Salida 2 6 2 3 4" xfId="37847"/>
    <cellStyle name="Salida 2 6 2 3 4 2" xfId="37848"/>
    <cellStyle name="Salida 2 6 2 3 5" xfId="37849"/>
    <cellStyle name="Salida 2 6 2 3 5 2" xfId="37850"/>
    <cellStyle name="Salida 2 6 2 3 6" xfId="37851"/>
    <cellStyle name="Salida 2 6 2 3 6 2" xfId="37852"/>
    <cellStyle name="Salida 2 6 2 3 7" xfId="37853"/>
    <cellStyle name="Salida 2 6 2 3 7 2" xfId="37854"/>
    <cellStyle name="Salida 2 6 2 3 8" xfId="37855"/>
    <cellStyle name="Salida 2 6 2 3 8 2" xfId="37856"/>
    <cellStyle name="Salida 2 6 2 3 9" xfId="37857"/>
    <cellStyle name="Salida 2 6 2 3 9 2" xfId="37858"/>
    <cellStyle name="Salida 2 6 2 4" xfId="37859"/>
    <cellStyle name="Salida 2 6 2 4 2" xfId="37860"/>
    <cellStyle name="Salida 2 6 2 5" xfId="37861"/>
    <cellStyle name="Salida 2 6 2 5 2" xfId="37862"/>
    <cellStyle name="Salida 2 6 2 6" xfId="37863"/>
    <cellStyle name="Salida 2 6 2 6 2" xfId="37864"/>
    <cellStyle name="Salida 2 6 2 7" xfId="37865"/>
    <cellStyle name="Salida 2 6 2 7 2" xfId="37866"/>
    <cellStyle name="Salida 2 6 2 8" xfId="37867"/>
    <cellStyle name="Salida 2 6 2 8 2" xfId="37868"/>
    <cellStyle name="Salida 2 6 2 9" xfId="37869"/>
    <cellStyle name="Salida 2 6 2 9 2" xfId="37870"/>
    <cellStyle name="Salida 2 6 3" xfId="37871"/>
    <cellStyle name="Salida 2 6 3 10" xfId="37872"/>
    <cellStyle name="Salida 2 6 3 10 2" xfId="37873"/>
    <cellStyle name="Salida 2 6 3 11" xfId="37874"/>
    <cellStyle name="Salida 2 6 3 11 2" xfId="37875"/>
    <cellStyle name="Salida 2 6 3 12" xfId="37876"/>
    <cellStyle name="Salida 2 6 3 12 2" xfId="37877"/>
    <cellStyle name="Salida 2 6 3 13" xfId="37878"/>
    <cellStyle name="Salida 2 6 3 2" xfId="37879"/>
    <cellStyle name="Salida 2 6 3 2 10" xfId="37880"/>
    <cellStyle name="Salida 2 6 3 2 10 2" xfId="37881"/>
    <cellStyle name="Salida 2 6 3 2 11" xfId="37882"/>
    <cellStyle name="Salida 2 6 3 2 2" xfId="37883"/>
    <cellStyle name="Salida 2 6 3 2 2 2" xfId="37884"/>
    <cellStyle name="Salida 2 6 3 2 3" xfId="37885"/>
    <cellStyle name="Salida 2 6 3 2 3 2" xfId="37886"/>
    <cellStyle name="Salida 2 6 3 2 4" xfId="37887"/>
    <cellStyle name="Salida 2 6 3 2 4 2" xfId="37888"/>
    <cellStyle name="Salida 2 6 3 2 5" xfId="37889"/>
    <cellStyle name="Salida 2 6 3 2 5 2" xfId="37890"/>
    <cellStyle name="Salida 2 6 3 2 6" xfId="37891"/>
    <cellStyle name="Salida 2 6 3 2 6 2" xfId="37892"/>
    <cellStyle name="Salida 2 6 3 2 7" xfId="37893"/>
    <cellStyle name="Salida 2 6 3 2 7 2" xfId="37894"/>
    <cellStyle name="Salida 2 6 3 2 8" xfId="37895"/>
    <cellStyle name="Salida 2 6 3 2 8 2" xfId="37896"/>
    <cellStyle name="Salida 2 6 3 2 9" xfId="37897"/>
    <cellStyle name="Salida 2 6 3 2 9 2" xfId="37898"/>
    <cellStyle name="Salida 2 6 3 3" xfId="37899"/>
    <cellStyle name="Salida 2 6 3 3 10" xfId="37900"/>
    <cellStyle name="Salida 2 6 3 3 10 2" xfId="37901"/>
    <cellStyle name="Salida 2 6 3 3 11" xfId="37902"/>
    <cellStyle name="Salida 2 6 3 3 2" xfId="37903"/>
    <cellStyle name="Salida 2 6 3 3 2 2" xfId="37904"/>
    <cellStyle name="Salida 2 6 3 3 3" xfId="37905"/>
    <cellStyle name="Salida 2 6 3 3 3 2" xfId="37906"/>
    <cellStyle name="Salida 2 6 3 3 4" xfId="37907"/>
    <cellStyle name="Salida 2 6 3 3 4 2" xfId="37908"/>
    <cellStyle name="Salida 2 6 3 3 5" xfId="37909"/>
    <cellStyle name="Salida 2 6 3 3 5 2" xfId="37910"/>
    <cellStyle name="Salida 2 6 3 3 6" xfId="37911"/>
    <cellStyle name="Salida 2 6 3 3 6 2" xfId="37912"/>
    <cellStyle name="Salida 2 6 3 3 7" xfId="37913"/>
    <cellStyle name="Salida 2 6 3 3 7 2" xfId="37914"/>
    <cellStyle name="Salida 2 6 3 3 8" xfId="37915"/>
    <cellStyle name="Salida 2 6 3 3 8 2" xfId="37916"/>
    <cellStyle name="Salida 2 6 3 3 9" xfId="37917"/>
    <cellStyle name="Salida 2 6 3 3 9 2" xfId="37918"/>
    <cellStyle name="Salida 2 6 3 4" xfId="37919"/>
    <cellStyle name="Salida 2 6 3 4 2" xfId="37920"/>
    <cellStyle name="Salida 2 6 3 5" xfId="37921"/>
    <cellStyle name="Salida 2 6 3 5 2" xfId="37922"/>
    <cellStyle name="Salida 2 6 3 6" xfId="37923"/>
    <cellStyle name="Salida 2 6 3 6 2" xfId="37924"/>
    <cellStyle name="Salida 2 6 3 7" xfId="37925"/>
    <cellStyle name="Salida 2 6 3 7 2" xfId="37926"/>
    <cellStyle name="Salida 2 6 3 8" xfId="37927"/>
    <cellStyle name="Salida 2 6 3 8 2" xfId="37928"/>
    <cellStyle name="Salida 2 6 3 9" xfId="37929"/>
    <cellStyle name="Salida 2 6 3 9 2" xfId="37930"/>
    <cellStyle name="Salida 2 6 4" xfId="37931"/>
    <cellStyle name="Salida 2 6 4 10" xfId="37932"/>
    <cellStyle name="Salida 2 6 4 10 2" xfId="37933"/>
    <cellStyle name="Salida 2 6 4 11" xfId="37934"/>
    <cellStyle name="Salida 2 6 4 2" xfId="37935"/>
    <cellStyle name="Salida 2 6 4 2 2" xfId="37936"/>
    <cellStyle name="Salida 2 6 4 3" xfId="37937"/>
    <cellStyle name="Salida 2 6 4 3 2" xfId="37938"/>
    <cellStyle name="Salida 2 6 4 4" xfId="37939"/>
    <cellStyle name="Salida 2 6 4 4 2" xfId="37940"/>
    <cellStyle name="Salida 2 6 4 5" xfId="37941"/>
    <cellStyle name="Salida 2 6 4 5 2" xfId="37942"/>
    <cellStyle name="Salida 2 6 4 6" xfId="37943"/>
    <cellStyle name="Salida 2 6 4 6 2" xfId="37944"/>
    <cellStyle name="Salida 2 6 4 7" xfId="37945"/>
    <cellStyle name="Salida 2 6 4 7 2" xfId="37946"/>
    <cellStyle name="Salida 2 6 4 8" xfId="37947"/>
    <cellStyle name="Salida 2 6 4 8 2" xfId="37948"/>
    <cellStyle name="Salida 2 6 4 9" xfId="37949"/>
    <cellStyle name="Salida 2 6 4 9 2" xfId="37950"/>
    <cellStyle name="Salida 2 6 5" xfId="37951"/>
    <cellStyle name="Salida 2 6 5 10" xfId="37952"/>
    <cellStyle name="Salida 2 6 5 10 2" xfId="37953"/>
    <cellStyle name="Salida 2 6 5 11" xfId="37954"/>
    <cellStyle name="Salida 2 6 5 2" xfId="37955"/>
    <cellStyle name="Salida 2 6 5 2 2" xfId="37956"/>
    <cellStyle name="Salida 2 6 5 3" xfId="37957"/>
    <cellStyle name="Salida 2 6 5 3 2" xfId="37958"/>
    <cellStyle name="Salida 2 6 5 4" xfId="37959"/>
    <cellStyle name="Salida 2 6 5 4 2" xfId="37960"/>
    <cellStyle name="Salida 2 6 5 5" xfId="37961"/>
    <cellStyle name="Salida 2 6 5 5 2" xfId="37962"/>
    <cellStyle name="Salida 2 6 5 6" xfId="37963"/>
    <cellStyle name="Salida 2 6 5 6 2" xfId="37964"/>
    <cellStyle name="Salida 2 6 5 7" xfId="37965"/>
    <cellStyle name="Salida 2 6 5 7 2" xfId="37966"/>
    <cellStyle name="Salida 2 6 5 8" xfId="37967"/>
    <cellStyle name="Salida 2 6 5 8 2" xfId="37968"/>
    <cellStyle name="Salida 2 6 5 9" xfId="37969"/>
    <cellStyle name="Salida 2 6 5 9 2" xfId="37970"/>
    <cellStyle name="Salida 2 6 6" xfId="37971"/>
    <cellStyle name="Salida 2 6 6 2" xfId="37972"/>
    <cellStyle name="Salida 2 6 7" xfId="37973"/>
    <cellStyle name="Salida 2 6 7 2" xfId="37974"/>
    <cellStyle name="Salida 2 6 8" xfId="37975"/>
    <cellStyle name="Salida 2 6 8 2" xfId="37976"/>
    <cellStyle name="Salida 2 6 9" xfId="37977"/>
    <cellStyle name="Salida 2 6 9 2" xfId="37978"/>
    <cellStyle name="Salida 2 7" xfId="37979"/>
    <cellStyle name="Salida 2 7 10" xfId="37980"/>
    <cellStyle name="Salida 2 7 10 2" xfId="37981"/>
    <cellStyle name="Salida 2 7 11" xfId="37982"/>
    <cellStyle name="Salida 2 7 11 2" xfId="37983"/>
    <cellStyle name="Salida 2 7 12" xfId="37984"/>
    <cellStyle name="Salida 2 7 12 2" xfId="37985"/>
    <cellStyle name="Salida 2 7 13" xfId="37986"/>
    <cellStyle name="Salida 2 7 2" xfId="37987"/>
    <cellStyle name="Salida 2 7 2 10" xfId="37988"/>
    <cellStyle name="Salida 2 7 2 10 2" xfId="37989"/>
    <cellStyle name="Salida 2 7 2 11" xfId="37990"/>
    <cellStyle name="Salida 2 7 2 2" xfId="37991"/>
    <cellStyle name="Salida 2 7 2 2 2" xfId="37992"/>
    <cellStyle name="Salida 2 7 2 3" xfId="37993"/>
    <cellStyle name="Salida 2 7 2 3 2" xfId="37994"/>
    <cellStyle name="Salida 2 7 2 4" xfId="37995"/>
    <cellStyle name="Salida 2 7 2 4 2" xfId="37996"/>
    <cellStyle name="Salida 2 7 2 5" xfId="37997"/>
    <cellStyle name="Salida 2 7 2 5 2" xfId="37998"/>
    <cellStyle name="Salida 2 7 2 6" xfId="37999"/>
    <cellStyle name="Salida 2 7 2 6 2" xfId="38000"/>
    <cellStyle name="Salida 2 7 2 7" xfId="38001"/>
    <cellStyle name="Salida 2 7 2 7 2" xfId="38002"/>
    <cellStyle name="Salida 2 7 2 8" xfId="38003"/>
    <cellStyle name="Salida 2 7 2 8 2" xfId="38004"/>
    <cellStyle name="Salida 2 7 2 9" xfId="38005"/>
    <cellStyle name="Salida 2 7 2 9 2" xfId="38006"/>
    <cellStyle name="Salida 2 7 3" xfId="38007"/>
    <cellStyle name="Salida 2 7 3 10" xfId="38008"/>
    <cellStyle name="Salida 2 7 3 10 2" xfId="38009"/>
    <cellStyle name="Salida 2 7 3 11" xfId="38010"/>
    <cellStyle name="Salida 2 7 3 2" xfId="38011"/>
    <cellStyle name="Salida 2 7 3 2 2" xfId="38012"/>
    <cellStyle name="Salida 2 7 3 3" xfId="38013"/>
    <cellStyle name="Salida 2 7 3 3 2" xfId="38014"/>
    <cellStyle name="Salida 2 7 3 4" xfId="38015"/>
    <cellStyle name="Salida 2 7 3 4 2" xfId="38016"/>
    <cellStyle name="Salida 2 7 3 5" xfId="38017"/>
    <cellStyle name="Salida 2 7 3 5 2" xfId="38018"/>
    <cellStyle name="Salida 2 7 3 6" xfId="38019"/>
    <cellStyle name="Salida 2 7 3 6 2" xfId="38020"/>
    <cellStyle name="Salida 2 7 3 7" xfId="38021"/>
    <cellStyle name="Salida 2 7 3 7 2" xfId="38022"/>
    <cellStyle name="Salida 2 7 3 8" xfId="38023"/>
    <cellStyle name="Salida 2 7 3 8 2" xfId="38024"/>
    <cellStyle name="Salida 2 7 3 9" xfId="38025"/>
    <cellStyle name="Salida 2 7 3 9 2" xfId="38026"/>
    <cellStyle name="Salida 2 7 4" xfId="38027"/>
    <cellStyle name="Salida 2 7 4 2" xfId="38028"/>
    <cellStyle name="Salida 2 7 5" xfId="38029"/>
    <cellStyle name="Salida 2 7 5 2" xfId="38030"/>
    <cellStyle name="Salida 2 7 6" xfId="38031"/>
    <cellStyle name="Salida 2 7 6 2" xfId="38032"/>
    <cellStyle name="Salida 2 7 7" xfId="38033"/>
    <cellStyle name="Salida 2 7 7 2" xfId="38034"/>
    <cellStyle name="Salida 2 7 8" xfId="38035"/>
    <cellStyle name="Salida 2 7 8 2" xfId="38036"/>
    <cellStyle name="Salida 2 7 9" xfId="38037"/>
    <cellStyle name="Salida 2 7 9 2" xfId="38038"/>
    <cellStyle name="Salida 2 8" xfId="38039"/>
    <cellStyle name="Salida 2 8 10" xfId="38040"/>
    <cellStyle name="Salida 2 8 10 2" xfId="38041"/>
    <cellStyle name="Salida 2 8 11" xfId="38042"/>
    <cellStyle name="Salida 2 8 11 2" xfId="38043"/>
    <cellStyle name="Salida 2 8 12" xfId="38044"/>
    <cellStyle name="Salida 2 8 12 2" xfId="38045"/>
    <cellStyle name="Salida 2 8 13" xfId="38046"/>
    <cellStyle name="Salida 2 8 2" xfId="38047"/>
    <cellStyle name="Salida 2 8 2 10" xfId="38048"/>
    <cellStyle name="Salida 2 8 2 10 2" xfId="38049"/>
    <cellStyle name="Salida 2 8 2 11" xfId="38050"/>
    <cellStyle name="Salida 2 8 2 2" xfId="38051"/>
    <cellStyle name="Salida 2 8 2 2 2" xfId="38052"/>
    <cellStyle name="Salida 2 8 2 3" xfId="38053"/>
    <cellStyle name="Salida 2 8 2 3 2" xfId="38054"/>
    <cellStyle name="Salida 2 8 2 4" xfId="38055"/>
    <cellStyle name="Salida 2 8 2 4 2" xfId="38056"/>
    <cellStyle name="Salida 2 8 2 5" xfId="38057"/>
    <cellStyle name="Salida 2 8 2 5 2" xfId="38058"/>
    <cellStyle name="Salida 2 8 2 6" xfId="38059"/>
    <cellStyle name="Salida 2 8 2 6 2" xfId="38060"/>
    <cellStyle name="Salida 2 8 2 7" xfId="38061"/>
    <cellStyle name="Salida 2 8 2 7 2" xfId="38062"/>
    <cellStyle name="Salida 2 8 2 8" xfId="38063"/>
    <cellStyle name="Salida 2 8 2 8 2" xfId="38064"/>
    <cellStyle name="Salida 2 8 2 9" xfId="38065"/>
    <cellStyle name="Salida 2 8 2 9 2" xfId="38066"/>
    <cellStyle name="Salida 2 8 3" xfId="38067"/>
    <cellStyle name="Salida 2 8 3 10" xfId="38068"/>
    <cellStyle name="Salida 2 8 3 10 2" xfId="38069"/>
    <cellStyle name="Salida 2 8 3 11" xfId="38070"/>
    <cellStyle name="Salida 2 8 3 2" xfId="38071"/>
    <cellStyle name="Salida 2 8 3 2 2" xfId="38072"/>
    <cellStyle name="Salida 2 8 3 3" xfId="38073"/>
    <cellStyle name="Salida 2 8 3 3 2" xfId="38074"/>
    <cellStyle name="Salida 2 8 3 4" xfId="38075"/>
    <cellStyle name="Salida 2 8 3 4 2" xfId="38076"/>
    <cellStyle name="Salida 2 8 3 5" xfId="38077"/>
    <cellStyle name="Salida 2 8 3 5 2" xfId="38078"/>
    <cellStyle name="Salida 2 8 3 6" xfId="38079"/>
    <cellStyle name="Salida 2 8 3 6 2" xfId="38080"/>
    <cellStyle name="Salida 2 8 3 7" xfId="38081"/>
    <cellStyle name="Salida 2 8 3 7 2" xfId="38082"/>
    <cellStyle name="Salida 2 8 3 8" xfId="38083"/>
    <cellStyle name="Salida 2 8 3 8 2" xfId="38084"/>
    <cellStyle name="Salida 2 8 3 9" xfId="38085"/>
    <cellStyle name="Salida 2 8 3 9 2" xfId="38086"/>
    <cellStyle name="Salida 2 8 4" xfId="38087"/>
    <cellStyle name="Salida 2 8 4 2" xfId="38088"/>
    <cellStyle name="Salida 2 8 5" xfId="38089"/>
    <cellStyle name="Salida 2 8 5 2" xfId="38090"/>
    <cellStyle name="Salida 2 8 6" xfId="38091"/>
    <cellStyle name="Salida 2 8 6 2" xfId="38092"/>
    <cellStyle name="Salida 2 8 7" xfId="38093"/>
    <cellStyle name="Salida 2 8 7 2" xfId="38094"/>
    <cellStyle name="Salida 2 8 8" xfId="38095"/>
    <cellStyle name="Salida 2 8 8 2" xfId="38096"/>
    <cellStyle name="Salida 2 8 9" xfId="38097"/>
    <cellStyle name="Salida 2 8 9 2" xfId="38098"/>
    <cellStyle name="Salida 2 9" xfId="38099"/>
    <cellStyle name="Salida 2 9 2" xfId="38100"/>
    <cellStyle name="Salida 3" xfId="38101"/>
    <cellStyle name="Salida 3 10" xfId="38102"/>
    <cellStyle name="Salida 3 10 2" xfId="38103"/>
    <cellStyle name="Salida 3 11" xfId="38104"/>
    <cellStyle name="Salida 3 11 2" xfId="38105"/>
    <cellStyle name="Salida 3 12" xfId="38106"/>
    <cellStyle name="Salida 3 12 2" xfId="38107"/>
    <cellStyle name="Salida 3 13" xfId="38108"/>
    <cellStyle name="Salida 3 13 2" xfId="38109"/>
    <cellStyle name="Salida 3 14" xfId="38110"/>
    <cellStyle name="Salida 3 14 2" xfId="38111"/>
    <cellStyle name="Salida 3 15" xfId="38112"/>
    <cellStyle name="Salida 3 16" xfId="38113"/>
    <cellStyle name="Salida 3 17" xfId="38114"/>
    <cellStyle name="Salida 3 2" xfId="38115"/>
    <cellStyle name="Salida 3 2 10" xfId="38116"/>
    <cellStyle name="Salida 3 2 10 2" xfId="38117"/>
    <cellStyle name="Salida 3 2 11" xfId="38118"/>
    <cellStyle name="Salida 3 2 11 2" xfId="38119"/>
    <cellStyle name="Salida 3 2 12" xfId="38120"/>
    <cellStyle name="Salida 3 2 12 2" xfId="38121"/>
    <cellStyle name="Salida 3 2 13" xfId="38122"/>
    <cellStyle name="Salida 3 2 13 2" xfId="38123"/>
    <cellStyle name="Salida 3 2 14" xfId="38124"/>
    <cellStyle name="Salida 3 2 14 2" xfId="38125"/>
    <cellStyle name="Salida 3 2 15" xfId="38126"/>
    <cellStyle name="Salida 3 2 2" xfId="38127"/>
    <cellStyle name="Salida 3 2 2 10" xfId="38128"/>
    <cellStyle name="Salida 3 2 2 10 2" xfId="38129"/>
    <cellStyle name="Salida 3 2 2 11" xfId="38130"/>
    <cellStyle name="Salida 3 2 2 11 2" xfId="38131"/>
    <cellStyle name="Salida 3 2 2 12" xfId="38132"/>
    <cellStyle name="Salida 3 2 2 12 2" xfId="38133"/>
    <cellStyle name="Salida 3 2 2 13" xfId="38134"/>
    <cellStyle name="Salida 3 2 2 2" xfId="38135"/>
    <cellStyle name="Salida 3 2 2 2 10" xfId="38136"/>
    <cellStyle name="Salida 3 2 2 2 10 2" xfId="38137"/>
    <cellStyle name="Salida 3 2 2 2 11" xfId="38138"/>
    <cellStyle name="Salida 3 2 2 2 2" xfId="38139"/>
    <cellStyle name="Salida 3 2 2 2 2 2" xfId="38140"/>
    <cellStyle name="Salida 3 2 2 2 3" xfId="38141"/>
    <cellStyle name="Salida 3 2 2 2 3 2" xfId="38142"/>
    <cellStyle name="Salida 3 2 2 2 4" xfId="38143"/>
    <cellStyle name="Salida 3 2 2 2 4 2" xfId="38144"/>
    <cellStyle name="Salida 3 2 2 2 5" xfId="38145"/>
    <cellStyle name="Salida 3 2 2 2 5 2" xfId="38146"/>
    <cellStyle name="Salida 3 2 2 2 6" xfId="38147"/>
    <cellStyle name="Salida 3 2 2 2 6 2" xfId="38148"/>
    <cellStyle name="Salida 3 2 2 2 7" xfId="38149"/>
    <cellStyle name="Salida 3 2 2 2 7 2" xfId="38150"/>
    <cellStyle name="Salida 3 2 2 2 8" xfId="38151"/>
    <cellStyle name="Salida 3 2 2 2 8 2" xfId="38152"/>
    <cellStyle name="Salida 3 2 2 2 9" xfId="38153"/>
    <cellStyle name="Salida 3 2 2 2 9 2" xfId="38154"/>
    <cellStyle name="Salida 3 2 2 3" xfId="38155"/>
    <cellStyle name="Salida 3 2 2 3 10" xfId="38156"/>
    <cellStyle name="Salida 3 2 2 3 10 2" xfId="38157"/>
    <cellStyle name="Salida 3 2 2 3 11" xfId="38158"/>
    <cellStyle name="Salida 3 2 2 3 2" xfId="38159"/>
    <cellStyle name="Salida 3 2 2 3 2 2" xfId="38160"/>
    <cellStyle name="Salida 3 2 2 3 3" xfId="38161"/>
    <cellStyle name="Salida 3 2 2 3 3 2" xfId="38162"/>
    <cellStyle name="Salida 3 2 2 3 4" xfId="38163"/>
    <cellStyle name="Salida 3 2 2 3 4 2" xfId="38164"/>
    <cellStyle name="Salida 3 2 2 3 5" xfId="38165"/>
    <cellStyle name="Salida 3 2 2 3 5 2" xfId="38166"/>
    <cellStyle name="Salida 3 2 2 3 6" xfId="38167"/>
    <cellStyle name="Salida 3 2 2 3 6 2" xfId="38168"/>
    <cellStyle name="Salida 3 2 2 3 7" xfId="38169"/>
    <cellStyle name="Salida 3 2 2 3 7 2" xfId="38170"/>
    <cellStyle name="Salida 3 2 2 3 8" xfId="38171"/>
    <cellStyle name="Salida 3 2 2 3 8 2" xfId="38172"/>
    <cellStyle name="Salida 3 2 2 3 9" xfId="38173"/>
    <cellStyle name="Salida 3 2 2 3 9 2" xfId="38174"/>
    <cellStyle name="Salida 3 2 2 4" xfId="38175"/>
    <cellStyle name="Salida 3 2 2 4 2" xfId="38176"/>
    <cellStyle name="Salida 3 2 2 5" xfId="38177"/>
    <cellStyle name="Salida 3 2 2 5 2" xfId="38178"/>
    <cellStyle name="Salida 3 2 2 6" xfId="38179"/>
    <cellStyle name="Salida 3 2 2 6 2" xfId="38180"/>
    <cellStyle name="Salida 3 2 2 7" xfId="38181"/>
    <cellStyle name="Salida 3 2 2 7 2" xfId="38182"/>
    <cellStyle name="Salida 3 2 2 8" xfId="38183"/>
    <cellStyle name="Salida 3 2 2 8 2" xfId="38184"/>
    <cellStyle name="Salida 3 2 2 9" xfId="38185"/>
    <cellStyle name="Salida 3 2 2 9 2" xfId="38186"/>
    <cellStyle name="Salida 3 2 3" xfId="38187"/>
    <cellStyle name="Salida 3 2 3 10" xfId="38188"/>
    <cellStyle name="Salida 3 2 3 10 2" xfId="38189"/>
    <cellStyle name="Salida 3 2 3 11" xfId="38190"/>
    <cellStyle name="Salida 3 2 3 11 2" xfId="38191"/>
    <cellStyle name="Salida 3 2 3 12" xfId="38192"/>
    <cellStyle name="Salida 3 2 3 12 2" xfId="38193"/>
    <cellStyle name="Salida 3 2 3 13" xfId="38194"/>
    <cellStyle name="Salida 3 2 3 2" xfId="38195"/>
    <cellStyle name="Salida 3 2 3 2 10" xfId="38196"/>
    <cellStyle name="Salida 3 2 3 2 10 2" xfId="38197"/>
    <cellStyle name="Salida 3 2 3 2 11" xfId="38198"/>
    <cellStyle name="Salida 3 2 3 2 2" xfId="38199"/>
    <cellStyle name="Salida 3 2 3 2 2 2" xfId="38200"/>
    <cellStyle name="Salida 3 2 3 2 3" xfId="38201"/>
    <cellStyle name="Salida 3 2 3 2 3 2" xfId="38202"/>
    <cellStyle name="Salida 3 2 3 2 4" xfId="38203"/>
    <cellStyle name="Salida 3 2 3 2 4 2" xfId="38204"/>
    <cellStyle name="Salida 3 2 3 2 5" xfId="38205"/>
    <cellStyle name="Salida 3 2 3 2 5 2" xfId="38206"/>
    <cellStyle name="Salida 3 2 3 2 6" xfId="38207"/>
    <cellStyle name="Salida 3 2 3 2 6 2" xfId="38208"/>
    <cellStyle name="Salida 3 2 3 2 7" xfId="38209"/>
    <cellStyle name="Salida 3 2 3 2 7 2" xfId="38210"/>
    <cellStyle name="Salida 3 2 3 2 8" xfId="38211"/>
    <cellStyle name="Salida 3 2 3 2 8 2" xfId="38212"/>
    <cellStyle name="Salida 3 2 3 2 9" xfId="38213"/>
    <cellStyle name="Salida 3 2 3 2 9 2" xfId="38214"/>
    <cellStyle name="Salida 3 2 3 3" xfId="38215"/>
    <cellStyle name="Salida 3 2 3 3 10" xfId="38216"/>
    <cellStyle name="Salida 3 2 3 3 10 2" xfId="38217"/>
    <cellStyle name="Salida 3 2 3 3 11" xfId="38218"/>
    <cellStyle name="Salida 3 2 3 3 2" xfId="38219"/>
    <cellStyle name="Salida 3 2 3 3 2 2" xfId="38220"/>
    <cellStyle name="Salida 3 2 3 3 3" xfId="38221"/>
    <cellStyle name="Salida 3 2 3 3 3 2" xfId="38222"/>
    <cellStyle name="Salida 3 2 3 3 4" xfId="38223"/>
    <cellStyle name="Salida 3 2 3 3 4 2" xfId="38224"/>
    <cellStyle name="Salida 3 2 3 3 5" xfId="38225"/>
    <cellStyle name="Salida 3 2 3 3 5 2" xfId="38226"/>
    <cellStyle name="Salida 3 2 3 3 6" xfId="38227"/>
    <cellStyle name="Salida 3 2 3 3 6 2" xfId="38228"/>
    <cellStyle name="Salida 3 2 3 3 7" xfId="38229"/>
    <cellStyle name="Salida 3 2 3 3 7 2" xfId="38230"/>
    <cellStyle name="Salida 3 2 3 3 8" xfId="38231"/>
    <cellStyle name="Salida 3 2 3 3 8 2" xfId="38232"/>
    <cellStyle name="Salida 3 2 3 3 9" xfId="38233"/>
    <cellStyle name="Salida 3 2 3 3 9 2" xfId="38234"/>
    <cellStyle name="Salida 3 2 3 4" xfId="38235"/>
    <cellStyle name="Salida 3 2 3 4 2" xfId="38236"/>
    <cellStyle name="Salida 3 2 3 5" xfId="38237"/>
    <cellStyle name="Salida 3 2 3 5 2" xfId="38238"/>
    <cellStyle name="Salida 3 2 3 6" xfId="38239"/>
    <cellStyle name="Salida 3 2 3 6 2" xfId="38240"/>
    <cellStyle name="Salida 3 2 3 7" xfId="38241"/>
    <cellStyle name="Salida 3 2 3 7 2" xfId="38242"/>
    <cellStyle name="Salida 3 2 3 8" xfId="38243"/>
    <cellStyle name="Salida 3 2 3 8 2" xfId="38244"/>
    <cellStyle name="Salida 3 2 3 9" xfId="38245"/>
    <cellStyle name="Salida 3 2 3 9 2" xfId="38246"/>
    <cellStyle name="Salida 3 2 4" xfId="38247"/>
    <cellStyle name="Salida 3 2 4 10" xfId="38248"/>
    <cellStyle name="Salida 3 2 4 10 2" xfId="38249"/>
    <cellStyle name="Salida 3 2 4 11" xfId="38250"/>
    <cellStyle name="Salida 3 2 4 2" xfId="38251"/>
    <cellStyle name="Salida 3 2 4 2 2" xfId="38252"/>
    <cellStyle name="Salida 3 2 4 3" xfId="38253"/>
    <cellStyle name="Salida 3 2 4 3 2" xfId="38254"/>
    <cellStyle name="Salida 3 2 4 4" xfId="38255"/>
    <cellStyle name="Salida 3 2 4 4 2" xfId="38256"/>
    <cellStyle name="Salida 3 2 4 5" xfId="38257"/>
    <cellStyle name="Salida 3 2 4 5 2" xfId="38258"/>
    <cellStyle name="Salida 3 2 4 6" xfId="38259"/>
    <cellStyle name="Salida 3 2 4 6 2" xfId="38260"/>
    <cellStyle name="Salida 3 2 4 7" xfId="38261"/>
    <cellStyle name="Salida 3 2 4 7 2" xfId="38262"/>
    <cellStyle name="Salida 3 2 4 8" xfId="38263"/>
    <cellStyle name="Salida 3 2 4 8 2" xfId="38264"/>
    <cellStyle name="Salida 3 2 4 9" xfId="38265"/>
    <cellStyle name="Salida 3 2 4 9 2" xfId="38266"/>
    <cellStyle name="Salida 3 2 5" xfId="38267"/>
    <cellStyle name="Salida 3 2 5 10" xfId="38268"/>
    <cellStyle name="Salida 3 2 5 10 2" xfId="38269"/>
    <cellStyle name="Salida 3 2 5 11" xfId="38270"/>
    <cellStyle name="Salida 3 2 5 2" xfId="38271"/>
    <cellStyle name="Salida 3 2 5 2 2" xfId="38272"/>
    <cellStyle name="Salida 3 2 5 3" xfId="38273"/>
    <cellStyle name="Salida 3 2 5 3 2" xfId="38274"/>
    <cellStyle name="Salida 3 2 5 4" xfId="38275"/>
    <cellStyle name="Salida 3 2 5 4 2" xfId="38276"/>
    <cellStyle name="Salida 3 2 5 5" xfId="38277"/>
    <cellStyle name="Salida 3 2 5 5 2" xfId="38278"/>
    <cellStyle name="Salida 3 2 5 6" xfId="38279"/>
    <cellStyle name="Salida 3 2 5 6 2" xfId="38280"/>
    <cellStyle name="Salida 3 2 5 7" xfId="38281"/>
    <cellStyle name="Salida 3 2 5 7 2" xfId="38282"/>
    <cellStyle name="Salida 3 2 5 8" xfId="38283"/>
    <cellStyle name="Salida 3 2 5 8 2" xfId="38284"/>
    <cellStyle name="Salida 3 2 5 9" xfId="38285"/>
    <cellStyle name="Salida 3 2 5 9 2" xfId="38286"/>
    <cellStyle name="Salida 3 2 6" xfId="38287"/>
    <cellStyle name="Salida 3 2 6 2" xfId="38288"/>
    <cellStyle name="Salida 3 2 7" xfId="38289"/>
    <cellStyle name="Salida 3 2 7 2" xfId="38290"/>
    <cellStyle name="Salida 3 2 8" xfId="38291"/>
    <cellStyle name="Salida 3 2 8 2" xfId="38292"/>
    <cellStyle name="Salida 3 2 9" xfId="38293"/>
    <cellStyle name="Salida 3 2 9 2" xfId="38294"/>
    <cellStyle name="Salida 3 3" xfId="38295"/>
    <cellStyle name="Salida 3 3 10" xfId="38296"/>
    <cellStyle name="Salida 3 3 10 2" xfId="38297"/>
    <cellStyle name="Salida 3 3 11" xfId="38298"/>
    <cellStyle name="Salida 3 3 11 2" xfId="38299"/>
    <cellStyle name="Salida 3 3 12" xfId="38300"/>
    <cellStyle name="Salida 3 3 12 2" xfId="38301"/>
    <cellStyle name="Salida 3 3 13" xfId="38302"/>
    <cellStyle name="Salida 3 3 13 2" xfId="38303"/>
    <cellStyle name="Salida 3 3 14" xfId="38304"/>
    <cellStyle name="Salida 3 3 14 2" xfId="38305"/>
    <cellStyle name="Salida 3 3 15" xfId="38306"/>
    <cellStyle name="Salida 3 3 2" xfId="38307"/>
    <cellStyle name="Salida 3 3 2 10" xfId="38308"/>
    <cellStyle name="Salida 3 3 2 10 2" xfId="38309"/>
    <cellStyle name="Salida 3 3 2 11" xfId="38310"/>
    <cellStyle name="Salida 3 3 2 11 2" xfId="38311"/>
    <cellStyle name="Salida 3 3 2 12" xfId="38312"/>
    <cellStyle name="Salida 3 3 2 12 2" xfId="38313"/>
    <cellStyle name="Salida 3 3 2 13" xfId="38314"/>
    <cellStyle name="Salida 3 3 2 2" xfId="38315"/>
    <cellStyle name="Salida 3 3 2 2 10" xfId="38316"/>
    <cellStyle name="Salida 3 3 2 2 10 2" xfId="38317"/>
    <cellStyle name="Salida 3 3 2 2 11" xfId="38318"/>
    <cellStyle name="Salida 3 3 2 2 2" xfId="38319"/>
    <cellStyle name="Salida 3 3 2 2 2 2" xfId="38320"/>
    <cellStyle name="Salida 3 3 2 2 3" xfId="38321"/>
    <cellStyle name="Salida 3 3 2 2 3 2" xfId="38322"/>
    <cellStyle name="Salida 3 3 2 2 4" xfId="38323"/>
    <cellStyle name="Salida 3 3 2 2 4 2" xfId="38324"/>
    <cellStyle name="Salida 3 3 2 2 5" xfId="38325"/>
    <cellStyle name="Salida 3 3 2 2 5 2" xfId="38326"/>
    <cellStyle name="Salida 3 3 2 2 6" xfId="38327"/>
    <cellStyle name="Salida 3 3 2 2 6 2" xfId="38328"/>
    <cellStyle name="Salida 3 3 2 2 7" xfId="38329"/>
    <cellStyle name="Salida 3 3 2 2 7 2" xfId="38330"/>
    <cellStyle name="Salida 3 3 2 2 8" xfId="38331"/>
    <cellStyle name="Salida 3 3 2 2 8 2" xfId="38332"/>
    <cellStyle name="Salida 3 3 2 2 9" xfId="38333"/>
    <cellStyle name="Salida 3 3 2 2 9 2" xfId="38334"/>
    <cellStyle name="Salida 3 3 2 3" xfId="38335"/>
    <cellStyle name="Salida 3 3 2 3 10" xfId="38336"/>
    <cellStyle name="Salida 3 3 2 3 10 2" xfId="38337"/>
    <cellStyle name="Salida 3 3 2 3 11" xfId="38338"/>
    <cellStyle name="Salida 3 3 2 3 2" xfId="38339"/>
    <cellStyle name="Salida 3 3 2 3 2 2" xfId="38340"/>
    <cellStyle name="Salida 3 3 2 3 3" xfId="38341"/>
    <cellStyle name="Salida 3 3 2 3 3 2" xfId="38342"/>
    <cellStyle name="Salida 3 3 2 3 4" xfId="38343"/>
    <cellStyle name="Salida 3 3 2 3 4 2" xfId="38344"/>
    <cellStyle name="Salida 3 3 2 3 5" xfId="38345"/>
    <cellStyle name="Salida 3 3 2 3 5 2" xfId="38346"/>
    <cellStyle name="Salida 3 3 2 3 6" xfId="38347"/>
    <cellStyle name="Salida 3 3 2 3 6 2" xfId="38348"/>
    <cellStyle name="Salida 3 3 2 3 7" xfId="38349"/>
    <cellStyle name="Salida 3 3 2 3 7 2" xfId="38350"/>
    <cellStyle name="Salida 3 3 2 3 8" xfId="38351"/>
    <cellStyle name="Salida 3 3 2 3 8 2" xfId="38352"/>
    <cellStyle name="Salida 3 3 2 3 9" xfId="38353"/>
    <cellStyle name="Salida 3 3 2 3 9 2" xfId="38354"/>
    <cellStyle name="Salida 3 3 2 4" xfId="38355"/>
    <cellStyle name="Salida 3 3 2 4 2" xfId="38356"/>
    <cellStyle name="Salida 3 3 2 5" xfId="38357"/>
    <cellStyle name="Salida 3 3 2 5 2" xfId="38358"/>
    <cellStyle name="Salida 3 3 2 6" xfId="38359"/>
    <cellStyle name="Salida 3 3 2 6 2" xfId="38360"/>
    <cellStyle name="Salida 3 3 2 7" xfId="38361"/>
    <cellStyle name="Salida 3 3 2 7 2" xfId="38362"/>
    <cellStyle name="Salida 3 3 2 8" xfId="38363"/>
    <cellStyle name="Salida 3 3 2 8 2" xfId="38364"/>
    <cellStyle name="Salida 3 3 2 9" xfId="38365"/>
    <cellStyle name="Salida 3 3 2 9 2" xfId="38366"/>
    <cellStyle name="Salida 3 3 3" xfId="38367"/>
    <cellStyle name="Salida 3 3 3 10" xfId="38368"/>
    <cellStyle name="Salida 3 3 3 10 2" xfId="38369"/>
    <cellStyle name="Salida 3 3 3 11" xfId="38370"/>
    <cellStyle name="Salida 3 3 3 11 2" xfId="38371"/>
    <cellStyle name="Salida 3 3 3 12" xfId="38372"/>
    <cellStyle name="Salida 3 3 3 12 2" xfId="38373"/>
    <cellStyle name="Salida 3 3 3 13" xfId="38374"/>
    <cellStyle name="Salida 3 3 3 2" xfId="38375"/>
    <cellStyle name="Salida 3 3 3 2 10" xfId="38376"/>
    <cellStyle name="Salida 3 3 3 2 10 2" xfId="38377"/>
    <cellStyle name="Salida 3 3 3 2 11" xfId="38378"/>
    <cellStyle name="Salida 3 3 3 2 2" xfId="38379"/>
    <cellStyle name="Salida 3 3 3 2 2 2" xfId="38380"/>
    <cellStyle name="Salida 3 3 3 2 3" xfId="38381"/>
    <cellStyle name="Salida 3 3 3 2 3 2" xfId="38382"/>
    <cellStyle name="Salida 3 3 3 2 4" xfId="38383"/>
    <cellStyle name="Salida 3 3 3 2 4 2" xfId="38384"/>
    <cellStyle name="Salida 3 3 3 2 5" xfId="38385"/>
    <cellStyle name="Salida 3 3 3 2 5 2" xfId="38386"/>
    <cellStyle name="Salida 3 3 3 2 6" xfId="38387"/>
    <cellStyle name="Salida 3 3 3 2 6 2" xfId="38388"/>
    <cellStyle name="Salida 3 3 3 2 7" xfId="38389"/>
    <cellStyle name="Salida 3 3 3 2 7 2" xfId="38390"/>
    <cellStyle name="Salida 3 3 3 2 8" xfId="38391"/>
    <cellStyle name="Salida 3 3 3 2 8 2" xfId="38392"/>
    <cellStyle name="Salida 3 3 3 2 9" xfId="38393"/>
    <cellStyle name="Salida 3 3 3 2 9 2" xfId="38394"/>
    <cellStyle name="Salida 3 3 3 3" xfId="38395"/>
    <cellStyle name="Salida 3 3 3 3 10" xfId="38396"/>
    <cellStyle name="Salida 3 3 3 3 10 2" xfId="38397"/>
    <cellStyle name="Salida 3 3 3 3 11" xfId="38398"/>
    <cellStyle name="Salida 3 3 3 3 2" xfId="38399"/>
    <cellStyle name="Salida 3 3 3 3 2 2" xfId="38400"/>
    <cellStyle name="Salida 3 3 3 3 3" xfId="38401"/>
    <cellStyle name="Salida 3 3 3 3 3 2" xfId="38402"/>
    <cellStyle name="Salida 3 3 3 3 4" xfId="38403"/>
    <cellStyle name="Salida 3 3 3 3 4 2" xfId="38404"/>
    <cellStyle name="Salida 3 3 3 3 5" xfId="38405"/>
    <cellStyle name="Salida 3 3 3 3 5 2" xfId="38406"/>
    <cellStyle name="Salida 3 3 3 3 6" xfId="38407"/>
    <cellStyle name="Salida 3 3 3 3 6 2" xfId="38408"/>
    <cellStyle name="Salida 3 3 3 3 7" xfId="38409"/>
    <cellStyle name="Salida 3 3 3 3 7 2" xfId="38410"/>
    <cellStyle name="Salida 3 3 3 3 8" xfId="38411"/>
    <cellStyle name="Salida 3 3 3 3 8 2" xfId="38412"/>
    <cellStyle name="Salida 3 3 3 3 9" xfId="38413"/>
    <cellStyle name="Salida 3 3 3 3 9 2" xfId="38414"/>
    <cellStyle name="Salida 3 3 3 4" xfId="38415"/>
    <cellStyle name="Salida 3 3 3 4 2" xfId="38416"/>
    <cellStyle name="Salida 3 3 3 5" xfId="38417"/>
    <cellStyle name="Salida 3 3 3 5 2" xfId="38418"/>
    <cellStyle name="Salida 3 3 3 6" xfId="38419"/>
    <cellStyle name="Salida 3 3 3 6 2" xfId="38420"/>
    <cellStyle name="Salida 3 3 3 7" xfId="38421"/>
    <cellStyle name="Salida 3 3 3 7 2" xfId="38422"/>
    <cellStyle name="Salida 3 3 3 8" xfId="38423"/>
    <cellStyle name="Salida 3 3 3 8 2" xfId="38424"/>
    <cellStyle name="Salida 3 3 3 9" xfId="38425"/>
    <cellStyle name="Salida 3 3 3 9 2" xfId="38426"/>
    <cellStyle name="Salida 3 3 4" xfId="38427"/>
    <cellStyle name="Salida 3 3 4 10" xfId="38428"/>
    <cellStyle name="Salida 3 3 4 10 2" xfId="38429"/>
    <cellStyle name="Salida 3 3 4 11" xfId="38430"/>
    <cellStyle name="Salida 3 3 4 2" xfId="38431"/>
    <cellStyle name="Salida 3 3 4 2 2" xfId="38432"/>
    <cellStyle name="Salida 3 3 4 3" xfId="38433"/>
    <cellStyle name="Salida 3 3 4 3 2" xfId="38434"/>
    <cellStyle name="Salida 3 3 4 4" xfId="38435"/>
    <cellStyle name="Salida 3 3 4 4 2" xfId="38436"/>
    <cellStyle name="Salida 3 3 4 5" xfId="38437"/>
    <cellStyle name="Salida 3 3 4 5 2" xfId="38438"/>
    <cellStyle name="Salida 3 3 4 6" xfId="38439"/>
    <cellStyle name="Salida 3 3 4 6 2" xfId="38440"/>
    <cellStyle name="Salida 3 3 4 7" xfId="38441"/>
    <cellStyle name="Salida 3 3 4 7 2" xfId="38442"/>
    <cellStyle name="Salida 3 3 4 8" xfId="38443"/>
    <cellStyle name="Salida 3 3 4 8 2" xfId="38444"/>
    <cellStyle name="Salida 3 3 4 9" xfId="38445"/>
    <cellStyle name="Salida 3 3 4 9 2" xfId="38446"/>
    <cellStyle name="Salida 3 3 5" xfId="38447"/>
    <cellStyle name="Salida 3 3 5 10" xfId="38448"/>
    <cellStyle name="Salida 3 3 5 10 2" xfId="38449"/>
    <cellStyle name="Salida 3 3 5 11" xfId="38450"/>
    <cellStyle name="Salida 3 3 5 2" xfId="38451"/>
    <cellStyle name="Salida 3 3 5 2 2" xfId="38452"/>
    <cellStyle name="Salida 3 3 5 3" xfId="38453"/>
    <cellStyle name="Salida 3 3 5 3 2" xfId="38454"/>
    <cellStyle name="Salida 3 3 5 4" xfId="38455"/>
    <cellStyle name="Salida 3 3 5 4 2" xfId="38456"/>
    <cellStyle name="Salida 3 3 5 5" xfId="38457"/>
    <cellStyle name="Salida 3 3 5 5 2" xfId="38458"/>
    <cellStyle name="Salida 3 3 5 6" xfId="38459"/>
    <cellStyle name="Salida 3 3 5 6 2" xfId="38460"/>
    <cellStyle name="Salida 3 3 5 7" xfId="38461"/>
    <cellStyle name="Salida 3 3 5 7 2" xfId="38462"/>
    <cellStyle name="Salida 3 3 5 8" xfId="38463"/>
    <cellStyle name="Salida 3 3 5 8 2" xfId="38464"/>
    <cellStyle name="Salida 3 3 5 9" xfId="38465"/>
    <cellStyle name="Salida 3 3 5 9 2" xfId="38466"/>
    <cellStyle name="Salida 3 3 6" xfId="38467"/>
    <cellStyle name="Salida 3 3 6 2" xfId="38468"/>
    <cellStyle name="Salida 3 3 7" xfId="38469"/>
    <cellStyle name="Salida 3 3 7 2" xfId="38470"/>
    <cellStyle name="Salida 3 3 8" xfId="38471"/>
    <cellStyle name="Salida 3 3 8 2" xfId="38472"/>
    <cellStyle name="Salida 3 3 9" xfId="38473"/>
    <cellStyle name="Salida 3 3 9 2" xfId="38474"/>
    <cellStyle name="Salida 3 4" xfId="38475"/>
    <cellStyle name="Salida 3 4 10" xfId="38476"/>
    <cellStyle name="Salida 3 4 10 2" xfId="38477"/>
    <cellStyle name="Salida 3 4 11" xfId="38478"/>
    <cellStyle name="Salida 3 4 11 2" xfId="38479"/>
    <cellStyle name="Salida 3 4 12" xfId="38480"/>
    <cellStyle name="Salida 3 4 12 2" xfId="38481"/>
    <cellStyle name="Salida 3 4 13" xfId="38482"/>
    <cellStyle name="Salida 3 4 2" xfId="38483"/>
    <cellStyle name="Salida 3 4 2 10" xfId="38484"/>
    <cellStyle name="Salida 3 4 2 10 2" xfId="38485"/>
    <cellStyle name="Salida 3 4 2 11" xfId="38486"/>
    <cellStyle name="Salida 3 4 2 2" xfId="38487"/>
    <cellStyle name="Salida 3 4 2 2 2" xfId="38488"/>
    <cellStyle name="Salida 3 4 2 3" xfId="38489"/>
    <cellStyle name="Salida 3 4 2 3 2" xfId="38490"/>
    <cellStyle name="Salida 3 4 2 4" xfId="38491"/>
    <cellStyle name="Salida 3 4 2 4 2" xfId="38492"/>
    <cellStyle name="Salida 3 4 2 5" xfId="38493"/>
    <cellStyle name="Salida 3 4 2 5 2" xfId="38494"/>
    <cellStyle name="Salida 3 4 2 6" xfId="38495"/>
    <cellStyle name="Salida 3 4 2 6 2" xfId="38496"/>
    <cellStyle name="Salida 3 4 2 7" xfId="38497"/>
    <cellStyle name="Salida 3 4 2 7 2" xfId="38498"/>
    <cellStyle name="Salida 3 4 2 8" xfId="38499"/>
    <cellStyle name="Salida 3 4 2 8 2" xfId="38500"/>
    <cellStyle name="Salida 3 4 2 9" xfId="38501"/>
    <cellStyle name="Salida 3 4 2 9 2" xfId="38502"/>
    <cellStyle name="Salida 3 4 3" xfId="38503"/>
    <cellStyle name="Salida 3 4 3 10" xfId="38504"/>
    <cellStyle name="Salida 3 4 3 10 2" xfId="38505"/>
    <cellStyle name="Salida 3 4 3 11" xfId="38506"/>
    <cellStyle name="Salida 3 4 3 2" xfId="38507"/>
    <cellStyle name="Salida 3 4 3 2 2" xfId="38508"/>
    <cellStyle name="Salida 3 4 3 3" xfId="38509"/>
    <cellStyle name="Salida 3 4 3 3 2" xfId="38510"/>
    <cellStyle name="Salida 3 4 3 4" xfId="38511"/>
    <cellStyle name="Salida 3 4 3 4 2" xfId="38512"/>
    <cellStyle name="Salida 3 4 3 5" xfId="38513"/>
    <cellStyle name="Salida 3 4 3 5 2" xfId="38514"/>
    <cellStyle name="Salida 3 4 3 6" xfId="38515"/>
    <cellStyle name="Salida 3 4 3 6 2" xfId="38516"/>
    <cellStyle name="Salida 3 4 3 7" xfId="38517"/>
    <cellStyle name="Salida 3 4 3 7 2" xfId="38518"/>
    <cellStyle name="Salida 3 4 3 8" xfId="38519"/>
    <cellStyle name="Salida 3 4 3 8 2" xfId="38520"/>
    <cellStyle name="Salida 3 4 3 9" xfId="38521"/>
    <cellStyle name="Salida 3 4 3 9 2" xfId="38522"/>
    <cellStyle name="Salida 3 4 4" xfId="38523"/>
    <cellStyle name="Salida 3 4 4 2" xfId="38524"/>
    <cellStyle name="Salida 3 4 5" xfId="38525"/>
    <cellStyle name="Salida 3 4 5 2" xfId="38526"/>
    <cellStyle name="Salida 3 4 6" xfId="38527"/>
    <cellStyle name="Salida 3 4 6 2" xfId="38528"/>
    <cellStyle name="Salida 3 4 7" xfId="38529"/>
    <cellStyle name="Salida 3 4 7 2" xfId="38530"/>
    <cellStyle name="Salida 3 4 8" xfId="38531"/>
    <cellStyle name="Salida 3 4 8 2" xfId="38532"/>
    <cellStyle name="Salida 3 4 9" xfId="38533"/>
    <cellStyle name="Salida 3 4 9 2" xfId="38534"/>
    <cellStyle name="Salida 3 5" xfId="38535"/>
    <cellStyle name="Salida 3 5 10" xfId="38536"/>
    <cellStyle name="Salida 3 5 10 2" xfId="38537"/>
    <cellStyle name="Salida 3 5 11" xfId="38538"/>
    <cellStyle name="Salida 3 5 11 2" xfId="38539"/>
    <cellStyle name="Salida 3 5 12" xfId="38540"/>
    <cellStyle name="Salida 3 5 12 2" xfId="38541"/>
    <cellStyle name="Salida 3 5 13" xfId="38542"/>
    <cellStyle name="Salida 3 5 2" xfId="38543"/>
    <cellStyle name="Salida 3 5 2 10" xfId="38544"/>
    <cellStyle name="Salida 3 5 2 10 2" xfId="38545"/>
    <cellStyle name="Salida 3 5 2 11" xfId="38546"/>
    <cellStyle name="Salida 3 5 2 2" xfId="38547"/>
    <cellStyle name="Salida 3 5 2 2 2" xfId="38548"/>
    <cellStyle name="Salida 3 5 2 3" xfId="38549"/>
    <cellStyle name="Salida 3 5 2 3 2" xfId="38550"/>
    <cellStyle name="Salida 3 5 2 4" xfId="38551"/>
    <cellStyle name="Salida 3 5 2 4 2" xfId="38552"/>
    <cellStyle name="Salida 3 5 2 5" xfId="38553"/>
    <cellStyle name="Salida 3 5 2 5 2" xfId="38554"/>
    <cellStyle name="Salida 3 5 2 6" xfId="38555"/>
    <cellStyle name="Salida 3 5 2 6 2" xfId="38556"/>
    <cellStyle name="Salida 3 5 2 7" xfId="38557"/>
    <cellStyle name="Salida 3 5 2 7 2" xfId="38558"/>
    <cellStyle name="Salida 3 5 2 8" xfId="38559"/>
    <cellStyle name="Salida 3 5 2 8 2" xfId="38560"/>
    <cellStyle name="Salida 3 5 2 9" xfId="38561"/>
    <cellStyle name="Salida 3 5 2 9 2" xfId="38562"/>
    <cellStyle name="Salida 3 5 3" xfId="38563"/>
    <cellStyle name="Salida 3 5 3 10" xfId="38564"/>
    <cellStyle name="Salida 3 5 3 10 2" xfId="38565"/>
    <cellStyle name="Salida 3 5 3 11" xfId="38566"/>
    <cellStyle name="Salida 3 5 3 2" xfId="38567"/>
    <cellStyle name="Salida 3 5 3 2 2" xfId="38568"/>
    <cellStyle name="Salida 3 5 3 3" xfId="38569"/>
    <cellStyle name="Salida 3 5 3 3 2" xfId="38570"/>
    <cellStyle name="Salida 3 5 3 4" xfId="38571"/>
    <cellStyle name="Salida 3 5 3 4 2" xfId="38572"/>
    <cellStyle name="Salida 3 5 3 5" xfId="38573"/>
    <cellStyle name="Salida 3 5 3 5 2" xfId="38574"/>
    <cellStyle name="Salida 3 5 3 6" xfId="38575"/>
    <cellStyle name="Salida 3 5 3 6 2" xfId="38576"/>
    <cellStyle name="Salida 3 5 3 7" xfId="38577"/>
    <cellStyle name="Salida 3 5 3 7 2" xfId="38578"/>
    <cellStyle name="Salida 3 5 3 8" xfId="38579"/>
    <cellStyle name="Salida 3 5 3 8 2" xfId="38580"/>
    <cellStyle name="Salida 3 5 3 9" xfId="38581"/>
    <cellStyle name="Salida 3 5 3 9 2" xfId="38582"/>
    <cellStyle name="Salida 3 5 4" xfId="38583"/>
    <cellStyle name="Salida 3 5 4 2" xfId="38584"/>
    <cellStyle name="Salida 3 5 5" xfId="38585"/>
    <cellStyle name="Salida 3 5 5 2" xfId="38586"/>
    <cellStyle name="Salida 3 5 6" xfId="38587"/>
    <cellStyle name="Salida 3 5 6 2" xfId="38588"/>
    <cellStyle name="Salida 3 5 7" xfId="38589"/>
    <cellStyle name="Salida 3 5 7 2" xfId="38590"/>
    <cellStyle name="Salida 3 5 8" xfId="38591"/>
    <cellStyle name="Salida 3 5 8 2" xfId="38592"/>
    <cellStyle name="Salida 3 5 9" xfId="38593"/>
    <cellStyle name="Salida 3 5 9 2" xfId="38594"/>
    <cellStyle name="Salida 3 6" xfId="38595"/>
    <cellStyle name="Salida 3 6 2" xfId="38596"/>
    <cellStyle name="Salida 3 7" xfId="38597"/>
    <cellStyle name="Salida 3 7 2" xfId="38598"/>
    <cellStyle name="Salida 3 8" xfId="38599"/>
    <cellStyle name="Salida 3 8 2" xfId="38600"/>
    <cellStyle name="Salida 3 9" xfId="38601"/>
    <cellStyle name="Salida 3 9 2" xfId="38602"/>
    <cellStyle name="Salida 4" xfId="38603"/>
    <cellStyle name="Salida 4 10" xfId="38604"/>
    <cellStyle name="Salida 4 10 2" xfId="38605"/>
    <cellStyle name="Salida 4 11" xfId="38606"/>
    <cellStyle name="Salida 4 11 2" xfId="38607"/>
    <cellStyle name="Salida 4 12" xfId="38608"/>
    <cellStyle name="Salida 4 12 2" xfId="38609"/>
    <cellStyle name="Salida 4 13" xfId="38610"/>
    <cellStyle name="Salida 4 13 2" xfId="38611"/>
    <cellStyle name="Salida 4 14" xfId="38612"/>
    <cellStyle name="Salida 4 14 2" xfId="38613"/>
    <cellStyle name="Salida 4 15" xfId="38614"/>
    <cellStyle name="Salida 4 15 2" xfId="38615"/>
    <cellStyle name="Salida 4 16" xfId="38616"/>
    <cellStyle name="Salida 4 17" xfId="38617"/>
    <cellStyle name="Salida 4 18" xfId="38618"/>
    <cellStyle name="Salida 4 2" xfId="38619"/>
    <cellStyle name="Salida 4 2 10" xfId="38620"/>
    <cellStyle name="Salida 4 2 10 2" xfId="38621"/>
    <cellStyle name="Salida 4 2 11" xfId="38622"/>
    <cellStyle name="Salida 4 2 11 2" xfId="38623"/>
    <cellStyle name="Salida 4 2 12" xfId="38624"/>
    <cellStyle name="Salida 4 2 12 2" xfId="38625"/>
    <cellStyle name="Salida 4 2 13" xfId="38626"/>
    <cellStyle name="Salida 4 2 13 2" xfId="38627"/>
    <cellStyle name="Salida 4 2 14" xfId="38628"/>
    <cellStyle name="Salida 4 2 14 2" xfId="38629"/>
    <cellStyle name="Salida 4 2 15" xfId="38630"/>
    <cellStyle name="Salida 4 2 2" xfId="38631"/>
    <cellStyle name="Salida 4 2 2 10" xfId="38632"/>
    <cellStyle name="Salida 4 2 2 10 2" xfId="38633"/>
    <cellStyle name="Salida 4 2 2 11" xfId="38634"/>
    <cellStyle name="Salida 4 2 2 11 2" xfId="38635"/>
    <cellStyle name="Salida 4 2 2 12" xfId="38636"/>
    <cellStyle name="Salida 4 2 2 12 2" xfId="38637"/>
    <cellStyle name="Salida 4 2 2 13" xfId="38638"/>
    <cellStyle name="Salida 4 2 2 2" xfId="38639"/>
    <cellStyle name="Salida 4 2 2 2 10" xfId="38640"/>
    <cellStyle name="Salida 4 2 2 2 10 2" xfId="38641"/>
    <cellStyle name="Salida 4 2 2 2 11" xfId="38642"/>
    <cellStyle name="Salida 4 2 2 2 2" xfId="38643"/>
    <cellStyle name="Salida 4 2 2 2 2 2" xfId="38644"/>
    <cellStyle name="Salida 4 2 2 2 3" xfId="38645"/>
    <cellStyle name="Salida 4 2 2 2 3 2" xfId="38646"/>
    <cellStyle name="Salida 4 2 2 2 4" xfId="38647"/>
    <cellStyle name="Salida 4 2 2 2 4 2" xfId="38648"/>
    <cellStyle name="Salida 4 2 2 2 5" xfId="38649"/>
    <cellStyle name="Salida 4 2 2 2 5 2" xfId="38650"/>
    <cellStyle name="Salida 4 2 2 2 6" xfId="38651"/>
    <cellStyle name="Salida 4 2 2 2 6 2" xfId="38652"/>
    <cellStyle name="Salida 4 2 2 2 7" xfId="38653"/>
    <cellStyle name="Salida 4 2 2 2 7 2" xfId="38654"/>
    <cellStyle name="Salida 4 2 2 2 8" xfId="38655"/>
    <cellStyle name="Salida 4 2 2 2 8 2" xfId="38656"/>
    <cellStyle name="Salida 4 2 2 2 9" xfId="38657"/>
    <cellStyle name="Salida 4 2 2 2 9 2" xfId="38658"/>
    <cellStyle name="Salida 4 2 2 3" xfId="38659"/>
    <cellStyle name="Salida 4 2 2 3 10" xfId="38660"/>
    <cellStyle name="Salida 4 2 2 3 10 2" xfId="38661"/>
    <cellStyle name="Salida 4 2 2 3 11" xfId="38662"/>
    <cellStyle name="Salida 4 2 2 3 2" xfId="38663"/>
    <cellStyle name="Salida 4 2 2 3 2 2" xfId="38664"/>
    <cellStyle name="Salida 4 2 2 3 3" xfId="38665"/>
    <cellStyle name="Salida 4 2 2 3 3 2" xfId="38666"/>
    <cellStyle name="Salida 4 2 2 3 4" xfId="38667"/>
    <cellStyle name="Salida 4 2 2 3 4 2" xfId="38668"/>
    <cellStyle name="Salida 4 2 2 3 5" xfId="38669"/>
    <cellStyle name="Salida 4 2 2 3 5 2" xfId="38670"/>
    <cellStyle name="Salida 4 2 2 3 6" xfId="38671"/>
    <cellStyle name="Salida 4 2 2 3 6 2" xfId="38672"/>
    <cellStyle name="Salida 4 2 2 3 7" xfId="38673"/>
    <cellStyle name="Salida 4 2 2 3 7 2" xfId="38674"/>
    <cellStyle name="Salida 4 2 2 3 8" xfId="38675"/>
    <cellStyle name="Salida 4 2 2 3 8 2" xfId="38676"/>
    <cellStyle name="Salida 4 2 2 3 9" xfId="38677"/>
    <cellStyle name="Salida 4 2 2 3 9 2" xfId="38678"/>
    <cellStyle name="Salida 4 2 2 4" xfId="38679"/>
    <cellStyle name="Salida 4 2 2 4 2" xfId="38680"/>
    <cellStyle name="Salida 4 2 2 5" xfId="38681"/>
    <cellStyle name="Salida 4 2 2 5 2" xfId="38682"/>
    <cellStyle name="Salida 4 2 2 6" xfId="38683"/>
    <cellStyle name="Salida 4 2 2 6 2" xfId="38684"/>
    <cellStyle name="Salida 4 2 2 7" xfId="38685"/>
    <cellStyle name="Salida 4 2 2 7 2" xfId="38686"/>
    <cellStyle name="Salida 4 2 2 8" xfId="38687"/>
    <cellStyle name="Salida 4 2 2 8 2" xfId="38688"/>
    <cellStyle name="Salida 4 2 2 9" xfId="38689"/>
    <cellStyle name="Salida 4 2 2 9 2" xfId="38690"/>
    <cellStyle name="Salida 4 2 3" xfId="38691"/>
    <cellStyle name="Salida 4 2 3 10" xfId="38692"/>
    <cellStyle name="Salida 4 2 3 10 2" xfId="38693"/>
    <cellStyle name="Salida 4 2 3 11" xfId="38694"/>
    <cellStyle name="Salida 4 2 3 11 2" xfId="38695"/>
    <cellStyle name="Salida 4 2 3 12" xfId="38696"/>
    <cellStyle name="Salida 4 2 3 12 2" xfId="38697"/>
    <cellStyle name="Salida 4 2 3 13" xfId="38698"/>
    <cellStyle name="Salida 4 2 3 2" xfId="38699"/>
    <cellStyle name="Salida 4 2 3 2 10" xfId="38700"/>
    <cellStyle name="Salida 4 2 3 2 10 2" xfId="38701"/>
    <cellStyle name="Salida 4 2 3 2 11" xfId="38702"/>
    <cellStyle name="Salida 4 2 3 2 2" xfId="38703"/>
    <cellStyle name="Salida 4 2 3 2 2 2" xfId="38704"/>
    <cellStyle name="Salida 4 2 3 2 3" xfId="38705"/>
    <cellStyle name="Salida 4 2 3 2 3 2" xfId="38706"/>
    <cellStyle name="Salida 4 2 3 2 4" xfId="38707"/>
    <cellStyle name="Salida 4 2 3 2 4 2" xfId="38708"/>
    <cellStyle name="Salida 4 2 3 2 5" xfId="38709"/>
    <cellStyle name="Salida 4 2 3 2 5 2" xfId="38710"/>
    <cellStyle name="Salida 4 2 3 2 6" xfId="38711"/>
    <cellStyle name="Salida 4 2 3 2 6 2" xfId="38712"/>
    <cellStyle name="Salida 4 2 3 2 7" xfId="38713"/>
    <cellStyle name="Salida 4 2 3 2 7 2" xfId="38714"/>
    <cellStyle name="Salida 4 2 3 2 8" xfId="38715"/>
    <cellStyle name="Salida 4 2 3 2 8 2" xfId="38716"/>
    <cellStyle name="Salida 4 2 3 2 9" xfId="38717"/>
    <cellStyle name="Salida 4 2 3 2 9 2" xfId="38718"/>
    <cellStyle name="Salida 4 2 3 3" xfId="38719"/>
    <cellStyle name="Salida 4 2 3 3 10" xfId="38720"/>
    <cellStyle name="Salida 4 2 3 3 10 2" xfId="38721"/>
    <cellStyle name="Salida 4 2 3 3 11" xfId="38722"/>
    <cellStyle name="Salida 4 2 3 3 2" xfId="38723"/>
    <cellStyle name="Salida 4 2 3 3 2 2" xfId="38724"/>
    <cellStyle name="Salida 4 2 3 3 3" xfId="38725"/>
    <cellStyle name="Salida 4 2 3 3 3 2" xfId="38726"/>
    <cellStyle name="Salida 4 2 3 3 4" xfId="38727"/>
    <cellStyle name="Salida 4 2 3 3 4 2" xfId="38728"/>
    <cellStyle name="Salida 4 2 3 3 5" xfId="38729"/>
    <cellStyle name="Salida 4 2 3 3 5 2" xfId="38730"/>
    <cellStyle name="Salida 4 2 3 3 6" xfId="38731"/>
    <cellStyle name="Salida 4 2 3 3 6 2" xfId="38732"/>
    <cellStyle name="Salida 4 2 3 3 7" xfId="38733"/>
    <cellStyle name="Salida 4 2 3 3 7 2" xfId="38734"/>
    <cellStyle name="Salida 4 2 3 3 8" xfId="38735"/>
    <cellStyle name="Salida 4 2 3 3 8 2" xfId="38736"/>
    <cellStyle name="Salida 4 2 3 3 9" xfId="38737"/>
    <cellStyle name="Salida 4 2 3 3 9 2" xfId="38738"/>
    <cellStyle name="Salida 4 2 3 4" xfId="38739"/>
    <cellStyle name="Salida 4 2 3 4 2" xfId="38740"/>
    <cellStyle name="Salida 4 2 3 5" xfId="38741"/>
    <cellStyle name="Salida 4 2 3 5 2" xfId="38742"/>
    <cellStyle name="Salida 4 2 3 6" xfId="38743"/>
    <cellStyle name="Salida 4 2 3 6 2" xfId="38744"/>
    <cellStyle name="Salida 4 2 3 7" xfId="38745"/>
    <cellStyle name="Salida 4 2 3 7 2" xfId="38746"/>
    <cellStyle name="Salida 4 2 3 8" xfId="38747"/>
    <cellStyle name="Salida 4 2 3 8 2" xfId="38748"/>
    <cellStyle name="Salida 4 2 3 9" xfId="38749"/>
    <cellStyle name="Salida 4 2 3 9 2" xfId="38750"/>
    <cellStyle name="Salida 4 2 4" xfId="38751"/>
    <cellStyle name="Salida 4 2 4 10" xfId="38752"/>
    <cellStyle name="Salida 4 2 4 10 2" xfId="38753"/>
    <cellStyle name="Salida 4 2 4 11" xfId="38754"/>
    <cellStyle name="Salida 4 2 4 2" xfId="38755"/>
    <cellStyle name="Salida 4 2 4 2 2" xfId="38756"/>
    <cellStyle name="Salida 4 2 4 3" xfId="38757"/>
    <cellStyle name="Salida 4 2 4 3 2" xfId="38758"/>
    <cellStyle name="Salida 4 2 4 4" xfId="38759"/>
    <cellStyle name="Salida 4 2 4 4 2" xfId="38760"/>
    <cellStyle name="Salida 4 2 4 5" xfId="38761"/>
    <cellStyle name="Salida 4 2 4 5 2" xfId="38762"/>
    <cellStyle name="Salida 4 2 4 6" xfId="38763"/>
    <cellStyle name="Salida 4 2 4 6 2" xfId="38764"/>
    <cellStyle name="Salida 4 2 4 7" xfId="38765"/>
    <cellStyle name="Salida 4 2 4 7 2" xfId="38766"/>
    <cellStyle name="Salida 4 2 4 8" xfId="38767"/>
    <cellStyle name="Salida 4 2 4 8 2" xfId="38768"/>
    <cellStyle name="Salida 4 2 4 9" xfId="38769"/>
    <cellStyle name="Salida 4 2 4 9 2" xfId="38770"/>
    <cellStyle name="Salida 4 2 5" xfId="38771"/>
    <cellStyle name="Salida 4 2 5 10" xfId="38772"/>
    <cellStyle name="Salida 4 2 5 10 2" xfId="38773"/>
    <cellStyle name="Salida 4 2 5 11" xfId="38774"/>
    <cellStyle name="Salida 4 2 5 2" xfId="38775"/>
    <cellStyle name="Salida 4 2 5 2 2" xfId="38776"/>
    <cellStyle name="Salida 4 2 5 3" xfId="38777"/>
    <cellStyle name="Salida 4 2 5 3 2" xfId="38778"/>
    <cellStyle name="Salida 4 2 5 4" xfId="38779"/>
    <cellStyle name="Salida 4 2 5 4 2" xfId="38780"/>
    <cellStyle name="Salida 4 2 5 5" xfId="38781"/>
    <cellStyle name="Salida 4 2 5 5 2" xfId="38782"/>
    <cellStyle name="Salida 4 2 5 6" xfId="38783"/>
    <cellStyle name="Salida 4 2 5 6 2" xfId="38784"/>
    <cellStyle name="Salida 4 2 5 7" xfId="38785"/>
    <cellStyle name="Salida 4 2 5 7 2" xfId="38786"/>
    <cellStyle name="Salida 4 2 5 8" xfId="38787"/>
    <cellStyle name="Salida 4 2 5 8 2" xfId="38788"/>
    <cellStyle name="Salida 4 2 5 9" xfId="38789"/>
    <cellStyle name="Salida 4 2 5 9 2" xfId="38790"/>
    <cellStyle name="Salida 4 2 6" xfId="38791"/>
    <cellStyle name="Salida 4 2 6 2" xfId="38792"/>
    <cellStyle name="Salida 4 2 7" xfId="38793"/>
    <cellStyle name="Salida 4 2 7 2" xfId="38794"/>
    <cellStyle name="Salida 4 2 8" xfId="38795"/>
    <cellStyle name="Salida 4 2 8 2" xfId="38796"/>
    <cellStyle name="Salida 4 2 9" xfId="38797"/>
    <cellStyle name="Salida 4 2 9 2" xfId="38798"/>
    <cellStyle name="Salida 4 3" xfId="38799"/>
    <cellStyle name="Salida 4 3 10" xfId="38800"/>
    <cellStyle name="Salida 4 3 10 2" xfId="38801"/>
    <cellStyle name="Salida 4 3 11" xfId="38802"/>
    <cellStyle name="Salida 4 3 11 2" xfId="38803"/>
    <cellStyle name="Salida 4 3 12" xfId="38804"/>
    <cellStyle name="Salida 4 3 12 2" xfId="38805"/>
    <cellStyle name="Salida 4 3 13" xfId="38806"/>
    <cellStyle name="Salida 4 3 2" xfId="38807"/>
    <cellStyle name="Salida 4 3 2 10" xfId="38808"/>
    <cellStyle name="Salida 4 3 2 10 2" xfId="38809"/>
    <cellStyle name="Salida 4 3 2 11" xfId="38810"/>
    <cellStyle name="Salida 4 3 2 2" xfId="38811"/>
    <cellStyle name="Salida 4 3 2 2 2" xfId="38812"/>
    <cellStyle name="Salida 4 3 2 3" xfId="38813"/>
    <cellStyle name="Salida 4 3 2 3 2" xfId="38814"/>
    <cellStyle name="Salida 4 3 2 4" xfId="38815"/>
    <cellStyle name="Salida 4 3 2 4 2" xfId="38816"/>
    <cellStyle name="Salida 4 3 2 5" xfId="38817"/>
    <cellStyle name="Salida 4 3 2 5 2" xfId="38818"/>
    <cellStyle name="Salida 4 3 2 6" xfId="38819"/>
    <cellStyle name="Salida 4 3 2 6 2" xfId="38820"/>
    <cellStyle name="Salida 4 3 2 7" xfId="38821"/>
    <cellStyle name="Salida 4 3 2 7 2" xfId="38822"/>
    <cellStyle name="Salida 4 3 2 8" xfId="38823"/>
    <cellStyle name="Salida 4 3 2 8 2" xfId="38824"/>
    <cellStyle name="Salida 4 3 2 9" xfId="38825"/>
    <cellStyle name="Salida 4 3 2 9 2" xfId="38826"/>
    <cellStyle name="Salida 4 3 3" xfId="38827"/>
    <cellStyle name="Salida 4 3 3 10" xfId="38828"/>
    <cellStyle name="Salida 4 3 3 10 2" xfId="38829"/>
    <cellStyle name="Salida 4 3 3 11" xfId="38830"/>
    <cellStyle name="Salida 4 3 3 2" xfId="38831"/>
    <cellStyle name="Salida 4 3 3 2 2" xfId="38832"/>
    <cellStyle name="Salida 4 3 3 3" xfId="38833"/>
    <cellStyle name="Salida 4 3 3 3 2" xfId="38834"/>
    <cellStyle name="Salida 4 3 3 4" xfId="38835"/>
    <cellStyle name="Salida 4 3 3 4 2" xfId="38836"/>
    <cellStyle name="Salida 4 3 3 5" xfId="38837"/>
    <cellStyle name="Salida 4 3 3 5 2" xfId="38838"/>
    <cellStyle name="Salida 4 3 3 6" xfId="38839"/>
    <cellStyle name="Salida 4 3 3 6 2" xfId="38840"/>
    <cellStyle name="Salida 4 3 3 7" xfId="38841"/>
    <cellStyle name="Salida 4 3 3 7 2" xfId="38842"/>
    <cellStyle name="Salida 4 3 3 8" xfId="38843"/>
    <cellStyle name="Salida 4 3 3 8 2" xfId="38844"/>
    <cellStyle name="Salida 4 3 3 9" xfId="38845"/>
    <cellStyle name="Salida 4 3 3 9 2" xfId="38846"/>
    <cellStyle name="Salida 4 3 4" xfId="38847"/>
    <cellStyle name="Salida 4 3 4 2" xfId="38848"/>
    <cellStyle name="Salida 4 3 5" xfId="38849"/>
    <cellStyle name="Salida 4 3 5 2" xfId="38850"/>
    <cellStyle name="Salida 4 3 6" xfId="38851"/>
    <cellStyle name="Salida 4 3 6 2" xfId="38852"/>
    <cellStyle name="Salida 4 3 7" xfId="38853"/>
    <cellStyle name="Salida 4 3 7 2" xfId="38854"/>
    <cellStyle name="Salida 4 3 8" xfId="38855"/>
    <cellStyle name="Salida 4 3 8 2" xfId="38856"/>
    <cellStyle name="Salida 4 3 9" xfId="38857"/>
    <cellStyle name="Salida 4 3 9 2" xfId="38858"/>
    <cellStyle name="Salida 4 4" xfId="38859"/>
    <cellStyle name="Salida 4 4 10" xfId="38860"/>
    <cellStyle name="Salida 4 4 10 2" xfId="38861"/>
    <cellStyle name="Salida 4 4 11" xfId="38862"/>
    <cellStyle name="Salida 4 4 11 2" xfId="38863"/>
    <cellStyle name="Salida 4 4 12" xfId="38864"/>
    <cellStyle name="Salida 4 4 12 2" xfId="38865"/>
    <cellStyle name="Salida 4 4 13" xfId="38866"/>
    <cellStyle name="Salida 4 4 2" xfId="38867"/>
    <cellStyle name="Salida 4 4 2 10" xfId="38868"/>
    <cellStyle name="Salida 4 4 2 10 2" xfId="38869"/>
    <cellStyle name="Salida 4 4 2 11" xfId="38870"/>
    <cellStyle name="Salida 4 4 2 2" xfId="38871"/>
    <cellStyle name="Salida 4 4 2 2 2" xfId="38872"/>
    <cellStyle name="Salida 4 4 2 3" xfId="38873"/>
    <cellStyle name="Salida 4 4 2 3 2" xfId="38874"/>
    <cellStyle name="Salida 4 4 2 4" xfId="38875"/>
    <cellStyle name="Salida 4 4 2 4 2" xfId="38876"/>
    <cellStyle name="Salida 4 4 2 5" xfId="38877"/>
    <cellStyle name="Salida 4 4 2 5 2" xfId="38878"/>
    <cellStyle name="Salida 4 4 2 6" xfId="38879"/>
    <cellStyle name="Salida 4 4 2 6 2" xfId="38880"/>
    <cellStyle name="Salida 4 4 2 7" xfId="38881"/>
    <cellStyle name="Salida 4 4 2 7 2" xfId="38882"/>
    <cellStyle name="Salida 4 4 2 8" xfId="38883"/>
    <cellStyle name="Salida 4 4 2 8 2" xfId="38884"/>
    <cellStyle name="Salida 4 4 2 9" xfId="38885"/>
    <cellStyle name="Salida 4 4 2 9 2" xfId="38886"/>
    <cellStyle name="Salida 4 4 3" xfId="38887"/>
    <cellStyle name="Salida 4 4 3 10" xfId="38888"/>
    <cellStyle name="Salida 4 4 3 10 2" xfId="38889"/>
    <cellStyle name="Salida 4 4 3 11" xfId="38890"/>
    <cellStyle name="Salida 4 4 3 2" xfId="38891"/>
    <cellStyle name="Salida 4 4 3 2 2" xfId="38892"/>
    <cellStyle name="Salida 4 4 3 3" xfId="38893"/>
    <cellStyle name="Salida 4 4 3 3 2" xfId="38894"/>
    <cellStyle name="Salida 4 4 3 4" xfId="38895"/>
    <cellStyle name="Salida 4 4 3 4 2" xfId="38896"/>
    <cellStyle name="Salida 4 4 3 5" xfId="38897"/>
    <cellStyle name="Salida 4 4 3 5 2" xfId="38898"/>
    <cellStyle name="Salida 4 4 3 6" xfId="38899"/>
    <cellStyle name="Salida 4 4 3 6 2" xfId="38900"/>
    <cellStyle name="Salida 4 4 3 7" xfId="38901"/>
    <cellStyle name="Salida 4 4 3 7 2" xfId="38902"/>
    <cellStyle name="Salida 4 4 3 8" xfId="38903"/>
    <cellStyle name="Salida 4 4 3 8 2" xfId="38904"/>
    <cellStyle name="Salida 4 4 3 9" xfId="38905"/>
    <cellStyle name="Salida 4 4 3 9 2" xfId="38906"/>
    <cellStyle name="Salida 4 4 4" xfId="38907"/>
    <cellStyle name="Salida 4 4 4 2" xfId="38908"/>
    <cellStyle name="Salida 4 4 5" xfId="38909"/>
    <cellStyle name="Salida 4 4 5 2" xfId="38910"/>
    <cellStyle name="Salida 4 4 6" xfId="38911"/>
    <cellStyle name="Salida 4 4 6 2" xfId="38912"/>
    <cellStyle name="Salida 4 4 7" xfId="38913"/>
    <cellStyle name="Salida 4 4 7 2" xfId="38914"/>
    <cellStyle name="Salida 4 4 8" xfId="38915"/>
    <cellStyle name="Salida 4 4 8 2" xfId="38916"/>
    <cellStyle name="Salida 4 4 9" xfId="38917"/>
    <cellStyle name="Salida 4 4 9 2" xfId="38918"/>
    <cellStyle name="Salida 4 5" xfId="38919"/>
    <cellStyle name="Salida 4 5 10" xfId="38920"/>
    <cellStyle name="Salida 4 5 10 2" xfId="38921"/>
    <cellStyle name="Salida 4 5 11" xfId="38922"/>
    <cellStyle name="Salida 4 5 2" xfId="38923"/>
    <cellStyle name="Salida 4 5 2 2" xfId="38924"/>
    <cellStyle name="Salida 4 5 3" xfId="38925"/>
    <cellStyle name="Salida 4 5 3 2" xfId="38926"/>
    <cellStyle name="Salida 4 5 4" xfId="38927"/>
    <cellStyle name="Salida 4 5 4 2" xfId="38928"/>
    <cellStyle name="Salida 4 5 5" xfId="38929"/>
    <cellStyle name="Salida 4 5 5 2" xfId="38930"/>
    <cellStyle name="Salida 4 5 6" xfId="38931"/>
    <cellStyle name="Salida 4 5 6 2" xfId="38932"/>
    <cellStyle name="Salida 4 5 7" xfId="38933"/>
    <cellStyle name="Salida 4 5 7 2" xfId="38934"/>
    <cellStyle name="Salida 4 5 8" xfId="38935"/>
    <cellStyle name="Salida 4 5 8 2" xfId="38936"/>
    <cellStyle name="Salida 4 5 9" xfId="38937"/>
    <cellStyle name="Salida 4 5 9 2" xfId="38938"/>
    <cellStyle name="Salida 4 6" xfId="38939"/>
    <cellStyle name="Salida 4 6 10" xfId="38940"/>
    <cellStyle name="Salida 4 6 10 2" xfId="38941"/>
    <cellStyle name="Salida 4 6 11" xfId="38942"/>
    <cellStyle name="Salida 4 6 2" xfId="38943"/>
    <cellStyle name="Salida 4 6 2 2" xfId="38944"/>
    <cellStyle name="Salida 4 6 3" xfId="38945"/>
    <cellStyle name="Salida 4 6 3 2" xfId="38946"/>
    <cellStyle name="Salida 4 6 4" xfId="38947"/>
    <cellStyle name="Salida 4 6 4 2" xfId="38948"/>
    <cellStyle name="Salida 4 6 5" xfId="38949"/>
    <cellStyle name="Salida 4 6 5 2" xfId="38950"/>
    <cellStyle name="Salida 4 6 6" xfId="38951"/>
    <cellStyle name="Salida 4 6 6 2" xfId="38952"/>
    <cellStyle name="Salida 4 6 7" xfId="38953"/>
    <cellStyle name="Salida 4 6 7 2" xfId="38954"/>
    <cellStyle name="Salida 4 6 8" xfId="38955"/>
    <cellStyle name="Salida 4 6 8 2" xfId="38956"/>
    <cellStyle name="Salida 4 6 9" xfId="38957"/>
    <cellStyle name="Salida 4 6 9 2" xfId="38958"/>
    <cellStyle name="Salida 4 7" xfId="38959"/>
    <cellStyle name="Salida 4 7 2" xfId="38960"/>
    <cellStyle name="Salida 4 8" xfId="38961"/>
    <cellStyle name="Salida 4 8 2" xfId="38962"/>
    <cellStyle name="Salida 4 9" xfId="38963"/>
    <cellStyle name="Salida 4 9 2" xfId="38964"/>
    <cellStyle name="Salida 5" xfId="38965"/>
    <cellStyle name="Salida 5 10" xfId="38966"/>
    <cellStyle name="Salida 5 10 2" xfId="38967"/>
    <cellStyle name="Salida 5 11" xfId="38968"/>
    <cellStyle name="Salida 5 11 2" xfId="38969"/>
    <cellStyle name="Salida 5 12" xfId="38970"/>
    <cellStyle name="Salida 5 12 2" xfId="38971"/>
    <cellStyle name="Salida 5 13" xfId="38972"/>
    <cellStyle name="Salida 5 2" xfId="38973"/>
    <cellStyle name="Salida 5 2 10" xfId="38974"/>
    <cellStyle name="Salida 5 2 10 2" xfId="38975"/>
    <cellStyle name="Salida 5 2 11" xfId="38976"/>
    <cellStyle name="Salida 5 2 2" xfId="38977"/>
    <cellStyle name="Salida 5 2 2 2" xfId="38978"/>
    <cellStyle name="Salida 5 2 3" xfId="38979"/>
    <cellStyle name="Salida 5 2 3 2" xfId="38980"/>
    <cellStyle name="Salida 5 2 4" xfId="38981"/>
    <cellStyle name="Salida 5 2 4 2" xfId="38982"/>
    <cellStyle name="Salida 5 2 5" xfId="38983"/>
    <cellStyle name="Salida 5 2 5 2" xfId="38984"/>
    <cellStyle name="Salida 5 2 6" xfId="38985"/>
    <cellStyle name="Salida 5 2 6 2" xfId="38986"/>
    <cellStyle name="Salida 5 2 7" xfId="38987"/>
    <cellStyle name="Salida 5 2 7 2" xfId="38988"/>
    <cellStyle name="Salida 5 2 8" xfId="38989"/>
    <cellStyle name="Salida 5 2 8 2" xfId="38990"/>
    <cellStyle name="Salida 5 2 9" xfId="38991"/>
    <cellStyle name="Salida 5 2 9 2" xfId="38992"/>
    <cellStyle name="Salida 5 3" xfId="38993"/>
    <cellStyle name="Salida 5 3 10" xfId="38994"/>
    <cellStyle name="Salida 5 3 10 2" xfId="38995"/>
    <cellStyle name="Salida 5 3 11" xfId="38996"/>
    <cellStyle name="Salida 5 3 2" xfId="38997"/>
    <cellStyle name="Salida 5 3 2 2" xfId="38998"/>
    <cellStyle name="Salida 5 3 3" xfId="38999"/>
    <cellStyle name="Salida 5 3 3 2" xfId="39000"/>
    <cellStyle name="Salida 5 3 4" xfId="39001"/>
    <cellStyle name="Salida 5 3 4 2" xfId="39002"/>
    <cellStyle name="Salida 5 3 5" xfId="39003"/>
    <cellStyle name="Salida 5 3 5 2" xfId="39004"/>
    <cellStyle name="Salida 5 3 6" xfId="39005"/>
    <cellStyle name="Salida 5 3 6 2" xfId="39006"/>
    <cellStyle name="Salida 5 3 7" xfId="39007"/>
    <cellStyle name="Salida 5 3 7 2" xfId="39008"/>
    <cellStyle name="Salida 5 3 8" xfId="39009"/>
    <cellStyle name="Salida 5 3 8 2" xfId="39010"/>
    <cellStyle name="Salida 5 3 9" xfId="39011"/>
    <cellStyle name="Salida 5 3 9 2" xfId="39012"/>
    <cellStyle name="Salida 5 4" xfId="39013"/>
    <cellStyle name="Salida 5 4 2" xfId="39014"/>
    <cellStyle name="Salida 5 5" xfId="39015"/>
    <cellStyle name="Salida 5 5 2" xfId="39016"/>
    <cellStyle name="Salida 5 6" xfId="39017"/>
    <cellStyle name="Salida 5 6 2" xfId="39018"/>
    <cellStyle name="Salida 5 7" xfId="39019"/>
    <cellStyle name="Salida 5 7 2" xfId="39020"/>
    <cellStyle name="Salida 5 8" xfId="39021"/>
    <cellStyle name="Salida 5 8 2" xfId="39022"/>
    <cellStyle name="Salida 5 9" xfId="39023"/>
    <cellStyle name="Salida 5 9 2" xfId="39024"/>
    <cellStyle name="Salida 6" xfId="39025"/>
    <cellStyle name="Salida 6 10" xfId="39026"/>
    <cellStyle name="Salida 6 10 2" xfId="39027"/>
    <cellStyle name="Salida 6 11" xfId="39028"/>
    <cellStyle name="Salida 6 11 2" xfId="39029"/>
    <cellStyle name="Salida 6 12" xfId="39030"/>
    <cellStyle name="Salida 6 12 2" xfId="39031"/>
    <cellStyle name="Salida 6 13" xfId="39032"/>
    <cellStyle name="Salida 6 2" xfId="39033"/>
    <cellStyle name="Salida 6 2 10" xfId="39034"/>
    <cellStyle name="Salida 6 2 10 2" xfId="39035"/>
    <cellStyle name="Salida 6 2 11" xfId="39036"/>
    <cellStyle name="Salida 6 2 2" xfId="39037"/>
    <cellStyle name="Salida 6 2 2 2" xfId="39038"/>
    <cellStyle name="Salida 6 2 3" xfId="39039"/>
    <cellStyle name="Salida 6 2 3 2" xfId="39040"/>
    <cellStyle name="Salida 6 2 4" xfId="39041"/>
    <cellStyle name="Salida 6 2 4 2" xfId="39042"/>
    <cellStyle name="Salida 6 2 5" xfId="39043"/>
    <cellStyle name="Salida 6 2 5 2" xfId="39044"/>
    <cellStyle name="Salida 6 2 6" xfId="39045"/>
    <cellStyle name="Salida 6 2 6 2" xfId="39046"/>
    <cellStyle name="Salida 6 2 7" xfId="39047"/>
    <cellStyle name="Salida 6 2 7 2" xfId="39048"/>
    <cellStyle name="Salida 6 2 8" xfId="39049"/>
    <cellStyle name="Salida 6 2 8 2" xfId="39050"/>
    <cellStyle name="Salida 6 2 9" xfId="39051"/>
    <cellStyle name="Salida 6 2 9 2" xfId="39052"/>
    <cellStyle name="Salida 6 3" xfId="39053"/>
    <cellStyle name="Salida 6 3 10" xfId="39054"/>
    <cellStyle name="Salida 6 3 10 2" xfId="39055"/>
    <cellStyle name="Salida 6 3 11" xfId="39056"/>
    <cellStyle name="Salida 6 3 2" xfId="39057"/>
    <cellStyle name="Salida 6 3 2 2" xfId="39058"/>
    <cellStyle name="Salida 6 3 3" xfId="39059"/>
    <cellStyle name="Salida 6 3 3 2" xfId="39060"/>
    <cellStyle name="Salida 6 3 4" xfId="39061"/>
    <cellStyle name="Salida 6 3 4 2" xfId="39062"/>
    <cellStyle name="Salida 6 3 5" xfId="39063"/>
    <cellStyle name="Salida 6 3 5 2" xfId="39064"/>
    <cellStyle name="Salida 6 3 6" xfId="39065"/>
    <cellStyle name="Salida 6 3 6 2" xfId="39066"/>
    <cellStyle name="Salida 6 3 7" xfId="39067"/>
    <cellStyle name="Salida 6 3 7 2" xfId="39068"/>
    <cellStyle name="Salida 6 3 8" xfId="39069"/>
    <cellStyle name="Salida 6 3 8 2" xfId="39070"/>
    <cellStyle name="Salida 6 3 9" xfId="39071"/>
    <cellStyle name="Salida 6 3 9 2" xfId="39072"/>
    <cellStyle name="Salida 6 4" xfId="39073"/>
    <cellStyle name="Salida 6 4 2" xfId="39074"/>
    <cellStyle name="Salida 6 5" xfId="39075"/>
    <cellStyle name="Salida 6 5 2" xfId="39076"/>
    <cellStyle name="Salida 6 6" xfId="39077"/>
    <cellStyle name="Salida 6 6 2" xfId="39078"/>
    <cellStyle name="Salida 6 7" xfId="39079"/>
    <cellStyle name="Salida 6 7 2" xfId="39080"/>
    <cellStyle name="Salida 6 8" xfId="39081"/>
    <cellStyle name="Salida 6 8 2" xfId="39082"/>
    <cellStyle name="Salida 6 9" xfId="39083"/>
    <cellStyle name="Salida 6 9 2" xfId="39084"/>
    <cellStyle name="Salida 7" xfId="39085"/>
    <cellStyle name="Salida 7 10" xfId="39086"/>
    <cellStyle name="Salida 7 10 2" xfId="39087"/>
    <cellStyle name="Salida 7 11" xfId="39088"/>
    <cellStyle name="Salida 7 11 2" xfId="39089"/>
    <cellStyle name="Salida 7 12" xfId="39090"/>
    <cellStyle name="Salida 7 12 2" xfId="39091"/>
    <cellStyle name="Salida 7 13" xfId="39092"/>
    <cellStyle name="Salida 7 2" xfId="39093"/>
    <cellStyle name="Salida 7 2 10" xfId="39094"/>
    <cellStyle name="Salida 7 2 10 2" xfId="39095"/>
    <cellStyle name="Salida 7 2 11" xfId="39096"/>
    <cellStyle name="Salida 7 2 2" xfId="39097"/>
    <cellStyle name="Salida 7 2 2 2" xfId="39098"/>
    <cellStyle name="Salida 7 2 3" xfId="39099"/>
    <cellStyle name="Salida 7 2 3 2" xfId="39100"/>
    <cellStyle name="Salida 7 2 4" xfId="39101"/>
    <cellStyle name="Salida 7 2 4 2" xfId="39102"/>
    <cellStyle name="Salida 7 2 5" xfId="39103"/>
    <cellStyle name="Salida 7 2 5 2" xfId="39104"/>
    <cellStyle name="Salida 7 2 6" xfId="39105"/>
    <cellStyle name="Salida 7 2 6 2" xfId="39106"/>
    <cellStyle name="Salida 7 2 7" xfId="39107"/>
    <cellStyle name="Salida 7 2 7 2" xfId="39108"/>
    <cellStyle name="Salida 7 2 8" xfId="39109"/>
    <cellStyle name="Salida 7 2 8 2" xfId="39110"/>
    <cellStyle name="Salida 7 2 9" xfId="39111"/>
    <cellStyle name="Salida 7 2 9 2" xfId="39112"/>
    <cellStyle name="Salida 7 3" xfId="39113"/>
    <cellStyle name="Salida 7 3 10" xfId="39114"/>
    <cellStyle name="Salida 7 3 10 2" xfId="39115"/>
    <cellStyle name="Salida 7 3 11" xfId="39116"/>
    <cellStyle name="Salida 7 3 2" xfId="39117"/>
    <cellStyle name="Salida 7 3 2 2" xfId="39118"/>
    <cellStyle name="Salida 7 3 3" xfId="39119"/>
    <cellStyle name="Salida 7 3 3 2" xfId="39120"/>
    <cellStyle name="Salida 7 3 4" xfId="39121"/>
    <cellStyle name="Salida 7 3 4 2" xfId="39122"/>
    <cellStyle name="Salida 7 3 5" xfId="39123"/>
    <cellStyle name="Salida 7 3 5 2" xfId="39124"/>
    <cellStyle name="Salida 7 3 6" xfId="39125"/>
    <cellStyle name="Salida 7 3 6 2" xfId="39126"/>
    <cellStyle name="Salida 7 3 7" xfId="39127"/>
    <cellStyle name="Salida 7 3 7 2" xfId="39128"/>
    <cellStyle name="Salida 7 3 8" xfId="39129"/>
    <cellStyle name="Salida 7 3 8 2" xfId="39130"/>
    <cellStyle name="Salida 7 3 9" xfId="39131"/>
    <cellStyle name="Salida 7 3 9 2" xfId="39132"/>
    <cellStyle name="Salida 7 4" xfId="39133"/>
    <cellStyle name="Salida 7 4 2" xfId="39134"/>
    <cellStyle name="Salida 7 5" xfId="39135"/>
    <cellStyle name="Salida 7 5 2" xfId="39136"/>
    <cellStyle name="Salida 7 6" xfId="39137"/>
    <cellStyle name="Salida 7 6 2" xfId="39138"/>
    <cellStyle name="Salida 7 7" xfId="39139"/>
    <cellStyle name="Salida 7 7 2" xfId="39140"/>
    <cellStyle name="Salida 7 8" xfId="39141"/>
    <cellStyle name="Salida 7 8 2" xfId="39142"/>
    <cellStyle name="Salida 7 9" xfId="39143"/>
    <cellStyle name="Salida 7 9 2" xfId="39144"/>
    <cellStyle name="Salida 8" xfId="39145"/>
    <cellStyle name="Salida 9" xfId="39146"/>
    <cellStyle name="Texto de advertencia 2" xfId="39147"/>
    <cellStyle name="Texto de advertencia 2 2" xfId="39148"/>
    <cellStyle name="Texto de advertencia 2 3" xfId="39149"/>
    <cellStyle name="Texto de advertencia 2 4" xfId="39150"/>
    <cellStyle name="Texto de advertencia 3" xfId="39151"/>
    <cellStyle name="Texto de advertencia 4" xfId="39152"/>
    <cellStyle name="Texto de advertencia 5" xfId="39153"/>
    <cellStyle name="Texto de advertencia 6" xfId="39154"/>
    <cellStyle name="Texto de advertencia 7" xfId="39155"/>
    <cellStyle name="Texto de advertencia 8" xfId="39156"/>
    <cellStyle name="Texto explicativo 2" xfId="39157"/>
    <cellStyle name="Texto explicativo 2 2" xfId="39158"/>
    <cellStyle name="Texto explicativo 2 3" xfId="39159"/>
    <cellStyle name="Texto explicativo 2 4" xfId="39160"/>
    <cellStyle name="Texto explicativo 3" xfId="39161"/>
    <cellStyle name="Texto explicativo 4" xfId="39162"/>
    <cellStyle name="Texto explicativo 5" xfId="39163"/>
    <cellStyle name="Texto explicativo 6" xfId="39164"/>
    <cellStyle name="Texto explicativo 7" xfId="39165"/>
    <cellStyle name="Texto explicativo 8" xfId="39166"/>
    <cellStyle name="Título 1 2" xfId="39167"/>
    <cellStyle name="Título 1 2 2" xfId="39168"/>
    <cellStyle name="Título 1 2 3" xfId="39169"/>
    <cellStyle name="Título 1 2 4" xfId="39170"/>
    <cellStyle name="Título 1 3" xfId="39171"/>
    <cellStyle name="Título 1 4" xfId="39172"/>
    <cellStyle name="Título 1 5" xfId="39173"/>
    <cellStyle name="Título 1 6" xfId="39174"/>
    <cellStyle name="Título 1 7" xfId="39175"/>
    <cellStyle name="Título 1 8" xfId="39176"/>
    <cellStyle name="Título 10" xfId="39177"/>
    <cellStyle name="Título 2 2" xfId="39178"/>
    <cellStyle name="Título 2 2 2" xfId="39179"/>
    <cellStyle name="Título 2 2 3" xfId="39180"/>
    <cellStyle name="Título 2 2 4" xfId="39181"/>
    <cellStyle name="Título 2 3" xfId="39182"/>
    <cellStyle name="Título 2 4" xfId="39183"/>
    <cellStyle name="Título 2 5" xfId="39184"/>
    <cellStyle name="Título 2 6" xfId="39185"/>
    <cellStyle name="Título 2 7" xfId="39186"/>
    <cellStyle name="Título 2 8" xfId="39187"/>
    <cellStyle name="Título 3 2" xfId="39188"/>
    <cellStyle name="Título 3 2 10" xfId="39189"/>
    <cellStyle name="Título 3 2 10 2" xfId="39190"/>
    <cellStyle name="Título 3 2 11" xfId="39191"/>
    <cellStyle name="Título 3 2 11 2" xfId="39192"/>
    <cellStyle name="Título 3 2 12" xfId="39193"/>
    <cellStyle name="Título 3 2 12 2" xfId="39194"/>
    <cellStyle name="Título 3 2 13" xfId="39195"/>
    <cellStyle name="Título 3 2 13 2" xfId="39196"/>
    <cellStyle name="Título 3 2 14" xfId="39197"/>
    <cellStyle name="Título 3 2 14 2" xfId="39198"/>
    <cellStyle name="Título 3 2 15" xfId="39199"/>
    <cellStyle name="Título 3 2 15 2" xfId="39200"/>
    <cellStyle name="Título 3 2 16" xfId="39201"/>
    <cellStyle name="Título 3 2 17" xfId="39202"/>
    <cellStyle name="Título 3 2 18" xfId="39203"/>
    <cellStyle name="Título 3 2 2" xfId="39204"/>
    <cellStyle name="Título 3 2 2 10" xfId="39205"/>
    <cellStyle name="Título 3 2 2 10 2" xfId="39206"/>
    <cellStyle name="Título 3 2 2 11" xfId="39207"/>
    <cellStyle name="Título 3 2 2 11 2" xfId="39208"/>
    <cellStyle name="Título 3 2 2 12" xfId="39209"/>
    <cellStyle name="Título 3 2 2 12 2" xfId="39210"/>
    <cellStyle name="Título 3 2 2 13" xfId="39211"/>
    <cellStyle name="Título 3 2 2 14" xfId="39212"/>
    <cellStyle name="Título 3 2 2 15" xfId="39213"/>
    <cellStyle name="Título 3 2 2 2" xfId="39214"/>
    <cellStyle name="Título 3 2 2 2 2" xfId="39215"/>
    <cellStyle name="Título 3 2 2 2 2 2" xfId="39216"/>
    <cellStyle name="Título 3 2 2 2 2 2 2" xfId="39217"/>
    <cellStyle name="Título 3 2 2 2 2 3" xfId="39218"/>
    <cellStyle name="Título 3 2 2 2 3" xfId="39219"/>
    <cellStyle name="Título 3 2 2 2 3 2" xfId="39220"/>
    <cellStyle name="Título 3 2 2 2 4" xfId="39221"/>
    <cellStyle name="Título 3 2 2 3" xfId="39222"/>
    <cellStyle name="Título 3 2 2 3 2" xfId="39223"/>
    <cellStyle name="Título 3 2 2 4" xfId="39224"/>
    <cellStyle name="Título 3 2 2 4 2" xfId="39225"/>
    <cellStyle name="Título 3 2 2 5" xfId="39226"/>
    <cellStyle name="Título 3 2 2 5 2" xfId="39227"/>
    <cellStyle name="Título 3 2 2 6" xfId="39228"/>
    <cellStyle name="Título 3 2 2 6 2" xfId="39229"/>
    <cellStyle name="Título 3 2 2 7" xfId="39230"/>
    <cellStyle name="Título 3 2 2 7 2" xfId="39231"/>
    <cellStyle name="Título 3 2 2 8" xfId="39232"/>
    <cellStyle name="Título 3 2 2 8 2" xfId="39233"/>
    <cellStyle name="Título 3 2 2 9" xfId="39234"/>
    <cellStyle name="Título 3 2 2 9 2" xfId="39235"/>
    <cellStyle name="Título 3 2 3" xfId="39236"/>
    <cellStyle name="Título 3 2 3 10" xfId="39237"/>
    <cellStyle name="Título 3 2 3 10 2" xfId="39238"/>
    <cellStyle name="Título 3 2 3 11" xfId="39239"/>
    <cellStyle name="Título 3 2 3 11 2" xfId="39240"/>
    <cellStyle name="Título 3 2 3 12" xfId="39241"/>
    <cellStyle name="Título 3 2 3 13" xfId="39242"/>
    <cellStyle name="Título 3 2 3 14" xfId="39243"/>
    <cellStyle name="Título 3 2 3 2" xfId="39244"/>
    <cellStyle name="Título 3 2 3 2 2" xfId="39245"/>
    <cellStyle name="Título 3 2 3 2 2 2" xfId="39246"/>
    <cellStyle name="Título 3 2 3 2 2 2 2" xfId="39247"/>
    <cellStyle name="Título 3 2 3 2 2 3" xfId="39248"/>
    <cellStyle name="Título 3 2 3 2 3" xfId="39249"/>
    <cellStyle name="Título 3 2 3 2 3 2" xfId="39250"/>
    <cellStyle name="Título 3 2 3 2 4" xfId="39251"/>
    <cellStyle name="Título 3 2 3 3" xfId="39252"/>
    <cellStyle name="Título 3 2 3 3 2" xfId="39253"/>
    <cellStyle name="Título 3 2 3 4" xfId="39254"/>
    <cellStyle name="Título 3 2 3 4 2" xfId="39255"/>
    <cellStyle name="Título 3 2 3 5" xfId="39256"/>
    <cellStyle name="Título 3 2 3 5 2" xfId="39257"/>
    <cellStyle name="Título 3 2 3 6" xfId="39258"/>
    <cellStyle name="Título 3 2 3 6 2" xfId="39259"/>
    <cellStyle name="Título 3 2 3 7" xfId="39260"/>
    <cellStyle name="Título 3 2 3 7 2" xfId="39261"/>
    <cellStyle name="Título 3 2 3 8" xfId="39262"/>
    <cellStyle name="Título 3 2 3 8 2" xfId="39263"/>
    <cellStyle name="Título 3 2 3 9" xfId="39264"/>
    <cellStyle name="Título 3 2 3 9 2" xfId="39265"/>
    <cellStyle name="Título 3 2 4" xfId="39266"/>
    <cellStyle name="Título 3 2 4 2" xfId="39267"/>
    <cellStyle name="Título 3 2 4 2 2" xfId="39268"/>
    <cellStyle name="Título 3 2 4 2 2 2" xfId="39269"/>
    <cellStyle name="Título 3 2 4 2 3" xfId="39270"/>
    <cellStyle name="Título 3 2 4 3" xfId="39271"/>
    <cellStyle name="Título 3 2 4 3 2" xfId="39272"/>
    <cellStyle name="Título 3 2 4 4" xfId="39273"/>
    <cellStyle name="Título 3 2 5" xfId="39274"/>
    <cellStyle name="Título 3 2 5 2" xfId="39275"/>
    <cellStyle name="Título 3 2 5 2 2" xfId="39276"/>
    <cellStyle name="Título 3 2 5 2 2 2" xfId="39277"/>
    <cellStyle name="Título 3 2 5 2 3" xfId="39278"/>
    <cellStyle name="Título 3 2 5 3" xfId="39279"/>
    <cellStyle name="Título 3 2 5 3 2" xfId="39280"/>
    <cellStyle name="Título 3 2 5 4" xfId="39281"/>
    <cellStyle name="Título 3 2 6" xfId="39282"/>
    <cellStyle name="Título 3 2 6 2" xfId="39283"/>
    <cellStyle name="Título 3 2 7" xfId="39284"/>
    <cellStyle name="Título 3 2 7 2" xfId="39285"/>
    <cellStyle name="Título 3 2 8" xfId="39286"/>
    <cellStyle name="Título 3 2 8 2" xfId="39287"/>
    <cellStyle name="Título 3 2 9" xfId="39288"/>
    <cellStyle name="Título 3 2 9 2" xfId="39289"/>
    <cellStyle name="Título 3 3" xfId="39290"/>
    <cellStyle name="Título 3 3 10" xfId="39291"/>
    <cellStyle name="Título 3 3 10 2" xfId="39292"/>
    <cellStyle name="Título 3 3 11" xfId="39293"/>
    <cellStyle name="Título 3 3 11 2" xfId="39294"/>
    <cellStyle name="Título 3 3 12" xfId="39295"/>
    <cellStyle name="Título 3 3 13" xfId="39296"/>
    <cellStyle name="Título 3 3 14" xfId="39297"/>
    <cellStyle name="Título 3 3 2" xfId="39298"/>
    <cellStyle name="Título 3 3 2 2" xfId="39299"/>
    <cellStyle name="Título 3 3 2 2 2" xfId="39300"/>
    <cellStyle name="Título 3 3 2 2 2 2" xfId="39301"/>
    <cellStyle name="Título 3 3 2 2 3" xfId="39302"/>
    <cellStyle name="Título 3 3 2 3" xfId="39303"/>
    <cellStyle name="Título 3 3 2 3 2" xfId="39304"/>
    <cellStyle name="Título 3 3 2 4" xfId="39305"/>
    <cellStyle name="Título 3 3 3" xfId="39306"/>
    <cellStyle name="Título 3 3 3 2" xfId="39307"/>
    <cellStyle name="Título 3 3 4" xfId="39308"/>
    <cellStyle name="Título 3 3 4 2" xfId="39309"/>
    <cellStyle name="Título 3 3 5" xfId="39310"/>
    <cellStyle name="Título 3 3 5 2" xfId="39311"/>
    <cellStyle name="Título 3 3 6" xfId="39312"/>
    <cellStyle name="Título 3 3 6 2" xfId="39313"/>
    <cellStyle name="Título 3 3 7" xfId="39314"/>
    <cellStyle name="Título 3 3 7 2" xfId="39315"/>
    <cellStyle name="Título 3 3 8" xfId="39316"/>
    <cellStyle name="Título 3 3 8 2" xfId="39317"/>
    <cellStyle name="Título 3 3 9" xfId="39318"/>
    <cellStyle name="Título 3 3 9 2" xfId="39319"/>
    <cellStyle name="Título 3 4" xfId="39320"/>
    <cellStyle name="Título 3 4 2" xfId="39321"/>
    <cellStyle name="Título 3 4 2 2" xfId="39322"/>
    <cellStyle name="Título 3 4 2 2 2" xfId="39323"/>
    <cellStyle name="Título 3 4 2 3" xfId="39324"/>
    <cellStyle name="Título 3 4 3" xfId="39325"/>
    <cellStyle name="Título 3 4 3 2" xfId="39326"/>
    <cellStyle name="Título 3 4 4" xfId="39327"/>
    <cellStyle name="Título 3 5" xfId="39328"/>
    <cellStyle name="Título 3 5 2" xfId="39329"/>
    <cellStyle name="Título 3 5 2 2" xfId="39330"/>
    <cellStyle name="Título 3 5 3" xfId="39331"/>
    <cellStyle name="Título 3 6" xfId="39332"/>
    <cellStyle name="Título 3 6 2" xfId="39333"/>
    <cellStyle name="Título 3 7" xfId="39334"/>
    <cellStyle name="Título 3 8" xfId="39335"/>
    <cellStyle name="Título 4" xfId="39336"/>
    <cellStyle name="Título 4 2" xfId="39337"/>
    <cellStyle name="Título 4 3" xfId="39338"/>
    <cellStyle name="Título 4 4" xfId="39339"/>
    <cellStyle name="Título 5" xfId="39340"/>
    <cellStyle name="Título 6" xfId="39341"/>
    <cellStyle name="Título 7" xfId="39342"/>
    <cellStyle name="Título 8" xfId="39343"/>
    <cellStyle name="Título 9" xfId="39344"/>
    <cellStyle name="Total 2" xfId="39345"/>
    <cellStyle name="Total 2 10" xfId="39346"/>
    <cellStyle name="Total 2 10 2" xfId="39347"/>
    <cellStyle name="Total 2 11" xfId="39348"/>
    <cellStyle name="Total 2 11 2" xfId="39349"/>
    <cellStyle name="Total 2 12" xfId="39350"/>
    <cellStyle name="Total 2 12 2" xfId="39351"/>
    <cellStyle name="Total 2 13" xfId="39352"/>
    <cellStyle name="Total 2 13 2" xfId="39353"/>
    <cellStyle name="Total 2 14" xfId="39354"/>
    <cellStyle name="Total 2 14 2" xfId="39355"/>
    <cellStyle name="Total 2 15" xfId="39356"/>
    <cellStyle name="Total 2 15 2" xfId="39357"/>
    <cellStyle name="Total 2 16" xfId="39358"/>
    <cellStyle name="Total 2 16 2" xfId="39359"/>
    <cellStyle name="Total 2 17" xfId="39360"/>
    <cellStyle name="Total 2 17 2" xfId="39361"/>
    <cellStyle name="Total 2 18" xfId="39362"/>
    <cellStyle name="Total 2 18 2" xfId="39363"/>
    <cellStyle name="Total 2 19" xfId="39364"/>
    <cellStyle name="Total 2 2" xfId="39365"/>
    <cellStyle name="Total 2 2 10" xfId="39366"/>
    <cellStyle name="Total 2 2 10 2" xfId="39367"/>
    <cellStyle name="Total 2 2 11" xfId="39368"/>
    <cellStyle name="Total 2 2 11 2" xfId="39369"/>
    <cellStyle name="Total 2 2 12" xfId="39370"/>
    <cellStyle name="Total 2 2 12 2" xfId="39371"/>
    <cellStyle name="Total 2 2 13" xfId="39372"/>
    <cellStyle name="Total 2 2 13 2" xfId="39373"/>
    <cellStyle name="Total 2 2 14" xfId="39374"/>
    <cellStyle name="Total 2 2 14 2" xfId="39375"/>
    <cellStyle name="Total 2 2 15" xfId="39376"/>
    <cellStyle name="Total 2 2 15 2" xfId="39377"/>
    <cellStyle name="Total 2 2 16" xfId="39378"/>
    <cellStyle name="Total 2 2 17" xfId="39379"/>
    <cellStyle name="Total 2 2 18" xfId="39380"/>
    <cellStyle name="Total 2 2 2" xfId="39381"/>
    <cellStyle name="Total 2 2 2 10" xfId="39382"/>
    <cellStyle name="Total 2 2 2 10 2" xfId="39383"/>
    <cellStyle name="Total 2 2 2 11" xfId="39384"/>
    <cellStyle name="Total 2 2 2 11 2" xfId="39385"/>
    <cellStyle name="Total 2 2 2 12" xfId="39386"/>
    <cellStyle name="Total 2 2 2 12 2" xfId="39387"/>
    <cellStyle name="Total 2 2 2 13" xfId="39388"/>
    <cellStyle name="Total 2 2 2 13 2" xfId="39389"/>
    <cellStyle name="Total 2 2 2 14" xfId="39390"/>
    <cellStyle name="Total 2 2 2 14 2" xfId="39391"/>
    <cellStyle name="Total 2 2 2 15" xfId="39392"/>
    <cellStyle name="Total 2 2 2 2" xfId="39393"/>
    <cellStyle name="Total 2 2 2 2 10" xfId="39394"/>
    <cellStyle name="Total 2 2 2 2 10 2" xfId="39395"/>
    <cellStyle name="Total 2 2 2 2 11" xfId="39396"/>
    <cellStyle name="Total 2 2 2 2 11 2" xfId="39397"/>
    <cellStyle name="Total 2 2 2 2 12" xfId="39398"/>
    <cellStyle name="Total 2 2 2 2 12 2" xfId="39399"/>
    <cellStyle name="Total 2 2 2 2 13" xfId="39400"/>
    <cellStyle name="Total 2 2 2 2 2" xfId="39401"/>
    <cellStyle name="Total 2 2 2 2 2 10" xfId="39402"/>
    <cellStyle name="Total 2 2 2 2 2 10 2" xfId="39403"/>
    <cellStyle name="Total 2 2 2 2 2 11" xfId="39404"/>
    <cellStyle name="Total 2 2 2 2 2 2" xfId="39405"/>
    <cellStyle name="Total 2 2 2 2 2 2 2" xfId="39406"/>
    <cellStyle name="Total 2 2 2 2 2 3" xfId="39407"/>
    <cellStyle name="Total 2 2 2 2 2 3 2" xfId="39408"/>
    <cellStyle name="Total 2 2 2 2 2 4" xfId="39409"/>
    <cellStyle name="Total 2 2 2 2 2 4 2" xfId="39410"/>
    <cellStyle name="Total 2 2 2 2 2 5" xfId="39411"/>
    <cellStyle name="Total 2 2 2 2 2 5 2" xfId="39412"/>
    <cellStyle name="Total 2 2 2 2 2 6" xfId="39413"/>
    <cellStyle name="Total 2 2 2 2 2 6 2" xfId="39414"/>
    <cellStyle name="Total 2 2 2 2 2 7" xfId="39415"/>
    <cellStyle name="Total 2 2 2 2 2 7 2" xfId="39416"/>
    <cellStyle name="Total 2 2 2 2 2 8" xfId="39417"/>
    <cellStyle name="Total 2 2 2 2 2 8 2" xfId="39418"/>
    <cellStyle name="Total 2 2 2 2 2 9" xfId="39419"/>
    <cellStyle name="Total 2 2 2 2 2 9 2" xfId="39420"/>
    <cellStyle name="Total 2 2 2 2 3" xfId="39421"/>
    <cellStyle name="Total 2 2 2 2 3 10" xfId="39422"/>
    <cellStyle name="Total 2 2 2 2 3 10 2" xfId="39423"/>
    <cellStyle name="Total 2 2 2 2 3 11" xfId="39424"/>
    <cellStyle name="Total 2 2 2 2 3 2" xfId="39425"/>
    <cellStyle name="Total 2 2 2 2 3 2 2" xfId="39426"/>
    <cellStyle name="Total 2 2 2 2 3 3" xfId="39427"/>
    <cellStyle name="Total 2 2 2 2 3 3 2" xfId="39428"/>
    <cellStyle name="Total 2 2 2 2 3 4" xfId="39429"/>
    <cellStyle name="Total 2 2 2 2 3 4 2" xfId="39430"/>
    <cellStyle name="Total 2 2 2 2 3 5" xfId="39431"/>
    <cellStyle name="Total 2 2 2 2 3 5 2" xfId="39432"/>
    <cellStyle name="Total 2 2 2 2 3 6" xfId="39433"/>
    <cellStyle name="Total 2 2 2 2 3 6 2" xfId="39434"/>
    <cellStyle name="Total 2 2 2 2 3 7" xfId="39435"/>
    <cellStyle name="Total 2 2 2 2 3 7 2" xfId="39436"/>
    <cellStyle name="Total 2 2 2 2 3 8" xfId="39437"/>
    <cellStyle name="Total 2 2 2 2 3 8 2" xfId="39438"/>
    <cellStyle name="Total 2 2 2 2 3 9" xfId="39439"/>
    <cellStyle name="Total 2 2 2 2 3 9 2" xfId="39440"/>
    <cellStyle name="Total 2 2 2 2 4" xfId="39441"/>
    <cellStyle name="Total 2 2 2 2 4 2" xfId="39442"/>
    <cellStyle name="Total 2 2 2 2 5" xfId="39443"/>
    <cellStyle name="Total 2 2 2 2 5 2" xfId="39444"/>
    <cellStyle name="Total 2 2 2 2 6" xfId="39445"/>
    <cellStyle name="Total 2 2 2 2 6 2" xfId="39446"/>
    <cellStyle name="Total 2 2 2 2 7" xfId="39447"/>
    <cellStyle name="Total 2 2 2 2 7 2" xfId="39448"/>
    <cellStyle name="Total 2 2 2 2 8" xfId="39449"/>
    <cellStyle name="Total 2 2 2 2 8 2" xfId="39450"/>
    <cellStyle name="Total 2 2 2 2 9" xfId="39451"/>
    <cellStyle name="Total 2 2 2 2 9 2" xfId="39452"/>
    <cellStyle name="Total 2 2 2 3" xfId="39453"/>
    <cellStyle name="Total 2 2 2 3 10" xfId="39454"/>
    <cellStyle name="Total 2 2 2 3 10 2" xfId="39455"/>
    <cellStyle name="Total 2 2 2 3 11" xfId="39456"/>
    <cellStyle name="Total 2 2 2 3 11 2" xfId="39457"/>
    <cellStyle name="Total 2 2 2 3 12" xfId="39458"/>
    <cellStyle name="Total 2 2 2 3 12 2" xfId="39459"/>
    <cellStyle name="Total 2 2 2 3 13" xfId="39460"/>
    <cellStyle name="Total 2 2 2 3 2" xfId="39461"/>
    <cellStyle name="Total 2 2 2 3 2 10" xfId="39462"/>
    <cellStyle name="Total 2 2 2 3 2 10 2" xfId="39463"/>
    <cellStyle name="Total 2 2 2 3 2 11" xfId="39464"/>
    <cellStyle name="Total 2 2 2 3 2 2" xfId="39465"/>
    <cellStyle name="Total 2 2 2 3 2 2 2" xfId="39466"/>
    <cellStyle name="Total 2 2 2 3 2 3" xfId="39467"/>
    <cellStyle name="Total 2 2 2 3 2 3 2" xfId="39468"/>
    <cellStyle name="Total 2 2 2 3 2 4" xfId="39469"/>
    <cellStyle name="Total 2 2 2 3 2 4 2" xfId="39470"/>
    <cellStyle name="Total 2 2 2 3 2 5" xfId="39471"/>
    <cellStyle name="Total 2 2 2 3 2 5 2" xfId="39472"/>
    <cellStyle name="Total 2 2 2 3 2 6" xfId="39473"/>
    <cellStyle name="Total 2 2 2 3 2 6 2" xfId="39474"/>
    <cellStyle name="Total 2 2 2 3 2 7" xfId="39475"/>
    <cellStyle name="Total 2 2 2 3 2 7 2" xfId="39476"/>
    <cellStyle name="Total 2 2 2 3 2 8" xfId="39477"/>
    <cellStyle name="Total 2 2 2 3 2 8 2" xfId="39478"/>
    <cellStyle name="Total 2 2 2 3 2 9" xfId="39479"/>
    <cellStyle name="Total 2 2 2 3 2 9 2" xfId="39480"/>
    <cellStyle name="Total 2 2 2 3 3" xfId="39481"/>
    <cellStyle name="Total 2 2 2 3 3 10" xfId="39482"/>
    <cellStyle name="Total 2 2 2 3 3 10 2" xfId="39483"/>
    <cellStyle name="Total 2 2 2 3 3 11" xfId="39484"/>
    <cellStyle name="Total 2 2 2 3 3 2" xfId="39485"/>
    <cellStyle name="Total 2 2 2 3 3 2 2" xfId="39486"/>
    <cellStyle name="Total 2 2 2 3 3 3" xfId="39487"/>
    <cellStyle name="Total 2 2 2 3 3 3 2" xfId="39488"/>
    <cellStyle name="Total 2 2 2 3 3 4" xfId="39489"/>
    <cellStyle name="Total 2 2 2 3 3 4 2" xfId="39490"/>
    <cellStyle name="Total 2 2 2 3 3 5" xfId="39491"/>
    <cellStyle name="Total 2 2 2 3 3 5 2" xfId="39492"/>
    <cellStyle name="Total 2 2 2 3 3 6" xfId="39493"/>
    <cellStyle name="Total 2 2 2 3 3 6 2" xfId="39494"/>
    <cellStyle name="Total 2 2 2 3 3 7" xfId="39495"/>
    <cellStyle name="Total 2 2 2 3 3 7 2" xfId="39496"/>
    <cellStyle name="Total 2 2 2 3 3 8" xfId="39497"/>
    <cellStyle name="Total 2 2 2 3 3 8 2" xfId="39498"/>
    <cellStyle name="Total 2 2 2 3 3 9" xfId="39499"/>
    <cellStyle name="Total 2 2 2 3 3 9 2" xfId="39500"/>
    <cellStyle name="Total 2 2 2 3 4" xfId="39501"/>
    <cellStyle name="Total 2 2 2 3 4 2" xfId="39502"/>
    <cellStyle name="Total 2 2 2 3 5" xfId="39503"/>
    <cellStyle name="Total 2 2 2 3 5 2" xfId="39504"/>
    <cellStyle name="Total 2 2 2 3 6" xfId="39505"/>
    <cellStyle name="Total 2 2 2 3 6 2" xfId="39506"/>
    <cellStyle name="Total 2 2 2 3 7" xfId="39507"/>
    <cellStyle name="Total 2 2 2 3 7 2" xfId="39508"/>
    <cellStyle name="Total 2 2 2 3 8" xfId="39509"/>
    <cellStyle name="Total 2 2 2 3 8 2" xfId="39510"/>
    <cellStyle name="Total 2 2 2 3 9" xfId="39511"/>
    <cellStyle name="Total 2 2 2 3 9 2" xfId="39512"/>
    <cellStyle name="Total 2 2 2 4" xfId="39513"/>
    <cellStyle name="Total 2 2 2 4 10" xfId="39514"/>
    <cellStyle name="Total 2 2 2 4 10 2" xfId="39515"/>
    <cellStyle name="Total 2 2 2 4 11" xfId="39516"/>
    <cellStyle name="Total 2 2 2 4 2" xfId="39517"/>
    <cellStyle name="Total 2 2 2 4 2 2" xfId="39518"/>
    <cellStyle name="Total 2 2 2 4 3" xfId="39519"/>
    <cellStyle name="Total 2 2 2 4 3 2" xfId="39520"/>
    <cellStyle name="Total 2 2 2 4 4" xfId="39521"/>
    <cellStyle name="Total 2 2 2 4 4 2" xfId="39522"/>
    <cellStyle name="Total 2 2 2 4 5" xfId="39523"/>
    <cellStyle name="Total 2 2 2 4 5 2" xfId="39524"/>
    <cellStyle name="Total 2 2 2 4 6" xfId="39525"/>
    <cellStyle name="Total 2 2 2 4 6 2" xfId="39526"/>
    <cellStyle name="Total 2 2 2 4 7" xfId="39527"/>
    <cellStyle name="Total 2 2 2 4 7 2" xfId="39528"/>
    <cellStyle name="Total 2 2 2 4 8" xfId="39529"/>
    <cellStyle name="Total 2 2 2 4 8 2" xfId="39530"/>
    <cellStyle name="Total 2 2 2 4 9" xfId="39531"/>
    <cellStyle name="Total 2 2 2 4 9 2" xfId="39532"/>
    <cellStyle name="Total 2 2 2 5" xfId="39533"/>
    <cellStyle name="Total 2 2 2 5 10" xfId="39534"/>
    <cellStyle name="Total 2 2 2 5 10 2" xfId="39535"/>
    <cellStyle name="Total 2 2 2 5 11" xfId="39536"/>
    <cellStyle name="Total 2 2 2 5 2" xfId="39537"/>
    <cellStyle name="Total 2 2 2 5 2 2" xfId="39538"/>
    <cellStyle name="Total 2 2 2 5 3" xfId="39539"/>
    <cellStyle name="Total 2 2 2 5 3 2" xfId="39540"/>
    <cellStyle name="Total 2 2 2 5 4" xfId="39541"/>
    <cellStyle name="Total 2 2 2 5 4 2" xfId="39542"/>
    <cellStyle name="Total 2 2 2 5 5" xfId="39543"/>
    <cellStyle name="Total 2 2 2 5 5 2" xfId="39544"/>
    <cellStyle name="Total 2 2 2 5 6" xfId="39545"/>
    <cellStyle name="Total 2 2 2 5 6 2" xfId="39546"/>
    <cellStyle name="Total 2 2 2 5 7" xfId="39547"/>
    <cellStyle name="Total 2 2 2 5 7 2" xfId="39548"/>
    <cellStyle name="Total 2 2 2 5 8" xfId="39549"/>
    <cellStyle name="Total 2 2 2 5 8 2" xfId="39550"/>
    <cellStyle name="Total 2 2 2 5 9" xfId="39551"/>
    <cellStyle name="Total 2 2 2 5 9 2" xfId="39552"/>
    <cellStyle name="Total 2 2 2 6" xfId="39553"/>
    <cellStyle name="Total 2 2 2 6 2" xfId="39554"/>
    <cellStyle name="Total 2 2 2 7" xfId="39555"/>
    <cellStyle name="Total 2 2 2 7 2" xfId="39556"/>
    <cellStyle name="Total 2 2 2 8" xfId="39557"/>
    <cellStyle name="Total 2 2 2 8 2" xfId="39558"/>
    <cellStyle name="Total 2 2 2 9" xfId="39559"/>
    <cellStyle name="Total 2 2 2 9 2" xfId="39560"/>
    <cellStyle name="Total 2 2 3" xfId="39561"/>
    <cellStyle name="Total 2 2 3 10" xfId="39562"/>
    <cellStyle name="Total 2 2 3 10 2" xfId="39563"/>
    <cellStyle name="Total 2 2 3 11" xfId="39564"/>
    <cellStyle name="Total 2 2 3 11 2" xfId="39565"/>
    <cellStyle name="Total 2 2 3 12" xfId="39566"/>
    <cellStyle name="Total 2 2 3 12 2" xfId="39567"/>
    <cellStyle name="Total 2 2 3 13" xfId="39568"/>
    <cellStyle name="Total 2 2 3 13 2" xfId="39569"/>
    <cellStyle name="Total 2 2 3 14" xfId="39570"/>
    <cellStyle name="Total 2 2 3 14 2" xfId="39571"/>
    <cellStyle name="Total 2 2 3 15" xfId="39572"/>
    <cellStyle name="Total 2 2 3 2" xfId="39573"/>
    <cellStyle name="Total 2 2 3 2 10" xfId="39574"/>
    <cellStyle name="Total 2 2 3 2 10 2" xfId="39575"/>
    <cellStyle name="Total 2 2 3 2 11" xfId="39576"/>
    <cellStyle name="Total 2 2 3 2 11 2" xfId="39577"/>
    <cellStyle name="Total 2 2 3 2 12" xfId="39578"/>
    <cellStyle name="Total 2 2 3 2 12 2" xfId="39579"/>
    <cellStyle name="Total 2 2 3 2 13" xfId="39580"/>
    <cellStyle name="Total 2 2 3 2 2" xfId="39581"/>
    <cellStyle name="Total 2 2 3 2 2 10" xfId="39582"/>
    <cellStyle name="Total 2 2 3 2 2 10 2" xfId="39583"/>
    <cellStyle name="Total 2 2 3 2 2 11" xfId="39584"/>
    <cellStyle name="Total 2 2 3 2 2 2" xfId="39585"/>
    <cellStyle name="Total 2 2 3 2 2 2 2" xfId="39586"/>
    <cellStyle name="Total 2 2 3 2 2 3" xfId="39587"/>
    <cellStyle name="Total 2 2 3 2 2 3 2" xfId="39588"/>
    <cellStyle name="Total 2 2 3 2 2 4" xfId="39589"/>
    <cellStyle name="Total 2 2 3 2 2 4 2" xfId="39590"/>
    <cellStyle name="Total 2 2 3 2 2 5" xfId="39591"/>
    <cellStyle name="Total 2 2 3 2 2 5 2" xfId="39592"/>
    <cellStyle name="Total 2 2 3 2 2 6" xfId="39593"/>
    <cellStyle name="Total 2 2 3 2 2 6 2" xfId="39594"/>
    <cellStyle name="Total 2 2 3 2 2 7" xfId="39595"/>
    <cellStyle name="Total 2 2 3 2 2 7 2" xfId="39596"/>
    <cellStyle name="Total 2 2 3 2 2 8" xfId="39597"/>
    <cellStyle name="Total 2 2 3 2 2 8 2" xfId="39598"/>
    <cellStyle name="Total 2 2 3 2 2 9" xfId="39599"/>
    <cellStyle name="Total 2 2 3 2 2 9 2" xfId="39600"/>
    <cellStyle name="Total 2 2 3 2 3" xfId="39601"/>
    <cellStyle name="Total 2 2 3 2 3 10" xfId="39602"/>
    <cellStyle name="Total 2 2 3 2 3 10 2" xfId="39603"/>
    <cellStyle name="Total 2 2 3 2 3 11" xfId="39604"/>
    <cellStyle name="Total 2 2 3 2 3 2" xfId="39605"/>
    <cellStyle name="Total 2 2 3 2 3 2 2" xfId="39606"/>
    <cellStyle name="Total 2 2 3 2 3 3" xfId="39607"/>
    <cellStyle name="Total 2 2 3 2 3 3 2" xfId="39608"/>
    <cellStyle name="Total 2 2 3 2 3 4" xfId="39609"/>
    <cellStyle name="Total 2 2 3 2 3 4 2" xfId="39610"/>
    <cellStyle name="Total 2 2 3 2 3 5" xfId="39611"/>
    <cellStyle name="Total 2 2 3 2 3 5 2" xfId="39612"/>
    <cellStyle name="Total 2 2 3 2 3 6" xfId="39613"/>
    <cellStyle name="Total 2 2 3 2 3 6 2" xfId="39614"/>
    <cellStyle name="Total 2 2 3 2 3 7" xfId="39615"/>
    <cellStyle name="Total 2 2 3 2 3 7 2" xfId="39616"/>
    <cellStyle name="Total 2 2 3 2 3 8" xfId="39617"/>
    <cellStyle name="Total 2 2 3 2 3 8 2" xfId="39618"/>
    <cellStyle name="Total 2 2 3 2 3 9" xfId="39619"/>
    <cellStyle name="Total 2 2 3 2 3 9 2" xfId="39620"/>
    <cellStyle name="Total 2 2 3 2 4" xfId="39621"/>
    <cellStyle name="Total 2 2 3 2 4 2" xfId="39622"/>
    <cellStyle name="Total 2 2 3 2 5" xfId="39623"/>
    <cellStyle name="Total 2 2 3 2 5 2" xfId="39624"/>
    <cellStyle name="Total 2 2 3 2 6" xfId="39625"/>
    <cellStyle name="Total 2 2 3 2 6 2" xfId="39626"/>
    <cellStyle name="Total 2 2 3 2 7" xfId="39627"/>
    <cellStyle name="Total 2 2 3 2 7 2" xfId="39628"/>
    <cellStyle name="Total 2 2 3 2 8" xfId="39629"/>
    <cellStyle name="Total 2 2 3 2 8 2" xfId="39630"/>
    <cellStyle name="Total 2 2 3 2 9" xfId="39631"/>
    <cellStyle name="Total 2 2 3 2 9 2" xfId="39632"/>
    <cellStyle name="Total 2 2 3 3" xfId="39633"/>
    <cellStyle name="Total 2 2 3 3 10" xfId="39634"/>
    <cellStyle name="Total 2 2 3 3 10 2" xfId="39635"/>
    <cellStyle name="Total 2 2 3 3 11" xfId="39636"/>
    <cellStyle name="Total 2 2 3 3 11 2" xfId="39637"/>
    <cellStyle name="Total 2 2 3 3 12" xfId="39638"/>
    <cellStyle name="Total 2 2 3 3 12 2" xfId="39639"/>
    <cellStyle name="Total 2 2 3 3 13" xfId="39640"/>
    <cellStyle name="Total 2 2 3 3 2" xfId="39641"/>
    <cellStyle name="Total 2 2 3 3 2 10" xfId="39642"/>
    <cellStyle name="Total 2 2 3 3 2 10 2" xfId="39643"/>
    <cellStyle name="Total 2 2 3 3 2 11" xfId="39644"/>
    <cellStyle name="Total 2 2 3 3 2 2" xfId="39645"/>
    <cellStyle name="Total 2 2 3 3 2 2 2" xfId="39646"/>
    <cellStyle name="Total 2 2 3 3 2 3" xfId="39647"/>
    <cellStyle name="Total 2 2 3 3 2 3 2" xfId="39648"/>
    <cellStyle name="Total 2 2 3 3 2 4" xfId="39649"/>
    <cellStyle name="Total 2 2 3 3 2 4 2" xfId="39650"/>
    <cellStyle name="Total 2 2 3 3 2 5" xfId="39651"/>
    <cellStyle name="Total 2 2 3 3 2 5 2" xfId="39652"/>
    <cellStyle name="Total 2 2 3 3 2 6" xfId="39653"/>
    <cellStyle name="Total 2 2 3 3 2 6 2" xfId="39654"/>
    <cellStyle name="Total 2 2 3 3 2 7" xfId="39655"/>
    <cellStyle name="Total 2 2 3 3 2 7 2" xfId="39656"/>
    <cellStyle name="Total 2 2 3 3 2 8" xfId="39657"/>
    <cellStyle name="Total 2 2 3 3 2 8 2" xfId="39658"/>
    <cellStyle name="Total 2 2 3 3 2 9" xfId="39659"/>
    <cellStyle name="Total 2 2 3 3 2 9 2" xfId="39660"/>
    <cellStyle name="Total 2 2 3 3 3" xfId="39661"/>
    <cellStyle name="Total 2 2 3 3 3 10" xfId="39662"/>
    <cellStyle name="Total 2 2 3 3 3 10 2" xfId="39663"/>
    <cellStyle name="Total 2 2 3 3 3 11" xfId="39664"/>
    <cellStyle name="Total 2 2 3 3 3 2" xfId="39665"/>
    <cellStyle name="Total 2 2 3 3 3 2 2" xfId="39666"/>
    <cellStyle name="Total 2 2 3 3 3 3" xfId="39667"/>
    <cellStyle name="Total 2 2 3 3 3 3 2" xfId="39668"/>
    <cellStyle name="Total 2 2 3 3 3 4" xfId="39669"/>
    <cellStyle name="Total 2 2 3 3 3 4 2" xfId="39670"/>
    <cellStyle name="Total 2 2 3 3 3 5" xfId="39671"/>
    <cellStyle name="Total 2 2 3 3 3 5 2" xfId="39672"/>
    <cellStyle name="Total 2 2 3 3 3 6" xfId="39673"/>
    <cellStyle name="Total 2 2 3 3 3 6 2" xfId="39674"/>
    <cellStyle name="Total 2 2 3 3 3 7" xfId="39675"/>
    <cellStyle name="Total 2 2 3 3 3 7 2" xfId="39676"/>
    <cellStyle name="Total 2 2 3 3 3 8" xfId="39677"/>
    <cellStyle name="Total 2 2 3 3 3 8 2" xfId="39678"/>
    <cellStyle name="Total 2 2 3 3 3 9" xfId="39679"/>
    <cellStyle name="Total 2 2 3 3 3 9 2" xfId="39680"/>
    <cellStyle name="Total 2 2 3 3 4" xfId="39681"/>
    <cellStyle name="Total 2 2 3 3 4 2" xfId="39682"/>
    <cellStyle name="Total 2 2 3 3 5" xfId="39683"/>
    <cellStyle name="Total 2 2 3 3 5 2" xfId="39684"/>
    <cellStyle name="Total 2 2 3 3 6" xfId="39685"/>
    <cellStyle name="Total 2 2 3 3 6 2" xfId="39686"/>
    <cellStyle name="Total 2 2 3 3 7" xfId="39687"/>
    <cellStyle name="Total 2 2 3 3 7 2" xfId="39688"/>
    <cellStyle name="Total 2 2 3 3 8" xfId="39689"/>
    <cellStyle name="Total 2 2 3 3 8 2" xfId="39690"/>
    <cellStyle name="Total 2 2 3 3 9" xfId="39691"/>
    <cellStyle name="Total 2 2 3 3 9 2" xfId="39692"/>
    <cellStyle name="Total 2 2 3 4" xfId="39693"/>
    <cellStyle name="Total 2 2 3 4 10" xfId="39694"/>
    <cellStyle name="Total 2 2 3 4 10 2" xfId="39695"/>
    <cellStyle name="Total 2 2 3 4 11" xfId="39696"/>
    <cellStyle name="Total 2 2 3 4 2" xfId="39697"/>
    <cellStyle name="Total 2 2 3 4 2 2" xfId="39698"/>
    <cellStyle name="Total 2 2 3 4 3" xfId="39699"/>
    <cellStyle name="Total 2 2 3 4 3 2" xfId="39700"/>
    <cellStyle name="Total 2 2 3 4 4" xfId="39701"/>
    <cellStyle name="Total 2 2 3 4 4 2" xfId="39702"/>
    <cellStyle name="Total 2 2 3 4 5" xfId="39703"/>
    <cellStyle name="Total 2 2 3 4 5 2" xfId="39704"/>
    <cellStyle name="Total 2 2 3 4 6" xfId="39705"/>
    <cellStyle name="Total 2 2 3 4 6 2" xfId="39706"/>
    <cellStyle name="Total 2 2 3 4 7" xfId="39707"/>
    <cellStyle name="Total 2 2 3 4 7 2" xfId="39708"/>
    <cellStyle name="Total 2 2 3 4 8" xfId="39709"/>
    <cellStyle name="Total 2 2 3 4 8 2" xfId="39710"/>
    <cellStyle name="Total 2 2 3 4 9" xfId="39711"/>
    <cellStyle name="Total 2 2 3 4 9 2" xfId="39712"/>
    <cellStyle name="Total 2 2 3 5" xfId="39713"/>
    <cellStyle name="Total 2 2 3 5 10" xfId="39714"/>
    <cellStyle name="Total 2 2 3 5 10 2" xfId="39715"/>
    <cellStyle name="Total 2 2 3 5 11" xfId="39716"/>
    <cellStyle name="Total 2 2 3 5 2" xfId="39717"/>
    <cellStyle name="Total 2 2 3 5 2 2" xfId="39718"/>
    <cellStyle name="Total 2 2 3 5 3" xfId="39719"/>
    <cellStyle name="Total 2 2 3 5 3 2" xfId="39720"/>
    <cellStyle name="Total 2 2 3 5 4" xfId="39721"/>
    <cellStyle name="Total 2 2 3 5 4 2" xfId="39722"/>
    <cellStyle name="Total 2 2 3 5 5" xfId="39723"/>
    <cellStyle name="Total 2 2 3 5 5 2" xfId="39724"/>
    <cellStyle name="Total 2 2 3 5 6" xfId="39725"/>
    <cellStyle name="Total 2 2 3 5 6 2" xfId="39726"/>
    <cellStyle name="Total 2 2 3 5 7" xfId="39727"/>
    <cellStyle name="Total 2 2 3 5 7 2" xfId="39728"/>
    <cellStyle name="Total 2 2 3 5 8" xfId="39729"/>
    <cellStyle name="Total 2 2 3 5 8 2" xfId="39730"/>
    <cellStyle name="Total 2 2 3 5 9" xfId="39731"/>
    <cellStyle name="Total 2 2 3 5 9 2" xfId="39732"/>
    <cellStyle name="Total 2 2 3 6" xfId="39733"/>
    <cellStyle name="Total 2 2 3 6 2" xfId="39734"/>
    <cellStyle name="Total 2 2 3 7" xfId="39735"/>
    <cellStyle name="Total 2 2 3 7 2" xfId="39736"/>
    <cellStyle name="Total 2 2 3 8" xfId="39737"/>
    <cellStyle name="Total 2 2 3 8 2" xfId="39738"/>
    <cellStyle name="Total 2 2 3 9" xfId="39739"/>
    <cellStyle name="Total 2 2 3 9 2" xfId="39740"/>
    <cellStyle name="Total 2 2 4" xfId="39741"/>
    <cellStyle name="Total 2 2 4 10" xfId="39742"/>
    <cellStyle name="Total 2 2 4 10 2" xfId="39743"/>
    <cellStyle name="Total 2 2 4 11" xfId="39744"/>
    <cellStyle name="Total 2 2 4 11 2" xfId="39745"/>
    <cellStyle name="Total 2 2 4 12" xfId="39746"/>
    <cellStyle name="Total 2 2 4 12 2" xfId="39747"/>
    <cellStyle name="Total 2 2 4 13" xfId="39748"/>
    <cellStyle name="Total 2 2 4 2" xfId="39749"/>
    <cellStyle name="Total 2 2 4 2 10" xfId="39750"/>
    <cellStyle name="Total 2 2 4 2 10 2" xfId="39751"/>
    <cellStyle name="Total 2 2 4 2 11" xfId="39752"/>
    <cellStyle name="Total 2 2 4 2 2" xfId="39753"/>
    <cellStyle name="Total 2 2 4 2 2 2" xfId="39754"/>
    <cellStyle name="Total 2 2 4 2 3" xfId="39755"/>
    <cellStyle name="Total 2 2 4 2 3 2" xfId="39756"/>
    <cellStyle name="Total 2 2 4 2 4" xfId="39757"/>
    <cellStyle name="Total 2 2 4 2 4 2" xfId="39758"/>
    <cellStyle name="Total 2 2 4 2 5" xfId="39759"/>
    <cellStyle name="Total 2 2 4 2 5 2" xfId="39760"/>
    <cellStyle name="Total 2 2 4 2 6" xfId="39761"/>
    <cellStyle name="Total 2 2 4 2 6 2" xfId="39762"/>
    <cellStyle name="Total 2 2 4 2 7" xfId="39763"/>
    <cellStyle name="Total 2 2 4 2 7 2" xfId="39764"/>
    <cellStyle name="Total 2 2 4 2 8" xfId="39765"/>
    <cellStyle name="Total 2 2 4 2 8 2" xfId="39766"/>
    <cellStyle name="Total 2 2 4 2 9" xfId="39767"/>
    <cellStyle name="Total 2 2 4 2 9 2" xfId="39768"/>
    <cellStyle name="Total 2 2 4 3" xfId="39769"/>
    <cellStyle name="Total 2 2 4 3 10" xfId="39770"/>
    <cellStyle name="Total 2 2 4 3 10 2" xfId="39771"/>
    <cellStyle name="Total 2 2 4 3 11" xfId="39772"/>
    <cellStyle name="Total 2 2 4 3 2" xfId="39773"/>
    <cellStyle name="Total 2 2 4 3 2 2" xfId="39774"/>
    <cellStyle name="Total 2 2 4 3 3" xfId="39775"/>
    <cellStyle name="Total 2 2 4 3 3 2" xfId="39776"/>
    <cellStyle name="Total 2 2 4 3 4" xfId="39777"/>
    <cellStyle name="Total 2 2 4 3 4 2" xfId="39778"/>
    <cellStyle name="Total 2 2 4 3 5" xfId="39779"/>
    <cellStyle name="Total 2 2 4 3 5 2" xfId="39780"/>
    <cellStyle name="Total 2 2 4 3 6" xfId="39781"/>
    <cellStyle name="Total 2 2 4 3 6 2" xfId="39782"/>
    <cellStyle name="Total 2 2 4 3 7" xfId="39783"/>
    <cellStyle name="Total 2 2 4 3 7 2" xfId="39784"/>
    <cellStyle name="Total 2 2 4 3 8" xfId="39785"/>
    <cellStyle name="Total 2 2 4 3 8 2" xfId="39786"/>
    <cellStyle name="Total 2 2 4 3 9" xfId="39787"/>
    <cellStyle name="Total 2 2 4 3 9 2" xfId="39788"/>
    <cellStyle name="Total 2 2 4 4" xfId="39789"/>
    <cellStyle name="Total 2 2 4 4 2" xfId="39790"/>
    <cellStyle name="Total 2 2 4 5" xfId="39791"/>
    <cellStyle name="Total 2 2 4 5 2" xfId="39792"/>
    <cellStyle name="Total 2 2 4 6" xfId="39793"/>
    <cellStyle name="Total 2 2 4 6 2" xfId="39794"/>
    <cellStyle name="Total 2 2 4 7" xfId="39795"/>
    <cellStyle name="Total 2 2 4 7 2" xfId="39796"/>
    <cellStyle name="Total 2 2 4 8" xfId="39797"/>
    <cellStyle name="Total 2 2 4 8 2" xfId="39798"/>
    <cellStyle name="Total 2 2 4 9" xfId="39799"/>
    <cellStyle name="Total 2 2 4 9 2" xfId="39800"/>
    <cellStyle name="Total 2 2 5" xfId="39801"/>
    <cellStyle name="Total 2 2 5 10" xfId="39802"/>
    <cellStyle name="Total 2 2 5 10 2" xfId="39803"/>
    <cellStyle name="Total 2 2 5 11" xfId="39804"/>
    <cellStyle name="Total 2 2 5 11 2" xfId="39805"/>
    <cellStyle name="Total 2 2 5 12" xfId="39806"/>
    <cellStyle name="Total 2 2 5 12 2" xfId="39807"/>
    <cellStyle name="Total 2 2 5 13" xfId="39808"/>
    <cellStyle name="Total 2 2 5 2" xfId="39809"/>
    <cellStyle name="Total 2 2 5 2 10" xfId="39810"/>
    <cellStyle name="Total 2 2 5 2 10 2" xfId="39811"/>
    <cellStyle name="Total 2 2 5 2 11" xfId="39812"/>
    <cellStyle name="Total 2 2 5 2 2" xfId="39813"/>
    <cellStyle name="Total 2 2 5 2 2 2" xfId="39814"/>
    <cellStyle name="Total 2 2 5 2 3" xfId="39815"/>
    <cellStyle name="Total 2 2 5 2 3 2" xfId="39816"/>
    <cellStyle name="Total 2 2 5 2 4" xfId="39817"/>
    <cellStyle name="Total 2 2 5 2 4 2" xfId="39818"/>
    <cellStyle name="Total 2 2 5 2 5" xfId="39819"/>
    <cellStyle name="Total 2 2 5 2 5 2" xfId="39820"/>
    <cellStyle name="Total 2 2 5 2 6" xfId="39821"/>
    <cellStyle name="Total 2 2 5 2 6 2" xfId="39822"/>
    <cellStyle name="Total 2 2 5 2 7" xfId="39823"/>
    <cellStyle name="Total 2 2 5 2 7 2" xfId="39824"/>
    <cellStyle name="Total 2 2 5 2 8" xfId="39825"/>
    <cellStyle name="Total 2 2 5 2 8 2" xfId="39826"/>
    <cellStyle name="Total 2 2 5 2 9" xfId="39827"/>
    <cellStyle name="Total 2 2 5 2 9 2" xfId="39828"/>
    <cellStyle name="Total 2 2 5 3" xfId="39829"/>
    <cellStyle name="Total 2 2 5 3 10" xfId="39830"/>
    <cellStyle name="Total 2 2 5 3 10 2" xfId="39831"/>
    <cellStyle name="Total 2 2 5 3 11" xfId="39832"/>
    <cellStyle name="Total 2 2 5 3 2" xfId="39833"/>
    <cellStyle name="Total 2 2 5 3 2 2" xfId="39834"/>
    <cellStyle name="Total 2 2 5 3 3" xfId="39835"/>
    <cellStyle name="Total 2 2 5 3 3 2" xfId="39836"/>
    <cellStyle name="Total 2 2 5 3 4" xfId="39837"/>
    <cellStyle name="Total 2 2 5 3 4 2" xfId="39838"/>
    <cellStyle name="Total 2 2 5 3 5" xfId="39839"/>
    <cellStyle name="Total 2 2 5 3 5 2" xfId="39840"/>
    <cellStyle name="Total 2 2 5 3 6" xfId="39841"/>
    <cellStyle name="Total 2 2 5 3 6 2" xfId="39842"/>
    <cellStyle name="Total 2 2 5 3 7" xfId="39843"/>
    <cellStyle name="Total 2 2 5 3 7 2" xfId="39844"/>
    <cellStyle name="Total 2 2 5 3 8" xfId="39845"/>
    <cellStyle name="Total 2 2 5 3 8 2" xfId="39846"/>
    <cellStyle name="Total 2 2 5 3 9" xfId="39847"/>
    <cellStyle name="Total 2 2 5 3 9 2" xfId="39848"/>
    <cellStyle name="Total 2 2 5 4" xfId="39849"/>
    <cellStyle name="Total 2 2 5 4 2" xfId="39850"/>
    <cellStyle name="Total 2 2 5 5" xfId="39851"/>
    <cellStyle name="Total 2 2 5 5 2" xfId="39852"/>
    <cellStyle name="Total 2 2 5 6" xfId="39853"/>
    <cellStyle name="Total 2 2 5 6 2" xfId="39854"/>
    <cellStyle name="Total 2 2 5 7" xfId="39855"/>
    <cellStyle name="Total 2 2 5 7 2" xfId="39856"/>
    <cellStyle name="Total 2 2 5 8" xfId="39857"/>
    <cellStyle name="Total 2 2 5 8 2" xfId="39858"/>
    <cellStyle name="Total 2 2 5 9" xfId="39859"/>
    <cellStyle name="Total 2 2 5 9 2" xfId="39860"/>
    <cellStyle name="Total 2 2 6" xfId="39861"/>
    <cellStyle name="Total 2 2 6 2" xfId="39862"/>
    <cellStyle name="Total 2 2 7" xfId="39863"/>
    <cellStyle name="Total 2 2 7 2" xfId="39864"/>
    <cellStyle name="Total 2 2 8" xfId="39865"/>
    <cellStyle name="Total 2 2 8 2" xfId="39866"/>
    <cellStyle name="Total 2 2 9" xfId="39867"/>
    <cellStyle name="Total 2 2 9 2" xfId="39868"/>
    <cellStyle name="Total 2 20" xfId="39869"/>
    <cellStyle name="Total 2 21" xfId="39870"/>
    <cellStyle name="Total 2 3" xfId="39871"/>
    <cellStyle name="Total 2 3 10" xfId="39872"/>
    <cellStyle name="Total 2 3 10 2" xfId="39873"/>
    <cellStyle name="Total 2 3 11" xfId="39874"/>
    <cellStyle name="Total 2 3 11 2" xfId="39875"/>
    <cellStyle name="Total 2 3 12" xfId="39876"/>
    <cellStyle name="Total 2 3 12 2" xfId="39877"/>
    <cellStyle name="Total 2 3 13" xfId="39878"/>
    <cellStyle name="Total 2 3 13 2" xfId="39879"/>
    <cellStyle name="Total 2 3 14" xfId="39880"/>
    <cellStyle name="Total 2 3 14 2" xfId="39881"/>
    <cellStyle name="Total 2 3 15" xfId="39882"/>
    <cellStyle name="Total 2 3 16" xfId="39883"/>
    <cellStyle name="Total 2 3 17" xfId="39884"/>
    <cellStyle name="Total 2 3 2" xfId="39885"/>
    <cellStyle name="Total 2 3 2 10" xfId="39886"/>
    <cellStyle name="Total 2 3 2 10 2" xfId="39887"/>
    <cellStyle name="Total 2 3 2 11" xfId="39888"/>
    <cellStyle name="Total 2 3 2 11 2" xfId="39889"/>
    <cellStyle name="Total 2 3 2 12" xfId="39890"/>
    <cellStyle name="Total 2 3 2 12 2" xfId="39891"/>
    <cellStyle name="Total 2 3 2 13" xfId="39892"/>
    <cellStyle name="Total 2 3 2 13 2" xfId="39893"/>
    <cellStyle name="Total 2 3 2 14" xfId="39894"/>
    <cellStyle name="Total 2 3 2 14 2" xfId="39895"/>
    <cellStyle name="Total 2 3 2 15" xfId="39896"/>
    <cellStyle name="Total 2 3 2 2" xfId="39897"/>
    <cellStyle name="Total 2 3 2 2 10" xfId="39898"/>
    <cellStyle name="Total 2 3 2 2 10 2" xfId="39899"/>
    <cellStyle name="Total 2 3 2 2 11" xfId="39900"/>
    <cellStyle name="Total 2 3 2 2 11 2" xfId="39901"/>
    <cellStyle name="Total 2 3 2 2 12" xfId="39902"/>
    <cellStyle name="Total 2 3 2 2 12 2" xfId="39903"/>
    <cellStyle name="Total 2 3 2 2 13" xfId="39904"/>
    <cellStyle name="Total 2 3 2 2 2" xfId="39905"/>
    <cellStyle name="Total 2 3 2 2 2 10" xfId="39906"/>
    <cellStyle name="Total 2 3 2 2 2 10 2" xfId="39907"/>
    <cellStyle name="Total 2 3 2 2 2 11" xfId="39908"/>
    <cellStyle name="Total 2 3 2 2 2 2" xfId="39909"/>
    <cellStyle name="Total 2 3 2 2 2 2 2" xfId="39910"/>
    <cellStyle name="Total 2 3 2 2 2 3" xfId="39911"/>
    <cellStyle name="Total 2 3 2 2 2 3 2" xfId="39912"/>
    <cellStyle name="Total 2 3 2 2 2 4" xfId="39913"/>
    <cellStyle name="Total 2 3 2 2 2 4 2" xfId="39914"/>
    <cellStyle name="Total 2 3 2 2 2 5" xfId="39915"/>
    <cellStyle name="Total 2 3 2 2 2 5 2" xfId="39916"/>
    <cellStyle name="Total 2 3 2 2 2 6" xfId="39917"/>
    <cellStyle name="Total 2 3 2 2 2 6 2" xfId="39918"/>
    <cellStyle name="Total 2 3 2 2 2 7" xfId="39919"/>
    <cellStyle name="Total 2 3 2 2 2 7 2" xfId="39920"/>
    <cellStyle name="Total 2 3 2 2 2 8" xfId="39921"/>
    <cellStyle name="Total 2 3 2 2 2 8 2" xfId="39922"/>
    <cellStyle name="Total 2 3 2 2 2 9" xfId="39923"/>
    <cellStyle name="Total 2 3 2 2 2 9 2" xfId="39924"/>
    <cellStyle name="Total 2 3 2 2 3" xfId="39925"/>
    <cellStyle name="Total 2 3 2 2 3 10" xfId="39926"/>
    <cellStyle name="Total 2 3 2 2 3 10 2" xfId="39927"/>
    <cellStyle name="Total 2 3 2 2 3 11" xfId="39928"/>
    <cellStyle name="Total 2 3 2 2 3 2" xfId="39929"/>
    <cellStyle name="Total 2 3 2 2 3 2 2" xfId="39930"/>
    <cellStyle name="Total 2 3 2 2 3 3" xfId="39931"/>
    <cellStyle name="Total 2 3 2 2 3 3 2" xfId="39932"/>
    <cellStyle name="Total 2 3 2 2 3 4" xfId="39933"/>
    <cellStyle name="Total 2 3 2 2 3 4 2" xfId="39934"/>
    <cellStyle name="Total 2 3 2 2 3 5" xfId="39935"/>
    <cellStyle name="Total 2 3 2 2 3 5 2" xfId="39936"/>
    <cellStyle name="Total 2 3 2 2 3 6" xfId="39937"/>
    <cellStyle name="Total 2 3 2 2 3 6 2" xfId="39938"/>
    <cellStyle name="Total 2 3 2 2 3 7" xfId="39939"/>
    <cellStyle name="Total 2 3 2 2 3 7 2" xfId="39940"/>
    <cellStyle name="Total 2 3 2 2 3 8" xfId="39941"/>
    <cellStyle name="Total 2 3 2 2 3 8 2" xfId="39942"/>
    <cellStyle name="Total 2 3 2 2 3 9" xfId="39943"/>
    <cellStyle name="Total 2 3 2 2 3 9 2" xfId="39944"/>
    <cellStyle name="Total 2 3 2 2 4" xfId="39945"/>
    <cellStyle name="Total 2 3 2 2 4 2" xfId="39946"/>
    <cellStyle name="Total 2 3 2 2 5" xfId="39947"/>
    <cellStyle name="Total 2 3 2 2 5 2" xfId="39948"/>
    <cellStyle name="Total 2 3 2 2 6" xfId="39949"/>
    <cellStyle name="Total 2 3 2 2 6 2" xfId="39950"/>
    <cellStyle name="Total 2 3 2 2 7" xfId="39951"/>
    <cellStyle name="Total 2 3 2 2 7 2" xfId="39952"/>
    <cellStyle name="Total 2 3 2 2 8" xfId="39953"/>
    <cellStyle name="Total 2 3 2 2 8 2" xfId="39954"/>
    <cellStyle name="Total 2 3 2 2 9" xfId="39955"/>
    <cellStyle name="Total 2 3 2 2 9 2" xfId="39956"/>
    <cellStyle name="Total 2 3 2 3" xfId="39957"/>
    <cellStyle name="Total 2 3 2 3 10" xfId="39958"/>
    <cellStyle name="Total 2 3 2 3 10 2" xfId="39959"/>
    <cellStyle name="Total 2 3 2 3 11" xfId="39960"/>
    <cellStyle name="Total 2 3 2 3 11 2" xfId="39961"/>
    <cellStyle name="Total 2 3 2 3 12" xfId="39962"/>
    <cellStyle name="Total 2 3 2 3 12 2" xfId="39963"/>
    <cellStyle name="Total 2 3 2 3 13" xfId="39964"/>
    <cellStyle name="Total 2 3 2 3 2" xfId="39965"/>
    <cellStyle name="Total 2 3 2 3 2 10" xfId="39966"/>
    <cellStyle name="Total 2 3 2 3 2 10 2" xfId="39967"/>
    <cellStyle name="Total 2 3 2 3 2 11" xfId="39968"/>
    <cellStyle name="Total 2 3 2 3 2 2" xfId="39969"/>
    <cellStyle name="Total 2 3 2 3 2 2 2" xfId="39970"/>
    <cellStyle name="Total 2 3 2 3 2 3" xfId="39971"/>
    <cellStyle name="Total 2 3 2 3 2 3 2" xfId="39972"/>
    <cellStyle name="Total 2 3 2 3 2 4" xfId="39973"/>
    <cellStyle name="Total 2 3 2 3 2 4 2" xfId="39974"/>
    <cellStyle name="Total 2 3 2 3 2 5" xfId="39975"/>
    <cellStyle name="Total 2 3 2 3 2 5 2" xfId="39976"/>
    <cellStyle name="Total 2 3 2 3 2 6" xfId="39977"/>
    <cellStyle name="Total 2 3 2 3 2 6 2" xfId="39978"/>
    <cellStyle name="Total 2 3 2 3 2 7" xfId="39979"/>
    <cellStyle name="Total 2 3 2 3 2 7 2" xfId="39980"/>
    <cellStyle name="Total 2 3 2 3 2 8" xfId="39981"/>
    <cellStyle name="Total 2 3 2 3 2 8 2" xfId="39982"/>
    <cellStyle name="Total 2 3 2 3 2 9" xfId="39983"/>
    <cellStyle name="Total 2 3 2 3 2 9 2" xfId="39984"/>
    <cellStyle name="Total 2 3 2 3 3" xfId="39985"/>
    <cellStyle name="Total 2 3 2 3 3 10" xfId="39986"/>
    <cellStyle name="Total 2 3 2 3 3 10 2" xfId="39987"/>
    <cellStyle name="Total 2 3 2 3 3 11" xfId="39988"/>
    <cellStyle name="Total 2 3 2 3 3 2" xfId="39989"/>
    <cellStyle name="Total 2 3 2 3 3 2 2" xfId="39990"/>
    <cellStyle name="Total 2 3 2 3 3 3" xfId="39991"/>
    <cellStyle name="Total 2 3 2 3 3 3 2" xfId="39992"/>
    <cellStyle name="Total 2 3 2 3 3 4" xfId="39993"/>
    <cellStyle name="Total 2 3 2 3 3 4 2" xfId="39994"/>
    <cellStyle name="Total 2 3 2 3 3 5" xfId="39995"/>
    <cellStyle name="Total 2 3 2 3 3 5 2" xfId="39996"/>
    <cellStyle name="Total 2 3 2 3 3 6" xfId="39997"/>
    <cellStyle name="Total 2 3 2 3 3 6 2" xfId="39998"/>
    <cellStyle name="Total 2 3 2 3 3 7" xfId="39999"/>
    <cellStyle name="Total 2 3 2 3 3 7 2" xfId="40000"/>
    <cellStyle name="Total 2 3 2 3 3 8" xfId="40001"/>
    <cellStyle name="Total 2 3 2 3 3 8 2" xfId="40002"/>
    <cellStyle name="Total 2 3 2 3 3 9" xfId="40003"/>
    <cellStyle name="Total 2 3 2 3 3 9 2" xfId="40004"/>
    <cellStyle name="Total 2 3 2 3 4" xfId="40005"/>
    <cellStyle name="Total 2 3 2 3 4 2" xfId="40006"/>
    <cellStyle name="Total 2 3 2 3 5" xfId="40007"/>
    <cellStyle name="Total 2 3 2 3 5 2" xfId="40008"/>
    <cellStyle name="Total 2 3 2 3 6" xfId="40009"/>
    <cellStyle name="Total 2 3 2 3 6 2" xfId="40010"/>
    <cellStyle name="Total 2 3 2 3 7" xfId="40011"/>
    <cellStyle name="Total 2 3 2 3 7 2" xfId="40012"/>
    <cellStyle name="Total 2 3 2 3 8" xfId="40013"/>
    <cellStyle name="Total 2 3 2 3 8 2" xfId="40014"/>
    <cellStyle name="Total 2 3 2 3 9" xfId="40015"/>
    <cellStyle name="Total 2 3 2 3 9 2" xfId="40016"/>
    <cellStyle name="Total 2 3 2 4" xfId="40017"/>
    <cellStyle name="Total 2 3 2 4 10" xfId="40018"/>
    <cellStyle name="Total 2 3 2 4 10 2" xfId="40019"/>
    <cellStyle name="Total 2 3 2 4 11" xfId="40020"/>
    <cellStyle name="Total 2 3 2 4 2" xfId="40021"/>
    <cellStyle name="Total 2 3 2 4 2 2" xfId="40022"/>
    <cellStyle name="Total 2 3 2 4 3" xfId="40023"/>
    <cellStyle name="Total 2 3 2 4 3 2" xfId="40024"/>
    <cellStyle name="Total 2 3 2 4 4" xfId="40025"/>
    <cellStyle name="Total 2 3 2 4 4 2" xfId="40026"/>
    <cellStyle name="Total 2 3 2 4 5" xfId="40027"/>
    <cellStyle name="Total 2 3 2 4 5 2" xfId="40028"/>
    <cellStyle name="Total 2 3 2 4 6" xfId="40029"/>
    <cellStyle name="Total 2 3 2 4 6 2" xfId="40030"/>
    <cellStyle name="Total 2 3 2 4 7" xfId="40031"/>
    <cellStyle name="Total 2 3 2 4 7 2" xfId="40032"/>
    <cellStyle name="Total 2 3 2 4 8" xfId="40033"/>
    <cellStyle name="Total 2 3 2 4 8 2" xfId="40034"/>
    <cellStyle name="Total 2 3 2 4 9" xfId="40035"/>
    <cellStyle name="Total 2 3 2 4 9 2" xfId="40036"/>
    <cellStyle name="Total 2 3 2 5" xfId="40037"/>
    <cellStyle name="Total 2 3 2 5 10" xfId="40038"/>
    <cellStyle name="Total 2 3 2 5 10 2" xfId="40039"/>
    <cellStyle name="Total 2 3 2 5 11" xfId="40040"/>
    <cellStyle name="Total 2 3 2 5 2" xfId="40041"/>
    <cellStyle name="Total 2 3 2 5 2 2" xfId="40042"/>
    <cellStyle name="Total 2 3 2 5 3" xfId="40043"/>
    <cellStyle name="Total 2 3 2 5 3 2" xfId="40044"/>
    <cellStyle name="Total 2 3 2 5 4" xfId="40045"/>
    <cellStyle name="Total 2 3 2 5 4 2" xfId="40046"/>
    <cellStyle name="Total 2 3 2 5 5" xfId="40047"/>
    <cellStyle name="Total 2 3 2 5 5 2" xfId="40048"/>
    <cellStyle name="Total 2 3 2 5 6" xfId="40049"/>
    <cellStyle name="Total 2 3 2 5 6 2" xfId="40050"/>
    <cellStyle name="Total 2 3 2 5 7" xfId="40051"/>
    <cellStyle name="Total 2 3 2 5 7 2" xfId="40052"/>
    <cellStyle name="Total 2 3 2 5 8" xfId="40053"/>
    <cellStyle name="Total 2 3 2 5 8 2" xfId="40054"/>
    <cellStyle name="Total 2 3 2 5 9" xfId="40055"/>
    <cellStyle name="Total 2 3 2 5 9 2" xfId="40056"/>
    <cellStyle name="Total 2 3 2 6" xfId="40057"/>
    <cellStyle name="Total 2 3 2 6 2" xfId="40058"/>
    <cellStyle name="Total 2 3 2 7" xfId="40059"/>
    <cellStyle name="Total 2 3 2 7 2" xfId="40060"/>
    <cellStyle name="Total 2 3 2 8" xfId="40061"/>
    <cellStyle name="Total 2 3 2 8 2" xfId="40062"/>
    <cellStyle name="Total 2 3 2 9" xfId="40063"/>
    <cellStyle name="Total 2 3 2 9 2" xfId="40064"/>
    <cellStyle name="Total 2 3 3" xfId="40065"/>
    <cellStyle name="Total 2 3 3 10" xfId="40066"/>
    <cellStyle name="Total 2 3 3 10 2" xfId="40067"/>
    <cellStyle name="Total 2 3 3 11" xfId="40068"/>
    <cellStyle name="Total 2 3 3 11 2" xfId="40069"/>
    <cellStyle name="Total 2 3 3 12" xfId="40070"/>
    <cellStyle name="Total 2 3 3 12 2" xfId="40071"/>
    <cellStyle name="Total 2 3 3 13" xfId="40072"/>
    <cellStyle name="Total 2 3 3 13 2" xfId="40073"/>
    <cellStyle name="Total 2 3 3 14" xfId="40074"/>
    <cellStyle name="Total 2 3 3 14 2" xfId="40075"/>
    <cellStyle name="Total 2 3 3 15" xfId="40076"/>
    <cellStyle name="Total 2 3 3 2" xfId="40077"/>
    <cellStyle name="Total 2 3 3 2 10" xfId="40078"/>
    <cellStyle name="Total 2 3 3 2 10 2" xfId="40079"/>
    <cellStyle name="Total 2 3 3 2 11" xfId="40080"/>
    <cellStyle name="Total 2 3 3 2 11 2" xfId="40081"/>
    <cellStyle name="Total 2 3 3 2 12" xfId="40082"/>
    <cellStyle name="Total 2 3 3 2 12 2" xfId="40083"/>
    <cellStyle name="Total 2 3 3 2 13" xfId="40084"/>
    <cellStyle name="Total 2 3 3 2 2" xfId="40085"/>
    <cellStyle name="Total 2 3 3 2 2 10" xfId="40086"/>
    <cellStyle name="Total 2 3 3 2 2 10 2" xfId="40087"/>
    <cellStyle name="Total 2 3 3 2 2 11" xfId="40088"/>
    <cellStyle name="Total 2 3 3 2 2 2" xfId="40089"/>
    <cellStyle name="Total 2 3 3 2 2 2 2" xfId="40090"/>
    <cellStyle name="Total 2 3 3 2 2 3" xfId="40091"/>
    <cellStyle name="Total 2 3 3 2 2 3 2" xfId="40092"/>
    <cellStyle name="Total 2 3 3 2 2 4" xfId="40093"/>
    <cellStyle name="Total 2 3 3 2 2 4 2" xfId="40094"/>
    <cellStyle name="Total 2 3 3 2 2 5" xfId="40095"/>
    <cellStyle name="Total 2 3 3 2 2 5 2" xfId="40096"/>
    <cellStyle name="Total 2 3 3 2 2 6" xfId="40097"/>
    <cellStyle name="Total 2 3 3 2 2 6 2" xfId="40098"/>
    <cellStyle name="Total 2 3 3 2 2 7" xfId="40099"/>
    <cellStyle name="Total 2 3 3 2 2 7 2" xfId="40100"/>
    <cellStyle name="Total 2 3 3 2 2 8" xfId="40101"/>
    <cellStyle name="Total 2 3 3 2 2 8 2" xfId="40102"/>
    <cellStyle name="Total 2 3 3 2 2 9" xfId="40103"/>
    <cellStyle name="Total 2 3 3 2 2 9 2" xfId="40104"/>
    <cellStyle name="Total 2 3 3 2 3" xfId="40105"/>
    <cellStyle name="Total 2 3 3 2 3 10" xfId="40106"/>
    <cellStyle name="Total 2 3 3 2 3 10 2" xfId="40107"/>
    <cellStyle name="Total 2 3 3 2 3 11" xfId="40108"/>
    <cellStyle name="Total 2 3 3 2 3 2" xfId="40109"/>
    <cellStyle name="Total 2 3 3 2 3 2 2" xfId="40110"/>
    <cellStyle name="Total 2 3 3 2 3 3" xfId="40111"/>
    <cellStyle name="Total 2 3 3 2 3 3 2" xfId="40112"/>
    <cellStyle name="Total 2 3 3 2 3 4" xfId="40113"/>
    <cellStyle name="Total 2 3 3 2 3 4 2" xfId="40114"/>
    <cellStyle name="Total 2 3 3 2 3 5" xfId="40115"/>
    <cellStyle name="Total 2 3 3 2 3 5 2" xfId="40116"/>
    <cellStyle name="Total 2 3 3 2 3 6" xfId="40117"/>
    <cellStyle name="Total 2 3 3 2 3 6 2" xfId="40118"/>
    <cellStyle name="Total 2 3 3 2 3 7" xfId="40119"/>
    <cellStyle name="Total 2 3 3 2 3 7 2" xfId="40120"/>
    <cellStyle name="Total 2 3 3 2 3 8" xfId="40121"/>
    <cellStyle name="Total 2 3 3 2 3 8 2" xfId="40122"/>
    <cellStyle name="Total 2 3 3 2 3 9" xfId="40123"/>
    <cellStyle name="Total 2 3 3 2 3 9 2" xfId="40124"/>
    <cellStyle name="Total 2 3 3 2 4" xfId="40125"/>
    <cellStyle name="Total 2 3 3 2 4 2" xfId="40126"/>
    <cellStyle name="Total 2 3 3 2 5" xfId="40127"/>
    <cellStyle name="Total 2 3 3 2 5 2" xfId="40128"/>
    <cellStyle name="Total 2 3 3 2 6" xfId="40129"/>
    <cellStyle name="Total 2 3 3 2 6 2" xfId="40130"/>
    <cellStyle name="Total 2 3 3 2 7" xfId="40131"/>
    <cellStyle name="Total 2 3 3 2 7 2" xfId="40132"/>
    <cellStyle name="Total 2 3 3 2 8" xfId="40133"/>
    <cellStyle name="Total 2 3 3 2 8 2" xfId="40134"/>
    <cellStyle name="Total 2 3 3 2 9" xfId="40135"/>
    <cellStyle name="Total 2 3 3 2 9 2" xfId="40136"/>
    <cellStyle name="Total 2 3 3 3" xfId="40137"/>
    <cellStyle name="Total 2 3 3 3 10" xfId="40138"/>
    <cellStyle name="Total 2 3 3 3 10 2" xfId="40139"/>
    <cellStyle name="Total 2 3 3 3 11" xfId="40140"/>
    <cellStyle name="Total 2 3 3 3 11 2" xfId="40141"/>
    <cellStyle name="Total 2 3 3 3 12" xfId="40142"/>
    <cellStyle name="Total 2 3 3 3 12 2" xfId="40143"/>
    <cellStyle name="Total 2 3 3 3 13" xfId="40144"/>
    <cellStyle name="Total 2 3 3 3 2" xfId="40145"/>
    <cellStyle name="Total 2 3 3 3 2 10" xfId="40146"/>
    <cellStyle name="Total 2 3 3 3 2 10 2" xfId="40147"/>
    <cellStyle name="Total 2 3 3 3 2 11" xfId="40148"/>
    <cellStyle name="Total 2 3 3 3 2 2" xfId="40149"/>
    <cellStyle name="Total 2 3 3 3 2 2 2" xfId="40150"/>
    <cellStyle name="Total 2 3 3 3 2 3" xfId="40151"/>
    <cellStyle name="Total 2 3 3 3 2 3 2" xfId="40152"/>
    <cellStyle name="Total 2 3 3 3 2 4" xfId="40153"/>
    <cellStyle name="Total 2 3 3 3 2 4 2" xfId="40154"/>
    <cellStyle name="Total 2 3 3 3 2 5" xfId="40155"/>
    <cellStyle name="Total 2 3 3 3 2 5 2" xfId="40156"/>
    <cellStyle name="Total 2 3 3 3 2 6" xfId="40157"/>
    <cellStyle name="Total 2 3 3 3 2 6 2" xfId="40158"/>
    <cellStyle name="Total 2 3 3 3 2 7" xfId="40159"/>
    <cellStyle name="Total 2 3 3 3 2 7 2" xfId="40160"/>
    <cellStyle name="Total 2 3 3 3 2 8" xfId="40161"/>
    <cellStyle name="Total 2 3 3 3 2 8 2" xfId="40162"/>
    <cellStyle name="Total 2 3 3 3 2 9" xfId="40163"/>
    <cellStyle name="Total 2 3 3 3 2 9 2" xfId="40164"/>
    <cellStyle name="Total 2 3 3 3 3" xfId="40165"/>
    <cellStyle name="Total 2 3 3 3 3 10" xfId="40166"/>
    <cellStyle name="Total 2 3 3 3 3 10 2" xfId="40167"/>
    <cellStyle name="Total 2 3 3 3 3 11" xfId="40168"/>
    <cellStyle name="Total 2 3 3 3 3 2" xfId="40169"/>
    <cellStyle name="Total 2 3 3 3 3 2 2" xfId="40170"/>
    <cellStyle name="Total 2 3 3 3 3 3" xfId="40171"/>
    <cellStyle name="Total 2 3 3 3 3 3 2" xfId="40172"/>
    <cellStyle name="Total 2 3 3 3 3 4" xfId="40173"/>
    <cellStyle name="Total 2 3 3 3 3 4 2" xfId="40174"/>
    <cellStyle name="Total 2 3 3 3 3 5" xfId="40175"/>
    <cellStyle name="Total 2 3 3 3 3 5 2" xfId="40176"/>
    <cellStyle name="Total 2 3 3 3 3 6" xfId="40177"/>
    <cellStyle name="Total 2 3 3 3 3 6 2" xfId="40178"/>
    <cellStyle name="Total 2 3 3 3 3 7" xfId="40179"/>
    <cellStyle name="Total 2 3 3 3 3 7 2" xfId="40180"/>
    <cellStyle name="Total 2 3 3 3 3 8" xfId="40181"/>
    <cellStyle name="Total 2 3 3 3 3 8 2" xfId="40182"/>
    <cellStyle name="Total 2 3 3 3 3 9" xfId="40183"/>
    <cellStyle name="Total 2 3 3 3 3 9 2" xfId="40184"/>
    <cellStyle name="Total 2 3 3 3 4" xfId="40185"/>
    <cellStyle name="Total 2 3 3 3 4 2" xfId="40186"/>
    <cellStyle name="Total 2 3 3 3 5" xfId="40187"/>
    <cellStyle name="Total 2 3 3 3 5 2" xfId="40188"/>
    <cellStyle name="Total 2 3 3 3 6" xfId="40189"/>
    <cellStyle name="Total 2 3 3 3 6 2" xfId="40190"/>
    <cellStyle name="Total 2 3 3 3 7" xfId="40191"/>
    <cellStyle name="Total 2 3 3 3 7 2" xfId="40192"/>
    <cellStyle name="Total 2 3 3 3 8" xfId="40193"/>
    <cellStyle name="Total 2 3 3 3 8 2" xfId="40194"/>
    <cellStyle name="Total 2 3 3 3 9" xfId="40195"/>
    <cellStyle name="Total 2 3 3 3 9 2" xfId="40196"/>
    <cellStyle name="Total 2 3 3 4" xfId="40197"/>
    <cellStyle name="Total 2 3 3 4 10" xfId="40198"/>
    <cellStyle name="Total 2 3 3 4 10 2" xfId="40199"/>
    <cellStyle name="Total 2 3 3 4 11" xfId="40200"/>
    <cellStyle name="Total 2 3 3 4 2" xfId="40201"/>
    <cellStyle name="Total 2 3 3 4 2 2" xfId="40202"/>
    <cellStyle name="Total 2 3 3 4 3" xfId="40203"/>
    <cellStyle name="Total 2 3 3 4 3 2" xfId="40204"/>
    <cellStyle name="Total 2 3 3 4 4" xfId="40205"/>
    <cellStyle name="Total 2 3 3 4 4 2" xfId="40206"/>
    <cellStyle name="Total 2 3 3 4 5" xfId="40207"/>
    <cellStyle name="Total 2 3 3 4 5 2" xfId="40208"/>
    <cellStyle name="Total 2 3 3 4 6" xfId="40209"/>
    <cellStyle name="Total 2 3 3 4 6 2" xfId="40210"/>
    <cellStyle name="Total 2 3 3 4 7" xfId="40211"/>
    <cellStyle name="Total 2 3 3 4 7 2" xfId="40212"/>
    <cellStyle name="Total 2 3 3 4 8" xfId="40213"/>
    <cellStyle name="Total 2 3 3 4 8 2" xfId="40214"/>
    <cellStyle name="Total 2 3 3 4 9" xfId="40215"/>
    <cellStyle name="Total 2 3 3 4 9 2" xfId="40216"/>
    <cellStyle name="Total 2 3 3 5" xfId="40217"/>
    <cellStyle name="Total 2 3 3 5 10" xfId="40218"/>
    <cellStyle name="Total 2 3 3 5 10 2" xfId="40219"/>
    <cellStyle name="Total 2 3 3 5 11" xfId="40220"/>
    <cellStyle name="Total 2 3 3 5 2" xfId="40221"/>
    <cellStyle name="Total 2 3 3 5 2 2" xfId="40222"/>
    <cellStyle name="Total 2 3 3 5 3" xfId="40223"/>
    <cellStyle name="Total 2 3 3 5 3 2" xfId="40224"/>
    <cellStyle name="Total 2 3 3 5 4" xfId="40225"/>
    <cellStyle name="Total 2 3 3 5 4 2" xfId="40226"/>
    <cellStyle name="Total 2 3 3 5 5" xfId="40227"/>
    <cellStyle name="Total 2 3 3 5 5 2" xfId="40228"/>
    <cellStyle name="Total 2 3 3 5 6" xfId="40229"/>
    <cellStyle name="Total 2 3 3 5 6 2" xfId="40230"/>
    <cellStyle name="Total 2 3 3 5 7" xfId="40231"/>
    <cellStyle name="Total 2 3 3 5 7 2" xfId="40232"/>
    <cellStyle name="Total 2 3 3 5 8" xfId="40233"/>
    <cellStyle name="Total 2 3 3 5 8 2" xfId="40234"/>
    <cellStyle name="Total 2 3 3 5 9" xfId="40235"/>
    <cellStyle name="Total 2 3 3 5 9 2" xfId="40236"/>
    <cellStyle name="Total 2 3 3 6" xfId="40237"/>
    <cellStyle name="Total 2 3 3 6 2" xfId="40238"/>
    <cellStyle name="Total 2 3 3 7" xfId="40239"/>
    <cellStyle name="Total 2 3 3 7 2" xfId="40240"/>
    <cellStyle name="Total 2 3 3 8" xfId="40241"/>
    <cellStyle name="Total 2 3 3 8 2" xfId="40242"/>
    <cellStyle name="Total 2 3 3 9" xfId="40243"/>
    <cellStyle name="Total 2 3 3 9 2" xfId="40244"/>
    <cellStyle name="Total 2 3 4" xfId="40245"/>
    <cellStyle name="Total 2 3 4 10" xfId="40246"/>
    <cellStyle name="Total 2 3 4 10 2" xfId="40247"/>
    <cellStyle name="Total 2 3 4 11" xfId="40248"/>
    <cellStyle name="Total 2 3 4 11 2" xfId="40249"/>
    <cellStyle name="Total 2 3 4 12" xfId="40250"/>
    <cellStyle name="Total 2 3 4 12 2" xfId="40251"/>
    <cellStyle name="Total 2 3 4 13" xfId="40252"/>
    <cellStyle name="Total 2 3 4 2" xfId="40253"/>
    <cellStyle name="Total 2 3 4 2 10" xfId="40254"/>
    <cellStyle name="Total 2 3 4 2 10 2" xfId="40255"/>
    <cellStyle name="Total 2 3 4 2 11" xfId="40256"/>
    <cellStyle name="Total 2 3 4 2 2" xfId="40257"/>
    <cellStyle name="Total 2 3 4 2 2 2" xfId="40258"/>
    <cellStyle name="Total 2 3 4 2 3" xfId="40259"/>
    <cellStyle name="Total 2 3 4 2 3 2" xfId="40260"/>
    <cellStyle name="Total 2 3 4 2 4" xfId="40261"/>
    <cellStyle name="Total 2 3 4 2 4 2" xfId="40262"/>
    <cellStyle name="Total 2 3 4 2 5" xfId="40263"/>
    <cellStyle name="Total 2 3 4 2 5 2" xfId="40264"/>
    <cellStyle name="Total 2 3 4 2 6" xfId="40265"/>
    <cellStyle name="Total 2 3 4 2 6 2" xfId="40266"/>
    <cellStyle name="Total 2 3 4 2 7" xfId="40267"/>
    <cellStyle name="Total 2 3 4 2 7 2" xfId="40268"/>
    <cellStyle name="Total 2 3 4 2 8" xfId="40269"/>
    <cellStyle name="Total 2 3 4 2 8 2" xfId="40270"/>
    <cellStyle name="Total 2 3 4 2 9" xfId="40271"/>
    <cellStyle name="Total 2 3 4 2 9 2" xfId="40272"/>
    <cellStyle name="Total 2 3 4 3" xfId="40273"/>
    <cellStyle name="Total 2 3 4 3 10" xfId="40274"/>
    <cellStyle name="Total 2 3 4 3 10 2" xfId="40275"/>
    <cellStyle name="Total 2 3 4 3 11" xfId="40276"/>
    <cellStyle name="Total 2 3 4 3 2" xfId="40277"/>
    <cellStyle name="Total 2 3 4 3 2 2" xfId="40278"/>
    <cellStyle name="Total 2 3 4 3 3" xfId="40279"/>
    <cellStyle name="Total 2 3 4 3 3 2" xfId="40280"/>
    <cellStyle name="Total 2 3 4 3 4" xfId="40281"/>
    <cellStyle name="Total 2 3 4 3 4 2" xfId="40282"/>
    <cellStyle name="Total 2 3 4 3 5" xfId="40283"/>
    <cellStyle name="Total 2 3 4 3 5 2" xfId="40284"/>
    <cellStyle name="Total 2 3 4 3 6" xfId="40285"/>
    <cellStyle name="Total 2 3 4 3 6 2" xfId="40286"/>
    <cellStyle name="Total 2 3 4 3 7" xfId="40287"/>
    <cellStyle name="Total 2 3 4 3 7 2" xfId="40288"/>
    <cellStyle name="Total 2 3 4 3 8" xfId="40289"/>
    <cellStyle name="Total 2 3 4 3 8 2" xfId="40290"/>
    <cellStyle name="Total 2 3 4 3 9" xfId="40291"/>
    <cellStyle name="Total 2 3 4 3 9 2" xfId="40292"/>
    <cellStyle name="Total 2 3 4 4" xfId="40293"/>
    <cellStyle name="Total 2 3 4 4 2" xfId="40294"/>
    <cellStyle name="Total 2 3 4 5" xfId="40295"/>
    <cellStyle name="Total 2 3 4 5 2" xfId="40296"/>
    <cellStyle name="Total 2 3 4 6" xfId="40297"/>
    <cellStyle name="Total 2 3 4 6 2" xfId="40298"/>
    <cellStyle name="Total 2 3 4 7" xfId="40299"/>
    <cellStyle name="Total 2 3 4 7 2" xfId="40300"/>
    <cellStyle name="Total 2 3 4 8" xfId="40301"/>
    <cellStyle name="Total 2 3 4 8 2" xfId="40302"/>
    <cellStyle name="Total 2 3 4 9" xfId="40303"/>
    <cellStyle name="Total 2 3 4 9 2" xfId="40304"/>
    <cellStyle name="Total 2 3 5" xfId="40305"/>
    <cellStyle name="Total 2 3 5 10" xfId="40306"/>
    <cellStyle name="Total 2 3 5 10 2" xfId="40307"/>
    <cellStyle name="Total 2 3 5 11" xfId="40308"/>
    <cellStyle name="Total 2 3 5 11 2" xfId="40309"/>
    <cellStyle name="Total 2 3 5 12" xfId="40310"/>
    <cellStyle name="Total 2 3 5 12 2" xfId="40311"/>
    <cellStyle name="Total 2 3 5 13" xfId="40312"/>
    <cellStyle name="Total 2 3 5 2" xfId="40313"/>
    <cellStyle name="Total 2 3 5 2 10" xfId="40314"/>
    <cellStyle name="Total 2 3 5 2 10 2" xfId="40315"/>
    <cellStyle name="Total 2 3 5 2 11" xfId="40316"/>
    <cellStyle name="Total 2 3 5 2 2" xfId="40317"/>
    <cellStyle name="Total 2 3 5 2 2 2" xfId="40318"/>
    <cellStyle name="Total 2 3 5 2 3" xfId="40319"/>
    <cellStyle name="Total 2 3 5 2 3 2" xfId="40320"/>
    <cellStyle name="Total 2 3 5 2 4" xfId="40321"/>
    <cellStyle name="Total 2 3 5 2 4 2" xfId="40322"/>
    <cellStyle name="Total 2 3 5 2 5" xfId="40323"/>
    <cellStyle name="Total 2 3 5 2 5 2" xfId="40324"/>
    <cellStyle name="Total 2 3 5 2 6" xfId="40325"/>
    <cellStyle name="Total 2 3 5 2 6 2" xfId="40326"/>
    <cellStyle name="Total 2 3 5 2 7" xfId="40327"/>
    <cellStyle name="Total 2 3 5 2 7 2" xfId="40328"/>
    <cellStyle name="Total 2 3 5 2 8" xfId="40329"/>
    <cellStyle name="Total 2 3 5 2 8 2" xfId="40330"/>
    <cellStyle name="Total 2 3 5 2 9" xfId="40331"/>
    <cellStyle name="Total 2 3 5 2 9 2" xfId="40332"/>
    <cellStyle name="Total 2 3 5 3" xfId="40333"/>
    <cellStyle name="Total 2 3 5 3 10" xfId="40334"/>
    <cellStyle name="Total 2 3 5 3 10 2" xfId="40335"/>
    <cellStyle name="Total 2 3 5 3 11" xfId="40336"/>
    <cellStyle name="Total 2 3 5 3 2" xfId="40337"/>
    <cellStyle name="Total 2 3 5 3 2 2" xfId="40338"/>
    <cellStyle name="Total 2 3 5 3 3" xfId="40339"/>
    <cellStyle name="Total 2 3 5 3 3 2" xfId="40340"/>
    <cellStyle name="Total 2 3 5 3 4" xfId="40341"/>
    <cellStyle name="Total 2 3 5 3 4 2" xfId="40342"/>
    <cellStyle name="Total 2 3 5 3 5" xfId="40343"/>
    <cellStyle name="Total 2 3 5 3 5 2" xfId="40344"/>
    <cellStyle name="Total 2 3 5 3 6" xfId="40345"/>
    <cellStyle name="Total 2 3 5 3 6 2" xfId="40346"/>
    <cellStyle name="Total 2 3 5 3 7" xfId="40347"/>
    <cellStyle name="Total 2 3 5 3 7 2" xfId="40348"/>
    <cellStyle name="Total 2 3 5 3 8" xfId="40349"/>
    <cellStyle name="Total 2 3 5 3 8 2" xfId="40350"/>
    <cellStyle name="Total 2 3 5 3 9" xfId="40351"/>
    <cellStyle name="Total 2 3 5 3 9 2" xfId="40352"/>
    <cellStyle name="Total 2 3 5 4" xfId="40353"/>
    <cellStyle name="Total 2 3 5 4 2" xfId="40354"/>
    <cellStyle name="Total 2 3 5 5" xfId="40355"/>
    <cellStyle name="Total 2 3 5 5 2" xfId="40356"/>
    <cellStyle name="Total 2 3 5 6" xfId="40357"/>
    <cellStyle name="Total 2 3 5 6 2" xfId="40358"/>
    <cellStyle name="Total 2 3 5 7" xfId="40359"/>
    <cellStyle name="Total 2 3 5 7 2" xfId="40360"/>
    <cellStyle name="Total 2 3 5 8" xfId="40361"/>
    <cellStyle name="Total 2 3 5 8 2" xfId="40362"/>
    <cellStyle name="Total 2 3 5 9" xfId="40363"/>
    <cellStyle name="Total 2 3 5 9 2" xfId="40364"/>
    <cellStyle name="Total 2 3 6" xfId="40365"/>
    <cellStyle name="Total 2 3 6 2" xfId="40366"/>
    <cellStyle name="Total 2 3 7" xfId="40367"/>
    <cellStyle name="Total 2 3 7 2" xfId="40368"/>
    <cellStyle name="Total 2 3 8" xfId="40369"/>
    <cellStyle name="Total 2 3 8 2" xfId="40370"/>
    <cellStyle name="Total 2 3 9" xfId="40371"/>
    <cellStyle name="Total 2 3 9 2" xfId="40372"/>
    <cellStyle name="Total 2 4" xfId="40373"/>
    <cellStyle name="Total 2 4 10" xfId="40374"/>
    <cellStyle name="Total 2 4 10 2" xfId="40375"/>
    <cellStyle name="Total 2 4 11" xfId="40376"/>
    <cellStyle name="Total 2 4 11 2" xfId="40377"/>
    <cellStyle name="Total 2 4 12" xfId="40378"/>
    <cellStyle name="Total 2 4 12 2" xfId="40379"/>
    <cellStyle name="Total 2 4 13" xfId="40380"/>
    <cellStyle name="Total 2 4 13 2" xfId="40381"/>
    <cellStyle name="Total 2 4 14" xfId="40382"/>
    <cellStyle name="Total 2 4 14 2" xfId="40383"/>
    <cellStyle name="Total 2 4 15" xfId="40384"/>
    <cellStyle name="Total 2 4 2" xfId="40385"/>
    <cellStyle name="Total 2 4 2 10" xfId="40386"/>
    <cellStyle name="Total 2 4 2 10 2" xfId="40387"/>
    <cellStyle name="Total 2 4 2 11" xfId="40388"/>
    <cellStyle name="Total 2 4 2 11 2" xfId="40389"/>
    <cellStyle name="Total 2 4 2 12" xfId="40390"/>
    <cellStyle name="Total 2 4 2 12 2" xfId="40391"/>
    <cellStyle name="Total 2 4 2 13" xfId="40392"/>
    <cellStyle name="Total 2 4 2 2" xfId="40393"/>
    <cellStyle name="Total 2 4 2 2 10" xfId="40394"/>
    <cellStyle name="Total 2 4 2 2 10 2" xfId="40395"/>
    <cellStyle name="Total 2 4 2 2 11" xfId="40396"/>
    <cellStyle name="Total 2 4 2 2 2" xfId="40397"/>
    <cellStyle name="Total 2 4 2 2 2 2" xfId="40398"/>
    <cellStyle name="Total 2 4 2 2 3" xfId="40399"/>
    <cellStyle name="Total 2 4 2 2 3 2" xfId="40400"/>
    <cellStyle name="Total 2 4 2 2 4" xfId="40401"/>
    <cellStyle name="Total 2 4 2 2 4 2" xfId="40402"/>
    <cellStyle name="Total 2 4 2 2 5" xfId="40403"/>
    <cellStyle name="Total 2 4 2 2 5 2" xfId="40404"/>
    <cellStyle name="Total 2 4 2 2 6" xfId="40405"/>
    <cellStyle name="Total 2 4 2 2 6 2" xfId="40406"/>
    <cellStyle name="Total 2 4 2 2 7" xfId="40407"/>
    <cellStyle name="Total 2 4 2 2 7 2" xfId="40408"/>
    <cellStyle name="Total 2 4 2 2 8" xfId="40409"/>
    <cellStyle name="Total 2 4 2 2 8 2" xfId="40410"/>
    <cellStyle name="Total 2 4 2 2 9" xfId="40411"/>
    <cellStyle name="Total 2 4 2 2 9 2" xfId="40412"/>
    <cellStyle name="Total 2 4 2 3" xfId="40413"/>
    <cellStyle name="Total 2 4 2 3 10" xfId="40414"/>
    <cellStyle name="Total 2 4 2 3 10 2" xfId="40415"/>
    <cellStyle name="Total 2 4 2 3 11" xfId="40416"/>
    <cellStyle name="Total 2 4 2 3 2" xfId="40417"/>
    <cellStyle name="Total 2 4 2 3 2 2" xfId="40418"/>
    <cellStyle name="Total 2 4 2 3 3" xfId="40419"/>
    <cellStyle name="Total 2 4 2 3 3 2" xfId="40420"/>
    <cellStyle name="Total 2 4 2 3 4" xfId="40421"/>
    <cellStyle name="Total 2 4 2 3 4 2" xfId="40422"/>
    <cellStyle name="Total 2 4 2 3 5" xfId="40423"/>
    <cellStyle name="Total 2 4 2 3 5 2" xfId="40424"/>
    <cellStyle name="Total 2 4 2 3 6" xfId="40425"/>
    <cellStyle name="Total 2 4 2 3 6 2" xfId="40426"/>
    <cellStyle name="Total 2 4 2 3 7" xfId="40427"/>
    <cellStyle name="Total 2 4 2 3 7 2" xfId="40428"/>
    <cellStyle name="Total 2 4 2 3 8" xfId="40429"/>
    <cellStyle name="Total 2 4 2 3 8 2" xfId="40430"/>
    <cellStyle name="Total 2 4 2 3 9" xfId="40431"/>
    <cellStyle name="Total 2 4 2 3 9 2" xfId="40432"/>
    <cellStyle name="Total 2 4 2 4" xfId="40433"/>
    <cellStyle name="Total 2 4 2 4 2" xfId="40434"/>
    <cellStyle name="Total 2 4 2 5" xfId="40435"/>
    <cellStyle name="Total 2 4 2 5 2" xfId="40436"/>
    <cellStyle name="Total 2 4 2 6" xfId="40437"/>
    <cellStyle name="Total 2 4 2 6 2" xfId="40438"/>
    <cellStyle name="Total 2 4 2 7" xfId="40439"/>
    <cellStyle name="Total 2 4 2 7 2" xfId="40440"/>
    <cellStyle name="Total 2 4 2 8" xfId="40441"/>
    <cellStyle name="Total 2 4 2 8 2" xfId="40442"/>
    <cellStyle name="Total 2 4 2 9" xfId="40443"/>
    <cellStyle name="Total 2 4 2 9 2" xfId="40444"/>
    <cellStyle name="Total 2 4 3" xfId="40445"/>
    <cellStyle name="Total 2 4 3 10" xfId="40446"/>
    <cellStyle name="Total 2 4 3 10 2" xfId="40447"/>
    <cellStyle name="Total 2 4 3 11" xfId="40448"/>
    <cellStyle name="Total 2 4 3 11 2" xfId="40449"/>
    <cellStyle name="Total 2 4 3 12" xfId="40450"/>
    <cellStyle name="Total 2 4 3 12 2" xfId="40451"/>
    <cellStyle name="Total 2 4 3 13" xfId="40452"/>
    <cellStyle name="Total 2 4 3 2" xfId="40453"/>
    <cellStyle name="Total 2 4 3 2 10" xfId="40454"/>
    <cellStyle name="Total 2 4 3 2 10 2" xfId="40455"/>
    <cellStyle name="Total 2 4 3 2 11" xfId="40456"/>
    <cellStyle name="Total 2 4 3 2 2" xfId="40457"/>
    <cellStyle name="Total 2 4 3 2 2 2" xfId="40458"/>
    <cellStyle name="Total 2 4 3 2 3" xfId="40459"/>
    <cellStyle name="Total 2 4 3 2 3 2" xfId="40460"/>
    <cellStyle name="Total 2 4 3 2 4" xfId="40461"/>
    <cellStyle name="Total 2 4 3 2 4 2" xfId="40462"/>
    <cellStyle name="Total 2 4 3 2 5" xfId="40463"/>
    <cellStyle name="Total 2 4 3 2 5 2" xfId="40464"/>
    <cellStyle name="Total 2 4 3 2 6" xfId="40465"/>
    <cellStyle name="Total 2 4 3 2 6 2" xfId="40466"/>
    <cellStyle name="Total 2 4 3 2 7" xfId="40467"/>
    <cellStyle name="Total 2 4 3 2 7 2" xfId="40468"/>
    <cellStyle name="Total 2 4 3 2 8" xfId="40469"/>
    <cellStyle name="Total 2 4 3 2 8 2" xfId="40470"/>
    <cellStyle name="Total 2 4 3 2 9" xfId="40471"/>
    <cellStyle name="Total 2 4 3 2 9 2" xfId="40472"/>
    <cellStyle name="Total 2 4 3 3" xfId="40473"/>
    <cellStyle name="Total 2 4 3 3 10" xfId="40474"/>
    <cellStyle name="Total 2 4 3 3 10 2" xfId="40475"/>
    <cellStyle name="Total 2 4 3 3 11" xfId="40476"/>
    <cellStyle name="Total 2 4 3 3 2" xfId="40477"/>
    <cellStyle name="Total 2 4 3 3 2 2" xfId="40478"/>
    <cellStyle name="Total 2 4 3 3 3" xfId="40479"/>
    <cellStyle name="Total 2 4 3 3 3 2" xfId="40480"/>
    <cellStyle name="Total 2 4 3 3 4" xfId="40481"/>
    <cellStyle name="Total 2 4 3 3 4 2" xfId="40482"/>
    <cellStyle name="Total 2 4 3 3 5" xfId="40483"/>
    <cellStyle name="Total 2 4 3 3 5 2" xfId="40484"/>
    <cellStyle name="Total 2 4 3 3 6" xfId="40485"/>
    <cellStyle name="Total 2 4 3 3 6 2" xfId="40486"/>
    <cellStyle name="Total 2 4 3 3 7" xfId="40487"/>
    <cellStyle name="Total 2 4 3 3 7 2" xfId="40488"/>
    <cellStyle name="Total 2 4 3 3 8" xfId="40489"/>
    <cellStyle name="Total 2 4 3 3 8 2" xfId="40490"/>
    <cellStyle name="Total 2 4 3 3 9" xfId="40491"/>
    <cellStyle name="Total 2 4 3 3 9 2" xfId="40492"/>
    <cellStyle name="Total 2 4 3 4" xfId="40493"/>
    <cellStyle name="Total 2 4 3 4 2" xfId="40494"/>
    <cellStyle name="Total 2 4 3 5" xfId="40495"/>
    <cellStyle name="Total 2 4 3 5 2" xfId="40496"/>
    <cellStyle name="Total 2 4 3 6" xfId="40497"/>
    <cellStyle name="Total 2 4 3 6 2" xfId="40498"/>
    <cellStyle name="Total 2 4 3 7" xfId="40499"/>
    <cellStyle name="Total 2 4 3 7 2" xfId="40500"/>
    <cellStyle name="Total 2 4 3 8" xfId="40501"/>
    <cellStyle name="Total 2 4 3 8 2" xfId="40502"/>
    <cellStyle name="Total 2 4 3 9" xfId="40503"/>
    <cellStyle name="Total 2 4 3 9 2" xfId="40504"/>
    <cellStyle name="Total 2 4 4" xfId="40505"/>
    <cellStyle name="Total 2 4 4 10" xfId="40506"/>
    <cellStyle name="Total 2 4 4 10 2" xfId="40507"/>
    <cellStyle name="Total 2 4 4 11" xfId="40508"/>
    <cellStyle name="Total 2 4 4 2" xfId="40509"/>
    <cellStyle name="Total 2 4 4 2 2" xfId="40510"/>
    <cellStyle name="Total 2 4 4 3" xfId="40511"/>
    <cellStyle name="Total 2 4 4 3 2" xfId="40512"/>
    <cellStyle name="Total 2 4 4 4" xfId="40513"/>
    <cellStyle name="Total 2 4 4 4 2" xfId="40514"/>
    <cellStyle name="Total 2 4 4 5" xfId="40515"/>
    <cellStyle name="Total 2 4 4 5 2" xfId="40516"/>
    <cellStyle name="Total 2 4 4 6" xfId="40517"/>
    <cellStyle name="Total 2 4 4 6 2" xfId="40518"/>
    <cellStyle name="Total 2 4 4 7" xfId="40519"/>
    <cellStyle name="Total 2 4 4 7 2" xfId="40520"/>
    <cellStyle name="Total 2 4 4 8" xfId="40521"/>
    <cellStyle name="Total 2 4 4 8 2" xfId="40522"/>
    <cellStyle name="Total 2 4 4 9" xfId="40523"/>
    <cellStyle name="Total 2 4 4 9 2" xfId="40524"/>
    <cellStyle name="Total 2 4 5" xfId="40525"/>
    <cellStyle name="Total 2 4 5 10" xfId="40526"/>
    <cellStyle name="Total 2 4 5 10 2" xfId="40527"/>
    <cellStyle name="Total 2 4 5 11" xfId="40528"/>
    <cellStyle name="Total 2 4 5 2" xfId="40529"/>
    <cellStyle name="Total 2 4 5 2 2" xfId="40530"/>
    <cellStyle name="Total 2 4 5 3" xfId="40531"/>
    <cellStyle name="Total 2 4 5 3 2" xfId="40532"/>
    <cellStyle name="Total 2 4 5 4" xfId="40533"/>
    <cellStyle name="Total 2 4 5 4 2" xfId="40534"/>
    <cellStyle name="Total 2 4 5 5" xfId="40535"/>
    <cellStyle name="Total 2 4 5 5 2" xfId="40536"/>
    <cellStyle name="Total 2 4 5 6" xfId="40537"/>
    <cellStyle name="Total 2 4 5 6 2" xfId="40538"/>
    <cellStyle name="Total 2 4 5 7" xfId="40539"/>
    <cellStyle name="Total 2 4 5 7 2" xfId="40540"/>
    <cellStyle name="Total 2 4 5 8" xfId="40541"/>
    <cellStyle name="Total 2 4 5 8 2" xfId="40542"/>
    <cellStyle name="Total 2 4 5 9" xfId="40543"/>
    <cellStyle name="Total 2 4 5 9 2" xfId="40544"/>
    <cellStyle name="Total 2 4 6" xfId="40545"/>
    <cellStyle name="Total 2 4 6 2" xfId="40546"/>
    <cellStyle name="Total 2 4 7" xfId="40547"/>
    <cellStyle name="Total 2 4 7 2" xfId="40548"/>
    <cellStyle name="Total 2 4 8" xfId="40549"/>
    <cellStyle name="Total 2 4 8 2" xfId="40550"/>
    <cellStyle name="Total 2 4 9" xfId="40551"/>
    <cellStyle name="Total 2 4 9 2" xfId="40552"/>
    <cellStyle name="Total 2 5" xfId="40553"/>
    <cellStyle name="Total 2 5 10" xfId="40554"/>
    <cellStyle name="Total 2 5 10 2" xfId="40555"/>
    <cellStyle name="Total 2 5 11" xfId="40556"/>
    <cellStyle name="Total 2 5 11 2" xfId="40557"/>
    <cellStyle name="Total 2 5 12" xfId="40558"/>
    <cellStyle name="Total 2 5 12 2" xfId="40559"/>
    <cellStyle name="Total 2 5 13" xfId="40560"/>
    <cellStyle name="Total 2 5 13 2" xfId="40561"/>
    <cellStyle name="Total 2 5 14" xfId="40562"/>
    <cellStyle name="Total 2 5 14 2" xfId="40563"/>
    <cellStyle name="Total 2 5 15" xfId="40564"/>
    <cellStyle name="Total 2 5 2" xfId="40565"/>
    <cellStyle name="Total 2 5 2 10" xfId="40566"/>
    <cellStyle name="Total 2 5 2 10 2" xfId="40567"/>
    <cellStyle name="Total 2 5 2 11" xfId="40568"/>
    <cellStyle name="Total 2 5 2 11 2" xfId="40569"/>
    <cellStyle name="Total 2 5 2 12" xfId="40570"/>
    <cellStyle name="Total 2 5 2 12 2" xfId="40571"/>
    <cellStyle name="Total 2 5 2 13" xfId="40572"/>
    <cellStyle name="Total 2 5 2 2" xfId="40573"/>
    <cellStyle name="Total 2 5 2 2 10" xfId="40574"/>
    <cellStyle name="Total 2 5 2 2 10 2" xfId="40575"/>
    <cellStyle name="Total 2 5 2 2 11" xfId="40576"/>
    <cellStyle name="Total 2 5 2 2 2" xfId="40577"/>
    <cellStyle name="Total 2 5 2 2 2 2" xfId="40578"/>
    <cellStyle name="Total 2 5 2 2 3" xfId="40579"/>
    <cellStyle name="Total 2 5 2 2 3 2" xfId="40580"/>
    <cellStyle name="Total 2 5 2 2 4" xfId="40581"/>
    <cellStyle name="Total 2 5 2 2 4 2" xfId="40582"/>
    <cellStyle name="Total 2 5 2 2 5" xfId="40583"/>
    <cellStyle name="Total 2 5 2 2 5 2" xfId="40584"/>
    <cellStyle name="Total 2 5 2 2 6" xfId="40585"/>
    <cellStyle name="Total 2 5 2 2 6 2" xfId="40586"/>
    <cellStyle name="Total 2 5 2 2 7" xfId="40587"/>
    <cellStyle name="Total 2 5 2 2 7 2" xfId="40588"/>
    <cellStyle name="Total 2 5 2 2 8" xfId="40589"/>
    <cellStyle name="Total 2 5 2 2 8 2" xfId="40590"/>
    <cellStyle name="Total 2 5 2 2 9" xfId="40591"/>
    <cellStyle name="Total 2 5 2 2 9 2" xfId="40592"/>
    <cellStyle name="Total 2 5 2 3" xfId="40593"/>
    <cellStyle name="Total 2 5 2 3 10" xfId="40594"/>
    <cellStyle name="Total 2 5 2 3 10 2" xfId="40595"/>
    <cellStyle name="Total 2 5 2 3 11" xfId="40596"/>
    <cellStyle name="Total 2 5 2 3 2" xfId="40597"/>
    <cellStyle name="Total 2 5 2 3 2 2" xfId="40598"/>
    <cellStyle name="Total 2 5 2 3 3" xfId="40599"/>
    <cellStyle name="Total 2 5 2 3 3 2" xfId="40600"/>
    <cellStyle name="Total 2 5 2 3 4" xfId="40601"/>
    <cellStyle name="Total 2 5 2 3 4 2" xfId="40602"/>
    <cellStyle name="Total 2 5 2 3 5" xfId="40603"/>
    <cellStyle name="Total 2 5 2 3 5 2" xfId="40604"/>
    <cellStyle name="Total 2 5 2 3 6" xfId="40605"/>
    <cellStyle name="Total 2 5 2 3 6 2" xfId="40606"/>
    <cellStyle name="Total 2 5 2 3 7" xfId="40607"/>
    <cellStyle name="Total 2 5 2 3 7 2" xfId="40608"/>
    <cellStyle name="Total 2 5 2 3 8" xfId="40609"/>
    <cellStyle name="Total 2 5 2 3 8 2" xfId="40610"/>
    <cellStyle name="Total 2 5 2 3 9" xfId="40611"/>
    <cellStyle name="Total 2 5 2 3 9 2" xfId="40612"/>
    <cellStyle name="Total 2 5 2 4" xfId="40613"/>
    <cellStyle name="Total 2 5 2 4 2" xfId="40614"/>
    <cellStyle name="Total 2 5 2 5" xfId="40615"/>
    <cellStyle name="Total 2 5 2 5 2" xfId="40616"/>
    <cellStyle name="Total 2 5 2 6" xfId="40617"/>
    <cellStyle name="Total 2 5 2 6 2" xfId="40618"/>
    <cellStyle name="Total 2 5 2 7" xfId="40619"/>
    <cellStyle name="Total 2 5 2 7 2" xfId="40620"/>
    <cellStyle name="Total 2 5 2 8" xfId="40621"/>
    <cellStyle name="Total 2 5 2 8 2" xfId="40622"/>
    <cellStyle name="Total 2 5 2 9" xfId="40623"/>
    <cellStyle name="Total 2 5 2 9 2" xfId="40624"/>
    <cellStyle name="Total 2 5 3" xfId="40625"/>
    <cellStyle name="Total 2 5 3 10" xfId="40626"/>
    <cellStyle name="Total 2 5 3 10 2" xfId="40627"/>
    <cellStyle name="Total 2 5 3 11" xfId="40628"/>
    <cellStyle name="Total 2 5 3 11 2" xfId="40629"/>
    <cellStyle name="Total 2 5 3 12" xfId="40630"/>
    <cellStyle name="Total 2 5 3 12 2" xfId="40631"/>
    <cellStyle name="Total 2 5 3 13" xfId="40632"/>
    <cellStyle name="Total 2 5 3 2" xfId="40633"/>
    <cellStyle name="Total 2 5 3 2 10" xfId="40634"/>
    <cellStyle name="Total 2 5 3 2 10 2" xfId="40635"/>
    <cellStyle name="Total 2 5 3 2 11" xfId="40636"/>
    <cellStyle name="Total 2 5 3 2 2" xfId="40637"/>
    <cellStyle name="Total 2 5 3 2 2 2" xfId="40638"/>
    <cellStyle name="Total 2 5 3 2 3" xfId="40639"/>
    <cellStyle name="Total 2 5 3 2 3 2" xfId="40640"/>
    <cellStyle name="Total 2 5 3 2 4" xfId="40641"/>
    <cellStyle name="Total 2 5 3 2 4 2" xfId="40642"/>
    <cellStyle name="Total 2 5 3 2 5" xfId="40643"/>
    <cellStyle name="Total 2 5 3 2 5 2" xfId="40644"/>
    <cellStyle name="Total 2 5 3 2 6" xfId="40645"/>
    <cellStyle name="Total 2 5 3 2 6 2" xfId="40646"/>
    <cellStyle name="Total 2 5 3 2 7" xfId="40647"/>
    <cellStyle name="Total 2 5 3 2 7 2" xfId="40648"/>
    <cellStyle name="Total 2 5 3 2 8" xfId="40649"/>
    <cellStyle name="Total 2 5 3 2 8 2" xfId="40650"/>
    <cellStyle name="Total 2 5 3 2 9" xfId="40651"/>
    <cellStyle name="Total 2 5 3 2 9 2" xfId="40652"/>
    <cellStyle name="Total 2 5 3 3" xfId="40653"/>
    <cellStyle name="Total 2 5 3 3 10" xfId="40654"/>
    <cellStyle name="Total 2 5 3 3 10 2" xfId="40655"/>
    <cellStyle name="Total 2 5 3 3 11" xfId="40656"/>
    <cellStyle name="Total 2 5 3 3 2" xfId="40657"/>
    <cellStyle name="Total 2 5 3 3 2 2" xfId="40658"/>
    <cellStyle name="Total 2 5 3 3 3" xfId="40659"/>
    <cellStyle name="Total 2 5 3 3 3 2" xfId="40660"/>
    <cellStyle name="Total 2 5 3 3 4" xfId="40661"/>
    <cellStyle name="Total 2 5 3 3 4 2" xfId="40662"/>
    <cellStyle name="Total 2 5 3 3 5" xfId="40663"/>
    <cellStyle name="Total 2 5 3 3 5 2" xfId="40664"/>
    <cellStyle name="Total 2 5 3 3 6" xfId="40665"/>
    <cellStyle name="Total 2 5 3 3 6 2" xfId="40666"/>
    <cellStyle name="Total 2 5 3 3 7" xfId="40667"/>
    <cellStyle name="Total 2 5 3 3 7 2" xfId="40668"/>
    <cellStyle name="Total 2 5 3 3 8" xfId="40669"/>
    <cellStyle name="Total 2 5 3 3 8 2" xfId="40670"/>
    <cellStyle name="Total 2 5 3 3 9" xfId="40671"/>
    <cellStyle name="Total 2 5 3 3 9 2" xfId="40672"/>
    <cellStyle name="Total 2 5 3 4" xfId="40673"/>
    <cellStyle name="Total 2 5 3 4 2" xfId="40674"/>
    <cellStyle name="Total 2 5 3 5" xfId="40675"/>
    <cellStyle name="Total 2 5 3 5 2" xfId="40676"/>
    <cellStyle name="Total 2 5 3 6" xfId="40677"/>
    <cellStyle name="Total 2 5 3 6 2" xfId="40678"/>
    <cellStyle name="Total 2 5 3 7" xfId="40679"/>
    <cellStyle name="Total 2 5 3 7 2" xfId="40680"/>
    <cellStyle name="Total 2 5 3 8" xfId="40681"/>
    <cellStyle name="Total 2 5 3 8 2" xfId="40682"/>
    <cellStyle name="Total 2 5 3 9" xfId="40683"/>
    <cellStyle name="Total 2 5 3 9 2" xfId="40684"/>
    <cellStyle name="Total 2 5 4" xfId="40685"/>
    <cellStyle name="Total 2 5 4 10" xfId="40686"/>
    <cellStyle name="Total 2 5 4 10 2" xfId="40687"/>
    <cellStyle name="Total 2 5 4 11" xfId="40688"/>
    <cellStyle name="Total 2 5 4 2" xfId="40689"/>
    <cellStyle name="Total 2 5 4 2 2" xfId="40690"/>
    <cellStyle name="Total 2 5 4 3" xfId="40691"/>
    <cellStyle name="Total 2 5 4 3 2" xfId="40692"/>
    <cellStyle name="Total 2 5 4 4" xfId="40693"/>
    <cellStyle name="Total 2 5 4 4 2" xfId="40694"/>
    <cellStyle name="Total 2 5 4 5" xfId="40695"/>
    <cellStyle name="Total 2 5 4 5 2" xfId="40696"/>
    <cellStyle name="Total 2 5 4 6" xfId="40697"/>
    <cellStyle name="Total 2 5 4 6 2" xfId="40698"/>
    <cellStyle name="Total 2 5 4 7" xfId="40699"/>
    <cellStyle name="Total 2 5 4 7 2" xfId="40700"/>
    <cellStyle name="Total 2 5 4 8" xfId="40701"/>
    <cellStyle name="Total 2 5 4 8 2" xfId="40702"/>
    <cellStyle name="Total 2 5 4 9" xfId="40703"/>
    <cellStyle name="Total 2 5 4 9 2" xfId="40704"/>
    <cellStyle name="Total 2 5 5" xfId="40705"/>
    <cellStyle name="Total 2 5 5 10" xfId="40706"/>
    <cellStyle name="Total 2 5 5 10 2" xfId="40707"/>
    <cellStyle name="Total 2 5 5 11" xfId="40708"/>
    <cellStyle name="Total 2 5 5 2" xfId="40709"/>
    <cellStyle name="Total 2 5 5 2 2" xfId="40710"/>
    <cellStyle name="Total 2 5 5 3" xfId="40711"/>
    <cellStyle name="Total 2 5 5 3 2" xfId="40712"/>
    <cellStyle name="Total 2 5 5 4" xfId="40713"/>
    <cellStyle name="Total 2 5 5 4 2" xfId="40714"/>
    <cellStyle name="Total 2 5 5 5" xfId="40715"/>
    <cellStyle name="Total 2 5 5 5 2" xfId="40716"/>
    <cellStyle name="Total 2 5 5 6" xfId="40717"/>
    <cellStyle name="Total 2 5 5 6 2" xfId="40718"/>
    <cellStyle name="Total 2 5 5 7" xfId="40719"/>
    <cellStyle name="Total 2 5 5 7 2" xfId="40720"/>
    <cellStyle name="Total 2 5 5 8" xfId="40721"/>
    <cellStyle name="Total 2 5 5 8 2" xfId="40722"/>
    <cellStyle name="Total 2 5 5 9" xfId="40723"/>
    <cellStyle name="Total 2 5 5 9 2" xfId="40724"/>
    <cellStyle name="Total 2 5 6" xfId="40725"/>
    <cellStyle name="Total 2 5 6 2" xfId="40726"/>
    <cellStyle name="Total 2 5 7" xfId="40727"/>
    <cellStyle name="Total 2 5 7 2" xfId="40728"/>
    <cellStyle name="Total 2 5 8" xfId="40729"/>
    <cellStyle name="Total 2 5 8 2" xfId="40730"/>
    <cellStyle name="Total 2 5 9" xfId="40731"/>
    <cellStyle name="Total 2 5 9 2" xfId="40732"/>
    <cellStyle name="Total 2 6" xfId="40733"/>
    <cellStyle name="Total 2 6 10" xfId="40734"/>
    <cellStyle name="Total 2 6 10 2" xfId="40735"/>
    <cellStyle name="Total 2 6 11" xfId="40736"/>
    <cellStyle name="Total 2 6 11 2" xfId="40737"/>
    <cellStyle name="Total 2 6 12" xfId="40738"/>
    <cellStyle name="Total 2 6 12 2" xfId="40739"/>
    <cellStyle name="Total 2 6 13" xfId="40740"/>
    <cellStyle name="Total 2 6 13 2" xfId="40741"/>
    <cellStyle name="Total 2 6 14" xfId="40742"/>
    <cellStyle name="Total 2 6 14 2" xfId="40743"/>
    <cellStyle name="Total 2 6 15" xfId="40744"/>
    <cellStyle name="Total 2 6 2" xfId="40745"/>
    <cellStyle name="Total 2 6 2 10" xfId="40746"/>
    <cellStyle name="Total 2 6 2 10 2" xfId="40747"/>
    <cellStyle name="Total 2 6 2 11" xfId="40748"/>
    <cellStyle name="Total 2 6 2 11 2" xfId="40749"/>
    <cellStyle name="Total 2 6 2 12" xfId="40750"/>
    <cellStyle name="Total 2 6 2 12 2" xfId="40751"/>
    <cellStyle name="Total 2 6 2 13" xfId="40752"/>
    <cellStyle name="Total 2 6 2 2" xfId="40753"/>
    <cellStyle name="Total 2 6 2 2 10" xfId="40754"/>
    <cellStyle name="Total 2 6 2 2 10 2" xfId="40755"/>
    <cellStyle name="Total 2 6 2 2 11" xfId="40756"/>
    <cellStyle name="Total 2 6 2 2 2" xfId="40757"/>
    <cellStyle name="Total 2 6 2 2 2 2" xfId="40758"/>
    <cellStyle name="Total 2 6 2 2 3" xfId="40759"/>
    <cellStyle name="Total 2 6 2 2 3 2" xfId="40760"/>
    <cellStyle name="Total 2 6 2 2 4" xfId="40761"/>
    <cellStyle name="Total 2 6 2 2 4 2" xfId="40762"/>
    <cellStyle name="Total 2 6 2 2 5" xfId="40763"/>
    <cellStyle name="Total 2 6 2 2 5 2" xfId="40764"/>
    <cellStyle name="Total 2 6 2 2 6" xfId="40765"/>
    <cellStyle name="Total 2 6 2 2 6 2" xfId="40766"/>
    <cellStyle name="Total 2 6 2 2 7" xfId="40767"/>
    <cellStyle name="Total 2 6 2 2 7 2" xfId="40768"/>
    <cellStyle name="Total 2 6 2 2 8" xfId="40769"/>
    <cellStyle name="Total 2 6 2 2 8 2" xfId="40770"/>
    <cellStyle name="Total 2 6 2 2 9" xfId="40771"/>
    <cellStyle name="Total 2 6 2 2 9 2" xfId="40772"/>
    <cellStyle name="Total 2 6 2 3" xfId="40773"/>
    <cellStyle name="Total 2 6 2 3 10" xfId="40774"/>
    <cellStyle name="Total 2 6 2 3 10 2" xfId="40775"/>
    <cellStyle name="Total 2 6 2 3 11" xfId="40776"/>
    <cellStyle name="Total 2 6 2 3 2" xfId="40777"/>
    <cellStyle name="Total 2 6 2 3 2 2" xfId="40778"/>
    <cellStyle name="Total 2 6 2 3 3" xfId="40779"/>
    <cellStyle name="Total 2 6 2 3 3 2" xfId="40780"/>
    <cellStyle name="Total 2 6 2 3 4" xfId="40781"/>
    <cellStyle name="Total 2 6 2 3 4 2" xfId="40782"/>
    <cellStyle name="Total 2 6 2 3 5" xfId="40783"/>
    <cellStyle name="Total 2 6 2 3 5 2" xfId="40784"/>
    <cellStyle name="Total 2 6 2 3 6" xfId="40785"/>
    <cellStyle name="Total 2 6 2 3 6 2" xfId="40786"/>
    <cellStyle name="Total 2 6 2 3 7" xfId="40787"/>
    <cellStyle name="Total 2 6 2 3 7 2" xfId="40788"/>
    <cellStyle name="Total 2 6 2 3 8" xfId="40789"/>
    <cellStyle name="Total 2 6 2 3 8 2" xfId="40790"/>
    <cellStyle name="Total 2 6 2 3 9" xfId="40791"/>
    <cellStyle name="Total 2 6 2 3 9 2" xfId="40792"/>
    <cellStyle name="Total 2 6 2 4" xfId="40793"/>
    <cellStyle name="Total 2 6 2 4 2" xfId="40794"/>
    <cellStyle name="Total 2 6 2 5" xfId="40795"/>
    <cellStyle name="Total 2 6 2 5 2" xfId="40796"/>
    <cellStyle name="Total 2 6 2 6" xfId="40797"/>
    <cellStyle name="Total 2 6 2 6 2" xfId="40798"/>
    <cellStyle name="Total 2 6 2 7" xfId="40799"/>
    <cellStyle name="Total 2 6 2 7 2" xfId="40800"/>
    <cellStyle name="Total 2 6 2 8" xfId="40801"/>
    <cellStyle name="Total 2 6 2 8 2" xfId="40802"/>
    <cellStyle name="Total 2 6 2 9" xfId="40803"/>
    <cellStyle name="Total 2 6 2 9 2" xfId="40804"/>
    <cellStyle name="Total 2 6 3" xfId="40805"/>
    <cellStyle name="Total 2 6 3 10" xfId="40806"/>
    <cellStyle name="Total 2 6 3 10 2" xfId="40807"/>
    <cellStyle name="Total 2 6 3 11" xfId="40808"/>
    <cellStyle name="Total 2 6 3 11 2" xfId="40809"/>
    <cellStyle name="Total 2 6 3 12" xfId="40810"/>
    <cellStyle name="Total 2 6 3 12 2" xfId="40811"/>
    <cellStyle name="Total 2 6 3 13" xfId="40812"/>
    <cellStyle name="Total 2 6 3 2" xfId="40813"/>
    <cellStyle name="Total 2 6 3 2 10" xfId="40814"/>
    <cellStyle name="Total 2 6 3 2 10 2" xfId="40815"/>
    <cellStyle name="Total 2 6 3 2 11" xfId="40816"/>
    <cellStyle name="Total 2 6 3 2 2" xfId="40817"/>
    <cellStyle name="Total 2 6 3 2 2 2" xfId="40818"/>
    <cellStyle name="Total 2 6 3 2 3" xfId="40819"/>
    <cellStyle name="Total 2 6 3 2 3 2" xfId="40820"/>
    <cellStyle name="Total 2 6 3 2 4" xfId="40821"/>
    <cellStyle name="Total 2 6 3 2 4 2" xfId="40822"/>
    <cellStyle name="Total 2 6 3 2 5" xfId="40823"/>
    <cellStyle name="Total 2 6 3 2 5 2" xfId="40824"/>
    <cellStyle name="Total 2 6 3 2 6" xfId="40825"/>
    <cellStyle name="Total 2 6 3 2 6 2" xfId="40826"/>
    <cellStyle name="Total 2 6 3 2 7" xfId="40827"/>
    <cellStyle name="Total 2 6 3 2 7 2" xfId="40828"/>
    <cellStyle name="Total 2 6 3 2 8" xfId="40829"/>
    <cellStyle name="Total 2 6 3 2 8 2" xfId="40830"/>
    <cellStyle name="Total 2 6 3 2 9" xfId="40831"/>
    <cellStyle name="Total 2 6 3 2 9 2" xfId="40832"/>
    <cellStyle name="Total 2 6 3 3" xfId="40833"/>
    <cellStyle name="Total 2 6 3 3 10" xfId="40834"/>
    <cellStyle name="Total 2 6 3 3 10 2" xfId="40835"/>
    <cellStyle name="Total 2 6 3 3 11" xfId="40836"/>
    <cellStyle name="Total 2 6 3 3 2" xfId="40837"/>
    <cellStyle name="Total 2 6 3 3 2 2" xfId="40838"/>
    <cellStyle name="Total 2 6 3 3 3" xfId="40839"/>
    <cellStyle name="Total 2 6 3 3 3 2" xfId="40840"/>
    <cellStyle name="Total 2 6 3 3 4" xfId="40841"/>
    <cellStyle name="Total 2 6 3 3 4 2" xfId="40842"/>
    <cellStyle name="Total 2 6 3 3 5" xfId="40843"/>
    <cellStyle name="Total 2 6 3 3 5 2" xfId="40844"/>
    <cellStyle name="Total 2 6 3 3 6" xfId="40845"/>
    <cellStyle name="Total 2 6 3 3 6 2" xfId="40846"/>
    <cellStyle name="Total 2 6 3 3 7" xfId="40847"/>
    <cellStyle name="Total 2 6 3 3 7 2" xfId="40848"/>
    <cellStyle name="Total 2 6 3 3 8" xfId="40849"/>
    <cellStyle name="Total 2 6 3 3 8 2" xfId="40850"/>
    <cellStyle name="Total 2 6 3 3 9" xfId="40851"/>
    <cellStyle name="Total 2 6 3 3 9 2" xfId="40852"/>
    <cellStyle name="Total 2 6 3 4" xfId="40853"/>
    <cellStyle name="Total 2 6 3 4 2" xfId="40854"/>
    <cellStyle name="Total 2 6 3 5" xfId="40855"/>
    <cellStyle name="Total 2 6 3 5 2" xfId="40856"/>
    <cellStyle name="Total 2 6 3 6" xfId="40857"/>
    <cellStyle name="Total 2 6 3 6 2" xfId="40858"/>
    <cellStyle name="Total 2 6 3 7" xfId="40859"/>
    <cellStyle name="Total 2 6 3 7 2" xfId="40860"/>
    <cellStyle name="Total 2 6 3 8" xfId="40861"/>
    <cellStyle name="Total 2 6 3 8 2" xfId="40862"/>
    <cellStyle name="Total 2 6 3 9" xfId="40863"/>
    <cellStyle name="Total 2 6 3 9 2" xfId="40864"/>
    <cellStyle name="Total 2 6 4" xfId="40865"/>
    <cellStyle name="Total 2 6 4 10" xfId="40866"/>
    <cellStyle name="Total 2 6 4 10 2" xfId="40867"/>
    <cellStyle name="Total 2 6 4 11" xfId="40868"/>
    <cellStyle name="Total 2 6 4 2" xfId="40869"/>
    <cellStyle name="Total 2 6 4 2 2" xfId="40870"/>
    <cellStyle name="Total 2 6 4 3" xfId="40871"/>
    <cellStyle name="Total 2 6 4 3 2" xfId="40872"/>
    <cellStyle name="Total 2 6 4 4" xfId="40873"/>
    <cellStyle name="Total 2 6 4 4 2" xfId="40874"/>
    <cellStyle name="Total 2 6 4 5" xfId="40875"/>
    <cellStyle name="Total 2 6 4 5 2" xfId="40876"/>
    <cellStyle name="Total 2 6 4 6" xfId="40877"/>
    <cellStyle name="Total 2 6 4 6 2" xfId="40878"/>
    <cellStyle name="Total 2 6 4 7" xfId="40879"/>
    <cellStyle name="Total 2 6 4 7 2" xfId="40880"/>
    <cellStyle name="Total 2 6 4 8" xfId="40881"/>
    <cellStyle name="Total 2 6 4 8 2" xfId="40882"/>
    <cellStyle name="Total 2 6 4 9" xfId="40883"/>
    <cellStyle name="Total 2 6 4 9 2" xfId="40884"/>
    <cellStyle name="Total 2 6 5" xfId="40885"/>
    <cellStyle name="Total 2 6 5 10" xfId="40886"/>
    <cellStyle name="Total 2 6 5 10 2" xfId="40887"/>
    <cellStyle name="Total 2 6 5 11" xfId="40888"/>
    <cellStyle name="Total 2 6 5 2" xfId="40889"/>
    <cellStyle name="Total 2 6 5 2 2" xfId="40890"/>
    <cellStyle name="Total 2 6 5 3" xfId="40891"/>
    <cellStyle name="Total 2 6 5 3 2" xfId="40892"/>
    <cellStyle name="Total 2 6 5 4" xfId="40893"/>
    <cellStyle name="Total 2 6 5 4 2" xfId="40894"/>
    <cellStyle name="Total 2 6 5 5" xfId="40895"/>
    <cellStyle name="Total 2 6 5 5 2" xfId="40896"/>
    <cellStyle name="Total 2 6 5 6" xfId="40897"/>
    <cellStyle name="Total 2 6 5 6 2" xfId="40898"/>
    <cellStyle name="Total 2 6 5 7" xfId="40899"/>
    <cellStyle name="Total 2 6 5 7 2" xfId="40900"/>
    <cellStyle name="Total 2 6 5 8" xfId="40901"/>
    <cellStyle name="Total 2 6 5 8 2" xfId="40902"/>
    <cellStyle name="Total 2 6 5 9" xfId="40903"/>
    <cellStyle name="Total 2 6 5 9 2" xfId="40904"/>
    <cellStyle name="Total 2 6 6" xfId="40905"/>
    <cellStyle name="Total 2 6 6 2" xfId="40906"/>
    <cellStyle name="Total 2 6 7" xfId="40907"/>
    <cellStyle name="Total 2 6 7 2" xfId="40908"/>
    <cellStyle name="Total 2 6 8" xfId="40909"/>
    <cellStyle name="Total 2 6 8 2" xfId="40910"/>
    <cellStyle name="Total 2 6 9" xfId="40911"/>
    <cellStyle name="Total 2 6 9 2" xfId="40912"/>
    <cellStyle name="Total 2 7" xfId="40913"/>
    <cellStyle name="Total 2 7 10" xfId="40914"/>
    <cellStyle name="Total 2 7 10 2" xfId="40915"/>
    <cellStyle name="Total 2 7 11" xfId="40916"/>
    <cellStyle name="Total 2 7 11 2" xfId="40917"/>
    <cellStyle name="Total 2 7 12" xfId="40918"/>
    <cellStyle name="Total 2 7 12 2" xfId="40919"/>
    <cellStyle name="Total 2 7 13" xfId="40920"/>
    <cellStyle name="Total 2 7 2" xfId="40921"/>
    <cellStyle name="Total 2 7 2 10" xfId="40922"/>
    <cellStyle name="Total 2 7 2 10 2" xfId="40923"/>
    <cellStyle name="Total 2 7 2 11" xfId="40924"/>
    <cellStyle name="Total 2 7 2 2" xfId="40925"/>
    <cellStyle name="Total 2 7 2 2 2" xfId="40926"/>
    <cellStyle name="Total 2 7 2 3" xfId="40927"/>
    <cellStyle name="Total 2 7 2 3 2" xfId="40928"/>
    <cellStyle name="Total 2 7 2 4" xfId="40929"/>
    <cellStyle name="Total 2 7 2 4 2" xfId="40930"/>
    <cellStyle name="Total 2 7 2 5" xfId="40931"/>
    <cellStyle name="Total 2 7 2 5 2" xfId="40932"/>
    <cellStyle name="Total 2 7 2 6" xfId="40933"/>
    <cellStyle name="Total 2 7 2 6 2" xfId="40934"/>
    <cellStyle name="Total 2 7 2 7" xfId="40935"/>
    <cellStyle name="Total 2 7 2 7 2" xfId="40936"/>
    <cellStyle name="Total 2 7 2 8" xfId="40937"/>
    <cellStyle name="Total 2 7 2 8 2" xfId="40938"/>
    <cellStyle name="Total 2 7 2 9" xfId="40939"/>
    <cellStyle name="Total 2 7 2 9 2" xfId="40940"/>
    <cellStyle name="Total 2 7 3" xfId="40941"/>
    <cellStyle name="Total 2 7 3 10" xfId="40942"/>
    <cellStyle name="Total 2 7 3 10 2" xfId="40943"/>
    <cellStyle name="Total 2 7 3 11" xfId="40944"/>
    <cellStyle name="Total 2 7 3 2" xfId="40945"/>
    <cellStyle name="Total 2 7 3 2 2" xfId="40946"/>
    <cellStyle name="Total 2 7 3 3" xfId="40947"/>
    <cellStyle name="Total 2 7 3 3 2" xfId="40948"/>
    <cellStyle name="Total 2 7 3 4" xfId="40949"/>
    <cellStyle name="Total 2 7 3 4 2" xfId="40950"/>
    <cellStyle name="Total 2 7 3 5" xfId="40951"/>
    <cellStyle name="Total 2 7 3 5 2" xfId="40952"/>
    <cellStyle name="Total 2 7 3 6" xfId="40953"/>
    <cellStyle name="Total 2 7 3 6 2" xfId="40954"/>
    <cellStyle name="Total 2 7 3 7" xfId="40955"/>
    <cellStyle name="Total 2 7 3 7 2" xfId="40956"/>
    <cellStyle name="Total 2 7 3 8" xfId="40957"/>
    <cellStyle name="Total 2 7 3 8 2" xfId="40958"/>
    <cellStyle name="Total 2 7 3 9" xfId="40959"/>
    <cellStyle name="Total 2 7 3 9 2" xfId="40960"/>
    <cellStyle name="Total 2 7 4" xfId="40961"/>
    <cellStyle name="Total 2 7 4 2" xfId="40962"/>
    <cellStyle name="Total 2 7 5" xfId="40963"/>
    <cellStyle name="Total 2 7 5 2" xfId="40964"/>
    <cellStyle name="Total 2 7 6" xfId="40965"/>
    <cellStyle name="Total 2 7 6 2" xfId="40966"/>
    <cellStyle name="Total 2 7 7" xfId="40967"/>
    <cellStyle name="Total 2 7 7 2" xfId="40968"/>
    <cellStyle name="Total 2 7 8" xfId="40969"/>
    <cellStyle name="Total 2 7 8 2" xfId="40970"/>
    <cellStyle name="Total 2 7 9" xfId="40971"/>
    <cellStyle name="Total 2 7 9 2" xfId="40972"/>
    <cellStyle name="Total 2 8" xfId="40973"/>
    <cellStyle name="Total 2 8 10" xfId="40974"/>
    <cellStyle name="Total 2 8 10 2" xfId="40975"/>
    <cellStyle name="Total 2 8 11" xfId="40976"/>
    <cellStyle name="Total 2 8 11 2" xfId="40977"/>
    <cellStyle name="Total 2 8 12" xfId="40978"/>
    <cellStyle name="Total 2 8 12 2" xfId="40979"/>
    <cellStyle name="Total 2 8 13" xfId="40980"/>
    <cellStyle name="Total 2 8 2" xfId="40981"/>
    <cellStyle name="Total 2 8 2 10" xfId="40982"/>
    <cellStyle name="Total 2 8 2 10 2" xfId="40983"/>
    <cellStyle name="Total 2 8 2 11" xfId="40984"/>
    <cellStyle name="Total 2 8 2 2" xfId="40985"/>
    <cellStyle name="Total 2 8 2 2 2" xfId="40986"/>
    <cellStyle name="Total 2 8 2 3" xfId="40987"/>
    <cellStyle name="Total 2 8 2 3 2" xfId="40988"/>
    <cellStyle name="Total 2 8 2 4" xfId="40989"/>
    <cellStyle name="Total 2 8 2 4 2" xfId="40990"/>
    <cellStyle name="Total 2 8 2 5" xfId="40991"/>
    <cellStyle name="Total 2 8 2 5 2" xfId="40992"/>
    <cellStyle name="Total 2 8 2 6" xfId="40993"/>
    <cellStyle name="Total 2 8 2 6 2" xfId="40994"/>
    <cellStyle name="Total 2 8 2 7" xfId="40995"/>
    <cellStyle name="Total 2 8 2 7 2" xfId="40996"/>
    <cellStyle name="Total 2 8 2 8" xfId="40997"/>
    <cellStyle name="Total 2 8 2 8 2" xfId="40998"/>
    <cellStyle name="Total 2 8 2 9" xfId="40999"/>
    <cellStyle name="Total 2 8 2 9 2" xfId="41000"/>
    <cellStyle name="Total 2 8 3" xfId="41001"/>
    <cellStyle name="Total 2 8 3 10" xfId="41002"/>
    <cellStyle name="Total 2 8 3 10 2" xfId="41003"/>
    <cellStyle name="Total 2 8 3 11" xfId="41004"/>
    <cellStyle name="Total 2 8 3 2" xfId="41005"/>
    <cellStyle name="Total 2 8 3 2 2" xfId="41006"/>
    <cellStyle name="Total 2 8 3 3" xfId="41007"/>
    <cellStyle name="Total 2 8 3 3 2" xfId="41008"/>
    <cellStyle name="Total 2 8 3 4" xfId="41009"/>
    <cellStyle name="Total 2 8 3 4 2" xfId="41010"/>
    <cellStyle name="Total 2 8 3 5" xfId="41011"/>
    <cellStyle name="Total 2 8 3 5 2" xfId="41012"/>
    <cellStyle name="Total 2 8 3 6" xfId="41013"/>
    <cellStyle name="Total 2 8 3 6 2" xfId="41014"/>
    <cellStyle name="Total 2 8 3 7" xfId="41015"/>
    <cellStyle name="Total 2 8 3 7 2" xfId="41016"/>
    <cellStyle name="Total 2 8 3 8" xfId="41017"/>
    <cellStyle name="Total 2 8 3 8 2" xfId="41018"/>
    <cellStyle name="Total 2 8 3 9" xfId="41019"/>
    <cellStyle name="Total 2 8 3 9 2" xfId="41020"/>
    <cellStyle name="Total 2 8 4" xfId="41021"/>
    <cellStyle name="Total 2 8 4 2" xfId="41022"/>
    <cellStyle name="Total 2 8 5" xfId="41023"/>
    <cellStyle name="Total 2 8 5 2" xfId="41024"/>
    <cellStyle name="Total 2 8 6" xfId="41025"/>
    <cellStyle name="Total 2 8 6 2" xfId="41026"/>
    <cellStyle name="Total 2 8 7" xfId="41027"/>
    <cellStyle name="Total 2 8 7 2" xfId="41028"/>
    <cellStyle name="Total 2 8 8" xfId="41029"/>
    <cellStyle name="Total 2 8 8 2" xfId="41030"/>
    <cellStyle name="Total 2 8 9" xfId="41031"/>
    <cellStyle name="Total 2 8 9 2" xfId="41032"/>
    <cellStyle name="Total 2 9" xfId="41033"/>
    <cellStyle name="Total 2 9 2" xfId="41034"/>
    <cellStyle name="Total 3" xfId="41035"/>
    <cellStyle name="Total 3 10" xfId="41036"/>
    <cellStyle name="Total 3 10 2" xfId="41037"/>
    <cellStyle name="Total 3 11" xfId="41038"/>
    <cellStyle name="Total 3 11 2" xfId="41039"/>
    <cellStyle name="Total 3 12" xfId="41040"/>
    <cellStyle name="Total 3 12 2" xfId="41041"/>
    <cellStyle name="Total 3 13" xfId="41042"/>
    <cellStyle name="Total 3 13 2" xfId="41043"/>
    <cellStyle name="Total 3 14" xfId="41044"/>
    <cellStyle name="Total 3 14 2" xfId="41045"/>
    <cellStyle name="Total 3 15" xfId="41046"/>
    <cellStyle name="Total 3 16" xfId="41047"/>
    <cellStyle name="Total 3 17" xfId="41048"/>
    <cellStyle name="Total 3 2" xfId="41049"/>
    <cellStyle name="Total 3 2 10" xfId="41050"/>
    <cellStyle name="Total 3 2 10 2" xfId="41051"/>
    <cellStyle name="Total 3 2 11" xfId="41052"/>
    <cellStyle name="Total 3 2 11 2" xfId="41053"/>
    <cellStyle name="Total 3 2 12" xfId="41054"/>
    <cellStyle name="Total 3 2 12 2" xfId="41055"/>
    <cellStyle name="Total 3 2 13" xfId="41056"/>
    <cellStyle name="Total 3 2 13 2" xfId="41057"/>
    <cellStyle name="Total 3 2 14" xfId="41058"/>
    <cellStyle name="Total 3 2 14 2" xfId="41059"/>
    <cellStyle name="Total 3 2 15" xfId="41060"/>
    <cellStyle name="Total 3 2 2" xfId="41061"/>
    <cellStyle name="Total 3 2 2 10" xfId="41062"/>
    <cellStyle name="Total 3 2 2 10 2" xfId="41063"/>
    <cellStyle name="Total 3 2 2 11" xfId="41064"/>
    <cellStyle name="Total 3 2 2 11 2" xfId="41065"/>
    <cellStyle name="Total 3 2 2 12" xfId="41066"/>
    <cellStyle name="Total 3 2 2 12 2" xfId="41067"/>
    <cellStyle name="Total 3 2 2 13" xfId="41068"/>
    <cellStyle name="Total 3 2 2 2" xfId="41069"/>
    <cellStyle name="Total 3 2 2 2 10" xfId="41070"/>
    <cellStyle name="Total 3 2 2 2 10 2" xfId="41071"/>
    <cellStyle name="Total 3 2 2 2 11" xfId="41072"/>
    <cellStyle name="Total 3 2 2 2 2" xfId="41073"/>
    <cellStyle name="Total 3 2 2 2 2 2" xfId="41074"/>
    <cellStyle name="Total 3 2 2 2 3" xfId="41075"/>
    <cellStyle name="Total 3 2 2 2 3 2" xfId="41076"/>
    <cellStyle name="Total 3 2 2 2 4" xfId="41077"/>
    <cellStyle name="Total 3 2 2 2 4 2" xfId="41078"/>
    <cellStyle name="Total 3 2 2 2 5" xfId="41079"/>
    <cellStyle name="Total 3 2 2 2 5 2" xfId="41080"/>
    <cellStyle name="Total 3 2 2 2 6" xfId="41081"/>
    <cellStyle name="Total 3 2 2 2 6 2" xfId="41082"/>
    <cellStyle name="Total 3 2 2 2 7" xfId="41083"/>
    <cellStyle name="Total 3 2 2 2 7 2" xfId="41084"/>
    <cellStyle name="Total 3 2 2 2 8" xfId="41085"/>
    <cellStyle name="Total 3 2 2 2 8 2" xfId="41086"/>
    <cellStyle name="Total 3 2 2 2 9" xfId="41087"/>
    <cellStyle name="Total 3 2 2 2 9 2" xfId="41088"/>
    <cellStyle name="Total 3 2 2 3" xfId="41089"/>
    <cellStyle name="Total 3 2 2 3 10" xfId="41090"/>
    <cellStyle name="Total 3 2 2 3 10 2" xfId="41091"/>
    <cellStyle name="Total 3 2 2 3 11" xfId="41092"/>
    <cellStyle name="Total 3 2 2 3 2" xfId="41093"/>
    <cellStyle name="Total 3 2 2 3 2 2" xfId="41094"/>
    <cellStyle name="Total 3 2 2 3 3" xfId="41095"/>
    <cellStyle name="Total 3 2 2 3 3 2" xfId="41096"/>
    <cellStyle name="Total 3 2 2 3 4" xfId="41097"/>
    <cellStyle name="Total 3 2 2 3 4 2" xfId="41098"/>
    <cellStyle name="Total 3 2 2 3 5" xfId="41099"/>
    <cellStyle name="Total 3 2 2 3 5 2" xfId="41100"/>
    <cellStyle name="Total 3 2 2 3 6" xfId="41101"/>
    <cellStyle name="Total 3 2 2 3 6 2" xfId="41102"/>
    <cellStyle name="Total 3 2 2 3 7" xfId="41103"/>
    <cellStyle name="Total 3 2 2 3 7 2" xfId="41104"/>
    <cellStyle name="Total 3 2 2 3 8" xfId="41105"/>
    <cellStyle name="Total 3 2 2 3 8 2" xfId="41106"/>
    <cellStyle name="Total 3 2 2 3 9" xfId="41107"/>
    <cellStyle name="Total 3 2 2 3 9 2" xfId="41108"/>
    <cellStyle name="Total 3 2 2 4" xfId="41109"/>
    <cellStyle name="Total 3 2 2 4 2" xfId="41110"/>
    <cellStyle name="Total 3 2 2 5" xfId="41111"/>
    <cellStyle name="Total 3 2 2 5 2" xfId="41112"/>
    <cellStyle name="Total 3 2 2 6" xfId="41113"/>
    <cellStyle name="Total 3 2 2 6 2" xfId="41114"/>
    <cellStyle name="Total 3 2 2 7" xfId="41115"/>
    <cellStyle name="Total 3 2 2 7 2" xfId="41116"/>
    <cellStyle name="Total 3 2 2 8" xfId="41117"/>
    <cellStyle name="Total 3 2 2 8 2" xfId="41118"/>
    <cellStyle name="Total 3 2 2 9" xfId="41119"/>
    <cellStyle name="Total 3 2 2 9 2" xfId="41120"/>
    <cellStyle name="Total 3 2 3" xfId="41121"/>
    <cellStyle name="Total 3 2 3 10" xfId="41122"/>
    <cellStyle name="Total 3 2 3 10 2" xfId="41123"/>
    <cellStyle name="Total 3 2 3 11" xfId="41124"/>
    <cellStyle name="Total 3 2 3 11 2" xfId="41125"/>
    <cellStyle name="Total 3 2 3 12" xfId="41126"/>
    <cellStyle name="Total 3 2 3 12 2" xfId="41127"/>
    <cellStyle name="Total 3 2 3 13" xfId="41128"/>
    <cellStyle name="Total 3 2 3 2" xfId="41129"/>
    <cellStyle name="Total 3 2 3 2 10" xfId="41130"/>
    <cellStyle name="Total 3 2 3 2 10 2" xfId="41131"/>
    <cellStyle name="Total 3 2 3 2 11" xfId="41132"/>
    <cellStyle name="Total 3 2 3 2 2" xfId="41133"/>
    <cellStyle name="Total 3 2 3 2 2 2" xfId="41134"/>
    <cellStyle name="Total 3 2 3 2 3" xfId="41135"/>
    <cellStyle name="Total 3 2 3 2 3 2" xfId="41136"/>
    <cellStyle name="Total 3 2 3 2 4" xfId="41137"/>
    <cellStyle name="Total 3 2 3 2 4 2" xfId="41138"/>
    <cellStyle name="Total 3 2 3 2 5" xfId="41139"/>
    <cellStyle name="Total 3 2 3 2 5 2" xfId="41140"/>
    <cellStyle name="Total 3 2 3 2 6" xfId="41141"/>
    <cellStyle name="Total 3 2 3 2 6 2" xfId="41142"/>
    <cellStyle name="Total 3 2 3 2 7" xfId="41143"/>
    <cellStyle name="Total 3 2 3 2 7 2" xfId="41144"/>
    <cellStyle name="Total 3 2 3 2 8" xfId="41145"/>
    <cellStyle name="Total 3 2 3 2 8 2" xfId="41146"/>
    <cellStyle name="Total 3 2 3 2 9" xfId="41147"/>
    <cellStyle name="Total 3 2 3 2 9 2" xfId="41148"/>
    <cellStyle name="Total 3 2 3 3" xfId="41149"/>
    <cellStyle name="Total 3 2 3 3 10" xfId="41150"/>
    <cellStyle name="Total 3 2 3 3 10 2" xfId="41151"/>
    <cellStyle name="Total 3 2 3 3 11" xfId="41152"/>
    <cellStyle name="Total 3 2 3 3 2" xfId="41153"/>
    <cellStyle name="Total 3 2 3 3 2 2" xfId="41154"/>
    <cellStyle name="Total 3 2 3 3 3" xfId="41155"/>
    <cellStyle name="Total 3 2 3 3 3 2" xfId="41156"/>
    <cellStyle name="Total 3 2 3 3 4" xfId="41157"/>
    <cellStyle name="Total 3 2 3 3 4 2" xfId="41158"/>
    <cellStyle name="Total 3 2 3 3 5" xfId="41159"/>
    <cellStyle name="Total 3 2 3 3 5 2" xfId="41160"/>
    <cellStyle name="Total 3 2 3 3 6" xfId="41161"/>
    <cellStyle name="Total 3 2 3 3 6 2" xfId="41162"/>
    <cellStyle name="Total 3 2 3 3 7" xfId="41163"/>
    <cellStyle name="Total 3 2 3 3 7 2" xfId="41164"/>
    <cellStyle name="Total 3 2 3 3 8" xfId="41165"/>
    <cellStyle name="Total 3 2 3 3 8 2" xfId="41166"/>
    <cellStyle name="Total 3 2 3 3 9" xfId="41167"/>
    <cellStyle name="Total 3 2 3 3 9 2" xfId="41168"/>
    <cellStyle name="Total 3 2 3 4" xfId="41169"/>
    <cellStyle name="Total 3 2 3 4 2" xfId="41170"/>
    <cellStyle name="Total 3 2 3 5" xfId="41171"/>
    <cellStyle name="Total 3 2 3 5 2" xfId="41172"/>
    <cellStyle name="Total 3 2 3 6" xfId="41173"/>
    <cellStyle name="Total 3 2 3 6 2" xfId="41174"/>
    <cellStyle name="Total 3 2 3 7" xfId="41175"/>
    <cellStyle name="Total 3 2 3 7 2" xfId="41176"/>
    <cellStyle name="Total 3 2 3 8" xfId="41177"/>
    <cellStyle name="Total 3 2 3 8 2" xfId="41178"/>
    <cellStyle name="Total 3 2 3 9" xfId="41179"/>
    <cellStyle name="Total 3 2 3 9 2" xfId="41180"/>
    <cellStyle name="Total 3 2 4" xfId="41181"/>
    <cellStyle name="Total 3 2 4 10" xfId="41182"/>
    <cellStyle name="Total 3 2 4 10 2" xfId="41183"/>
    <cellStyle name="Total 3 2 4 11" xfId="41184"/>
    <cellStyle name="Total 3 2 4 2" xfId="41185"/>
    <cellStyle name="Total 3 2 4 2 2" xfId="41186"/>
    <cellStyle name="Total 3 2 4 3" xfId="41187"/>
    <cellStyle name="Total 3 2 4 3 2" xfId="41188"/>
    <cellStyle name="Total 3 2 4 4" xfId="41189"/>
    <cellStyle name="Total 3 2 4 4 2" xfId="41190"/>
    <cellStyle name="Total 3 2 4 5" xfId="41191"/>
    <cellStyle name="Total 3 2 4 5 2" xfId="41192"/>
    <cellStyle name="Total 3 2 4 6" xfId="41193"/>
    <cellStyle name="Total 3 2 4 6 2" xfId="41194"/>
    <cellStyle name="Total 3 2 4 7" xfId="41195"/>
    <cellStyle name="Total 3 2 4 7 2" xfId="41196"/>
    <cellStyle name="Total 3 2 4 8" xfId="41197"/>
    <cellStyle name="Total 3 2 4 8 2" xfId="41198"/>
    <cellStyle name="Total 3 2 4 9" xfId="41199"/>
    <cellStyle name="Total 3 2 4 9 2" xfId="41200"/>
    <cellStyle name="Total 3 2 5" xfId="41201"/>
    <cellStyle name="Total 3 2 5 10" xfId="41202"/>
    <cellStyle name="Total 3 2 5 10 2" xfId="41203"/>
    <cellStyle name="Total 3 2 5 11" xfId="41204"/>
    <cellStyle name="Total 3 2 5 2" xfId="41205"/>
    <cellStyle name="Total 3 2 5 2 2" xfId="41206"/>
    <cellStyle name="Total 3 2 5 3" xfId="41207"/>
    <cellStyle name="Total 3 2 5 3 2" xfId="41208"/>
    <cellStyle name="Total 3 2 5 4" xfId="41209"/>
    <cellStyle name="Total 3 2 5 4 2" xfId="41210"/>
    <cellStyle name="Total 3 2 5 5" xfId="41211"/>
    <cellStyle name="Total 3 2 5 5 2" xfId="41212"/>
    <cellStyle name="Total 3 2 5 6" xfId="41213"/>
    <cellStyle name="Total 3 2 5 6 2" xfId="41214"/>
    <cellStyle name="Total 3 2 5 7" xfId="41215"/>
    <cellStyle name="Total 3 2 5 7 2" xfId="41216"/>
    <cellStyle name="Total 3 2 5 8" xfId="41217"/>
    <cellStyle name="Total 3 2 5 8 2" xfId="41218"/>
    <cellStyle name="Total 3 2 5 9" xfId="41219"/>
    <cellStyle name="Total 3 2 5 9 2" xfId="41220"/>
    <cellStyle name="Total 3 2 6" xfId="41221"/>
    <cellStyle name="Total 3 2 6 2" xfId="41222"/>
    <cellStyle name="Total 3 2 7" xfId="41223"/>
    <cellStyle name="Total 3 2 7 2" xfId="41224"/>
    <cellStyle name="Total 3 2 8" xfId="41225"/>
    <cellStyle name="Total 3 2 8 2" xfId="41226"/>
    <cellStyle name="Total 3 2 9" xfId="41227"/>
    <cellStyle name="Total 3 2 9 2" xfId="41228"/>
    <cellStyle name="Total 3 3" xfId="41229"/>
    <cellStyle name="Total 3 3 10" xfId="41230"/>
    <cellStyle name="Total 3 3 10 2" xfId="41231"/>
    <cellStyle name="Total 3 3 11" xfId="41232"/>
    <cellStyle name="Total 3 3 11 2" xfId="41233"/>
    <cellStyle name="Total 3 3 12" xfId="41234"/>
    <cellStyle name="Total 3 3 12 2" xfId="41235"/>
    <cellStyle name="Total 3 3 13" xfId="41236"/>
    <cellStyle name="Total 3 3 13 2" xfId="41237"/>
    <cellStyle name="Total 3 3 14" xfId="41238"/>
    <cellStyle name="Total 3 3 14 2" xfId="41239"/>
    <cellStyle name="Total 3 3 15" xfId="41240"/>
    <cellStyle name="Total 3 3 2" xfId="41241"/>
    <cellStyle name="Total 3 3 2 10" xfId="41242"/>
    <cellStyle name="Total 3 3 2 10 2" xfId="41243"/>
    <cellStyle name="Total 3 3 2 11" xfId="41244"/>
    <cellStyle name="Total 3 3 2 11 2" xfId="41245"/>
    <cellStyle name="Total 3 3 2 12" xfId="41246"/>
    <cellStyle name="Total 3 3 2 12 2" xfId="41247"/>
    <cellStyle name="Total 3 3 2 13" xfId="41248"/>
    <cellStyle name="Total 3 3 2 2" xfId="41249"/>
    <cellStyle name="Total 3 3 2 2 10" xfId="41250"/>
    <cellStyle name="Total 3 3 2 2 10 2" xfId="41251"/>
    <cellStyle name="Total 3 3 2 2 11" xfId="41252"/>
    <cellStyle name="Total 3 3 2 2 2" xfId="41253"/>
    <cellStyle name="Total 3 3 2 2 2 2" xfId="41254"/>
    <cellStyle name="Total 3 3 2 2 3" xfId="41255"/>
    <cellStyle name="Total 3 3 2 2 3 2" xfId="41256"/>
    <cellStyle name="Total 3 3 2 2 4" xfId="41257"/>
    <cellStyle name="Total 3 3 2 2 4 2" xfId="41258"/>
    <cellStyle name="Total 3 3 2 2 5" xfId="41259"/>
    <cellStyle name="Total 3 3 2 2 5 2" xfId="41260"/>
    <cellStyle name="Total 3 3 2 2 6" xfId="41261"/>
    <cellStyle name="Total 3 3 2 2 6 2" xfId="41262"/>
    <cellStyle name="Total 3 3 2 2 7" xfId="41263"/>
    <cellStyle name="Total 3 3 2 2 7 2" xfId="41264"/>
    <cellStyle name="Total 3 3 2 2 8" xfId="41265"/>
    <cellStyle name="Total 3 3 2 2 8 2" xfId="41266"/>
    <cellStyle name="Total 3 3 2 2 9" xfId="41267"/>
    <cellStyle name="Total 3 3 2 2 9 2" xfId="41268"/>
    <cellStyle name="Total 3 3 2 3" xfId="41269"/>
    <cellStyle name="Total 3 3 2 3 10" xfId="41270"/>
    <cellStyle name="Total 3 3 2 3 10 2" xfId="41271"/>
    <cellStyle name="Total 3 3 2 3 11" xfId="41272"/>
    <cellStyle name="Total 3 3 2 3 2" xfId="41273"/>
    <cellStyle name="Total 3 3 2 3 2 2" xfId="41274"/>
    <cellStyle name="Total 3 3 2 3 3" xfId="41275"/>
    <cellStyle name="Total 3 3 2 3 3 2" xfId="41276"/>
    <cellStyle name="Total 3 3 2 3 4" xfId="41277"/>
    <cellStyle name="Total 3 3 2 3 4 2" xfId="41278"/>
    <cellStyle name="Total 3 3 2 3 5" xfId="41279"/>
    <cellStyle name="Total 3 3 2 3 5 2" xfId="41280"/>
    <cellStyle name="Total 3 3 2 3 6" xfId="41281"/>
    <cellStyle name="Total 3 3 2 3 6 2" xfId="41282"/>
    <cellStyle name="Total 3 3 2 3 7" xfId="41283"/>
    <cellStyle name="Total 3 3 2 3 7 2" xfId="41284"/>
    <cellStyle name="Total 3 3 2 3 8" xfId="41285"/>
    <cellStyle name="Total 3 3 2 3 8 2" xfId="41286"/>
    <cellStyle name="Total 3 3 2 3 9" xfId="41287"/>
    <cellStyle name="Total 3 3 2 3 9 2" xfId="41288"/>
    <cellStyle name="Total 3 3 2 4" xfId="41289"/>
    <cellStyle name="Total 3 3 2 4 2" xfId="41290"/>
    <cellStyle name="Total 3 3 2 5" xfId="41291"/>
    <cellStyle name="Total 3 3 2 5 2" xfId="41292"/>
    <cellStyle name="Total 3 3 2 6" xfId="41293"/>
    <cellStyle name="Total 3 3 2 6 2" xfId="41294"/>
    <cellStyle name="Total 3 3 2 7" xfId="41295"/>
    <cellStyle name="Total 3 3 2 7 2" xfId="41296"/>
    <cellStyle name="Total 3 3 2 8" xfId="41297"/>
    <cellStyle name="Total 3 3 2 8 2" xfId="41298"/>
    <cellStyle name="Total 3 3 2 9" xfId="41299"/>
    <cellStyle name="Total 3 3 2 9 2" xfId="41300"/>
    <cellStyle name="Total 3 3 3" xfId="41301"/>
    <cellStyle name="Total 3 3 3 10" xfId="41302"/>
    <cellStyle name="Total 3 3 3 10 2" xfId="41303"/>
    <cellStyle name="Total 3 3 3 11" xfId="41304"/>
    <cellStyle name="Total 3 3 3 11 2" xfId="41305"/>
    <cellStyle name="Total 3 3 3 12" xfId="41306"/>
    <cellStyle name="Total 3 3 3 12 2" xfId="41307"/>
    <cellStyle name="Total 3 3 3 13" xfId="41308"/>
    <cellStyle name="Total 3 3 3 2" xfId="41309"/>
    <cellStyle name="Total 3 3 3 2 10" xfId="41310"/>
    <cellStyle name="Total 3 3 3 2 10 2" xfId="41311"/>
    <cellStyle name="Total 3 3 3 2 11" xfId="41312"/>
    <cellStyle name="Total 3 3 3 2 2" xfId="41313"/>
    <cellStyle name="Total 3 3 3 2 2 2" xfId="41314"/>
    <cellStyle name="Total 3 3 3 2 3" xfId="41315"/>
    <cellStyle name="Total 3 3 3 2 3 2" xfId="41316"/>
    <cellStyle name="Total 3 3 3 2 4" xfId="41317"/>
    <cellStyle name="Total 3 3 3 2 4 2" xfId="41318"/>
    <cellStyle name="Total 3 3 3 2 5" xfId="41319"/>
    <cellStyle name="Total 3 3 3 2 5 2" xfId="41320"/>
    <cellStyle name="Total 3 3 3 2 6" xfId="41321"/>
    <cellStyle name="Total 3 3 3 2 6 2" xfId="41322"/>
    <cellStyle name="Total 3 3 3 2 7" xfId="41323"/>
    <cellStyle name="Total 3 3 3 2 7 2" xfId="41324"/>
    <cellStyle name="Total 3 3 3 2 8" xfId="41325"/>
    <cellStyle name="Total 3 3 3 2 8 2" xfId="41326"/>
    <cellStyle name="Total 3 3 3 2 9" xfId="41327"/>
    <cellStyle name="Total 3 3 3 2 9 2" xfId="41328"/>
    <cellStyle name="Total 3 3 3 3" xfId="41329"/>
    <cellStyle name="Total 3 3 3 3 10" xfId="41330"/>
    <cellStyle name="Total 3 3 3 3 10 2" xfId="41331"/>
    <cellStyle name="Total 3 3 3 3 11" xfId="41332"/>
    <cellStyle name="Total 3 3 3 3 2" xfId="41333"/>
    <cellStyle name="Total 3 3 3 3 2 2" xfId="41334"/>
    <cellStyle name="Total 3 3 3 3 3" xfId="41335"/>
    <cellStyle name="Total 3 3 3 3 3 2" xfId="41336"/>
    <cellStyle name="Total 3 3 3 3 4" xfId="41337"/>
    <cellStyle name="Total 3 3 3 3 4 2" xfId="41338"/>
    <cellStyle name="Total 3 3 3 3 5" xfId="41339"/>
    <cellStyle name="Total 3 3 3 3 5 2" xfId="41340"/>
    <cellStyle name="Total 3 3 3 3 6" xfId="41341"/>
    <cellStyle name="Total 3 3 3 3 6 2" xfId="41342"/>
    <cellStyle name="Total 3 3 3 3 7" xfId="41343"/>
    <cellStyle name="Total 3 3 3 3 7 2" xfId="41344"/>
    <cellStyle name="Total 3 3 3 3 8" xfId="41345"/>
    <cellStyle name="Total 3 3 3 3 8 2" xfId="41346"/>
    <cellStyle name="Total 3 3 3 3 9" xfId="41347"/>
    <cellStyle name="Total 3 3 3 3 9 2" xfId="41348"/>
    <cellStyle name="Total 3 3 3 4" xfId="41349"/>
    <cellStyle name="Total 3 3 3 4 2" xfId="41350"/>
    <cellStyle name="Total 3 3 3 5" xfId="41351"/>
    <cellStyle name="Total 3 3 3 5 2" xfId="41352"/>
    <cellStyle name="Total 3 3 3 6" xfId="41353"/>
    <cellStyle name="Total 3 3 3 6 2" xfId="41354"/>
    <cellStyle name="Total 3 3 3 7" xfId="41355"/>
    <cellStyle name="Total 3 3 3 7 2" xfId="41356"/>
    <cellStyle name="Total 3 3 3 8" xfId="41357"/>
    <cellStyle name="Total 3 3 3 8 2" xfId="41358"/>
    <cellStyle name="Total 3 3 3 9" xfId="41359"/>
    <cellStyle name="Total 3 3 3 9 2" xfId="41360"/>
    <cellStyle name="Total 3 3 4" xfId="41361"/>
    <cellStyle name="Total 3 3 4 10" xfId="41362"/>
    <cellStyle name="Total 3 3 4 10 2" xfId="41363"/>
    <cellStyle name="Total 3 3 4 11" xfId="41364"/>
    <cellStyle name="Total 3 3 4 2" xfId="41365"/>
    <cellStyle name="Total 3 3 4 2 2" xfId="41366"/>
    <cellStyle name="Total 3 3 4 3" xfId="41367"/>
    <cellStyle name="Total 3 3 4 3 2" xfId="41368"/>
    <cellStyle name="Total 3 3 4 4" xfId="41369"/>
    <cellStyle name="Total 3 3 4 4 2" xfId="41370"/>
    <cellStyle name="Total 3 3 4 5" xfId="41371"/>
    <cellStyle name="Total 3 3 4 5 2" xfId="41372"/>
    <cellStyle name="Total 3 3 4 6" xfId="41373"/>
    <cellStyle name="Total 3 3 4 6 2" xfId="41374"/>
    <cellStyle name="Total 3 3 4 7" xfId="41375"/>
    <cellStyle name="Total 3 3 4 7 2" xfId="41376"/>
    <cellStyle name="Total 3 3 4 8" xfId="41377"/>
    <cellStyle name="Total 3 3 4 8 2" xfId="41378"/>
    <cellStyle name="Total 3 3 4 9" xfId="41379"/>
    <cellStyle name="Total 3 3 4 9 2" xfId="41380"/>
    <cellStyle name="Total 3 3 5" xfId="41381"/>
    <cellStyle name="Total 3 3 5 10" xfId="41382"/>
    <cellStyle name="Total 3 3 5 10 2" xfId="41383"/>
    <cellStyle name="Total 3 3 5 11" xfId="41384"/>
    <cellStyle name="Total 3 3 5 2" xfId="41385"/>
    <cellStyle name="Total 3 3 5 2 2" xfId="41386"/>
    <cellStyle name="Total 3 3 5 3" xfId="41387"/>
    <cellStyle name="Total 3 3 5 3 2" xfId="41388"/>
    <cellStyle name="Total 3 3 5 4" xfId="41389"/>
    <cellStyle name="Total 3 3 5 4 2" xfId="41390"/>
    <cellStyle name="Total 3 3 5 5" xfId="41391"/>
    <cellStyle name="Total 3 3 5 5 2" xfId="41392"/>
    <cellStyle name="Total 3 3 5 6" xfId="41393"/>
    <cellStyle name="Total 3 3 5 6 2" xfId="41394"/>
    <cellStyle name="Total 3 3 5 7" xfId="41395"/>
    <cellStyle name="Total 3 3 5 7 2" xfId="41396"/>
    <cellStyle name="Total 3 3 5 8" xfId="41397"/>
    <cellStyle name="Total 3 3 5 8 2" xfId="41398"/>
    <cellStyle name="Total 3 3 5 9" xfId="41399"/>
    <cellStyle name="Total 3 3 5 9 2" xfId="41400"/>
    <cellStyle name="Total 3 3 6" xfId="41401"/>
    <cellStyle name="Total 3 3 6 2" xfId="41402"/>
    <cellStyle name="Total 3 3 7" xfId="41403"/>
    <cellStyle name="Total 3 3 7 2" xfId="41404"/>
    <cellStyle name="Total 3 3 8" xfId="41405"/>
    <cellStyle name="Total 3 3 8 2" xfId="41406"/>
    <cellStyle name="Total 3 3 9" xfId="41407"/>
    <cellStyle name="Total 3 3 9 2" xfId="41408"/>
    <cellStyle name="Total 3 4" xfId="41409"/>
    <cellStyle name="Total 3 4 10" xfId="41410"/>
    <cellStyle name="Total 3 4 10 2" xfId="41411"/>
    <cellStyle name="Total 3 4 11" xfId="41412"/>
    <cellStyle name="Total 3 4 11 2" xfId="41413"/>
    <cellStyle name="Total 3 4 12" xfId="41414"/>
    <cellStyle name="Total 3 4 12 2" xfId="41415"/>
    <cellStyle name="Total 3 4 13" xfId="41416"/>
    <cellStyle name="Total 3 4 2" xfId="41417"/>
    <cellStyle name="Total 3 4 2 10" xfId="41418"/>
    <cellStyle name="Total 3 4 2 10 2" xfId="41419"/>
    <cellStyle name="Total 3 4 2 11" xfId="41420"/>
    <cellStyle name="Total 3 4 2 2" xfId="41421"/>
    <cellStyle name="Total 3 4 2 2 2" xfId="41422"/>
    <cellStyle name="Total 3 4 2 3" xfId="41423"/>
    <cellStyle name="Total 3 4 2 3 2" xfId="41424"/>
    <cellStyle name="Total 3 4 2 4" xfId="41425"/>
    <cellStyle name="Total 3 4 2 4 2" xfId="41426"/>
    <cellStyle name="Total 3 4 2 5" xfId="41427"/>
    <cellStyle name="Total 3 4 2 5 2" xfId="41428"/>
    <cellStyle name="Total 3 4 2 6" xfId="41429"/>
    <cellStyle name="Total 3 4 2 6 2" xfId="41430"/>
    <cellStyle name="Total 3 4 2 7" xfId="41431"/>
    <cellStyle name="Total 3 4 2 7 2" xfId="41432"/>
    <cellStyle name="Total 3 4 2 8" xfId="41433"/>
    <cellStyle name="Total 3 4 2 8 2" xfId="41434"/>
    <cellStyle name="Total 3 4 2 9" xfId="41435"/>
    <cellStyle name="Total 3 4 2 9 2" xfId="41436"/>
    <cellStyle name="Total 3 4 3" xfId="41437"/>
    <cellStyle name="Total 3 4 3 10" xfId="41438"/>
    <cellStyle name="Total 3 4 3 10 2" xfId="41439"/>
    <cellStyle name="Total 3 4 3 11" xfId="41440"/>
    <cellStyle name="Total 3 4 3 2" xfId="41441"/>
    <cellStyle name="Total 3 4 3 2 2" xfId="41442"/>
    <cellStyle name="Total 3 4 3 3" xfId="41443"/>
    <cellStyle name="Total 3 4 3 3 2" xfId="41444"/>
    <cellStyle name="Total 3 4 3 4" xfId="41445"/>
    <cellStyle name="Total 3 4 3 4 2" xfId="41446"/>
    <cellStyle name="Total 3 4 3 5" xfId="41447"/>
    <cellStyle name="Total 3 4 3 5 2" xfId="41448"/>
    <cellStyle name="Total 3 4 3 6" xfId="41449"/>
    <cellStyle name="Total 3 4 3 6 2" xfId="41450"/>
    <cellStyle name="Total 3 4 3 7" xfId="41451"/>
    <cellStyle name="Total 3 4 3 7 2" xfId="41452"/>
    <cellStyle name="Total 3 4 3 8" xfId="41453"/>
    <cellStyle name="Total 3 4 3 8 2" xfId="41454"/>
    <cellStyle name="Total 3 4 3 9" xfId="41455"/>
    <cellStyle name="Total 3 4 3 9 2" xfId="41456"/>
    <cellStyle name="Total 3 4 4" xfId="41457"/>
    <cellStyle name="Total 3 4 4 2" xfId="41458"/>
    <cellStyle name="Total 3 4 5" xfId="41459"/>
    <cellStyle name="Total 3 4 5 2" xfId="41460"/>
    <cellStyle name="Total 3 4 6" xfId="41461"/>
    <cellStyle name="Total 3 4 6 2" xfId="41462"/>
    <cellStyle name="Total 3 4 7" xfId="41463"/>
    <cellStyle name="Total 3 4 7 2" xfId="41464"/>
    <cellStyle name="Total 3 4 8" xfId="41465"/>
    <cellStyle name="Total 3 4 8 2" xfId="41466"/>
    <cellStyle name="Total 3 4 9" xfId="41467"/>
    <cellStyle name="Total 3 4 9 2" xfId="41468"/>
    <cellStyle name="Total 3 5" xfId="41469"/>
    <cellStyle name="Total 3 5 10" xfId="41470"/>
    <cellStyle name="Total 3 5 10 2" xfId="41471"/>
    <cellStyle name="Total 3 5 11" xfId="41472"/>
    <cellStyle name="Total 3 5 11 2" xfId="41473"/>
    <cellStyle name="Total 3 5 12" xfId="41474"/>
    <cellStyle name="Total 3 5 12 2" xfId="41475"/>
    <cellStyle name="Total 3 5 13" xfId="41476"/>
    <cellStyle name="Total 3 5 2" xfId="41477"/>
    <cellStyle name="Total 3 5 2 10" xfId="41478"/>
    <cellStyle name="Total 3 5 2 10 2" xfId="41479"/>
    <cellStyle name="Total 3 5 2 11" xfId="41480"/>
    <cellStyle name="Total 3 5 2 2" xfId="41481"/>
    <cellStyle name="Total 3 5 2 2 2" xfId="41482"/>
    <cellStyle name="Total 3 5 2 3" xfId="41483"/>
    <cellStyle name="Total 3 5 2 3 2" xfId="41484"/>
    <cellStyle name="Total 3 5 2 4" xfId="41485"/>
    <cellStyle name="Total 3 5 2 4 2" xfId="41486"/>
    <cellStyle name="Total 3 5 2 5" xfId="41487"/>
    <cellStyle name="Total 3 5 2 5 2" xfId="41488"/>
    <cellStyle name="Total 3 5 2 6" xfId="41489"/>
    <cellStyle name="Total 3 5 2 6 2" xfId="41490"/>
    <cellStyle name="Total 3 5 2 7" xfId="41491"/>
    <cellStyle name="Total 3 5 2 7 2" xfId="41492"/>
    <cellStyle name="Total 3 5 2 8" xfId="41493"/>
    <cellStyle name="Total 3 5 2 8 2" xfId="41494"/>
    <cellStyle name="Total 3 5 2 9" xfId="41495"/>
    <cellStyle name="Total 3 5 2 9 2" xfId="41496"/>
    <cellStyle name="Total 3 5 3" xfId="41497"/>
    <cellStyle name="Total 3 5 3 10" xfId="41498"/>
    <cellStyle name="Total 3 5 3 10 2" xfId="41499"/>
    <cellStyle name="Total 3 5 3 11" xfId="41500"/>
    <cellStyle name="Total 3 5 3 2" xfId="41501"/>
    <cellStyle name="Total 3 5 3 2 2" xfId="41502"/>
    <cellStyle name="Total 3 5 3 3" xfId="41503"/>
    <cellStyle name="Total 3 5 3 3 2" xfId="41504"/>
    <cellStyle name="Total 3 5 3 4" xfId="41505"/>
    <cellStyle name="Total 3 5 3 4 2" xfId="41506"/>
    <cellStyle name="Total 3 5 3 5" xfId="41507"/>
    <cellStyle name="Total 3 5 3 5 2" xfId="41508"/>
    <cellStyle name="Total 3 5 3 6" xfId="41509"/>
    <cellStyle name="Total 3 5 3 6 2" xfId="41510"/>
    <cellStyle name="Total 3 5 3 7" xfId="41511"/>
    <cellStyle name="Total 3 5 3 7 2" xfId="41512"/>
    <cellStyle name="Total 3 5 3 8" xfId="41513"/>
    <cellStyle name="Total 3 5 3 8 2" xfId="41514"/>
    <cellStyle name="Total 3 5 3 9" xfId="41515"/>
    <cellStyle name="Total 3 5 3 9 2" xfId="41516"/>
    <cellStyle name="Total 3 5 4" xfId="41517"/>
    <cellStyle name="Total 3 5 4 2" xfId="41518"/>
    <cellStyle name="Total 3 5 5" xfId="41519"/>
    <cellStyle name="Total 3 5 5 2" xfId="41520"/>
    <cellStyle name="Total 3 5 6" xfId="41521"/>
    <cellStyle name="Total 3 5 6 2" xfId="41522"/>
    <cellStyle name="Total 3 5 7" xfId="41523"/>
    <cellStyle name="Total 3 5 7 2" xfId="41524"/>
    <cellStyle name="Total 3 5 8" xfId="41525"/>
    <cellStyle name="Total 3 5 8 2" xfId="41526"/>
    <cellStyle name="Total 3 5 9" xfId="41527"/>
    <cellStyle name="Total 3 5 9 2" xfId="41528"/>
    <cellStyle name="Total 3 6" xfId="41529"/>
    <cellStyle name="Total 3 6 2" xfId="41530"/>
    <cellStyle name="Total 3 7" xfId="41531"/>
    <cellStyle name="Total 3 7 2" xfId="41532"/>
    <cellStyle name="Total 3 8" xfId="41533"/>
    <cellStyle name="Total 3 8 2" xfId="41534"/>
    <cellStyle name="Total 3 9" xfId="41535"/>
    <cellStyle name="Total 3 9 2" xfId="41536"/>
    <cellStyle name="Total 4" xfId="41537"/>
    <cellStyle name="Total 4 10" xfId="41538"/>
    <cellStyle name="Total 4 10 2" xfId="41539"/>
    <cellStyle name="Total 4 11" xfId="41540"/>
    <cellStyle name="Total 4 11 2" xfId="41541"/>
    <cellStyle name="Total 4 12" xfId="41542"/>
    <cellStyle name="Total 4 12 2" xfId="41543"/>
    <cellStyle name="Total 4 13" xfId="41544"/>
    <cellStyle name="Total 4 13 2" xfId="41545"/>
    <cellStyle name="Total 4 14" xfId="41546"/>
    <cellStyle name="Total 4 14 2" xfId="41547"/>
    <cellStyle name="Total 4 15" xfId="41548"/>
    <cellStyle name="Total 4 15 2" xfId="41549"/>
    <cellStyle name="Total 4 16" xfId="41550"/>
    <cellStyle name="Total 4 17" xfId="41551"/>
    <cellStyle name="Total 4 18" xfId="41552"/>
    <cellStyle name="Total 4 2" xfId="41553"/>
    <cellStyle name="Total 4 2 10" xfId="41554"/>
    <cellStyle name="Total 4 2 10 2" xfId="41555"/>
    <cellStyle name="Total 4 2 11" xfId="41556"/>
    <cellStyle name="Total 4 2 11 2" xfId="41557"/>
    <cellStyle name="Total 4 2 12" xfId="41558"/>
    <cellStyle name="Total 4 2 12 2" xfId="41559"/>
    <cellStyle name="Total 4 2 13" xfId="41560"/>
    <cellStyle name="Total 4 2 13 2" xfId="41561"/>
    <cellStyle name="Total 4 2 14" xfId="41562"/>
    <cellStyle name="Total 4 2 14 2" xfId="41563"/>
    <cellStyle name="Total 4 2 15" xfId="41564"/>
    <cellStyle name="Total 4 2 2" xfId="41565"/>
    <cellStyle name="Total 4 2 2 10" xfId="41566"/>
    <cellStyle name="Total 4 2 2 10 2" xfId="41567"/>
    <cellStyle name="Total 4 2 2 11" xfId="41568"/>
    <cellStyle name="Total 4 2 2 11 2" xfId="41569"/>
    <cellStyle name="Total 4 2 2 12" xfId="41570"/>
    <cellStyle name="Total 4 2 2 12 2" xfId="41571"/>
    <cellStyle name="Total 4 2 2 13" xfId="41572"/>
    <cellStyle name="Total 4 2 2 2" xfId="41573"/>
    <cellStyle name="Total 4 2 2 2 10" xfId="41574"/>
    <cellStyle name="Total 4 2 2 2 10 2" xfId="41575"/>
    <cellStyle name="Total 4 2 2 2 11" xfId="41576"/>
    <cellStyle name="Total 4 2 2 2 2" xfId="41577"/>
    <cellStyle name="Total 4 2 2 2 2 2" xfId="41578"/>
    <cellStyle name="Total 4 2 2 2 3" xfId="41579"/>
    <cellStyle name="Total 4 2 2 2 3 2" xfId="41580"/>
    <cellStyle name="Total 4 2 2 2 4" xfId="41581"/>
    <cellStyle name="Total 4 2 2 2 4 2" xfId="41582"/>
    <cellStyle name="Total 4 2 2 2 5" xfId="41583"/>
    <cellStyle name="Total 4 2 2 2 5 2" xfId="41584"/>
    <cellStyle name="Total 4 2 2 2 6" xfId="41585"/>
    <cellStyle name="Total 4 2 2 2 6 2" xfId="41586"/>
    <cellStyle name="Total 4 2 2 2 7" xfId="41587"/>
    <cellStyle name="Total 4 2 2 2 7 2" xfId="41588"/>
    <cellStyle name="Total 4 2 2 2 8" xfId="41589"/>
    <cellStyle name="Total 4 2 2 2 8 2" xfId="41590"/>
    <cellStyle name="Total 4 2 2 2 9" xfId="41591"/>
    <cellStyle name="Total 4 2 2 2 9 2" xfId="41592"/>
    <cellStyle name="Total 4 2 2 3" xfId="41593"/>
    <cellStyle name="Total 4 2 2 3 10" xfId="41594"/>
    <cellStyle name="Total 4 2 2 3 10 2" xfId="41595"/>
    <cellStyle name="Total 4 2 2 3 11" xfId="41596"/>
    <cellStyle name="Total 4 2 2 3 2" xfId="41597"/>
    <cellStyle name="Total 4 2 2 3 2 2" xfId="41598"/>
    <cellStyle name="Total 4 2 2 3 3" xfId="41599"/>
    <cellStyle name="Total 4 2 2 3 3 2" xfId="41600"/>
    <cellStyle name="Total 4 2 2 3 4" xfId="41601"/>
    <cellStyle name="Total 4 2 2 3 4 2" xfId="41602"/>
    <cellStyle name="Total 4 2 2 3 5" xfId="41603"/>
    <cellStyle name="Total 4 2 2 3 5 2" xfId="41604"/>
    <cellStyle name="Total 4 2 2 3 6" xfId="41605"/>
    <cellStyle name="Total 4 2 2 3 6 2" xfId="41606"/>
    <cellStyle name="Total 4 2 2 3 7" xfId="41607"/>
    <cellStyle name="Total 4 2 2 3 7 2" xfId="41608"/>
    <cellStyle name="Total 4 2 2 3 8" xfId="41609"/>
    <cellStyle name="Total 4 2 2 3 8 2" xfId="41610"/>
    <cellStyle name="Total 4 2 2 3 9" xfId="41611"/>
    <cellStyle name="Total 4 2 2 3 9 2" xfId="41612"/>
    <cellStyle name="Total 4 2 2 4" xfId="41613"/>
    <cellStyle name="Total 4 2 2 4 2" xfId="41614"/>
    <cellStyle name="Total 4 2 2 5" xfId="41615"/>
    <cellStyle name="Total 4 2 2 5 2" xfId="41616"/>
    <cellStyle name="Total 4 2 2 6" xfId="41617"/>
    <cellStyle name="Total 4 2 2 6 2" xfId="41618"/>
    <cellStyle name="Total 4 2 2 7" xfId="41619"/>
    <cellStyle name="Total 4 2 2 7 2" xfId="41620"/>
    <cellStyle name="Total 4 2 2 8" xfId="41621"/>
    <cellStyle name="Total 4 2 2 8 2" xfId="41622"/>
    <cellStyle name="Total 4 2 2 9" xfId="41623"/>
    <cellStyle name="Total 4 2 2 9 2" xfId="41624"/>
    <cellStyle name="Total 4 2 3" xfId="41625"/>
    <cellStyle name="Total 4 2 3 10" xfId="41626"/>
    <cellStyle name="Total 4 2 3 10 2" xfId="41627"/>
    <cellStyle name="Total 4 2 3 11" xfId="41628"/>
    <cellStyle name="Total 4 2 3 11 2" xfId="41629"/>
    <cellStyle name="Total 4 2 3 12" xfId="41630"/>
    <cellStyle name="Total 4 2 3 12 2" xfId="41631"/>
    <cellStyle name="Total 4 2 3 13" xfId="41632"/>
    <cellStyle name="Total 4 2 3 2" xfId="41633"/>
    <cellStyle name="Total 4 2 3 2 10" xfId="41634"/>
    <cellStyle name="Total 4 2 3 2 10 2" xfId="41635"/>
    <cellStyle name="Total 4 2 3 2 11" xfId="41636"/>
    <cellStyle name="Total 4 2 3 2 2" xfId="41637"/>
    <cellStyle name="Total 4 2 3 2 2 2" xfId="41638"/>
    <cellStyle name="Total 4 2 3 2 3" xfId="41639"/>
    <cellStyle name="Total 4 2 3 2 3 2" xfId="41640"/>
    <cellStyle name="Total 4 2 3 2 4" xfId="41641"/>
    <cellStyle name="Total 4 2 3 2 4 2" xfId="41642"/>
    <cellStyle name="Total 4 2 3 2 5" xfId="41643"/>
    <cellStyle name="Total 4 2 3 2 5 2" xfId="41644"/>
    <cellStyle name="Total 4 2 3 2 6" xfId="41645"/>
    <cellStyle name="Total 4 2 3 2 6 2" xfId="41646"/>
    <cellStyle name="Total 4 2 3 2 7" xfId="41647"/>
    <cellStyle name="Total 4 2 3 2 7 2" xfId="41648"/>
    <cellStyle name="Total 4 2 3 2 8" xfId="41649"/>
    <cellStyle name="Total 4 2 3 2 8 2" xfId="41650"/>
    <cellStyle name="Total 4 2 3 2 9" xfId="41651"/>
    <cellStyle name="Total 4 2 3 2 9 2" xfId="41652"/>
    <cellStyle name="Total 4 2 3 3" xfId="41653"/>
    <cellStyle name="Total 4 2 3 3 10" xfId="41654"/>
    <cellStyle name="Total 4 2 3 3 10 2" xfId="41655"/>
    <cellStyle name="Total 4 2 3 3 11" xfId="41656"/>
    <cellStyle name="Total 4 2 3 3 2" xfId="41657"/>
    <cellStyle name="Total 4 2 3 3 2 2" xfId="41658"/>
    <cellStyle name="Total 4 2 3 3 3" xfId="41659"/>
    <cellStyle name="Total 4 2 3 3 3 2" xfId="41660"/>
    <cellStyle name="Total 4 2 3 3 4" xfId="41661"/>
    <cellStyle name="Total 4 2 3 3 4 2" xfId="41662"/>
    <cellStyle name="Total 4 2 3 3 5" xfId="41663"/>
    <cellStyle name="Total 4 2 3 3 5 2" xfId="41664"/>
    <cellStyle name="Total 4 2 3 3 6" xfId="41665"/>
    <cellStyle name="Total 4 2 3 3 6 2" xfId="41666"/>
    <cellStyle name="Total 4 2 3 3 7" xfId="41667"/>
    <cellStyle name="Total 4 2 3 3 7 2" xfId="41668"/>
    <cellStyle name="Total 4 2 3 3 8" xfId="41669"/>
    <cellStyle name="Total 4 2 3 3 8 2" xfId="41670"/>
    <cellStyle name="Total 4 2 3 3 9" xfId="41671"/>
    <cellStyle name="Total 4 2 3 3 9 2" xfId="41672"/>
    <cellStyle name="Total 4 2 3 4" xfId="41673"/>
    <cellStyle name="Total 4 2 3 4 2" xfId="41674"/>
    <cellStyle name="Total 4 2 3 5" xfId="41675"/>
    <cellStyle name="Total 4 2 3 5 2" xfId="41676"/>
    <cellStyle name="Total 4 2 3 6" xfId="41677"/>
    <cellStyle name="Total 4 2 3 6 2" xfId="41678"/>
    <cellStyle name="Total 4 2 3 7" xfId="41679"/>
    <cellStyle name="Total 4 2 3 7 2" xfId="41680"/>
    <cellStyle name="Total 4 2 3 8" xfId="41681"/>
    <cellStyle name="Total 4 2 3 8 2" xfId="41682"/>
    <cellStyle name="Total 4 2 3 9" xfId="41683"/>
    <cellStyle name="Total 4 2 3 9 2" xfId="41684"/>
    <cellStyle name="Total 4 2 4" xfId="41685"/>
    <cellStyle name="Total 4 2 4 10" xfId="41686"/>
    <cellStyle name="Total 4 2 4 10 2" xfId="41687"/>
    <cellStyle name="Total 4 2 4 11" xfId="41688"/>
    <cellStyle name="Total 4 2 4 2" xfId="41689"/>
    <cellStyle name="Total 4 2 4 2 2" xfId="41690"/>
    <cellStyle name="Total 4 2 4 3" xfId="41691"/>
    <cellStyle name="Total 4 2 4 3 2" xfId="41692"/>
    <cellStyle name="Total 4 2 4 4" xfId="41693"/>
    <cellStyle name="Total 4 2 4 4 2" xfId="41694"/>
    <cellStyle name="Total 4 2 4 5" xfId="41695"/>
    <cellStyle name="Total 4 2 4 5 2" xfId="41696"/>
    <cellStyle name="Total 4 2 4 6" xfId="41697"/>
    <cellStyle name="Total 4 2 4 6 2" xfId="41698"/>
    <cellStyle name="Total 4 2 4 7" xfId="41699"/>
    <cellStyle name="Total 4 2 4 7 2" xfId="41700"/>
    <cellStyle name="Total 4 2 4 8" xfId="41701"/>
    <cellStyle name="Total 4 2 4 8 2" xfId="41702"/>
    <cellStyle name="Total 4 2 4 9" xfId="41703"/>
    <cellStyle name="Total 4 2 4 9 2" xfId="41704"/>
    <cellStyle name="Total 4 2 5" xfId="41705"/>
    <cellStyle name="Total 4 2 5 10" xfId="41706"/>
    <cellStyle name="Total 4 2 5 10 2" xfId="41707"/>
    <cellStyle name="Total 4 2 5 11" xfId="41708"/>
    <cellStyle name="Total 4 2 5 2" xfId="41709"/>
    <cellStyle name="Total 4 2 5 2 2" xfId="41710"/>
    <cellStyle name="Total 4 2 5 3" xfId="41711"/>
    <cellStyle name="Total 4 2 5 3 2" xfId="41712"/>
    <cellStyle name="Total 4 2 5 4" xfId="41713"/>
    <cellStyle name="Total 4 2 5 4 2" xfId="41714"/>
    <cellStyle name="Total 4 2 5 5" xfId="41715"/>
    <cellStyle name="Total 4 2 5 5 2" xfId="41716"/>
    <cellStyle name="Total 4 2 5 6" xfId="41717"/>
    <cellStyle name="Total 4 2 5 6 2" xfId="41718"/>
    <cellStyle name="Total 4 2 5 7" xfId="41719"/>
    <cellStyle name="Total 4 2 5 7 2" xfId="41720"/>
    <cellStyle name="Total 4 2 5 8" xfId="41721"/>
    <cellStyle name="Total 4 2 5 8 2" xfId="41722"/>
    <cellStyle name="Total 4 2 5 9" xfId="41723"/>
    <cellStyle name="Total 4 2 5 9 2" xfId="41724"/>
    <cellStyle name="Total 4 2 6" xfId="41725"/>
    <cellStyle name="Total 4 2 6 2" xfId="41726"/>
    <cellStyle name="Total 4 2 7" xfId="41727"/>
    <cellStyle name="Total 4 2 7 2" xfId="41728"/>
    <cellStyle name="Total 4 2 8" xfId="41729"/>
    <cellStyle name="Total 4 2 8 2" xfId="41730"/>
    <cellStyle name="Total 4 2 9" xfId="41731"/>
    <cellStyle name="Total 4 2 9 2" xfId="41732"/>
    <cellStyle name="Total 4 3" xfId="41733"/>
    <cellStyle name="Total 4 3 10" xfId="41734"/>
    <cellStyle name="Total 4 3 10 2" xfId="41735"/>
    <cellStyle name="Total 4 3 11" xfId="41736"/>
    <cellStyle name="Total 4 3 11 2" xfId="41737"/>
    <cellStyle name="Total 4 3 12" xfId="41738"/>
    <cellStyle name="Total 4 3 12 2" xfId="41739"/>
    <cellStyle name="Total 4 3 13" xfId="41740"/>
    <cellStyle name="Total 4 3 2" xfId="41741"/>
    <cellStyle name="Total 4 3 2 10" xfId="41742"/>
    <cellStyle name="Total 4 3 2 10 2" xfId="41743"/>
    <cellStyle name="Total 4 3 2 11" xfId="41744"/>
    <cellStyle name="Total 4 3 2 2" xfId="41745"/>
    <cellStyle name="Total 4 3 2 2 2" xfId="41746"/>
    <cellStyle name="Total 4 3 2 3" xfId="41747"/>
    <cellStyle name="Total 4 3 2 3 2" xfId="41748"/>
    <cellStyle name="Total 4 3 2 4" xfId="41749"/>
    <cellStyle name="Total 4 3 2 4 2" xfId="41750"/>
    <cellStyle name="Total 4 3 2 5" xfId="41751"/>
    <cellStyle name="Total 4 3 2 5 2" xfId="41752"/>
    <cellStyle name="Total 4 3 2 6" xfId="41753"/>
    <cellStyle name="Total 4 3 2 6 2" xfId="41754"/>
    <cellStyle name="Total 4 3 2 7" xfId="41755"/>
    <cellStyle name="Total 4 3 2 7 2" xfId="41756"/>
    <cellStyle name="Total 4 3 2 8" xfId="41757"/>
    <cellStyle name="Total 4 3 2 8 2" xfId="41758"/>
    <cellStyle name="Total 4 3 2 9" xfId="41759"/>
    <cellStyle name="Total 4 3 2 9 2" xfId="41760"/>
    <cellStyle name="Total 4 3 3" xfId="41761"/>
    <cellStyle name="Total 4 3 3 10" xfId="41762"/>
    <cellStyle name="Total 4 3 3 10 2" xfId="41763"/>
    <cellStyle name="Total 4 3 3 11" xfId="41764"/>
    <cellStyle name="Total 4 3 3 2" xfId="41765"/>
    <cellStyle name="Total 4 3 3 2 2" xfId="41766"/>
    <cellStyle name="Total 4 3 3 3" xfId="41767"/>
    <cellStyle name="Total 4 3 3 3 2" xfId="41768"/>
    <cellStyle name="Total 4 3 3 4" xfId="41769"/>
    <cellStyle name="Total 4 3 3 4 2" xfId="41770"/>
    <cellStyle name="Total 4 3 3 5" xfId="41771"/>
    <cellStyle name="Total 4 3 3 5 2" xfId="41772"/>
    <cellStyle name="Total 4 3 3 6" xfId="41773"/>
    <cellStyle name="Total 4 3 3 6 2" xfId="41774"/>
    <cellStyle name="Total 4 3 3 7" xfId="41775"/>
    <cellStyle name="Total 4 3 3 7 2" xfId="41776"/>
    <cellStyle name="Total 4 3 3 8" xfId="41777"/>
    <cellStyle name="Total 4 3 3 8 2" xfId="41778"/>
    <cellStyle name="Total 4 3 3 9" xfId="41779"/>
    <cellStyle name="Total 4 3 3 9 2" xfId="41780"/>
    <cellStyle name="Total 4 3 4" xfId="41781"/>
    <cellStyle name="Total 4 3 4 2" xfId="41782"/>
    <cellStyle name="Total 4 3 5" xfId="41783"/>
    <cellStyle name="Total 4 3 5 2" xfId="41784"/>
    <cellStyle name="Total 4 3 6" xfId="41785"/>
    <cellStyle name="Total 4 3 6 2" xfId="41786"/>
    <cellStyle name="Total 4 3 7" xfId="41787"/>
    <cellStyle name="Total 4 3 7 2" xfId="41788"/>
    <cellStyle name="Total 4 3 8" xfId="41789"/>
    <cellStyle name="Total 4 3 8 2" xfId="41790"/>
    <cellStyle name="Total 4 3 9" xfId="41791"/>
    <cellStyle name="Total 4 3 9 2" xfId="41792"/>
    <cellStyle name="Total 4 4" xfId="41793"/>
    <cellStyle name="Total 4 4 10" xfId="41794"/>
    <cellStyle name="Total 4 4 10 2" xfId="41795"/>
    <cellStyle name="Total 4 4 11" xfId="41796"/>
    <cellStyle name="Total 4 4 11 2" xfId="41797"/>
    <cellStyle name="Total 4 4 12" xfId="41798"/>
    <cellStyle name="Total 4 4 12 2" xfId="41799"/>
    <cellStyle name="Total 4 4 13" xfId="41800"/>
    <cellStyle name="Total 4 4 2" xfId="41801"/>
    <cellStyle name="Total 4 4 2 10" xfId="41802"/>
    <cellStyle name="Total 4 4 2 10 2" xfId="41803"/>
    <cellStyle name="Total 4 4 2 11" xfId="41804"/>
    <cellStyle name="Total 4 4 2 2" xfId="41805"/>
    <cellStyle name="Total 4 4 2 2 2" xfId="41806"/>
    <cellStyle name="Total 4 4 2 3" xfId="41807"/>
    <cellStyle name="Total 4 4 2 3 2" xfId="41808"/>
    <cellStyle name="Total 4 4 2 4" xfId="41809"/>
    <cellStyle name="Total 4 4 2 4 2" xfId="41810"/>
    <cellStyle name="Total 4 4 2 5" xfId="41811"/>
    <cellStyle name="Total 4 4 2 5 2" xfId="41812"/>
    <cellStyle name="Total 4 4 2 6" xfId="41813"/>
    <cellStyle name="Total 4 4 2 6 2" xfId="41814"/>
    <cellStyle name="Total 4 4 2 7" xfId="41815"/>
    <cellStyle name="Total 4 4 2 7 2" xfId="41816"/>
    <cellStyle name="Total 4 4 2 8" xfId="41817"/>
    <cellStyle name="Total 4 4 2 8 2" xfId="41818"/>
    <cellStyle name="Total 4 4 2 9" xfId="41819"/>
    <cellStyle name="Total 4 4 2 9 2" xfId="41820"/>
    <cellStyle name="Total 4 4 3" xfId="41821"/>
    <cellStyle name="Total 4 4 3 10" xfId="41822"/>
    <cellStyle name="Total 4 4 3 10 2" xfId="41823"/>
    <cellStyle name="Total 4 4 3 11" xfId="41824"/>
    <cellStyle name="Total 4 4 3 2" xfId="41825"/>
    <cellStyle name="Total 4 4 3 2 2" xfId="41826"/>
    <cellStyle name="Total 4 4 3 3" xfId="41827"/>
    <cellStyle name="Total 4 4 3 3 2" xfId="41828"/>
    <cellStyle name="Total 4 4 3 4" xfId="41829"/>
    <cellStyle name="Total 4 4 3 4 2" xfId="41830"/>
    <cellStyle name="Total 4 4 3 5" xfId="41831"/>
    <cellStyle name="Total 4 4 3 5 2" xfId="41832"/>
    <cellStyle name="Total 4 4 3 6" xfId="41833"/>
    <cellStyle name="Total 4 4 3 6 2" xfId="41834"/>
    <cellStyle name="Total 4 4 3 7" xfId="41835"/>
    <cellStyle name="Total 4 4 3 7 2" xfId="41836"/>
    <cellStyle name="Total 4 4 3 8" xfId="41837"/>
    <cellStyle name="Total 4 4 3 8 2" xfId="41838"/>
    <cellStyle name="Total 4 4 3 9" xfId="41839"/>
    <cellStyle name="Total 4 4 3 9 2" xfId="41840"/>
    <cellStyle name="Total 4 4 4" xfId="41841"/>
    <cellStyle name="Total 4 4 4 2" xfId="41842"/>
    <cellStyle name="Total 4 4 5" xfId="41843"/>
    <cellStyle name="Total 4 4 5 2" xfId="41844"/>
    <cellStyle name="Total 4 4 6" xfId="41845"/>
    <cellStyle name="Total 4 4 6 2" xfId="41846"/>
    <cellStyle name="Total 4 4 7" xfId="41847"/>
    <cellStyle name="Total 4 4 7 2" xfId="41848"/>
    <cellStyle name="Total 4 4 8" xfId="41849"/>
    <cellStyle name="Total 4 4 8 2" xfId="41850"/>
    <cellStyle name="Total 4 4 9" xfId="41851"/>
    <cellStyle name="Total 4 4 9 2" xfId="41852"/>
    <cellStyle name="Total 4 5" xfId="41853"/>
    <cellStyle name="Total 4 5 10" xfId="41854"/>
    <cellStyle name="Total 4 5 10 2" xfId="41855"/>
    <cellStyle name="Total 4 5 11" xfId="41856"/>
    <cellStyle name="Total 4 5 2" xfId="41857"/>
    <cellStyle name="Total 4 5 2 2" xfId="41858"/>
    <cellStyle name="Total 4 5 3" xfId="41859"/>
    <cellStyle name="Total 4 5 3 2" xfId="41860"/>
    <cellStyle name="Total 4 5 4" xfId="41861"/>
    <cellStyle name="Total 4 5 4 2" xfId="41862"/>
    <cellStyle name="Total 4 5 5" xfId="41863"/>
    <cellStyle name="Total 4 5 5 2" xfId="41864"/>
    <cellStyle name="Total 4 5 6" xfId="41865"/>
    <cellStyle name="Total 4 5 6 2" xfId="41866"/>
    <cellStyle name="Total 4 5 7" xfId="41867"/>
    <cellStyle name="Total 4 5 7 2" xfId="41868"/>
    <cellStyle name="Total 4 5 8" xfId="41869"/>
    <cellStyle name="Total 4 5 8 2" xfId="41870"/>
    <cellStyle name="Total 4 5 9" xfId="41871"/>
    <cellStyle name="Total 4 5 9 2" xfId="41872"/>
    <cellStyle name="Total 4 6" xfId="41873"/>
    <cellStyle name="Total 4 6 10" xfId="41874"/>
    <cellStyle name="Total 4 6 10 2" xfId="41875"/>
    <cellStyle name="Total 4 6 11" xfId="41876"/>
    <cellStyle name="Total 4 6 2" xfId="41877"/>
    <cellStyle name="Total 4 6 2 2" xfId="41878"/>
    <cellStyle name="Total 4 6 3" xfId="41879"/>
    <cellStyle name="Total 4 6 3 2" xfId="41880"/>
    <cellStyle name="Total 4 6 4" xfId="41881"/>
    <cellStyle name="Total 4 6 4 2" xfId="41882"/>
    <cellStyle name="Total 4 6 5" xfId="41883"/>
    <cellStyle name="Total 4 6 5 2" xfId="41884"/>
    <cellStyle name="Total 4 6 6" xfId="41885"/>
    <cellStyle name="Total 4 6 6 2" xfId="41886"/>
    <cellStyle name="Total 4 6 7" xfId="41887"/>
    <cellStyle name="Total 4 6 7 2" xfId="41888"/>
    <cellStyle name="Total 4 6 8" xfId="41889"/>
    <cellStyle name="Total 4 6 8 2" xfId="41890"/>
    <cellStyle name="Total 4 6 9" xfId="41891"/>
    <cellStyle name="Total 4 6 9 2" xfId="41892"/>
    <cellStyle name="Total 4 7" xfId="41893"/>
    <cellStyle name="Total 4 7 2" xfId="41894"/>
    <cellStyle name="Total 4 8" xfId="41895"/>
    <cellStyle name="Total 4 8 2" xfId="41896"/>
    <cellStyle name="Total 4 9" xfId="41897"/>
    <cellStyle name="Total 4 9 2" xfId="41898"/>
    <cellStyle name="Total 5" xfId="41899"/>
    <cellStyle name="Total 5 10" xfId="41900"/>
    <cellStyle name="Total 5 10 2" xfId="41901"/>
    <cellStyle name="Total 5 11" xfId="41902"/>
    <cellStyle name="Total 5 11 2" xfId="41903"/>
    <cellStyle name="Total 5 12" xfId="41904"/>
    <cellStyle name="Total 5 12 2" xfId="41905"/>
    <cellStyle name="Total 5 13" xfId="41906"/>
    <cellStyle name="Total 5 2" xfId="41907"/>
    <cellStyle name="Total 5 2 10" xfId="41908"/>
    <cellStyle name="Total 5 2 10 2" xfId="41909"/>
    <cellStyle name="Total 5 2 11" xfId="41910"/>
    <cellStyle name="Total 5 2 2" xfId="41911"/>
    <cellStyle name="Total 5 2 2 2" xfId="41912"/>
    <cellStyle name="Total 5 2 3" xfId="41913"/>
    <cellStyle name="Total 5 2 3 2" xfId="41914"/>
    <cellStyle name="Total 5 2 4" xfId="41915"/>
    <cellStyle name="Total 5 2 4 2" xfId="41916"/>
    <cellStyle name="Total 5 2 5" xfId="41917"/>
    <cellStyle name="Total 5 2 5 2" xfId="41918"/>
    <cellStyle name="Total 5 2 6" xfId="41919"/>
    <cellStyle name="Total 5 2 6 2" xfId="41920"/>
    <cellStyle name="Total 5 2 7" xfId="41921"/>
    <cellStyle name="Total 5 2 7 2" xfId="41922"/>
    <cellStyle name="Total 5 2 8" xfId="41923"/>
    <cellStyle name="Total 5 2 8 2" xfId="41924"/>
    <cellStyle name="Total 5 2 9" xfId="41925"/>
    <cellStyle name="Total 5 2 9 2" xfId="41926"/>
    <cellStyle name="Total 5 3" xfId="41927"/>
    <cellStyle name="Total 5 3 10" xfId="41928"/>
    <cellStyle name="Total 5 3 10 2" xfId="41929"/>
    <cellStyle name="Total 5 3 11" xfId="41930"/>
    <cellStyle name="Total 5 3 2" xfId="41931"/>
    <cellStyle name="Total 5 3 2 2" xfId="41932"/>
    <cellStyle name="Total 5 3 3" xfId="41933"/>
    <cellStyle name="Total 5 3 3 2" xfId="41934"/>
    <cellStyle name="Total 5 3 4" xfId="41935"/>
    <cellStyle name="Total 5 3 4 2" xfId="41936"/>
    <cellStyle name="Total 5 3 5" xfId="41937"/>
    <cellStyle name="Total 5 3 5 2" xfId="41938"/>
    <cellStyle name="Total 5 3 6" xfId="41939"/>
    <cellStyle name="Total 5 3 6 2" xfId="41940"/>
    <cellStyle name="Total 5 3 7" xfId="41941"/>
    <cellStyle name="Total 5 3 7 2" xfId="41942"/>
    <cellStyle name="Total 5 3 8" xfId="41943"/>
    <cellStyle name="Total 5 3 8 2" xfId="41944"/>
    <cellStyle name="Total 5 3 9" xfId="41945"/>
    <cellStyle name="Total 5 3 9 2" xfId="41946"/>
    <cellStyle name="Total 5 4" xfId="41947"/>
    <cellStyle name="Total 5 4 2" xfId="41948"/>
    <cellStyle name="Total 5 5" xfId="41949"/>
    <cellStyle name="Total 5 5 2" xfId="41950"/>
    <cellStyle name="Total 5 6" xfId="41951"/>
    <cellStyle name="Total 5 6 2" xfId="41952"/>
    <cellStyle name="Total 5 7" xfId="41953"/>
    <cellStyle name="Total 5 7 2" xfId="41954"/>
    <cellStyle name="Total 5 8" xfId="41955"/>
    <cellStyle name="Total 5 8 2" xfId="41956"/>
    <cellStyle name="Total 5 9" xfId="41957"/>
    <cellStyle name="Total 5 9 2" xfId="41958"/>
    <cellStyle name="Total 6" xfId="41959"/>
    <cellStyle name="Total 6 10" xfId="41960"/>
    <cellStyle name="Total 6 10 2" xfId="41961"/>
    <cellStyle name="Total 6 11" xfId="41962"/>
    <cellStyle name="Total 6 11 2" xfId="41963"/>
    <cellStyle name="Total 6 12" xfId="41964"/>
    <cellStyle name="Total 6 12 2" xfId="41965"/>
    <cellStyle name="Total 6 13" xfId="41966"/>
    <cellStyle name="Total 6 2" xfId="41967"/>
    <cellStyle name="Total 6 2 10" xfId="41968"/>
    <cellStyle name="Total 6 2 10 2" xfId="41969"/>
    <cellStyle name="Total 6 2 11" xfId="41970"/>
    <cellStyle name="Total 6 2 2" xfId="41971"/>
    <cellStyle name="Total 6 2 2 2" xfId="41972"/>
    <cellStyle name="Total 6 2 3" xfId="41973"/>
    <cellStyle name="Total 6 2 3 2" xfId="41974"/>
    <cellStyle name="Total 6 2 4" xfId="41975"/>
    <cellStyle name="Total 6 2 4 2" xfId="41976"/>
    <cellStyle name="Total 6 2 5" xfId="41977"/>
    <cellStyle name="Total 6 2 5 2" xfId="41978"/>
    <cellStyle name="Total 6 2 6" xfId="41979"/>
    <cellStyle name="Total 6 2 6 2" xfId="41980"/>
    <cellStyle name="Total 6 2 7" xfId="41981"/>
    <cellStyle name="Total 6 2 7 2" xfId="41982"/>
    <cellStyle name="Total 6 2 8" xfId="41983"/>
    <cellStyle name="Total 6 2 8 2" xfId="41984"/>
    <cellStyle name="Total 6 2 9" xfId="41985"/>
    <cellStyle name="Total 6 2 9 2" xfId="41986"/>
    <cellStyle name="Total 6 3" xfId="41987"/>
    <cellStyle name="Total 6 3 10" xfId="41988"/>
    <cellStyle name="Total 6 3 10 2" xfId="41989"/>
    <cellStyle name="Total 6 3 11" xfId="41990"/>
    <cellStyle name="Total 6 3 2" xfId="41991"/>
    <cellStyle name="Total 6 3 2 2" xfId="41992"/>
    <cellStyle name="Total 6 3 3" xfId="41993"/>
    <cellStyle name="Total 6 3 3 2" xfId="41994"/>
    <cellStyle name="Total 6 3 4" xfId="41995"/>
    <cellStyle name="Total 6 3 4 2" xfId="41996"/>
    <cellStyle name="Total 6 3 5" xfId="41997"/>
    <cellStyle name="Total 6 3 5 2" xfId="41998"/>
    <cellStyle name="Total 6 3 6" xfId="41999"/>
    <cellStyle name="Total 6 3 6 2" xfId="42000"/>
    <cellStyle name="Total 6 3 7" xfId="42001"/>
    <cellStyle name="Total 6 3 7 2" xfId="42002"/>
    <cellStyle name="Total 6 3 8" xfId="42003"/>
    <cellStyle name="Total 6 3 8 2" xfId="42004"/>
    <cellStyle name="Total 6 3 9" xfId="42005"/>
    <cellStyle name="Total 6 3 9 2" xfId="42006"/>
    <cellStyle name="Total 6 4" xfId="42007"/>
    <cellStyle name="Total 6 4 2" xfId="42008"/>
    <cellStyle name="Total 6 5" xfId="42009"/>
    <cellStyle name="Total 6 5 2" xfId="42010"/>
    <cellStyle name="Total 6 6" xfId="42011"/>
    <cellStyle name="Total 6 6 2" xfId="42012"/>
    <cellStyle name="Total 6 7" xfId="42013"/>
    <cellStyle name="Total 6 7 2" xfId="42014"/>
    <cellStyle name="Total 6 8" xfId="42015"/>
    <cellStyle name="Total 6 8 2" xfId="42016"/>
    <cellStyle name="Total 6 9" xfId="42017"/>
    <cellStyle name="Total 6 9 2" xfId="42018"/>
    <cellStyle name="Total 7" xfId="42019"/>
    <cellStyle name="Total 7 10" xfId="42020"/>
    <cellStyle name="Total 7 10 2" xfId="42021"/>
    <cellStyle name="Total 7 11" xfId="42022"/>
    <cellStyle name="Total 7 11 2" xfId="42023"/>
    <cellStyle name="Total 7 12" xfId="42024"/>
    <cellStyle name="Total 7 12 2" xfId="42025"/>
    <cellStyle name="Total 7 13" xfId="42026"/>
    <cellStyle name="Total 7 2" xfId="42027"/>
    <cellStyle name="Total 7 2 10" xfId="42028"/>
    <cellStyle name="Total 7 2 10 2" xfId="42029"/>
    <cellStyle name="Total 7 2 11" xfId="42030"/>
    <cellStyle name="Total 7 2 2" xfId="42031"/>
    <cellStyle name="Total 7 2 2 2" xfId="42032"/>
    <cellStyle name="Total 7 2 3" xfId="42033"/>
    <cellStyle name="Total 7 2 3 2" xfId="42034"/>
    <cellStyle name="Total 7 2 4" xfId="42035"/>
    <cellStyle name="Total 7 2 4 2" xfId="42036"/>
    <cellStyle name="Total 7 2 5" xfId="42037"/>
    <cellStyle name="Total 7 2 5 2" xfId="42038"/>
    <cellStyle name="Total 7 2 6" xfId="42039"/>
    <cellStyle name="Total 7 2 6 2" xfId="42040"/>
    <cellStyle name="Total 7 2 7" xfId="42041"/>
    <cellStyle name="Total 7 2 7 2" xfId="42042"/>
    <cellStyle name="Total 7 2 8" xfId="42043"/>
    <cellStyle name="Total 7 2 8 2" xfId="42044"/>
    <cellStyle name="Total 7 2 9" xfId="42045"/>
    <cellStyle name="Total 7 2 9 2" xfId="42046"/>
    <cellStyle name="Total 7 3" xfId="42047"/>
    <cellStyle name="Total 7 3 10" xfId="42048"/>
    <cellStyle name="Total 7 3 10 2" xfId="42049"/>
    <cellStyle name="Total 7 3 11" xfId="42050"/>
    <cellStyle name="Total 7 3 2" xfId="42051"/>
    <cellStyle name="Total 7 3 2 2" xfId="42052"/>
    <cellStyle name="Total 7 3 3" xfId="42053"/>
    <cellStyle name="Total 7 3 3 2" xfId="42054"/>
    <cellStyle name="Total 7 3 4" xfId="42055"/>
    <cellStyle name="Total 7 3 4 2" xfId="42056"/>
    <cellStyle name="Total 7 3 5" xfId="42057"/>
    <cellStyle name="Total 7 3 5 2" xfId="42058"/>
    <cellStyle name="Total 7 3 6" xfId="42059"/>
    <cellStyle name="Total 7 3 6 2" xfId="42060"/>
    <cellStyle name="Total 7 3 7" xfId="42061"/>
    <cellStyle name="Total 7 3 7 2" xfId="42062"/>
    <cellStyle name="Total 7 3 8" xfId="42063"/>
    <cellStyle name="Total 7 3 8 2" xfId="42064"/>
    <cellStyle name="Total 7 3 9" xfId="42065"/>
    <cellStyle name="Total 7 3 9 2" xfId="42066"/>
    <cellStyle name="Total 7 4" xfId="42067"/>
    <cellStyle name="Total 7 4 2" xfId="42068"/>
    <cellStyle name="Total 7 5" xfId="42069"/>
    <cellStyle name="Total 7 5 2" xfId="42070"/>
    <cellStyle name="Total 7 6" xfId="42071"/>
    <cellStyle name="Total 7 6 2" xfId="42072"/>
    <cellStyle name="Total 7 7" xfId="42073"/>
    <cellStyle name="Total 7 7 2" xfId="42074"/>
    <cellStyle name="Total 7 8" xfId="42075"/>
    <cellStyle name="Total 7 8 2" xfId="42076"/>
    <cellStyle name="Total 7 9" xfId="42077"/>
    <cellStyle name="Total 7 9 2" xfId="42078"/>
    <cellStyle name="Total 8" xfId="42079"/>
    <cellStyle name="Total 9" xfId="42080"/>
  </cellStyles>
  <dxfs count="66"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9"/>
      </font>
    </dxf>
    <dxf>
      <font>
        <name val="Calibri"/>
        <scheme val="minor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</font>
    </dxf>
    <dxf>
      <alignment wrapText="1" readingOrder="0"/>
    </dxf>
    <dxf>
      <alignment wrapText="0" readingOrder="0"/>
    </dxf>
    <dxf>
      <alignment wrapText="0" readingOrder="0"/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ECECEC"/>
      <color rgb="FFFFFF00"/>
      <color rgb="FFFFCCFF"/>
      <color rgb="FFCC99FF"/>
      <color rgb="FFFCF98E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117231</xdr:colOff>
      <xdr:row>1</xdr:row>
      <xdr:rowOff>30611</xdr:rowOff>
    </xdr:from>
    <xdr:to>
      <xdr:col>2</xdr:col>
      <xdr:colOff>351693</xdr:colOff>
      <xdr:row>2</xdr:row>
      <xdr:rowOff>276912</xdr:rowOff>
    </xdr:to>
    <xdr:pic>
      <xdr:nvPicPr>
        <xdr:cNvPr id="2" name="1 Imagen" descr="LOGO_SNP_2012_sinfon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95754" y="183011"/>
          <a:ext cx="1207477" cy="5276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1617579</xdr:colOff>
      <xdr:row>1</xdr:row>
      <xdr:rowOff>0</xdr:rowOff>
    </xdr:from>
    <xdr:to>
      <xdr:col>2</xdr:col>
      <xdr:colOff>728169</xdr:colOff>
      <xdr:row>3</xdr:row>
      <xdr:rowOff>0</xdr:rowOff>
    </xdr:to>
    <xdr:pic>
      <xdr:nvPicPr>
        <xdr:cNvPr id="2" name="1 Imagen" descr="LOGO_SNP_2012_sinfon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7899" y="182880"/>
          <a:ext cx="148041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145144</xdr:colOff>
      <xdr:row>0</xdr:row>
      <xdr:rowOff>0</xdr:rowOff>
    </xdr:from>
    <xdr:to>
      <xdr:col>3</xdr:col>
      <xdr:colOff>980046</xdr:colOff>
      <xdr:row>1</xdr:row>
      <xdr:rowOff>80886</xdr:rowOff>
    </xdr:to>
    <xdr:pic>
      <xdr:nvPicPr>
        <xdr:cNvPr id="2" name="1 Imagen" descr="LOGO_SNP_2012_sinfon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5184" y="0"/>
          <a:ext cx="1497842" cy="3933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87367</xdr:rowOff>
    </xdr:from>
    <xdr:ext cx="1019175" cy="522233"/>
    <xdr:pic>
      <xdr:nvPicPr>
        <xdr:cNvPr id="2" name="1 Imagen" descr="LOGO_SNP_2012_sinfon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87367"/>
          <a:ext cx="1019175" cy="522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33131</xdr:colOff>
      <xdr:row>1</xdr:row>
      <xdr:rowOff>11043</xdr:rowOff>
    </xdr:from>
    <xdr:ext cx="1019175" cy="522233"/>
    <xdr:pic>
      <xdr:nvPicPr>
        <xdr:cNvPr id="2" name="1 Imagen" descr="LOGO_SNP_2012_sinfon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131" y="198782"/>
          <a:ext cx="1019175" cy="522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199869</xdr:colOff>
      <xdr:row>0</xdr:row>
      <xdr:rowOff>149901</xdr:rowOff>
    </xdr:from>
    <xdr:to>
      <xdr:col>3</xdr:col>
      <xdr:colOff>55719</xdr:colOff>
      <xdr:row>2</xdr:row>
      <xdr:rowOff>63649</xdr:rowOff>
    </xdr:to>
    <xdr:pic>
      <xdr:nvPicPr>
        <xdr:cNvPr id="2" name="1 Imagen" descr="LOGO_SNP_2012_sinfon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6853" y="149901"/>
          <a:ext cx="1429817" cy="3884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208690" cy="522233"/>
    <xdr:pic>
      <xdr:nvPicPr>
        <xdr:cNvPr id="2" name="1 Imagen" descr="LOGO_SNP_2012_sinfon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208690" cy="522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32658</xdr:colOff>
      <xdr:row>0</xdr:row>
      <xdr:rowOff>0</xdr:rowOff>
    </xdr:from>
    <xdr:to>
      <xdr:col>2</xdr:col>
      <xdr:colOff>588361</xdr:colOff>
      <xdr:row>0</xdr:row>
      <xdr:rowOff>268941</xdr:rowOff>
    </xdr:to>
    <xdr:pic>
      <xdr:nvPicPr>
        <xdr:cNvPr id="2" name="1 Imagen" descr="LOGO_SNP_2012_sinfon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1599" y="0"/>
          <a:ext cx="1153137" cy="268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146197</xdr:rowOff>
    </xdr:from>
    <xdr:to>
      <xdr:col>0</xdr:col>
      <xdr:colOff>1439469</xdr:colOff>
      <xdr:row>2</xdr:row>
      <xdr:rowOff>139238</xdr:rowOff>
    </xdr:to>
    <xdr:pic>
      <xdr:nvPicPr>
        <xdr:cNvPr id="2" name="1 Imagen" descr="LOGO_SNP_2012_sinfon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46197"/>
          <a:ext cx="1439469" cy="382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or" refreshedDate="43690.519628819442" createdVersion="3" refreshedVersion="3" minRefreshableVersion="3" recordCount="1135">
  <cacheSource type="worksheet">
    <worksheetSource ref="D3:K2050" sheet="Consumo Cesiones_VIII"/>
  </cacheSource>
  <cacheFields count="8">
    <cacheField name="N° RES" numFmtId="0">
      <sharedItems containsString="0" containsBlank="1" containsNumber="1" containsInteger="1" minValue="2" maxValue="2521"/>
    </cacheField>
    <cacheField name="Tipo de Cesion" numFmtId="0">
      <sharedItems containsBlank="1"/>
    </cacheField>
    <cacheField name="Nm_Nave" numFmtId="0">
      <sharedItems containsBlank="1"/>
    </cacheField>
    <cacheField name="RPA NAVE" numFmtId="0">
      <sharedItems containsString="0" containsBlank="1" containsNumber="1" containsInteger="1" minValue="4564" maxValue="967746"/>
    </cacheField>
    <cacheField name="N° ORG" numFmtId="0">
      <sharedItems containsString="0" containsBlank="1" containsNumber="1" containsInteger="1" minValue="1" maxValue="76"/>
    </cacheField>
    <cacheField name="CESIÓN" numFmtId="0">
      <sharedItems containsBlank="1" count="3">
        <s v="ANCHOVETA"/>
        <s v="SARDINA COMUN"/>
        <m/>
      </sharedItems>
    </cacheField>
    <cacheField name="cantidad (Ton)" numFmtId="0">
      <sharedItems containsString="0" containsBlank="1" containsNumber="1" minValue="0" maxValue="2075.3290000000002"/>
    </cacheField>
    <cacheField name="Desembarque (Ton)" numFmtId="0">
      <sharedItems containsString="0" containsBlank="1" containsNumber="1" minValue="0" maxValue="1319.45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35">
  <r>
    <n v="541"/>
    <s v="Industrial (CESION LTP)"/>
    <s v="CATALINA M"/>
    <n v="966599"/>
    <n v="56"/>
    <x v="0"/>
    <n v="0"/>
    <n v="0"/>
  </r>
  <r>
    <n v="541"/>
    <s v="Industrial (CESION LTP)"/>
    <s v="CATALINA M"/>
    <n v="966599"/>
    <n v="56"/>
    <x v="1"/>
    <n v="22.138000000000002"/>
    <n v="44.534999999999997"/>
  </r>
  <r>
    <n v="541"/>
    <s v="Industrial (CESION LTP)"/>
    <s v="CLAUDIO"/>
    <n v="961338"/>
    <n v="56"/>
    <x v="0"/>
    <n v="0"/>
    <n v="0"/>
  </r>
  <r>
    <n v="541"/>
    <s v="Industrial (CESION LTP)"/>
    <s v="CLAUDIO"/>
    <n v="961338"/>
    <n v="56"/>
    <x v="1"/>
    <n v="22.138000000000002"/>
    <n v="45.186"/>
  </r>
  <r>
    <n v="541"/>
    <s v="Industrial (CESION LTP)"/>
    <s v="DON LUCHO III"/>
    <n v="962289"/>
    <n v="56"/>
    <x v="0"/>
    <n v="0"/>
    <n v="0"/>
  </r>
  <r>
    <n v="541"/>
    <s v="Industrial (CESION LTP)"/>
    <s v="DON LUCHO III"/>
    <n v="962289"/>
    <n v="56"/>
    <x v="1"/>
    <n v="22.138000000000002"/>
    <n v="41.970999999999997"/>
  </r>
  <r>
    <n v="541"/>
    <s v="Industrial (CESION LTP)"/>
    <s v="FLORINA I"/>
    <n v="964913"/>
    <n v="56"/>
    <x v="0"/>
    <n v="0"/>
    <n v="0"/>
  </r>
  <r>
    <n v="541"/>
    <s v="Industrial (CESION LTP)"/>
    <s v="FLORINA I"/>
    <n v="964913"/>
    <n v="56"/>
    <x v="1"/>
    <n v="22.138000000000002"/>
    <n v="0"/>
  </r>
  <r>
    <n v="541"/>
    <s v="Industrial (CESION LTP)"/>
    <s v="GIANLUCA"/>
    <n v="966994"/>
    <n v="56"/>
    <x v="0"/>
    <n v="0"/>
    <n v="0"/>
  </r>
  <r>
    <n v="541"/>
    <s v="Industrial (CESION LTP)"/>
    <s v="GIANLUCA"/>
    <n v="966994"/>
    <n v="56"/>
    <x v="1"/>
    <n v="22.138000000000002"/>
    <n v="0"/>
  </r>
  <r>
    <n v="541"/>
    <s v="Industrial (CESION LTP)"/>
    <s v="MAURICIO IGNACIO"/>
    <n v="964576"/>
    <n v="56"/>
    <x v="0"/>
    <n v="0"/>
    <n v="0"/>
  </r>
  <r>
    <n v="541"/>
    <s v="Industrial (CESION LTP)"/>
    <s v="MAURICIO IGNACIO"/>
    <n v="964576"/>
    <n v="56"/>
    <x v="1"/>
    <n v="22.138000000000002"/>
    <n v="28.055"/>
  </r>
  <r>
    <n v="541"/>
    <s v="Industrial (CESION LTP)"/>
    <s v="NIÑA XIMENA"/>
    <n v="966995"/>
    <n v="56"/>
    <x v="0"/>
    <n v="0"/>
    <n v="0"/>
  </r>
  <r>
    <n v="541"/>
    <s v="Industrial (CESION LTP)"/>
    <s v="NIÑA XIMENA"/>
    <n v="966995"/>
    <n v="56"/>
    <x v="1"/>
    <n v="22.138000000000002"/>
    <n v="0"/>
  </r>
  <r>
    <n v="541"/>
    <s v="Industrial (CESION LTP)"/>
    <s v="PAOLA I"/>
    <n v="953902"/>
    <n v="56"/>
    <x v="0"/>
    <n v="0"/>
    <n v="0"/>
  </r>
  <r>
    <n v="541"/>
    <s v="Industrial (CESION LTP)"/>
    <s v="PAOLA I"/>
    <n v="953902"/>
    <n v="56"/>
    <x v="1"/>
    <n v="22.138000000000002"/>
    <n v="0"/>
  </r>
  <r>
    <n v="541"/>
    <s v="Industrial (CESION LTP)"/>
    <s v="PAOLA II"/>
    <n v="966633"/>
    <n v="56"/>
    <x v="0"/>
    <n v="0"/>
    <n v="0"/>
  </r>
  <r>
    <n v="541"/>
    <s v="Industrial (CESION LTP)"/>
    <s v="PAOLA II"/>
    <n v="966633"/>
    <n v="56"/>
    <x v="1"/>
    <n v="22.138000000000002"/>
    <n v="39.494999999999997"/>
  </r>
  <r>
    <n v="543"/>
    <s v="Industrial (CESION LTP)"/>
    <s v="DON CLAUDIO"/>
    <n v="924618"/>
    <n v="57"/>
    <x v="0"/>
    <n v="14.904999999999999"/>
    <n v="0"/>
  </r>
  <r>
    <n v="543"/>
    <s v="Industrial (CESION LTP)"/>
    <s v="DON CLAUDIO"/>
    <n v="924618"/>
    <n v="57"/>
    <x v="1"/>
    <n v="28.632000000000001"/>
    <n v="0"/>
  </r>
  <r>
    <n v="543"/>
    <s v="Industrial (CESION LTP)"/>
    <s v="DON ENRI"/>
    <n v="957798"/>
    <n v="57"/>
    <x v="0"/>
    <n v="14.904999999999999"/>
    <n v="0"/>
  </r>
  <r>
    <n v="543"/>
    <s v="Industrial (CESION LTP)"/>
    <s v="DON ENRI"/>
    <n v="957798"/>
    <n v="57"/>
    <x v="1"/>
    <n v="28.632000000000001"/>
    <n v="0"/>
  </r>
  <r>
    <n v="543"/>
    <s v="Industrial (CESION LTP)"/>
    <s v="DON LUIS ALBERTO II"/>
    <n v="957816"/>
    <n v="57"/>
    <x v="0"/>
    <n v="14.904999999999999"/>
    <n v="0"/>
  </r>
  <r>
    <n v="543"/>
    <s v="Industrial (CESION LTP)"/>
    <s v="DON LUIS ALBERTO II"/>
    <n v="957816"/>
    <n v="57"/>
    <x v="1"/>
    <n v="28.632000000000001"/>
    <n v="63.17"/>
  </r>
  <r>
    <n v="543"/>
    <s v="Industrial (CESION LTP)"/>
    <s v="DOÑA CHITA"/>
    <n v="963685"/>
    <n v="57"/>
    <x v="0"/>
    <n v="14.904999999999999"/>
    <n v="13.218999999999999"/>
  </r>
  <r>
    <n v="543"/>
    <s v="Industrial (CESION LTP)"/>
    <s v="DOÑA CHITA"/>
    <n v="963685"/>
    <n v="57"/>
    <x v="1"/>
    <n v="28.632000000000001"/>
    <n v="138.334"/>
  </r>
  <r>
    <n v="543"/>
    <s v="Industrial (CESION LTP)"/>
    <s v="GIANFRANCO"/>
    <n v="965073"/>
    <n v="57"/>
    <x v="0"/>
    <n v="14.904999999999999"/>
    <n v="3.56"/>
  </r>
  <r>
    <n v="543"/>
    <s v="Industrial (CESION LTP)"/>
    <s v="GIANFRANCO"/>
    <n v="965073"/>
    <n v="57"/>
    <x v="1"/>
    <n v="28.632000000000001"/>
    <n v="67.64"/>
  </r>
  <r>
    <n v="543"/>
    <s v="Industrial (CESION LTP)"/>
    <s v="JOHANA I"/>
    <n v="965344"/>
    <n v="57"/>
    <x v="0"/>
    <n v="14.904999999999999"/>
    <n v="9.4949999999999992"/>
  </r>
  <r>
    <n v="543"/>
    <s v="Industrial (CESION LTP)"/>
    <s v="JOHANA I"/>
    <n v="965344"/>
    <n v="57"/>
    <x v="1"/>
    <n v="28.632000000000001"/>
    <n v="19.742999999999999"/>
  </r>
  <r>
    <n v="543"/>
    <s v="Industrial (CESION LTP)"/>
    <s v="PAULINA M "/>
    <n v="967145"/>
    <n v="57"/>
    <x v="0"/>
    <n v="14.906000000000001"/>
    <n v="0"/>
  </r>
  <r>
    <n v="543"/>
    <s v="Industrial (CESION LTP)"/>
    <s v="PAULINA M "/>
    <n v="967145"/>
    <n v="57"/>
    <x v="1"/>
    <n v="28.632000000000001"/>
    <n v="0"/>
  </r>
  <r>
    <n v="3"/>
    <s v="Artesanal"/>
    <s v="IGNACIO S"/>
    <n v="957800"/>
    <n v="12"/>
    <x v="0"/>
    <n v="6.4320000000000004"/>
    <n v="26.741"/>
  </r>
  <r>
    <n v="3"/>
    <s v="Artesanal"/>
    <s v="IGNACIO S"/>
    <n v="957800"/>
    <n v="12"/>
    <x v="1"/>
    <n v="29.826000000000001"/>
    <n v="78.600999999999999"/>
  </r>
  <r>
    <n v="3"/>
    <s v="Artesanal"/>
    <s v="JEAN CARLOS"/>
    <n v="963943"/>
    <n v="12"/>
    <x v="0"/>
    <n v="6.4320000000000004"/>
    <n v="36.450000000000003"/>
  </r>
  <r>
    <n v="3"/>
    <s v="Artesanal"/>
    <s v="JEAN CARLOS"/>
    <n v="963943"/>
    <n v="12"/>
    <x v="1"/>
    <n v="29.826000000000001"/>
    <n v="35.340000000000003"/>
  </r>
  <r>
    <n v="3"/>
    <s v="Artesanal"/>
    <s v="GAVIOTA I"/>
    <n v="967281"/>
    <n v="74"/>
    <x v="0"/>
    <n v="6.4320000000000004"/>
    <n v="4.9649999999999999"/>
  </r>
  <r>
    <n v="3"/>
    <s v="Artesanal"/>
    <s v="GAVIOTA I"/>
    <n v="967281"/>
    <n v="74"/>
    <x v="1"/>
    <n v="29.826000000000001"/>
    <n v="170.32"/>
  </r>
  <r>
    <n v="3"/>
    <s v="Artesanal"/>
    <s v="SILOE"/>
    <n v="904281"/>
    <n v="74"/>
    <x v="0"/>
    <n v="6.4320000000000004"/>
    <n v="0"/>
  </r>
  <r>
    <n v="3"/>
    <s v="Artesanal"/>
    <s v="SILOE"/>
    <n v="904281"/>
    <n v="74"/>
    <x v="1"/>
    <n v="29.826000000000001"/>
    <n v="0"/>
  </r>
  <r>
    <n v="3"/>
    <s v="Artesanal"/>
    <s v="SUSANA II"/>
    <n v="967342"/>
    <n v="74"/>
    <x v="0"/>
    <n v="6.4320000000000004"/>
    <n v="28.271000000000001"/>
  </r>
  <r>
    <n v="3"/>
    <s v="Artesanal"/>
    <s v="SUSANA II"/>
    <n v="967342"/>
    <n v="74"/>
    <x v="1"/>
    <n v="29.826000000000001"/>
    <n v="223.47399999999999"/>
  </r>
  <r>
    <n v="4"/>
    <s v="Artesanal"/>
    <s v="IGNACIO S"/>
    <n v="957800"/>
    <n v="12"/>
    <x v="0"/>
    <n v="2.64"/>
    <n v="30.408999999999999"/>
  </r>
  <r>
    <n v="4"/>
    <s v="Artesanal"/>
    <s v="IGNACIO S"/>
    <n v="957800"/>
    <n v="12"/>
    <x v="1"/>
    <n v="8.9619999999999997"/>
    <n v="10.135999999999999"/>
  </r>
  <r>
    <n v="4"/>
    <s v="Artesanal"/>
    <s v="JEAN CARLOS"/>
    <n v="963943"/>
    <n v="12"/>
    <x v="0"/>
    <n v="2.64"/>
    <n v="33.345999999999997"/>
  </r>
  <r>
    <n v="4"/>
    <s v="Artesanal"/>
    <s v="JEAN CARLOS"/>
    <n v="963943"/>
    <n v="12"/>
    <x v="1"/>
    <n v="8.9619999999999997"/>
    <n v="2.129"/>
  </r>
  <r>
    <n v="4"/>
    <s v="Artesanal"/>
    <s v="GAVIOTA I"/>
    <n v="967281"/>
    <n v="74"/>
    <x v="0"/>
    <n v="2.64"/>
    <n v="22.286999999999999"/>
  </r>
  <r>
    <n v="4"/>
    <s v="Artesanal"/>
    <s v="GAVIOTA I"/>
    <n v="967281"/>
    <n v="74"/>
    <x v="1"/>
    <n v="8.9619999999999997"/>
    <n v="21.413"/>
  </r>
  <r>
    <n v="4"/>
    <s v="Artesanal"/>
    <s v="SILOE"/>
    <n v="904281"/>
    <n v="74"/>
    <x v="0"/>
    <n v="2.64"/>
    <n v="0"/>
  </r>
  <r>
    <n v="4"/>
    <s v="Artesanal"/>
    <s v="SILOE"/>
    <n v="904281"/>
    <n v="74"/>
    <x v="1"/>
    <n v="8.9619999999999997"/>
    <n v="0"/>
  </r>
  <r>
    <n v="4"/>
    <s v="Artesanal"/>
    <s v="SUSANA II"/>
    <n v="967342"/>
    <n v="74"/>
    <x v="0"/>
    <n v="2.64"/>
    <n v="44.68"/>
  </r>
  <r>
    <n v="4"/>
    <s v="Artesanal"/>
    <s v="SUSANA II"/>
    <n v="967342"/>
    <n v="74"/>
    <x v="1"/>
    <n v="8.9619999999999997"/>
    <n v="44.284999999999997"/>
  </r>
  <r>
    <n v="5"/>
    <s v="Artesanal"/>
    <s v="GAVIOTA I"/>
    <n v="967281"/>
    <n v="74"/>
    <x v="0"/>
    <n v="3.3330000000000002"/>
    <n v="0.879"/>
  </r>
  <r>
    <n v="5"/>
    <s v="Artesanal"/>
    <s v="GAVIOTA I"/>
    <n v="967281"/>
    <n v="74"/>
    <x v="1"/>
    <n v="30"/>
    <n v="239.65100000000001"/>
  </r>
  <r>
    <n v="5"/>
    <s v="Artesanal"/>
    <s v="SILOE"/>
    <n v="904281"/>
    <n v="74"/>
    <x v="0"/>
    <n v="3.3330000000000002"/>
    <n v="0"/>
  </r>
  <r>
    <n v="5"/>
    <s v="Artesanal"/>
    <s v="SILOE"/>
    <n v="904281"/>
    <n v="74"/>
    <x v="1"/>
    <n v="30"/>
    <n v="0"/>
  </r>
  <r>
    <n v="5"/>
    <s v="Artesanal"/>
    <s v="SUSANA II"/>
    <n v="967342"/>
    <n v="74"/>
    <x v="0"/>
    <n v="3.3340000000000001"/>
    <n v="1.371"/>
  </r>
  <r>
    <n v="5"/>
    <s v="Artesanal"/>
    <s v="SUSANA II"/>
    <n v="967342"/>
    <n v="74"/>
    <x v="1"/>
    <n v="30"/>
    <n v="228.32900000000001"/>
  </r>
  <r>
    <n v="6"/>
    <s v="Artesanal"/>
    <s v="IGNACIO S"/>
    <n v="957800"/>
    <n v="12"/>
    <x v="0"/>
    <n v="5"/>
    <n v="2.3420000000000001"/>
  </r>
  <r>
    <n v="6"/>
    <s v="Artesanal"/>
    <s v="IGNACIO S"/>
    <n v="957800"/>
    <n v="12"/>
    <x v="1"/>
    <n v="45"/>
    <n v="131.23099999999999"/>
  </r>
  <r>
    <n v="6"/>
    <s v="Artesanal"/>
    <s v="JEAN CARLOS"/>
    <n v="963943"/>
    <n v="12"/>
    <x v="0"/>
    <n v="5"/>
    <n v="0"/>
  </r>
  <r>
    <n v="6"/>
    <s v="Artesanal"/>
    <s v="JEAN CARLOS"/>
    <n v="963943"/>
    <n v="12"/>
    <x v="1"/>
    <n v="45"/>
    <n v="169.208"/>
  </r>
  <r>
    <n v="676"/>
    <s v="Industrial (CESION LTP)"/>
    <s v="CATALINA M"/>
    <n v="966599"/>
    <n v="56"/>
    <x v="0"/>
    <n v="11.612"/>
    <n v="31.292999999999999"/>
  </r>
  <r>
    <n v="676"/>
    <s v="Industrial (CESION LTP)"/>
    <s v="CATALINA M"/>
    <n v="966599"/>
    <n v="56"/>
    <x v="1"/>
    <n v="22.268999999999998"/>
    <n v="145.27699999999999"/>
  </r>
  <r>
    <n v="676"/>
    <s v="Industrial (CESION LTP)"/>
    <s v="CLAUDIO"/>
    <n v="961338"/>
    <n v="56"/>
    <x v="0"/>
    <n v="11.612"/>
    <n v="4.1020000000000003"/>
  </r>
  <r>
    <n v="676"/>
    <s v="Industrial (CESION LTP)"/>
    <s v="CLAUDIO"/>
    <n v="961338"/>
    <n v="56"/>
    <x v="1"/>
    <n v="22.268999999999998"/>
    <n v="27.452999999999999"/>
  </r>
  <r>
    <n v="676"/>
    <s v="Industrial (CESION LTP)"/>
    <s v="DON LUCHO III"/>
    <n v="962289"/>
    <n v="56"/>
    <x v="0"/>
    <n v="11.612"/>
    <n v="0"/>
  </r>
  <r>
    <n v="676"/>
    <s v="Industrial (CESION LTP)"/>
    <s v="DON LUCHO III"/>
    <n v="962289"/>
    <n v="56"/>
    <x v="1"/>
    <n v="22.268999999999998"/>
    <n v="0"/>
  </r>
  <r>
    <n v="676"/>
    <s v="Industrial (CESION LTP)"/>
    <s v="FLORINA I"/>
    <n v="964913"/>
    <n v="56"/>
    <x v="0"/>
    <n v="11.612"/>
    <n v="0"/>
  </r>
  <r>
    <n v="676"/>
    <s v="Industrial (CESION LTP)"/>
    <s v="FLORINA I"/>
    <n v="964913"/>
    <n v="56"/>
    <x v="1"/>
    <n v="22.268999999999998"/>
    <n v="0"/>
  </r>
  <r>
    <n v="676"/>
    <s v="Industrial (CESION LTP)"/>
    <s v="GIANLUCA"/>
    <n v="966994"/>
    <n v="56"/>
    <x v="0"/>
    <n v="11.612"/>
    <n v="0"/>
  </r>
  <r>
    <n v="676"/>
    <s v="Industrial (CESION LTP)"/>
    <s v="GIANLUCA"/>
    <n v="966994"/>
    <n v="56"/>
    <x v="1"/>
    <n v="22.268999999999998"/>
    <n v="0"/>
  </r>
  <r>
    <n v="676"/>
    <s v="Industrial (CESION LTP)"/>
    <s v="MAURICIO IGNACIO"/>
    <n v="964576"/>
    <n v="56"/>
    <x v="0"/>
    <n v="11.612"/>
    <n v="15.76"/>
  </r>
  <r>
    <n v="676"/>
    <s v="Industrial (CESION LTP)"/>
    <s v="MAURICIO IGNACIO"/>
    <n v="964576"/>
    <n v="56"/>
    <x v="1"/>
    <n v="22.268999999999998"/>
    <n v="47.265000000000001"/>
  </r>
  <r>
    <n v="676"/>
    <s v="Industrial (CESION LTP)"/>
    <s v="NIÑA XIMENA"/>
    <n v="966995"/>
    <n v="56"/>
    <x v="0"/>
    <n v="11.612"/>
    <n v="0"/>
  </r>
  <r>
    <n v="676"/>
    <s v="Industrial (CESION LTP)"/>
    <s v="NIÑA XIMENA"/>
    <n v="966995"/>
    <n v="56"/>
    <x v="1"/>
    <n v="22.268999999999998"/>
    <n v="0"/>
  </r>
  <r>
    <n v="676"/>
    <s v="Industrial (CESION LTP)"/>
    <s v="PAOLA I"/>
    <n v="953902"/>
    <n v="56"/>
    <x v="0"/>
    <n v="11.612"/>
    <n v="0"/>
  </r>
  <r>
    <n v="676"/>
    <s v="Industrial (CESION LTP)"/>
    <s v="PAOLA I"/>
    <n v="953902"/>
    <n v="56"/>
    <x v="1"/>
    <n v="22.268999999999998"/>
    <n v="0"/>
  </r>
  <r>
    <n v="676"/>
    <s v="Industrial (CESION LTP)"/>
    <s v="PAOLA II"/>
    <n v="966633"/>
    <n v="56"/>
    <x v="0"/>
    <n v="11.615"/>
    <n v="1.746"/>
  </r>
  <r>
    <n v="676"/>
    <s v="Industrial (CESION LTP)"/>
    <s v="PAOLA II"/>
    <n v="966633"/>
    <n v="56"/>
    <x v="1"/>
    <n v="22.271999999999998"/>
    <n v="33.173999999999999"/>
  </r>
  <r>
    <n v="677"/>
    <s v="Industrial (CESION LTP)"/>
    <s v="DON CLAUDIO"/>
    <n v="924618"/>
    <n v="57"/>
    <x v="0"/>
    <n v="0"/>
    <n v="0"/>
  </r>
  <r>
    <n v="677"/>
    <s v="Industrial (CESION LTP)"/>
    <s v="DON CLAUDIO"/>
    <n v="924618"/>
    <n v="57"/>
    <x v="1"/>
    <n v="28.547000000000001"/>
    <n v="0"/>
  </r>
  <r>
    <n v="677"/>
    <s v="Industrial (CESION LTP)"/>
    <s v="DON ENRI"/>
    <n v="957798"/>
    <n v="57"/>
    <x v="0"/>
    <n v="0"/>
    <n v="0"/>
  </r>
  <r>
    <n v="677"/>
    <s v="Industrial (CESION LTP)"/>
    <s v="DON ENRI"/>
    <n v="957798"/>
    <n v="57"/>
    <x v="1"/>
    <n v="28.547000000000001"/>
    <n v="0"/>
  </r>
  <r>
    <n v="677"/>
    <s v="Industrial (CESION LTP)"/>
    <s v="DON LUIS ALBERTO II"/>
    <n v="957816"/>
    <n v="57"/>
    <x v="0"/>
    <n v="0"/>
    <n v="0"/>
  </r>
  <r>
    <n v="677"/>
    <s v="Industrial (CESION LTP)"/>
    <s v="DON LUIS ALBERTO II"/>
    <n v="957816"/>
    <n v="57"/>
    <x v="1"/>
    <n v="28.547000000000001"/>
    <n v="0"/>
  </r>
  <r>
    <n v="677"/>
    <s v="Industrial (CESION LTP)"/>
    <s v="DOÑA CHITA"/>
    <n v="963685"/>
    <n v="57"/>
    <x v="0"/>
    <n v="0"/>
    <n v="0"/>
  </r>
  <r>
    <n v="677"/>
    <s v="Industrial (CESION LTP)"/>
    <s v="DOÑA CHITA"/>
    <n v="963685"/>
    <n v="57"/>
    <x v="1"/>
    <n v="28.547000000000001"/>
    <n v="149.47499999999999"/>
  </r>
  <r>
    <n v="677"/>
    <s v="Industrial (CESION LTP)"/>
    <s v="GIANFRANCO"/>
    <n v="965073"/>
    <n v="57"/>
    <x v="0"/>
    <n v="0"/>
    <n v="0"/>
  </r>
  <r>
    <n v="677"/>
    <s v="Industrial (CESION LTP)"/>
    <s v="GIANFRANCO"/>
    <n v="965073"/>
    <n v="57"/>
    <x v="1"/>
    <n v="28.547000000000001"/>
    <n v="0"/>
  </r>
  <r>
    <n v="677"/>
    <s v="Industrial (CESION LTP)"/>
    <s v="JOHANA I"/>
    <n v="965344"/>
    <n v="57"/>
    <x v="0"/>
    <n v="0"/>
    <n v="0"/>
  </r>
  <r>
    <n v="677"/>
    <s v="Industrial (CESION LTP)"/>
    <s v="JOHANA I"/>
    <n v="965344"/>
    <n v="57"/>
    <x v="1"/>
    <n v="28.547000000000001"/>
    <n v="36.734999999999999"/>
  </r>
  <r>
    <n v="677"/>
    <s v="Industrial (CESION LTP)"/>
    <s v="PAULINA M "/>
    <n v="967145"/>
    <n v="57"/>
    <x v="0"/>
    <n v="0"/>
    <n v="0"/>
  </r>
  <r>
    <n v="677"/>
    <s v="Industrial (CESION LTP)"/>
    <s v="PAULINA M "/>
    <n v="967145"/>
    <n v="57"/>
    <x v="1"/>
    <n v="28.550999999999998"/>
    <n v="0"/>
  </r>
  <r>
    <n v="9"/>
    <s v="Artesanal"/>
    <s v="IGNACIO S"/>
    <n v="957800"/>
    <n v="12"/>
    <x v="0"/>
    <n v="29.5"/>
    <n v="0"/>
  </r>
  <r>
    <n v="9"/>
    <s v="Artesanal"/>
    <s v="IGNACIO S"/>
    <n v="957800"/>
    <n v="12"/>
    <x v="1"/>
    <n v="102.5"/>
    <n v="41.557000000000002"/>
  </r>
  <r>
    <n v="9"/>
    <s v="Artesanal"/>
    <s v="JEAN CARLOS"/>
    <n v="963943"/>
    <n v="12"/>
    <x v="0"/>
    <n v="29.5"/>
    <n v="0"/>
  </r>
  <r>
    <n v="9"/>
    <s v="Artesanal"/>
    <s v="JEAN CARLOS"/>
    <n v="963943"/>
    <n v="12"/>
    <x v="1"/>
    <n v="102.5"/>
    <n v="42.354999999999997"/>
  </r>
  <r>
    <n v="774"/>
    <s v="Artesanal"/>
    <s v="DOMENICA"/>
    <n v="923199"/>
    <n v="42"/>
    <x v="0"/>
    <n v="0"/>
    <n v="0"/>
  </r>
  <r>
    <n v="774"/>
    <s v="Artesanal"/>
    <s v="DOMENICA"/>
    <n v="923199"/>
    <n v="42"/>
    <x v="1"/>
    <n v="100"/>
    <n v="100"/>
  </r>
  <r>
    <n v="774"/>
    <s v="Artesanal"/>
    <s v="JOAQUIN ISAAC"/>
    <n v="966875"/>
    <n v="42"/>
    <x v="0"/>
    <n v="0"/>
    <n v="0"/>
  </r>
  <r>
    <n v="774"/>
    <s v="Artesanal"/>
    <s v="JOAQUIN ISAAC"/>
    <n v="966875"/>
    <n v="42"/>
    <x v="1"/>
    <n v="100"/>
    <n v="100"/>
  </r>
  <r>
    <n v="774"/>
    <s v="Artesanal"/>
    <s v="RUELI"/>
    <n v="964068"/>
    <n v="42"/>
    <x v="0"/>
    <n v="0"/>
    <n v="0"/>
  </r>
  <r>
    <n v="774"/>
    <s v="Artesanal"/>
    <s v="RUELI"/>
    <n v="964068"/>
    <n v="42"/>
    <x v="1"/>
    <n v="100"/>
    <n v="100"/>
  </r>
  <r>
    <n v="26"/>
    <s v="Artesanal"/>
    <s v="GAVIOTA I"/>
    <n v="967281"/>
    <n v="74"/>
    <x v="0"/>
    <n v="3.6666666666666665"/>
    <n v="12.205"/>
  </r>
  <r>
    <n v="26"/>
    <s v="Artesanal"/>
    <s v="GAVIOTA I"/>
    <n v="967281"/>
    <n v="74"/>
    <x v="1"/>
    <n v="7"/>
    <n v="31.385000000000002"/>
  </r>
  <r>
    <n v="26"/>
    <s v="Artesanal"/>
    <s v="SILOE"/>
    <n v="904281"/>
    <n v="74"/>
    <x v="0"/>
    <n v="3.6666666666666665"/>
    <n v="23.751999999999999"/>
  </r>
  <r>
    <n v="26"/>
    <s v="Artesanal"/>
    <s v="SILOE"/>
    <n v="904281"/>
    <n v="74"/>
    <x v="1"/>
    <n v="7"/>
    <n v="67.322999999999993"/>
  </r>
  <r>
    <n v="26"/>
    <s v="Artesanal"/>
    <s v="SUSANA II"/>
    <n v="967342"/>
    <n v="74"/>
    <x v="0"/>
    <n v="3.6666666666666665"/>
    <n v="24.423999999999999"/>
  </r>
  <r>
    <n v="26"/>
    <s v="Artesanal"/>
    <s v="SUSANA II"/>
    <n v="967342"/>
    <n v="74"/>
    <x v="1"/>
    <n v="7"/>
    <n v="63.616"/>
  </r>
  <r>
    <n v="27"/>
    <s v="Artesanal"/>
    <s v="GAVIOTA I"/>
    <n v="967281"/>
    <n v="74"/>
    <x v="0"/>
    <n v="2.6666666666666665"/>
    <n v="42.524000000000001"/>
  </r>
  <r>
    <n v="27"/>
    <s v="Artesanal"/>
    <s v="GAVIOTA I"/>
    <n v="967281"/>
    <n v="74"/>
    <x v="1"/>
    <n v="6"/>
    <n v="77.396000000000001"/>
  </r>
  <r>
    <n v="27"/>
    <s v="Artesanal"/>
    <s v="SILOE"/>
    <n v="904281"/>
    <n v="74"/>
    <x v="0"/>
    <n v="2.6666666666666665"/>
    <n v="19.681000000000001"/>
  </r>
  <r>
    <n v="27"/>
    <s v="Artesanal"/>
    <s v="SILOE"/>
    <n v="904281"/>
    <n v="74"/>
    <x v="1"/>
    <n v="6"/>
    <n v="86.543999999999997"/>
  </r>
  <r>
    <n v="27"/>
    <s v="Artesanal"/>
    <s v="SUSANA II"/>
    <n v="967342"/>
    <n v="74"/>
    <x v="0"/>
    <n v="2.6666666666666665"/>
    <n v="18.315999999999999"/>
  </r>
  <r>
    <n v="27"/>
    <s v="Artesanal"/>
    <s v="SUSANA II"/>
    <n v="967342"/>
    <n v="74"/>
    <x v="1"/>
    <n v="6"/>
    <n v="107.462"/>
  </r>
  <r>
    <n v="28"/>
    <s v="Artesanal"/>
    <s v="GAVIOTA I"/>
    <n v="967281"/>
    <n v="74"/>
    <x v="0"/>
    <n v="4"/>
    <n v="10.055"/>
  </r>
  <r>
    <n v="28"/>
    <s v="Artesanal"/>
    <s v="GAVIOTA I"/>
    <n v="967281"/>
    <n v="74"/>
    <x v="1"/>
    <n v="8.3333333333333339"/>
    <n v="77.38"/>
  </r>
  <r>
    <n v="28"/>
    <s v="Artesanal"/>
    <s v="SILOE"/>
    <n v="904281"/>
    <n v="74"/>
    <x v="0"/>
    <n v="4"/>
    <n v="0"/>
  </r>
  <r>
    <n v="28"/>
    <s v="Artesanal"/>
    <s v="SILOE"/>
    <n v="904281"/>
    <n v="74"/>
    <x v="1"/>
    <n v="8.3333333333333339"/>
    <n v="0"/>
  </r>
  <r>
    <n v="28"/>
    <s v="Artesanal"/>
    <s v="SUSANA II"/>
    <n v="967342"/>
    <n v="74"/>
    <x v="0"/>
    <n v="4"/>
    <n v="25.437999999999999"/>
  </r>
  <r>
    <n v="28"/>
    <s v="Artesanal"/>
    <s v="SUSANA II"/>
    <n v="967342"/>
    <n v="74"/>
    <x v="1"/>
    <n v="8.3333333333333339"/>
    <n v="91.753"/>
  </r>
  <r>
    <n v="29"/>
    <s v="Artesanal"/>
    <s v="GAVIOTA I"/>
    <n v="967281"/>
    <n v="74"/>
    <x v="0"/>
    <n v="3"/>
    <n v="71.222999999999999"/>
  </r>
  <r>
    <n v="29"/>
    <s v="Artesanal"/>
    <s v="GAVIOTA I"/>
    <n v="967281"/>
    <n v="74"/>
    <x v="1"/>
    <n v="5.333333333333333"/>
    <n v="145.11099999999999"/>
  </r>
  <r>
    <n v="29"/>
    <s v="Artesanal"/>
    <s v="SILOE"/>
    <n v="904281"/>
    <n v="74"/>
    <x v="0"/>
    <n v="3"/>
    <n v="7.742"/>
  </r>
  <r>
    <n v="29"/>
    <s v="Artesanal"/>
    <s v="SILOE"/>
    <n v="904281"/>
    <n v="74"/>
    <x v="1"/>
    <n v="5.333333333333333"/>
    <n v="56.777999999999999"/>
  </r>
  <r>
    <n v="29"/>
    <s v="Artesanal"/>
    <s v="SUSANA II"/>
    <n v="967342"/>
    <n v="74"/>
    <x v="0"/>
    <n v="3"/>
    <n v="56.326000000000001"/>
  </r>
  <r>
    <n v="29"/>
    <s v="Artesanal"/>
    <s v="SUSANA II"/>
    <n v="967342"/>
    <n v="74"/>
    <x v="1"/>
    <n v="5.333333333333333"/>
    <n v="202.404"/>
  </r>
  <r>
    <n v="30"/>
    <s v="Artesanal"/>
    <s v="IGNACIO S"/>
    <n v="957800"/>
    <n v="12"/>
    <x v="0"/>
    <n v="6.5"/>
    <n v="14.404999999999999"/>
  </r>
  <r>
    <n v="30"/>
    <s v="Artesanal"/>
    <s v="IGNACIO S"/>
    <n v="957800"/>
    <n v="12"/>
    <x v="1"/>
    <n v="13.5"/>
    <n v="30.16"/>
  </r>
  <r>
    <n v="30"/>
    <s v="Artesanal"/>
    <s v="JEAN CARLOS"/>
    <n v="963943"/>
    <n v="12"/>
    <x v="0"/>
    <n v="6.5"/>
    <n v="6.016"/>
  </r>
  <r>
    <n v="30"/>
    <s v="Artesanal"/>
    <s v="JEAN CARLOS"/>
    <n v="963943"/>
    <n v="12"/>
    <x v="1"/>
    <n v="13.5"/>
    <n v="36.954000000000001"/>
  </r>
  <r>
    <n v="31"/>
    <s v="Artesanal"/>
    <s v="IGNACIO S"/>
    <n v="957800"/>
    <n v="12"/>
    <x v="0"/>
    <n v="5"/>
    <n v="25.640999999999998"/>
  </r>
  <r>
    <n v="31"/>
    <s v="Artesanal"/>
    <s v="IGNACIO S"/>
    <n v="957800"/>
    <n v="12"/>
    <x v="1"/>
    <n v="14.5"/>
    <n v="17.818999999999999"/>
  </r>
  <r>
    <n v="31"/>
    <s v="Artesanal"/>
    <s v="JEAN CARLOS"/>
    <n v="963943"/>
    <n v="12"/>
    <x v="0"/>
    <n v="5"/>
    <n v="28.981000000000002"/>
  </r>
  <r>
    <n v="31"/>
    <s v="Artesanal"/>
    <s v="JEAN CARLOS"/>
    <n v="963943"/>
    <n v="12"/>
    <x v="1"/>
    <n v="14.5"/>
    <n v="10.718999999999999"/>
  </r>
  <r>
    <n v="32"/>
    <s v="Artesanal"/>
    <s v="IGNACIO S"/>
    <n v="957800"/>
    <n v="12"/>
    <x v="0"/>
    <n v="3"/>
    <n v="5.0670000000000002"/>
  </r>
  <r>
    <n v="32"/>
    <s v="Artesanal"/>
    <s v="IGNACIO S"/>
    <n v="957800"/>
    <n v="12"/>
    <x v="1"/>
    <n v="9"/>
    <n v="32.509"/>
  </r>
  <r>
    <n v="32"/>
    <s v="Artesanal"/>
    <s v="JEAN CARLOS"/>
    <n v="963943"/>
    <n v="12"/>
    <x v="0"/>
    <n v="3"/>
    <n v="35.881"/>
  </r>
  <r>
    <n v="32"/>
    <s v="Artesanal"/>
    <s v="JEAN CARLOS"/>
    <n v="963943"/>
    <n v="12"/>
    <x v="1"/>
    <n v="9"/>
    <n v="33.628999999999998"/>
  </r>
  <r>
    <n v="33"/>
    <s v="Artesanal"/>
    <s v="IGNACIO S"/>
    <n v="957800"/>
    <n v="12"/>
    <x v="0"/>
    <n v="5"/>
    <n v="5.0650000000000004"/>
  </r>
  <r>
    <n v="33"/>
    <s v="Artesanal"/>
    <s v="IGNACIO S"/>
    <n v="957800"/>
    <n v="12"/>
    <x v="1"/>
    <n v="11"/>
    <n v="37.145000000000003"/>
  </r>
  <r>
    <n v="33"/>
    <s v="Artesanal"/>
    <s v="JEAN CARLOS"/>
    <n v="963943"/>
    <n v="12"/>
    <x v="0"/>
    <n v="5"/>
    <n v="7.577"/>
  </r>
  <r>
    <n v="33"/>
    <s v="Artesanal"/>
    <s v="JEAN CARLOS"/>
    <n v="963943"/>
    <n v="12"/>
    <x v="1"/>
    <n v="11"/>
    <n v="34.518000000000001"/>
  </r>
  <r>
    <n v="34"/>
    <s v="Artesanal"/>
    <s v="IGNACIO S"/>
    <n v="957800"/>
    <n v="12"/>
    <x v="0"/>
    <n v="2.5"/>
    <n v="24.436"/>
  </r>
  <r>
    <n v="34"/>
    <s v="Artesanal"/>
    <s v="IGNACIO S"/>
    <n v="957800"/>
    <n v="12"/>
    <x v="1"/>
    <n v="5"/>
    <n v="201.108"/>
  </r>
  <r>
    <n v="34"/>
    <s v="Artesanal"/>
    <s v="JEAN CARLOS"/>
    <n v="963943"/>
    <n v="12"/>
    <x v="0"/>
    <n v="2.5"/>
    <n v="84.561999999999998"/>
  </r>
  <r>
    <n v="34"/>
    <s v="Artesanal"/>
    <s v="JEAN CARLOS"/>
    <n v="963943"/>
    <n v="12"/>
    <x v="1"/>
    <n v="5"/>
    <n v="318.79300000000001"/>
  </r>
  <r>
    <n v="35"/>
    <s v="Artesanal"/>
    <s v="GAVIOTA I"/>
    <n v="967281"/>
    <n v="74"/>
    <x v="0"/>
    <n v="0.66700000000000004"/>
    <n v="0"/>
  </r>
  <r>
    <n v="35"/>
    <s v="Artesanal"/>
    <s v="GAVIOTA I"/>
    <n v="967281"/>
    <n v="74"/>
    <x v="1"/>
    <n v="2.3330000000000002"/>
    <n v="0"/>
  </r>
  <r>
    <n v="35"/>
    <s v="Artesanal"/>
    <s v="SILOE"/>
    <n v="904281"/>
    <n v="74"/>
    <x v="0"/>
    <n v="0.66700000000000004"/>
    <n v="25.582000000000001"/>
  </r>
  <r>
    <n v="35"/>
    <s v="Artesanal"/>
    <s v="SILOE"/>
    <n v="904281"/>
    <n v="74"/>
    <x v="1"/>
    <n v="2.3330000000000002"/>
    <n v="2.843"/>
  </r>
  <r>
    <n v="35"/>
    <s v="Artesanal"/>
    <s v="SUSANA II"/>
    <n v="967342"/>
    <n v="74"/>
    <x v="0"/>
    <n v="0.66600000000000004"/>
    <n v="0"/>
  </r>
  <r>
    <n v="35"/>
    <s v="Artesanal"/>
    <s v="SUSANA II"/>
    <n v="967342"/>
    <n v="74"/>
    <x v="1"/>
    <n v="2.3340000000000001"/>
    <n v="0"/>
  </r>
  <r>
    <n v="39"/>
    <s v="Artesanal"/>
    <s v="DON DEMETRIO III"/>
    <n v="924603"/>
    <n v="12"/>
    <x v="0"/>
    <n v="0.5"/>
    <n v="0"/>
  </r>
  <r>
    <n v="39"/>
    <s v="Artesanal"/>
    <s v="DON DEMETRIO III"/>
    <n v="924603"/>
    <n v="12"/>
    <x v="1"/>
    <n v="24.5"/>
    <n v="0"/>
  </r>
  <r>
    <n v="39"/>
    <s v="Artesanal"/>
    <s v="SOTILEZA"/>
    <n v="910836"/>
    <n v="12"/>
    <x v="0"/>
    <n v="0.5"/>
    <n v="13.292999999999999"/>
  </r>
  <r>
    <n v="39"/>
    <s v="Artesanal"/>
    <s v="SOTILEZA"/>
    <n v="910836"/>
    <n v="12"/>
    <x v="1"/>
    <n v="24.5"/>
    <n v="34.902000000000001"/>
  </r>
  <r>
    <n v="1189"/>
    <s v="Industrial (CESION LTP)"/>
    <s v="DON KAKO"/>
    <n v="960538"/>
    <n v="73"/>
    <x v="0"/>
    <n v="0"/>
    <n v="0"/>
  </r>
  <r>
    <n v="1189"/>
    <s v="Industrial (CESION LTP)"/>
    <s v="DON KAKO"/>
    <n v="960538"/>
    <n v="73"/>
    <x v="1"/>
    <n v="544.90700000000004"/>
    <n v="744.38199999999995"/>
  </r>
  <r>
    <n v="1189"/>
    <s v="Industrial (CESION LTP)"/>
    <s v="DOÑA LETICIA"/>
    <n v="952061"/>
    <n v="73"/>
    <x v="0"/>
    <n v="0"/>
    <n v="0"/>
  </r>
  <r>
    <n v="1189"/>
    <s v="Industrial (CESION LTP)"/>
    <s v="DOÑA LETICIA"/>
    <n v="952061"/>
    <n v="73"/>
    <x v="1"/>
    <n v="544.90700000000004"/>
    <n v="283.91800000000001"/>
  </r>
  <r>
    <n v="1189"/>
    <s v="Industrial (CESION LTP)"/>
    <s v="PEDRO L"/>
    <n v="966170"/>
    <n v="73"/>
    <x v="0"/>
    <n v="0"/>
    <n v="0"/>
  </r>
  <r>
    <n v="1189"/>
    <s v="Industrial (CESION LTP)"/>
    <s v="PEDRO L"/>
    <n v="966170"/>
    <n v="73"/>
    <x v="1"/>
    <n v="544.90899999999999"/>
    <n v="544.72400000000005"/>
  </r>
  <r>
    <n v="42"/>
    <s v="Artesanal"/>
    <s v="GAVIOTA I"/>
    <n v="967281"/>
    <n v="74"/>
    <x v="0"/>
    <n v="0.3"/>
    <n v="0"/>
  </r>
  <r>
    <n v="42"/>
    <s v="Artesanal"/>
    <s v="GAVIOTA I"/>
    <n v="967281"/>
    <n v="74"/>
    <x v="1"/>
    <n v="1"/>
    <n v="0"/>
  </r>
  <r>
    <n v="42"/>
    <s v="Artesanal"/>
    <s v="SILOE"/>
    <n v="904281"/>
    <n v="74"/>
    <x v="0"/>
    <n v="0.3"/>
    <n v="0"/>
  </r>
  <r>
    <n v="42"/>
    <s v="Artesanal"/>
    <s v="SILOE"/>
    <n v="904281"/>
    <n v="74"/>
    <x v="1"/>
    <n v="1"/>
    <n v="0"/>
  </r>
  <r>
    <n v="42"/>
    <s v="Artesanal"/>
    <s v="SUSANA II"/>
    <n v="967342"/>
    <n v="74"/>
    <x v="0"/>
    <n v="0.38"/>
    <n v="0"/>
  </r>
  <r>
    <n v="42"/>
    <s v="Artesanal"/>
    <s v="SUSANA II"/>
    <n v="967342"/>
    <n v="74"/>
    <x v="1"/>
    <n v="1.2"/>
    <n v="0"/>
  </r>
  <r>
    <n v="43"/>
    <s v="Artesanal"/>
    <s v="IGNACIO S"/>
    <n v="957800"/>
    <n v="12"/>
    <x v="0"/>
    <n v="0.1"/>
    <n v="20.448"/>
  </r>
  <r>
    <n v="43"/>
    <s v="Artesanal"/>
    <s v="IGNACIO S"/>
    <n v="957800"/>
    <n v="12"/>
    <x v="1"/>
    <n v="9"/>
    <n v="49.671999999999997"/>
  </r>
  <r>
    <n v="43"/>
    <s v="Artesanal"/>
    <s v="JEAN CARLOS"/>
    <n v="963943"/>
    <n v="12"/>
    <x v="0"/>
    <n v="0.1"/>
    <n v="33.587000000000003"/>
  </r>
  <r>
    <n v="43"/>
    <s v="Artesanal"/>
    <s v="JEAN CARLOS"/>
    <n v="963943"/>
    <n v="12"/>
    <x v="1"/>
    <n v="10"/>
    <n v="51.417999999999999"/>
  </r>
  <r>
    <n v="43"/>
    <s v="Artesanal"/>
    <s v="GAVIOTA I"/>
    <n v="967281"/>
    <n v="74"/>
    <x v="0"/>
    <n v="0.1"/>
    <n v="27.547000000000001"/>
  </r>
  <r>
    <n v="43"/>
    <s v="Artesanal"/>
    <s v="GAVIOTA I"/>
    <n v="967281"/>
    <n v="74"/>
    <x v="1"/>
    <n v="10"/>
    <n v="58.488"/>
  </r>
  <r>
    <n v="43"/>
    <s v="Artesanal"/>
    <s v="SILOE"/>
    <n v="904281"/>
    <n v="74"/>
    <x v="0"/>
    <n v="0.1"/>
    <n v="20.082000000000001"/>
  </r>
  <r>
    <n v="43"/>
    <s v="Artesanal"/>
    <s v="SILOE"/>
    <n v="904281"/>
    <n v="74"/>
    <x v="1"/>
    <n v="10"/>
    <n v="39.593000000000004"/>
  </r>
  <r>
    <n v="43"/>
    <s v="Artesanal"/>
    <s v="SUSANA II"/>
    <n v="967342"/>
    <n v="74"/>
    <x v="0"/>
    <n v="0.1"/>
    <n v="29.875"/>
  </r>
  <r>
    <n v="43"/>
    <s v="Artesanal"/>
    <s v="SUSANA II"/>
    <n v="967342"/>
    <n v="74"/>
    <x v="1"/>
    <n v="10"/>
    <n v="138.69"/>
  </r>
  <r>
    <n v="45"/>
    <s v="Artesanal"/>
    <s v="IGNACIO S"/>
    <n v="957800"/>
    <n v="12"/>
    <x v="0"/>
    <n v="0.1"/>
    <n v="0"/>
  </r>
  <r>
    <n v="45"/>
    <s v="Artesanal"/>
    <s v="IGNACIO S"/>
    <n v="957800"/>
    <n v="12"/>
    <x v="1"/>
    <n v="4"/>
    <n v="65.816000000000003"/>
  </r>
  <r>
    <n v="45"/>
    <s v="Artesanal"/>
    <s v="JEAN CARLOS"/>
    <n v="963943"/>
    <n v="12"/>
    <x v="0"/>
    <n v="0.1"/>
    <n v="0"/>
  </r>
  <r>
    <n v="45"/>
    <s v="Artesanal"/>
    <s v="JEAN CARLOS"/>
    <n v="963943"/>
    <n v="12"/>
    <x v="1"/>
    <n v="4"/>
    <n v="59.603000000000002"/>
  </r>
  <r>
    <n v="45"/>
    <s v="Artesanal"/>
    <s v="GAVIOTA I"/>
    <n v="967281"/>
    <n v="74"/>
    <x v="0"/>
    <n v="0.1"/>
    <n v="0"/>
  </r>
  <r>
    <n v="45"/>
    <s v="Artesanal"/>
    <s v="GAVIOTA I"/>
    <n v="967281"/>
    <n v="74"/>
    <x v="1"/>
    <n v="4"/>
    <n v="77.703999999999994"/>
  </r>
  <r>
    <n v="45"/>
    <s v="Artesanal"/>
    <s v="SILOE"/>
    <n v="904281"/>
    <n v="74"/>
    <x v="0"/>
    <n v="0.1"/>
    <n v="0"/>
  </r>
  <r>
    <n v="45"/>
    <s v="Artesanal"/>
    <s v="SILOE"/>
    <n v="904281"/>
    <n v="74"/>
    <x v="1"/>
    <n v="4"/>
    <n v="0"/>
  </r>
  <r>
    <n v="45"/>
    <s v="Artesanal"/>
    <s v="SUSANA II"/>
    <n v="967342"/>
    <n v="74"/>
    <x v="0"/>
    <n v="0.1"/>
    <n v="0"/>
  </r>
  <r>
    <n v="45"/>
    <s v="Artesanal"/>
    <s v="SUSANA II"/>
    <n v="967342"/>
    <n v="74"/>
    <x v="1"/>
    <n v="4"/>
    <n v="100.714"/>
  </r>
  <r>
    <n v="46"/>
    <s v="Artesanal"/>
    <s v="GAVIOTA I"/>
    <n v="967281"/>
    <n v="74"/>
    <x v="0"/>
    <n v="0.3"/>
    <n v="3.32"/>
  </r>
  <r>
    <n v="46"/>
    <s v="Artesanal"/>
    <s v="GAVIOTA I"/>
    <n v="967281"/>
    <n v="74"/>
    <x v="1"/>
    <n v="1.2"/>
    <n v="1.58"/>
  </r>
  <r>
    <n v="46"/>
    <s v="Artesanal"/>
    <s v="SILOE"/>
    <n v="904281"/>
    <n v="74"/>
    <x v="0"/>
    <n v="0.3"/>
    <n v="0"/>
  </r>
  <r>
    <n v="46"/>
    <s v="Artesanal"/>
    <s v="SILOE"/>
    <n v="904281"/>
    <n v="74"/>
    <x v="1"/>
    <n v="1.2"/>
    <n v="0"/>
  </r>
  <r>
    <n v="46"/>
    <s v="Artesanal"/>
    <s v="SUSANA II"/>
    <n v="967342"/>
    <n v="74"/>
    <x v="0"/>
    <n v="0.5"/>
    <n v="0"/>
  </r>
  <r>
    <n v="46"/>
    <s v="Artesanal"/>
    <s v="SUSANA II"/>
    <n v="967342"/>
    <n v="74"/>
    <x v="1"/>
    <n v="1.4"/>
    <n v="0"/>
  </r>
  <r>
    <n v="47"/>
    <s v="Artesanal"/>
    <s v="IGNACIO S"/>
    <n v="957800"/>
    <n v="12"/>
    <x v="0"/>
    <n v="3"/>
    <n v="31.462"/>
  </r>
  <r>
    <n v="47"/>
    <s v="Artesanal"/>
    <s v="IGNACIO S"/>
    <n v="957800"/>
    <n v="12"/>
    <x v="1"/>
    <n v="3"/>
    <n v="49.573"/>
  </r>
  <r>
    <n v="47"/>
    <s v="Artesanal"/>
    <s v="JEAN CARLOS"/>
    <n v="963943"/>
    <n v="12"/>
    <x v="0"/>
    <n v="3"/>
    <n v="30.667999999999999"/>
  </r>
  <r>
    <n v="47"/>
    <s v="Artesanal"/>
    <s v="JEAN CARLOS"/>
    <n v="963943"/>
    <n v="12"/>
    <x v="1"/>
    <n v="3"/>
    <n v="49.171999999999997"/>
  </r>
  <r>
    <n v="47"/>
    <s v="Artesanal"/>
    <s v="GAVIOTA I"/>
    <n v="967281"/>
    <n v="74"/>
    <x v="0"/>
    <n v="3"/>
    <n v="73.680999999999997"/>
  </r>
  <r>
    <n v="47"/>
    <s v="Artesanal"/>
    <s v="GAVIOTA I"/>
    <n v="967281"/>
    <n v="74"/>
    <x v="1"/>
    <n v="3"/>
    <n v="80.05"/>
  </r>
  <r>
    <n v="47"/>
    <s v="Artesanal"/>
    <s v="SILOE"/>
    <n v="904281"/>
    <n v="74"/>
    <x v="0"/>
    <n v="3"/>
    <n v="0"/>
  </r>
  <r>
    <n v="47"/>
    <s v="Artesanal"/>
    <s v="SILOE"/>
    <n v="904281"/>
    <n v="74"/>
    <x v="1"/>
    <n v="3"/>
    <n v="0"/>
  </r>
  <r>
    <n v="47"/>
    <s v="Artesanal"/>
    <s v="SUSANA II"/>
    <n v="967342"/>
    <n v="74"/>
    <x v="0"/>
    <n v="3"/>
    <n v="27.562000000000001"/>
  </r>
  <r>
    <n v="47"/>
    <s v="Artesanal"/>
    <s v="SUSANA II"/>
    <n v="967342"/>
    <n v="74"/>
    <x v="1"/>
    <n v="3"/>
    <n v="59.817999999999998"/>
  </r>
  <r>
    <n v="57"/>
    <s v="Artesanal"/>
    <s v="IGNACIO S"/>
    <n v="957800"/>
    <n v="12"/>
    <x v="0"/>
    <n v="0"/>
    <n v="0"/>
  </r>
  <r>
    <n v="57"/>
    <s v="Artesanal"/>
    <s v="IGNACIO S"/>
    <n v="957800"/>
    <n v="12"/>
    <x v="1"/>
    <n v="16"/>
    <n v="16.829999999999998"/>
  </r>
  <r>
    <n v="57"/>
    <s v="Artesanal"/>
    <s v="JEAN CARLOS"/>
    <n v="963943"/>
    <n v="12"/>
    <x v="0"/>
    <n v="0"/>
    <n v="0"/>
  </r>
  <r>
    <n v="57"/>
    <s v="Artesanal"/>
    <s v="JEAN CARLOS"/>
    <n v="963943"/>
    <n v="12"/>
    <x v="1"/>
    <n v="16"/>
    <n v="0"/>
  </r>
  <r>
    <n v="57"/>
    <s v="Artesanal"/>
    <s v="GAVIOTA I"/>
    <n v="967281"/>
    <n v="74"/>
    <x v="0"/>
    <n v="0"/>
    <n v="0"/>
  </r>
  <r>
    <n v="57"/>
    <s v="Artesanal"/>
    <s v="GAVIOTA I"/>
    <n v="967281"/>
    <n v="74"/>
    <x v="1"/>
    <n v="16"/>
    <n v="10.896000000000001"/>
  </r>
  <r>
    <n v="57"/>
    <s v="Artesanal"/>
    <s v="SILOE"/>
    <n v="904281"/>
    <n v="74"/>
    <x v="0"/>
    <n v="0"/>
    <n v="0"/>
  </r>
  <r>
    <n v="57"/>
    <s v="Artesanal"/>
    <s v="SILOE"/>
    <n v="904281"/>
    <n v="74"/>
    <x v="1"/>
    <n v="16"/>
    <n v="0"/>
  </r>
  <r>
    <n v="57"/>
    <s v="Artesanal"/>
    <s v="SUSANA II"/>
    <n v="967342"/>
    <n v="74"/>
    <x v="0"/>
    <n v="0"/>
    <n v="0"/>
  </r>
  <r>
    <n v="57"/>
    <s v="Artesanal"/>
    <s v="SUSANA II"/>
    <n v="967342"/>
    <n v="74"/>
    <x v="1"/>
    <n v="16"/>
    <n v="31.524000000000001"/>
  </r>
  <r>
    <n v="58"/>
    <s v="Artesanal"/>
    <s v="IGNACIO S"/>
    <n v="957800"/>
    <n v="12"/>
    <x v="0"/>
    <n v="3"/>
    <n v="16.219000000000001"/>
  </r>
  <r>
    <n v="58"/>
    <s v="Artesanal"/>
    <s v="IGNACIO S"/>
    <n v="957800"/>
    <n v="12"/>
    <x v="1"/>
    <n v="0"/>
    <n v="0"/>
  </r>
  <r>
    <n v="58"/>
    <s v="Artesanal"/>
    <s v="JEAN CARLOS"/>
    <n v="963943"/>
    <n v="12"/>
    <x v="0"/>
    <n v="3"/>
    <n v="15.827"/>
  </r>
  <r>
    <n v="58"/>
    <s v="Artesanal"/>
    <s v="JEAN CARLOS"/>
    <n v="963943"/>
    <n v="12"/>
    <x v="1"/>
    <n v="0"/>
    <n v="0"/>
  </r>
  <r>
    <n v="58"/>
    <s v="Artesanal"/>
    <s v="GAVIOTA I"/>
    <n v="967281"/>
    <n v="74"/>
    <x v="0"/>
    <n v="3"/>
    <n v="30.914000000000001"/>
  </r>
  <r>
    <n v="58"/>
    <s v="Artesanal"/>
    <s v="GAVIOTA I"/>
    <n v="967281"/>
    <n v="74"/>
    <x v="1"/>
    <n v="0"/>
    <n v="0"/>
  </r>
  <r>
    <n v="58"/>
    <s v="Artesanal"/>
    <s v="SILOE"/>
    <n v="904281"/>
    <n v="74"/>
    <x v="0"/>
    <n v="3"/>
    <n v="0"/>
  </r>
  <r>
    <n v="58"/>
    <s v="Artesanal"/>
    <s v="SILOE"/>
    <n v="904281"/>
    <n v="74"/>
    <x v="1"/>
    <n v="0"/>
    <n v="0"/>
  </r>
  <r>
    <n v="58"/>
    <s v="Artesanal"/>
    <s v="SUSANA II"/>
    <n v="967342"/>
    <n v="74"/>
    <x v="0"/>
    <n v="3"/>
    <n v="42.158000000000001"/>
  </r>
  <r>
    <n v="58"/>
    <s v="Artesanal"/>
    <s v="SUSANA II"/>
    <n v="967342"/>
    <n v="74"/>
    <x v="1"/>
    <n v="0"/>
    <n v="0"/>
  </r>
  <r>
    <n v="65"/>
    <s v="Artesanal"/>
    <s v="IGNACIO S"/>
    <n v="957800"/>
    <n v="12"/>
    <x v="0"/>
    <n v="0"/>
    <n v="0"/>
  </r>
  <r>
    <n v="65"/>
    <s v="Artesanal"/>
    <s v="IGNACIO S"/>
    <n v="957800"/>
    <n v="12"/>
    <x v="1"/>
    <n v="26.16"/>
    <n v="29.036999999999999"/>
  </r>
  <r>
    <n v="65"/>
    <s v="Artesanal"/>
    <s v="JEAN CARLOS"/>
    <n v="963943"/>
    <n v="12"/>
    <x v="0"/>
    <n v="0"/>
    <n v="0"/>
  </r>
  <r>
    <n v="65"/>
    <s v="Artesanal"/>
    <s v="JEAN CARLOS"/>
    <n v="963943"/>
    <n v="12"/>
    <x v="1"/>
    <n v="26.16"/>
    <n v="27.184999999999999"/>
  </r>
  <r>
    <n v="65"/>
    <s v="Artesanal"/>
    <s v="GAVIOTA I"/>
    <n v="967281"/>
    <n v="74"/>
    <x v="0"/>
    <n v="0"/>
    <n v="0"/>
  </r>
  <r>
    <n v="65"/>
    <s v="Artesanal"/>
    <s v="GAVIOTA I"/>
    <n v="967281"/>
    <n v="74"/>
    <x v="1"/>
    <n v="26.16"/>
    <n v="7.8650000000000002"/>
  </r>
  <r>
    <n v="65"/>
    <s v="Artesanal"/>
    <s v="SILOE"/>
    <n v="904281"/>
    <n v="74"/>
    <x v="0"/>
    <n v="0"/>
    <n v="0"/>
  </r>
  <r>
    <n v="65"/>
    <s v="Artesanal"/>
    <s v="SILOE"/>
    <n v="904281"/>
    <n v="74"/>
    <x v="1"/>
    <n v="26.16"/>
    <n v="0"/>
  </r>
  <r>
    <n v="65"/>
    <s v="Artesanal"/>
    <s v="SUSANA II"/>
    <n v="967342"/>
    <n v="74"/>
    <x v="0"/>
    <n v="0"/>
    <n v="0"/>
  </r>
  <r>
    <n v="65"/>
    <s v="Artesanal"/>
    <s v="SUSANA II"/>
    <n v="967342"/>
    <n v="74"/>
    <x v="1"/>
    <n v="26.16"/>
    <n v="12.526999999999999"/>
  </r>
  <r>
    <n v="66"/>
    <s v="Artesanal"/>
    <s v="IGNACIO S"/>
    <n v="957800"/>
    <n v="12"/>
    <x v="0"/>
    <n v="8.6"/>
    <n v="0"/>
  </r>
  <r>
    <n v="66"/>
    <s v="Artesanal"/>
    <s v="IGNACIO S"/>
    <n v="957800"/>
    <n v="12"/>
    <x v="1"/>
    <n v="2"/>
    <n v="0"/>
  </r>
  <r>
    <n v="66"/>
    <s v="Artesanal"/>
    <s v="JEAN CARLOS"/>
    <n v="963943"/>
    <n v="12"/>
    <x v="0"/>
    <n v="8.6"/>
    <n v="0"/>
  </r>
  <r>
    <n v="66"/>
    <s v="Artesanal"/>
    <s v="JEAN CARLOS"/>
    <n v="963943"/>
    <n v="12"/>
    <x v="1"/>
    <n v="2"/>
    <n v="0"/>
  </r>
  <r>
    <n v="66"/>
    <s v="Artesanal"/>
    <s v="GAVIOTA I"/>
    <n v="967281"/>
    <n v="74"/>
    <x v="0"/>
    <n v="8.6"/>
    <n v="8.4629999999999992"/>
  </r>
  <r>
    <n v="66"/>
    <s v="Artesanal"/>
    <s v="GAVIOTA I"/>
    <n v="967281"/>
    <n v="74"/>
    <x v="1"/>
    <n v="2"/>
    <n v="8.4659999999999993"/>
  </r>
  <r>
    <n v="66"/>
    <s v="Artesanal"/>
    <s v="SILOE"/>
    <n v="904281"/>
    <n v="74"/>
    <x v="0"/>
    <n v="8.6"/>
    <n v="0"/>
  </r>
  <r>
    <n v="66"/>
    <s v="Artesanal"/>
    <s v="SILOE"/>
    <n v="904281"/>
    <n v="74"/>
    <x v="1"/>
    <n v="2"/>
    <n v="0"/>
  </r>
  <r>
    <n v="66"/>
    <s v="Artesanal"/>
    <s v="SUSANA II"/>
    <n v="967342"/>
    <n v="74"/>
    <x v="0"/>
    <n v="8.6"/>
    <n v="36.564"/>
  </r>
  <r>
    <n v="66"/>
    <s v="Artesanal"/>
    <s v="SUSANA II"/>
    <n v="967342"/>
    <n v="74"/>
    <x v="1"/>
    <n v="2"/>
    <n v="0"/>
  </r>
  <r>
    <n v="67"/>
    <s v="Artesanal"/>
    <s v="IGNACIO S"/>
    <n v="957800"/>
    <n v="12"/>
    <x v="0"/>
    <n v="0"/>
    <n v="0"/>
  </r>
  <r>
    <n v="67"/>
    <s v="Artesanal"/>
    <s v="IGNACIO S"/>
    <n v="957800"/>
    <n v="12"/>
    <x v="1"/>
    <n v="27.4"/>
    <n v="0"/>
  </r>
  <r>
    <n v="67"/>
    <s v="Artesanal"/>
    <s v="JEAN CARLOS"/>
    <n v="963943"/>
    <n v="12"/>
    <x v="0"/>
    <n v="0"/>
    <n v="0"/>
  </r>
  <r>
    <n v="67"/>
    <s v="Artesanal"/>
    <s v="JEAN CARLOS"/>
    <n v="963943"/>
    <n v="12"/>
    <x v="1"/>
    <n v="27.4"/>
    <n v="10.6"/>
  </r>
  <r>
    <n v="67"/>
    <s v="Artesanal"/>
    <s v="GAVIOTA I"/>
    <n v="967281"/>
    <n v="74"/>
    <x v="0"/>
    <n v="0"/>
    <n v="0"/>
  </r>
  <r>
    <n v="67"/>
    <s v="Artesanal"/>
    <s v="GAVIOTA I"/>
    <n v="967281"/>
    <n v="74"/>
    <x v="1"/>
    <n v="27.4"/>
    <n v="26.742999999999999"/>
  </r>
  <r>
    <n v="67"/>
    <s v="Artesanal"/>
    <s v="SILOE"/>
    <n v="904281"/>
    <n v="74"/>
    <x v="0"/>
    <n v="0"/>
    <n v="0"/>
  </r>
  <r>
    <n v="67"/>
    <s v="Artesanal"/>
    <s v="SILOE"/>
    <n v="904281"/>
    <n v="74"/>
    <x v="1"/>
    <n v="27.4"/>
    <n v="0"/>
  </r>
  <r>
    <n v="67"/>
    <s v="Artesanal"/>
    <s v="SUSANA II"/>
    <n v="967342"/>
    <n v="74"/>
    <x v="0"/>
    <n v="0"/>
    <n v="0"/>
  </r>
  <r>
    <n v="67"/>
    <s v="Artesanal"/>
    <s v="SUSANA II"/>
    <n v="967342"/>
    <n v="74"/>
    <x v="1"/>
    <n v="27.4"/>
    <n v="28.134"/>
  </r>
  <r>
    <n v="68"/>
    <s v="Artesanal"/>
    <s v="IGNACIO S"/>
    <n v="957800"/>
    <n v="12"/>
    <x v="0"/>
    <n v="8"/>
    <n v="57.582000000000001"/>
  </r>
  <r>
    <n v="68"/>
    <s v="Artesanal"/>
    <s v="IGNACIO S"/>
    <n v="957800"/>
    <n v="12"/>
    <x v="1"/>
    <n v="2.14"/>
    <n v="24.216999999999999"/>
  </r>
  <r>
    <n v="68"/>
    <s v="Artesanal"/>
    <s v="JEAN CARLOS"/>
    <n v="963943"/>
    <n v="12"/>
    <x v="0"/>
    <n v="8"/>
    <n v="28.001999999999999"/>
  </r>
  <r>
    <n v="68"/>
    <s v="Artesanal"/>
    <s v="JEAN CARLOS"/>
    <n v="963943"/>
    <n v="12"/>
    <x v="1"/>
    <n v="2.14"/>
    <n v="4.2530000000000001"/>
  </r>
  <r>
    <n v="68"/>
    <s v="Artesanal"/>
    <s v="GAVIOTA I"/>
    <n v="967281"/>
    <n v="74"/>
    <x v="0"/>
    <n v="8"/>
    <n v="7.4"/>
  </r>
  <r>
    <n v="68"/>
    <s v="Artesanal"/>
    <s v="GAVIOTA I"/>
    <n v="967281"/>
    <n v="74"/>
    <x v="1"/>
    <n v="2.14"/>
    <n v="0"/>
  </r>
  <r>
    <n v="68"/>
    <s v="Artesanal"/>
    <s v="SILOE"/>
    <n v="904281"/>
    <n v="74"/>
    <x v="0"/>
    <n v="8"/>
    <n v="0"/>
  </r>
  <r>
    <n v="68"/>
    <s v="Artesanal"/>
    <s v="SILOE"/>
    <n v="904281"/>
    <n v="74"/>
    <x v="1"/>
    <n v="2.14"/>
    <n v="0"/>
  </r>
  <r>
    <n v="68"/>
    <s v="Artesanal"/>
    <s v="SUSANA II"/>
    <n v="967342"/>
    <n v="74"/>
    <x v="0"/>
    <n v="8"/>
    <n v="35.354999999999997"/>
  </r>
  <r>
    <n v="68"/>
    <s v="Artesanal"/>
    <s v="SUSANA II"/>
    <n v="967342"/>
    <n v="74"/>
    <x v="1"/>
    <n v="2.14"/>
    <n v="11.217000000000001"/>
  </r>
  <r>
    <n v="78"/>
    <s v="Artesanal"/>
    <s v="IGNACIO S"/>
    <n v="957800"/>
    <n v="12"/>
    <x v="0"/>
    <n v="6"/>
    <n v="0"/>
  </r>
  <r>
    <n v="78"/>
    <s v="Artesanal"/>
    <s v="IGNACIO S"/>
    <n v="957800"/>
    <n v="12"/>
    <x v="1"/>
    <n v="14"/>
    <n v="0"/>
  </r>
  <r>
    <n v="78"/>
    <s v="Artesanal"/>
    <s v="JEAN CARLOS"/>
    <n v="963943"/>
    <n v="12"/>
    <x v="0"/>
    <n v="6"/>
    <n v="20.244"/>
  </r>
  <r>
    <n v="78"/>
    <s v="Artesanal"/>
    <s v="JEAN CARLOS"/>
    <n v="963943"/>
    <n v="12"/>
    <x v="1"/>
    <n v="14"/>
    <n v="11.76"/>
  </r>
  <r>
    <n v="78"/>
    <s v="Artesanal"/>
    <s v="GAVIOTA I"/>
    <n v="967281"/>
    <n v="74"/>
    <x v="0"/>
    <n v="6"/>
    <n v="16.739999999999998"/>
  </r>
  <r>
    <n v="78"/>
    <s v="Artesanal"/>
    <s v="GAVIOTA I"/>
    <n v="967281"/>
    <n v="74"/>
    <x v="1"/>
    <n v="14"/>
    <n v="12.926"/>
  </r>
  <r>
    <n v="78"/>
    <s v="Artesanal"/>
    <s v="SILOE"/>
    <n v="904281"/>
    <n v="74"/>
    <x v="0"/>
    <n v="6"/>
    <n v="0"/>
  </r>
  <r>
    <n v="78"/>
    <s v="Artesanal"/>
    <s v="SILOE"/>
    <n v="904281"/>
    <n v="74"/>
    <x v="1"/>
    <n v="14"/>
    <n v="0"/>
  </r>
  <r>
    <n v="78"/>
    <s v="Artesanal"/>
    <s v="SUSANA II"/>
    <n v="967342"/>
    <n v="74"/>
    <x v="0"/>
    <n v="6"/>
    <n v="6.58"/>
  </r>
  <r>
    <n v="78"/>
    <s v="Artesanal"/>
    <s v="SUSANA II"/>
    <n v="967342"/>
    <n v="74"/>
    <x v="1"/>
    <n v="14"/>
    <n v="25.184999999999999"/>
  </r>
  <r>
    <n v="80"/>
    <s v="Artesanal"/>
    <s v="IGNACIO S"/>
    <n v="957800"/>
    <n v="12"/>
    <x v="0"/>
    <n v="8"/>
    <n v="12.9"/>
  </r>
  <r>
    <n v="80"/>
    <s v="Artesanal"/>
    <s v="IGNACIO S"/>
    <n v="957800"/>
    <n v="12"/>
    <x v="1"/>
    <n v="0.44"/>
    <n v="0"/>
  </r>
  <r>
    <n v="80"/>
    <s v="Artesanal"/>
    <s v="JEAN CARLOS"/>
    <n v="963943"/>
    <n v="12"/>
    <x v="0"/>
    <n v="8"/>
    <n v="0"/>
  </r>
  <r>
    <n v="80"/>
    <s v="Artesanal"/>
    <s v="JEAN CARLOS"/>
    <n v="963943"/>
    <n v="12"/>
    <x v="1"/>
    <n v="0.44"/>
    <n v="0"/>
  </r>
  <r>
    <n v="80"/>
    <s v="Artesanal"/>
    <s v="GAVIOTA I"/>
    <n v="967281"/>
    <n v="74"/>
    <x v="0"/>
    <n v="8"/>
    <n v="11.369"/>
  </r>
  <r>
    <n v="80"/>
    <s v="Artesanal"/>
    <s v="GAVIOTA I"/>
    <n v="967281"/>
    <n v="74"/>
    <x v="1"/>
    <n v="0.44"/>
    <n v="13.419"/>
  </r>
  <r>
    <n v="80"/>
    <s v="Artesanal"/>
    <s v="SILOE"/>
    <n v="904281"/>
    <n v="74"/>
    <x v="0"/>
    <n v="8"/>
    <n v="0"/>
  </r>
  <r>
    <n v="80"/>
    <s v="Artesanal"/>
    <s v="SILOE"/>
    <n v="904281"/>
    <n v="74"/>
    <x v="1"/>
    <n v="0.44"/>
    <n v="0"/>
  </r>
  <r>
    <n v="80"/>
    <s v="Artesanal"/>
    <s v="SUSANA II"/>
    <n v="967342"/>
    <n v="74"/>
    <x v="0"/>
    <n v="8"/>
    <n v="11"/>
  </r>
  <r>
    <n v="80"/>
    <s v="Artesanal"/>
    <s v="SUSANA II"/>
    <n v="967342"/>
    <n v="74"/>
    <x v="1"/>
    <n v="0.44"/>
    <n v="0"/>
  </r>
  <r>
    <n v="81"/>
    <s v="Artesanal"/>
    <s v="IGNACIO S"/>
    <n v="957800"/>
    <n v="12"/>
    <x v="0"/>
    <n v="1.8"/>
    <n v="27.786000000000001"/>
  </r>
  <r>
    <n v="81"/>
    <s v="Artesanal"/>
    <s v="IGNACIO S"/>
    <n v="957800"/>
    <n v="12"/>
    <x v="1"/>
    <n v="2"/>
    <n v="8.5850000000000009"/>
  </r>
  <r>
    <n v="81"/>
    <s v="Artesanal"/>
    <s v="JEAN CARLOS"/>
    <n v="963943"/>
    <n v="12"/>
    <x v="0"/>
    <n v="1.8"/>
    <n v="81.284000000000006"/>
  </r>
  <r>
    <n v="81"/>
    <s v="Artesanal"/>
    <s v="JEAN CARLOS"/>
    <n v="963943"/>
    <n v="12"/>
    <x v="1"/>
    <n v="2"/>
    <n v="44.676000000000002"/>
  </r>
  <r>
    <n v="81"/>
    <s v="Artesanal"/>
    <s v="GAVIOTA I"/>
    <n v="967281"/>
    <n v="74"/>
    <x v="0"/>
    <n v="1.8"/>
    <n v="105.649"/>
  </r>
  <r>
    <n v="81"/>
    <s v="Artesanal"/>
    <s v="GAVIOTA I"/>
    <n v="967281"/>
    <n v="74"/>
    <x v="1"/>
    <n v="2"/>
    <n v="22.344999999999999"/>
  </r>
  <r>
    <n v="81"/>
    <s v="Artesanal"/>
    <s v="SILOE"/>
    <n v="904281"/>
    <n v="74"/>
    <x v="0"/>
    <n v="1.8"/>
    <n v="0"/>
  </r>
  <r>
    <n v="81"/>
    <s v="Artesanal"/>
    <s v="SILOE"/>
    <n v="904281"/>
    <n v="74"/>
    <x v="1"/>
    <n v="2"/>
    <n v="0"/>
  </r>
  <r>
    <n v="81"/>
    <s v="Artesanal"/>
    <s v="SUSANA II"/>
    <n v="967342"/>
    <n v="74"/>
    <x v="0"/>
    <n v="1.8"/>
    <n v="115.511"/>
  </r>
  <r>
    <n v="81"/>
    <s v="Artesanal"/>
    <s v="SUSANA II"/>
    <n v="967342"/>
    <n v="74"/>
    <x v="1"/>
    <n v="2"/>
    <n v="46.942999999999998"/>
  </r>
  <r>
    <n v="82"/>
    <s v="Artesanal"/>
    <s v="GAVIOTA I"/>
    <n v="967281"/>
    <n v="74"/>
    <x v="0"/>
    <n v="0.63300000000000001"/>
    <n v="0"/>
  </r>
  <r>
    <n v="82"/>
    <s v="Artesanal"/>
    <s v="GAVIOTA I"/>
    <n v="967281"/>
    <n v="74"/>
    <x v="1"/>
    <n v="1.0329999999999999"/>
    <n v="0"/>
  </r>
  <r>
    <n v="82"/>
    <s v="Artesanal"/>
    <s v="SILOE"/>
    <n v="904281"/>
    <n v="74"/>
    <x v="0"/>
    <n v="0.63300000000000001"/>
    <n v="0"/>
  </r>
  <r>
    <n v="82"/>
    <s v="Artesanal"/>
    <s v="SILOE"/>
    <n v="904281"/>
    <n v="74"/>
    <x v="1"/>
    <n v="1.0329999999999999"/>
    <n v="0"/>
  </r>
  <r>
    <n v="82"/>
    <s v="Artesanal"/>
    <s v="SUSANA II"/>
    <n v="967342"/>
    <n v="74"/>
    <x v="0"/>
    <n v="0.63300000000000001"/>
    <n v="0"/>
  </r>
  <r>
    <n v="82"/>
    <s v="Artesanal"/>
    <s v="SUSANA II"/>
    <n v="967342"/>
    <n v="74"/>
    <x v="1"/>
    <n v="1.0329999999999999"/>
    <n v="0"/>
  </r>
  <r>
    <n v="85"/>
    <s v="Artesanal"/>
    <s v="IGNACIO S"/>
    <n v="957800"/>
    <n v="12"/>
    <x v="0"/>
    <n v="6.2"/>
    <n v="21.279"/>
  </r>
  <r>
    <n v="85"/>
    <s v="Artesanal"/>
    <s v="IGNACIO S"/>
    <n v="957800"/>
    <n v="12"/>
    <x v="1"/>
    <n v="0.8"/>
    <n v="107.498"/>
  </r>
  <r>
    <n v="85"/>
    <s v="Artesanal"/>
    <s v="JEAN CARLOS"/>
    <n v="963943"/>
    <n v="12"/>
    <x v="0"/>
    <n v="6.2"/>
    <n v="34.472999999999999"/>
  </r>
  <r>
    <n v="85"/>
    <s v="Artesanal"/>
    <s v="JEAN CARLOS"/>
    <n v="963943"/>
    <n v="12"/>
    <x v="1"/>
    <n v="0.8"/>
    <n v="9.907"/>
  </r>
  <r>
    <n v="85"/>
    <s v="Artesanal"/>
    <s v="GAVIOTA I"/>
    <n v="967281"/>
    <n v="74"/>
    <x v="0"/>
    <n v="6.2"/>
    <n v="50.426000000000002"/>
  </r>
  <r>
    <n v="85"/>
    <s v="Artesanal"/>
    <s v="GAVIOTA I"/>
    <n v="967281"/>
    <n v="74"/>
    <x v="1"/>
    <n v="0.8"/>
    <n v="144.63900000000001"/>
  </r>
  <r>
    <n v="85"/>
    <s v="Artesanal"/>
    <s v="SILOE"/>
    <n v="904281"/>
    <n v="74"/>
    <x v="0"/>
    <n v="6.2"/>
    <n v="9.6"/>
  </r>
  <r>
    <n v="85"/>
    <s v="Artesanal"/>
    <s v="SILOE"/>
    <n v="904281"/>
    <n v="74"/>
    <x v="1"/>
    <n v="0.8"/>
    <n v="95.97"/>
  </r>
  <r>
    <n v="85"/>
    <s v="Artesanal"/>
    <s v="SUSANA II"/>
    <n v="967342"/>
    <n v="74"/>
    <x v="0"/>
    <n v="6.2"/>
    <n v="53.816000000000003"/>
  </r>
  <r>
    <n v="85"/>
    <s v="Artesanal"/>
    <s v="SUSANA II"/>
    <n v="967342"/>
    <n v="74"/>
    <x v="1"/>
    <n v="0.8"/>
    <n v="159.26900000000001"/>
  </r>
  <r>
    <n v="86"/>
    <s v="Artesanal"/>
    <s v="IGNACIO S"/>
    <n v="957800"/>
    <n v="12"/>
    <x v="0"/>
    <n v="0.1"/>
    <n v="0"/>
  </r>
  <r>
    <n v="86"/>
    <s v="Artesanal"/>
    <s v="IGNACIO S"/>
    <n v="957800"/>
    <n v="12"/>
    <x v="1"/>
    <n v="13.8"/>
    <n v="7.0140000000000002"/>
  </r>
  <r>
    <n v="86"/>
    <s v="Artesanal"/>
    <s v="JEAN CARLOS"/>
    <n v="963943"/>
    <n v="12"/>
    <x v="0"/>
    <n v="0.1"/>
    <n v="5.44"/>
  </r>
  <r>
    <n v="86"/>
    <s v="Artesanal"/>
    <s v="JEAN CARLOS"/>
    <n v="963943"/>
    <n v="12"/>
    <x v="1"/>
    <n v="13.8"/>
    <n v="10.382999999999999"/>
  </r>
  <r>
    <n v="86"/>
    <s v="Artesanal"/>
    <s v="GAVIOTA I"/>
    <n v="967281"/>
    <n v="74"/>
    <x v="0"/>
    <n v="0.1"/>
    <n v="24.385000000000002"/>
  </r>
  <r>
    <n v="86"/>
    <s v="Artesanal"/>
    <s v="GAVIOTA I"/>
    <n v="967281"/>
    <n v="74"/>
    <x v="1"/>
    <n v="13.8"/>
    <n v="29.725999999999999"/>
  </r>
  <r>
    <n v="86"/>
    <s v="Artesanal"/>
    <s v="SILOE"/>
    <n v="904281"/>
    <n v="74"/>
    <x v="0"/>
    <n v="0.1"/>
    <n v="0"/>
  </r>
  <r>
    <n v="86"/>
    <s v="Artesanal"/>
    <s v="SILOE"/>
    <n v="904281"/>
    <n v="74"/>
    <x v="1"/>
    <n v="13.8"/>
    <n v="0"/>
  </r>
  <r>
    <n v="86"/>
    <s v="Artesanal"/>
    <s v="SUSANA II"/>
    <n v="967342"/>
    <n v="74"/>
    <x v="0"/>
    <n v="0.1"/>
    <n v="48.22"/>
  </r>
  <r>
    <n v="86"/>
    <s v="Artesanal"/>
    <s v="SUSANA II"/>
    <n v="967342"/>
    <n v="74"/>
    <x v="1"/>
    <n v="13.8"/>
    <n v="16.172000000000001"/>
  </r>
  <r>
    <n v="89"/>
    <s v="Artesanal"/>
    <s v="IGNACIO S"/>
    <n v="957800"/>
    <n v="12"/>
    <x v="0"/>
    <n v="1"/>
    <n v="13.836"/>
  </r>
  <r>
    <n v="89"/>
    <s v="Artesanal"/>
    <s v="IGNACIO S"/>
    <n v="957800"/>
    <n v="12"/>
    <x v="1"/>
    <n v="1.4"/>
    <n v="14.989000000000001"/>
  </r>
  <r>
    <n v="89"/>
    <s v="Artesanal"/>
    <s v="JEAN CARLOS"/>
    <n v="963943"/>
    <n v="12"/>
    <x v="0"/>
    <n v="1"/>
    <n v="19.731000000000002"/>
  </r>
  <r>
    <n v="89"/>
    <s v="Artesanal"/>
    <s v="JEAN CARLOS"/>
    <n v="963943"/>
    <n v="12"/>
    <x v="1"/>
    <n v="1.4"/>
    <n v="35.938000000000002"/>
  </r>
  <r>
    <n v="89"/>
    <s v="Artesanal"/>
    <s v="GAVIOTA I"/>
    <n v="967281"/>
    <n v="74"/>
    <x v="0"/>
    <n v="1"/>
    <n v="39.325000000000003"/>
  </r>
  <r>
    <n v="89"/>
    <s v="Artesanal"/>
    <s v="GAVIOTA I"/>
    <n v="967281"/>
    <n v="74"/>
    <x v="1"/>
    <n v="1.4"/>
    <n v="13.394"/>
  </r>
  <r>
    <n v="89"/>
    <s v="Artesanal"/>
    <s v="SILOE"/>
    <n v="904281"/>
    <n v="74"/>
    <x v="0"/>
    <n v="1"/>
    <n v="19.661999999999999"/>
  </r>
  <r>
    <n v="89"/>
    <s v="Artesanal"/>
    <s v="SILOE"/>
    <n v="904281"/>
    <n v="74"/>
    <x v="1"/>
    <n v="1.4"/>
    <n v="14.833"/>
  </r>
  <r>
    <n v="89"/>
    <s v="Artesanal"/>
    <s v="SUSANA II"/>
    <n v="967342"/>
    <n v="74"/>
    <x v="0"/>
    <n v="1"/>
    <n v="9.3379999999999992"/>
  </r>
  <r>
    <n v="89"/>
    <s v="Artesanal"/>
    <s v="SUSANA II"/>
    <n v="967342"/>
    <n v="74"/>
    <x v="1"/>
    <n v="1.4"/>
    <n v="7.6769999999999996"/>
  </r>
  <r>
    <n v="91"/>
    <s v="Artesanal"/>
    <s v="IGNACIO S"/>
    <n v="957800"/>
    <n v="12"/>
    <x v="0"/>
    <n v="10.74"/>
    <n v="0"/>
  </r>
  <r>
    <n v="91"/>
    <s v="Artesanal"/>
    <s v="IGNACIO S"/>
    <n v="957800"/>
    <n v="12"/>
    <x v="1"/>
    <n v="10.26"/>
    <n v="0"/>
  </r>
  <r>
    <n v="91"/>
    <s v="Artesanal"/>
    <s v="JEAN CARLOS"/>
    <n v="963943"/>
    <n v="12"/>
    <x v="0"/>
    <n v="10.74"/>
    <n v="0"/>
  </r>
  <r>
    <n v="91"/>
    <s v="Artesanal"/>
    <s v="JEAN CARLOS"/>
    <n v="963943"/>
    <n v="12"/>
    <x v="1"/>
    <n v="10.26"/>
    <n v="0"/>
  </r>
  <r>
    <n v="91"/>
    <s v="Artesanal"/>
    <s v="GAVIOTA I"/>
    <n v="967281"/>
    <n v="74"/>
    <x v="0"/>
    <n v="10.74"/>
    <n v="8.81"/>
  </r>
  <r>
    <n v="91"/>
    <s v="Artesanal"/>
    <s v="GAVIOTA I"/>
    <n v="967281"/>
    <n v="74"/>
    <x v="1"/>
    <n v="10.26"/>
    <n v="0"/>
  </r>
  <r>
    <n v="91"/>
    <s v="Artesanal"/>
    <s v="SILOE"/>
    <n v="904281"/>
    <n v="74"/>
    <x v="0"/>
    <n v="10.74"/>
    <n v="0"/>
  </r>
  <r>
    <n v="91"/>
    <s v="Artesanal"/>
    <s v="SILOE"/>
    <n v="904281"/>
    <n v="74"/>
    <x v="1"/>
    <n v="10.26"/>
    <n v="0"/>
  </r>
  <r>
    <n v="91"/>
    <s v="Artesanal"/>
    <s v="SUSANA II"/>
    <n v="967342"/>
    <n v="74"/>
    <x v="0"/>
    <n v="10.74"/>
    <n v="0"/>
  </r>
  <r>
    <n v="91"/>
    <s v="Artesanal"/>
    <s v="SUSANA II"/>
    <n v="967342"/>
    <n v="74"/>
    <x v="1"/>
    <n v="10.26"/>
    <n v="0"/>
  </r>
  <r>
    <n v="92"/>
    <s v="Artesanal"/>
    <s v="IGNACIO S"/>
    <n v="957800"/>
    <n v="12"/>
    <x v="0"/>
    <n v="0.1"/>
    <n v="0"/>
  </r>
  <r>
    <n v="92"/>
    <s v="Artesanal"/>
    <s v="IGNACIO S"/>
    <n v="957800"/>
    <n v="12"/>
    <x v="1"/>
    <n v="20"/>
    <n v="0"/>
  </r>
  <r>
    <n v="92"/>
    <s v="Artesanal"/>
    <s v="JEAN CARLOS"/>
    <n v="963943"/>
    <n v="12"/>
    <x v="0"/>
    <n v="0.1"/>
    <n v="0"/>
  </r>
  <r>
    <n v="92"/>
    <s v="Artesanal"/>
    <s v="JEAN CARLOS"/>
    <n v="963943"/>
    <n v="12"/>
    <x v="1"/>
    <n v="20"/>
    <n v="0"/>
  </r>
  <r>
    <n v="92"/>
    <s v="Artesanal"/>
    <s v="GAVIOTA I"/>
    <n v="967281"/>
    <n v="74"/>
    <x v="0"/>
    <n v="0.1"/>
    <n v="9.7880000000000003"/>
  </r>
  <r>
    <n v="92"/>
    <s v="Artesanal"/>
    <s v="GAVIOTA I"/>
    <n v="967281"/>
    <n v="74"/>
    <x v="1"/>
    <n v="20"/>
    <n v="0"/>
  </r>
  <r>
    <n v="92"/>
    <s v="Artesanal"/>
    <s v="SILOE"/>
    <n v="904281"/>
    <n v="74"/>
    <x v="0"/>
    <n v="0.1"/>
    <n v="0"/>
  </r>
  <r>
    <n v="92"/>
    <s v="Artesanal"/>
    <s v="SILOE"/>
    <n v="904281"/>
    <n v="74"/>
    <x v="1"/>
    <n v="20"/>
    <n v="0"/>
  </r>
  <r>
    <n v="92"/>
    <s v="Artesanal"/>
    <s v="SUSANA II"/>
    <n v="967342"/>
    <n v="74"/>
    <x v="0"/>
    <n v="0.1"/>
    <n v="0"/>
  </r>
  <r>
    <n v="92"/>
    <s v="Artesanal"/>
    <s v="SUSANA II"/>
    <n v="967342"/>
    <n v="74"/>
    <x v="1"/>
    <n v="20"/>
    <n v="0"/>
  </r>
  <r>
    <n v="99"/>
    <s v="Artesanal"/>
    <s v="IGNACIO S"/>
    <n v="957800"/>
    <n v="12"/>
    <x v="0"/>
    <n v="2.1399999999999997"/>
    <n v="0"/>
  </r>
  <r>
    <n v="99"/>
    <s v="Artesanal"/>
    <s v="IGNACIO S"/>
    <n v="957800"/>
    <n v="12"/>
    <x v="1"/>
    <n v="2.8"/>
    <n v="0"/>
  </r>
  <r>
    <n v="99"/>
    <s v="Artesanal"/>
    <s v="JEAN CARLOS"/>
    <n v="963943"/>
    <n v="12"/>
    <x v="0"/>
    <n v="2.1399999999999997"/>
    <n v="0"/>
  </r>
  <r>
    <n v="99"/>
    <s v="Artesanal"/>
    <s v="JEAN CARLOS"/>
    <n v="963943"/>
    <n v="12"/>
    <x v="1"/>
    <n v="2.8"/>
    <n v="0"/>
  </r>
  <r>
    <n v="99"/>
    <s v="Artesanal"/>
    <s v="GAVIOTA I"/>
    <n v="967281"/>
    <n v="74"/>
    <x v="0"/>
    <n v="2.1399999999999997"/>
    <n v="8.798"/>
  </r>
  <r>
    <n v="99"/>
    <s v="Artesanal"/>
    <s v="GAVIOTA I"/>
    <n v="967281"/>
    <n v="74"/>
    <x v="1"/>
    <n v="2.8"/>
    <n v="0"/>
  </r>
  <r>
    <n v="99"/>
    <s v="Artesanal"/>
    <s v="SILOE"/>
    <n v="904281"/>
    <n v="74"/>
    <x v="0"/>
    <n v="2.1399999999999997"/>
    <n v="26.96"/>
  </r>
  <r>
    <n v="99"/>
    <s v="Artesanal"/>
    <s v="SILOE"/>
    <n v="904281"/>
    <n v="74"/>
    <x v="1"/>
    <n v="2.8"/>
    <n v="23.263000000000002"/>
  </r>
  <r>
    <n v="99"/>
    <s v="Artesanal"/>
    <s v="SUSANA II"/>
    <n v="967342"/>
    <n v="74"/>
    <x v="0"/>
    <n v="2.1399999999999997"/>
    <n v="0"/>
  </r>
  <r>
    <n v="99"/>
    <s v="Artesanal"/>
    <s v="SUSANA II"/>
    <n v="967342"/>
    <n v="74"/>
    <x v="1"/>
    <n v="2.8"/>
    <n v="0"/>
  </r>
  <r>
    <n v="2079"/>
    <s v="Artesanal"/>
    <s v="IGNACIO S"/>
    <n v="957800"/>
    <n v="12"/>
    <x v="0"/>
    <n v="132"/>
    <n v="11.673"/>
  </r>
  <r>
    <n v="2079"/>
    <s v="Artesanal"/>
    <s v="IGNACIO S"/>
    <n v="957800"/>
    <n v="12"/>
    <x v="1"/>
    <n v="164"/>
    <n v="3.5270000000000001"/>
  </r>
  <r>
    <n v="2079"/>
    <s v="Artesanal"/>
    <s v="JEAN CARLOS"/>
    <n v="963943"/>
    <n v="12"/>
    <x v="0"/>
    <n v="132"/>
    <n v="0"/>
  </r>
  <r>
    <n v="2079"/>
    <s v="Artesanal"/>
    <s v="JEAN CARLOS"/>
    <n v="963943"/>
    <n v="12"/>
    <x v="1"/>
    <n v="164"/>
    <n v="0"/>
  </r>
  <r>
    <n v="2079"/>
    <s v="Artesanal"/>
    <s v="GAVIOTA I"/>
    <n v="967281"/>
    <n v="74"/>
    <x v="0"/>
    <n v="132"/>
    <n v="0"/>
  </r>
  <r>
    <n v="2079"/>
    <s v="Artesanal"/>
    <s v="GAVIOTA I"/>
    <n v="967281"/>
    <n v="74"/>
    <x v="1"/>
    <n v="164"/>
    <n v="2.8450000000000002"/>
  </r>
  <r>
    <n v="2079"/>
    <s v="Artesanal"/>
    <s v="SILOE"/>
    <n v="904281"/>
    <n v="74"/>
    <x v="0"/>
    <n v="132"/>
    <n v="30.65"/>
  </r>
  <r>
    <n v="2079"/>
    <s v="Artesanal"/>
    <s v="SILOE"/>
    <n v="904281"/>
    <n v="74"/>
    <x v="1"/>
    <n v="164"/>
    <n v="60.506"/>
  </r>
  <r>
    <n v="2079"/>
    <s v="Artesanal"/>
    <s v="SUSANA II"/>
    <n v="967342"/>
    <n v="74"/>
    <x v="0"/>
    <n v="132"/>
    <n v="4.3609999999999998"/>
  </r>
  <r>
    <n v="2079"/>
    <s v="Artesanal"/>
    <s v="SUSANA II"/>
    <n v="967342"/>
    <n v="74"/>
    <x v="1"/>
    <n v="164"/>
    <n v="1.159"/>
  </r>
  <r>
    <n v="108"/>
    <s v="Artesanal"/>
    <s v="IGNACIO S"/>
    <n v="957800"/>
    <n v="12"/>
    <x v="0"/>
    <n v="0.1"/>
    <n v="0"/>
  </r>
  <r>
    <n v="108"/>
    <s v="Artesanal"/>
    <s v="IGNACIO S"/>
    <n v="957800"/>
    <n v="12"/>
    <x v="1"/>
    <n v="4"/>
    <n v="0"/>
  </r>
  <r>
    <n v="108"/>
    <s v="Artesanal"/>
    <s v="JEAN CARLOS"/>
    <n v="963943"/>
    <n v="12"/>
    <x v="0"/>
    <n v="0.1"/>
    <n v="0"/>
  </r>
  <r>
    <n v="108"/>
    <s v="Artesanal"/>
    <s v="JEAN CARLOS"/>
    <n v="963943"/>
    <n v="12"/>
    <x v="1"/>
    <n v="4"/>
    <n v="0"/>
  </r>
  <r>
    <n v="108"/>
    <s v="Artesanal"/>
    <s v="GAVIOTA I"/>
    <n v="967281"/>
    <n v="74"/>
    <x v="0"/>
    <n v="0.1"/>
    <n v="0"/>
  </r>
  <r>
    <n v="108"/>
    <s v="Artesanal"/>
    <s v="GAVIOTA I"/>
    <n v="967281"/>
    <n v="74"/>
    <x v="1"/>
    <n v="4"/>
    <n v="0"/>
  </r>
  <r>
    <n v="108"/>
    <s v="Artesanal"/>
    <s v="SILOE"/>
    <n v="904281"/>
    <n v="74"/>
    <x v="0"/>
    <n v="0.1"/>
    <n v="0"/>
  </r>
  <r>
    <n v="108"/>
    <s v="Artesanal"/>
    <s v="SILOE"/>
    <n v="904281"/>
    <n v="74"/>
    <x v="1"/>
    <n v="4"/>
    <n v="0"/>
  </r>
  <r>
    <n v="108"/>
    <s v="Artesanal"/>
    <s v="SUSANA II"/>
    <n v="967342"/>
    <n v="74"/>
    <x v="0"/>
    <n v="0.1"/>
    <n v="0"/>
  </r>
  <r>
    <n v="108"/>
    <s v="Artesanal"/>
    <s v="SUSANA II"/>
    <n v="967342"/>
    <n v="74"/>
    <x v="1"/>
    <n v="4"/>
    <n v="0"/>
  </r>
  <r>
    <n v="2197"/>
    <s v="Industrial (CESION LTP)"/>
    <s v="DON LUCHO III"/>
    <n v="962289"/>
    <n v="56"/>
    <x v="0"/>
    <n v="5.7089999999999996"/>
    <n v="63.945"/>
  </r>
  <r>
    <n v="2197"/>
    <s v="Industrial (CESION LTP)"/>
    <s v="DON LUCHO III"/>
    <n v="962289"/>
    <n v="56"/>
    <x v="1"/>
    <n v="82.373999999999995"/>
    <n v="3.3650000000000002"/>
  </r>
  <r>
    <n v="2197"/>
    <s v="Industrial (CESION LTP)"/>
    <s v="MAURICIO IGNACIO"/>
    <n v="964576"/>
    <n v="56"/>
    <x v="0"/>
    <n v="5.7080000000000002"/>
    <n v="10.234999999999999"/>
  </r>
  <r>
    <n v="2197"/>
    <s v="Industrial (CESION LTP)"/>
    <s v="MAURICIO IGNACIO"/>
    <n v="964576"/>
    <n v="56"/>
    <x v="1"/>
    <n v="82.373999999999995"/>
    <n v="0"/>
  </r>
  <r>
    <n v="2206"/>
    <s v="Industrial (CESION LTP)"/>
    <s v="DON CLAUDIO"/>
    <n v="924618"/>
    <n v="57"/>
    <x v="0"/>
    <n v="5.7080000000000002"/>
    <n v="66.072000000000003"/>
  </r>
  <r>
    <n v="2206"/>
    <s v="Industrial (CESION LTP)"/>
    <s v="DON CLAUDIO"/>
    <n v="924618"/>
    <n v="57"/>
    <x v="1"/>
    <n v="82.373999999999995"/>
    <n v="11.314"/>
  </r>
  <r>
    <n v="2206"/>
    <s v="Industrial (CESION LTP)"/>
    <s v="DOÑA CHITA"/>
    <n v="963685"/>
    <n v="57"/>
    <x v="0"/>
    <n v="5.7089999999999996"/>
    <n v="26.795000000000002"/>
  </r>
  <r>
    <n v="2206"/>
    <s v="Industrial (CESION LTP)"/>
    <s v="DOÑA CHITA"/>
    <n v="963685"/>
    <n v="57"/>
    <x v="1"/>
    <n v="82.373999999999995"/>
    <n v="1.41"/>
  </r>
  <r>
    <n v="111"/>
    <s v="Artesanal"/>
    <s v="IGNACIO S"/>
    <n v="957800"/>
    <n v="12"/>
    <x v="0"/>
    <n v="0.1"/>
    <n v="0"/>
  </r>
  <r>
    <n v="111"/>
    <s v="Artesanal"/>
    <s v="IGNACIO S"/>
    <n v="957800"/>
    <n v="12"/>
    <x v="1"/>
    <n v="5"/>
    <n v="0"/>
  </r>
  <r>
    <n v="111"/>
    <s v="Artesanal"/>
    <s v="JEAN CARLOS"/>
    <n v="963943"/>
    <n v="12"/>
    <x v="0"/>
    <n v="0.1"/>
    <n v="0"/>
  </r>
  <r>
    <n v="111"/>
    <s v="Artesanal"/>
    <s v="JEAN CARLOS"/>
    <n v="963943"/>
    <n v="12"/>
    <x v="1"/>
    <n v="5"/>
    <n v="0"/>
  </r>
  <r>
    <n v="111"/>
    <s v="Artesanal"/>
    <s v="GAVIOTA I"/>
    <n v="967281"/>
    <n v="74"/>
    <x v="0"/>
    <n v="0.1"/>
    <n v="0"/>
  </r>
  <r>
    <n v="111"/>
    <s v="Artesanal"/>
    <s v="GAVIOTA I"/>
    <n v="967281"/>
    <n v="74"/>
    <x v="1"/>
    <n v="5"/>
    <n v="0"/>
  </r>
  <r>
    <n v="111"/>
    <s v="Artesanal"/>
    <s v="SILOE"/>
    <n v="904281"/>
    <n v="74"/>
    <x v="0"/>
    <n v="0.1"/>
    <n v="0"/>
  </r>
  <r>
    <n v="111"/>
    <s v="Artesanal"/>
    <s v="SILOE"/>
    <n v="904281"/>
    <n v="74"/>
    <x v="1"/>
    <n v="5"/>
    <n v="0"/>
  </r>
  <r>
    <n v="111"/>
    <s v="Artesanal"/>
    <s v="SUSANA II"/>
    <n v="967342"/>
    <n v="74"/>
    <x v="0"/>
    <n v="0.1"/>
    <n v="0"/>
  </r>
  <r>
    <n v="111"/>
    <s v="Artesanal"/>
    <s v="SUSANA II"/>
    <n v="967342"/>
    <n v="74"/>
    <x v="1"/>
    <n v="5"/>
    <n v="0"/>
  </r>
  <r>
    <n v="2256"/>
    <s v="Artesanal"/>
    <s v="IGNACIO S"/>
    <n v="957800"/>
    <n v="12"/>
    <x v="0"/>
    <n v="2"/>
    <n v="0"/>
  </r>
  <r>
    <n v="2256"/>
    <s v="Artesanal"/>
    <s v="IGNACIO S"/>
    <n v="957800"/>
    <n v="12"/>
    <x v="1"/>
    <n v="18"/>
    <n v="0"/>
  </r>
  <r>
    <n v="2256"/>
    <s v="Artesanal"/>
    <s v="JEAN CARLOS"/>
    <n v="963943"/>
    <n v="12"/>
    <x v="0"/>
    <n v="2"/>
    <n v="0"/>
  </r>
  <r>
    <n v="2256"/>
    <s v="Artesanal"/>
    <s v="JEAN CARLOS"/>
    <n v="963943"/>
    <n v="12"/>
    <x v="1"/>
    <n v="18"/>
    <n v="0"/>
  </r>
  <r>
    <n v="2256"/>
    <s v="Artesanal"/>
    <s v="GAVIOTA I"/>
    <n v="967281"/>
    <n v="74"/>
    <x v="0"/>
    <n v="2"/>
    <n v="0"/>
  </r>
  <r>
    <n v="2256"/>
    <s v="Artesanal"/>
    <s v="GAVIOTA I"/>
    <n v="967281"/>
    <n v="74"/>
    <x v="1"/>
    <n v="18"/>
    <n v="0"/>
  </r>
  <r>
    <n v="2256"/>
    <s v="Artesanal"/>
    <s v="SILOE"/>
    <n v="904281"/>
    <n v="74"/>
    <x v="0"/>
    <n v="2"/>
    <n v="0"/>
  </r>
  <r>
    <n v="2256"/>
    <s v="Artesanal"/>
    <s v="SILOE"/>
    <n v="904281"/>
    <n v="74"/>
    <x v="1"/>
    <n v="18"/>
    <n v="0"/>
  </r>
  <r>
    <n v="2256"/>
    <s v="Artesanal"/>
    <s v="SUSANA II"/>
    <n v="967342"/>
    <n v="74"/>
    <x v="0"/>
    <n v="2"/>
    <n v="0"/>
  </r>
  <r>
    <n v="2256"/>
    <s v="Artesanal"/>
    <s v="SUSANA II"/>
    <n v="967342"/>
    <n v="74"/>
    <x v="1"/>
    <n v="18"/>
    <n v="0"/>
  </r>
  <r>
    <n v="2270"/>
    <s v="Industrial (CESION LTP)"/>
    <s v="CAMILA ANTONELLA"/>
    <n v="959391"/>
    <n v="52"/>
    <x v="0"/>
    <n v="40.045000000000002"/>
    <n v="22.991"/>
  </r>
  <r>
    <n v="2270"/>
    <s v="Industrial (CESION LTP)"/>
    <s v="CAMILA ANTONELLA"/>
    <n v="959391"/>
    <n v="52"/>
    <x v="1"/>
    <n v="109.83199999999999"/>
    <n v="39.448999999999998"/>
  </r>
  <r>
    <n v="2270"/>
    <s v="Industrial (CESION LTP)"/>
    <s v="MAR DE BERING"/>
    <n v="966089"/>
    <n v="52"/>
    <x v="0"/>
    <n v="40.045000000000002"/>
    <n v="32.552"/>
  </r>
  <r>
    <n v="2270"/>
    <s v="Industrial (CESION LTP)"/>
    <s v="MAR DE BERING"/>
    <n v="966089"/>
    <n v="52"/>
    <x v="1"/>
    <n v="109.83199999999999"/>
    <n v="61.293999999999997"/>
  </r>
  <r>
    <n v="2270"/>
    <s v="Industrial (CESION LTP)"/>
    <s v="SRA. MARIOLY"/>
    <n v="963960"/>
    <n v="52"/>
    <x v="0"/>
    <n v="40.045000000000002"/>
    <n v="61.911999999999999"/>
  </r>
  <r>
    <n v="2270"/>
    <s v="Industrial (CESION LTP)"/>
    <s v="SRA. MARIOLY"/>
    <n v="963960"/>
    <n v="52"/>
    <x v="1"/>
    <n v="109.83199999999999"/>
    <n v="77.031999999999996"/>
  </r>
  <r>
    <n v="2311"/>
    <s v="Industrial (CESION LTP)"/>
    <s v="ABRAHAM ANTONIO"/>
    <n v="966146"/>
    <n v="16"/>
    <x v="0"/>
    <n v="7.0049999999999999"/>
    <n v="0"/>
  </r>
  <r>
    <n v="2311"/>
    <s v="Industrial (CESION LTP)"/>
    <s v="ABRAHAM ANTONIO"/>
    <n v="966146"/>
    <n v="16"/>
    <x v="1"/>
    <n v="7.4660000000000002"/>
    <n v="0"/>
  </r>
  <r>
    <n v="2311"/>
    <s v="Industrial (CESION LTP)"/>
    <s v="DON BETO IV"/>
    <n v="959370"/>
    <n v="16"/>
    <x v="0"/>
    <n v="7.0060000000000002"/>
    <n v="0"/>
  </r>
  <r>
    <n v="2311"/>
    <s v="Industrial (CESION LTP)"/>
    <s v="DON BETO IV"/>
    <n v="959370"/>
    <n v="16"/>
    <x v="1"/>
    <n v="7.4669999999999996"/>
    <n v="0"/>
  </r>
  <r>
    <n v="2311"/>
    <s v="Industrial (CESION LTP)"/>
    <s v="YANIRA"/>
    <n v="966600"/>
    <n v="16"/>
    <x v="0"/>
    <n v="7.0060000000000002"/>
    <n v="0"/>
  </r>
  <r>
    <n v="2311"/>
    <s v="Industrial (CESION LTP)"/>
    <s v="YANIRA"/>
    <n v="966600"/>
    <n v="16"/>
    <x v="1"/>
    <n v="7.4669999999999996"/>
    <n v="0"/>
  </r>
  <r>
    <n v="2445"/>
    <s v="Industrial (CESION LTP)"/>
    <s v="ABRAHAM ANTONIO"/>
    <n v="966146"/>
    <n v="16"/>
    <x v="0"/>
    <n v="61.494"/>
    <n v="0"/>
  </r>
  <r>
    <n v="2445"/>
    <s v="Industrial (CESION LTP)"/>
    <s v="ABRAHAM ANTONIO"/>
    <n v="966146"/>
    <n v="16"/>
    <x v="1"/>
    <n v="38.779000000000003"/>
    <n v="0"/>
  </r>
  <r>
    <n v="2445"/>
    <s v="Industrial (CESION LTP)"/>
    <s v="DON BETO IV"/>
    <n v="959370"/>
    <n v="16"/>
    <x v="0"/>
    <n v="61.494999999999997"/>
    <n v="0"/>
  </r>
  <r>
    <n v="2445"/>
    <s v="Industrial (CESION LTP)"/>
    <s v="DON BETO IV"/>
    <n v="959370"/>
    <n v="16"/>
    <x v="1"/>
    <n v="38.777999999999999"/>
    <n v="0"/>
  </r>
  <r>
    <n v="2445"/>
    <s v="Industrial (CESION LTP)"/>
    <s v="YANIRA"/>
    <n v="966600"/>
    <n v="16"/>
    <x v="0"/>
    <n v="61.494"/>
    <n v="0"/>
  </r>
  <r>
    <n v="2445"/>
    <s v="Industrial (CESION LTP)"/>
    <s v="YANIRA"/>
    <n v="966600"/>
    <n v="16"/>
    <x v="1"/>
    <n v="38.777999999999999"/>
    <n v="0"/>
  </r>
  <r>
    <n v="114"/>
    <s v="Artesanal"/>
    <s v="IGNACIO S"/>
    <n v="957800"/>
    <n v="12"/>
    <x v="0"/>
    <n v="4"/>
    <n v="0"/>
  </r>
  <r>
    <n v="114"/>
    <s v="Artesanal"/>
    <s v="IGNACIO S"/>
    <n v="957800"/>
    <n v="12"/>
    <x v="1"/>
    <n v="6.7850000000000001"/>
    <n v="0"/>
  </r>
  <r>
    <n v="114"/>
    <s v="Artesanal"/>
    <s v="JEAN CARLOS"/>
    <n v="963943"/>
    <n v="12"/>
    <x v="0"/>
    <n v="4"/>
    <n v="0"/>
  </r>
  <r>
    <n v="114"/>
    <s v="Artesanal"/>
    <s v="JEAN CARLOS"/>
    <n v="963943"/>
    <n v="12"/>
    <x v="1"/>
    <n v="6.7850000000000001"/>
    <n v="0"/>
  </r>
  <r>
    <n v="114"/>
    <s v="Artesanal"/>
    <s v="NIÑA XIMENA"/>
    <n v="966995"/>
    <n v="56"/>
    <x v="0"/>
    <n v="4"/>
    <n v="0"/>
  </r>
  <r>
    <n v="114"/>
    <s v="Artesanal"/>
    <s v="NIÑA XIMENA"/>
    <n v="966995"/>
    <n v="56"/>
    <x v="1"/>
    <n v="6.79"/>
    <n v="0"/>
  </r>
  <r>
    <n v="114"/>
    <s v="Artesanal"/>
    <s v="PAULINA M "/>
    <n v="967145"/>
    <n v="57"/>
    <x v="0"/>
    <n v="4"/>
    <n v="0"/>
  </r>
  <r>
    <n v="114"/>
    <s v="Artesanal"/>
    <s v="PAULINA M "/>
    <n v="967145"/>
    <n v="57"/>
    <x v="1"/>
    <n v="6.7850000000000001"/>
    <n v="0"/>
  </r>
  <r>
    <n v="114"/>
    <s v="Artesanal"/>
    <s v="GAVIOTA I"/>
    <n v="967281"/>
    <n v="74"/>
    <x v="0"/>
    <n v="4"/>
    <n v="0"/>
  </r>
  <r>
    <n v="114"/>
    <s v="Artesanal"/>
    <s v="GAVIOTA I"/>
    <n v="967281"/>
    <n v="74"/>
    <x v="1"/>
    <n v="6.7850000000000001"/>
    <n v="0"/>
  </r>
  <r>
    <n v="114"/>
    <s v="Artesanal"/>
    <s v="SILOE"/>
    <n v="904281"/>
    <n v="74"/>
    <x v="0"/>
    <n v="4"/>
    <n v="0"/>
  </r>
  <r>
    <n v="114"/>
    <s v="Artesanal"/>
    <s v="SILOE"/>
    <n v="904281"/>
    <n v="74"/>
    <x v="1"/>
    <n v="6.7850000000000001"/>
    <n v="0"/>
  </r>
  <r>
    <n v="114"/>
    <s v="Artesanal"/>
    <s v="SUSANA II"/>
    <n v="967342"/>
    <n v="74"/>
    <x v="0"/>
    <n v="4"/>
    <n v="0"/>
  </r>
  <r>
    <n v="114"/>
    <s v="Artesanal"/>
    <s v="SUSANA II"/>
    <n v="967342"/>
    <n v="74"/>
    <x v="1"/>
    <n v="6.7850000000000001"/>
    <n v="0"/>
  </r>
  <r>
    <n v="116"/>
    <s v="Artesanal"/>
    <s v="IGNACIO S"/>
    <n v="957800"/>
    <n v="12"/>
    <x v="0"/>
    <n v="4.8330000000000002"/>
    <n v="0"/>
  </r>
  <r>
    <n v="116"/>
    <s v="Artesanal"/>
    <s v="IGNACIO S"/>
    <n v="957800"/>
    <n v="12"/>
    <x v="1"/>
    <n v="12.666"/>
    <n v="0"/>
  </r>
  <r>
    <n v="116"/>
    <s v="Artesanal"/>
    <s v="JEAN CARLOS"/>
    <n v="963943"/>
    <n v="12"/>
    <x v="0"/>
    <n v="4.8330000000000002"/>
    <n v="0"/>
  </r>
  <r>
    <n v="116"/>
    <s v="Artesanal"/>
    <s v="JEAN CARLOS"/>
    <n v="963943"/>
    <n v="12"/>
    <x v="1"/>
    <n v="12.666"/>
    <n v="0"/>
  </r>
  <r>
    <n v="116"/>
    <s v="Artesanal"/>
    <s v="MAURICIO IGNACIO"/>
    <n v="964576"/>
    <n v="56"/>
    <x v="0"/>
    <n v="4.835"/>
    <n v="0"/>
  </r>
  <r>
    <n v="116"/>
    <s v="Artesanal"/>
    <s v="MAURICIO IGNACIO"/>
    <n v="964576"/>
    <n v="56"/>
    <x v="1"/>
    <n v="12.67"/>
    <n v="0"/>
  </r>
  <r>
    <n v="116"/>
    <s v="Artesanal"/>
    <s v="GAVIOTA I"/>
    <n v="967281"/>
    <n v="74"/>
    <x v="0"/>
    <n v="4.8330000000000002"/>
    <n v="0"/>
  </r>
  <r>
    <n v="116"/>
    <s v="Artesanal"/>
    <s v="GAVIOTA I"/>
    <n v="967281"/>
    <n v="74"/>
    <x v="1"/>
    <n v="12.666"/>
    <n v="0"/>
  </r>
  <r>
    <n v="116"/>
    <s v="Artesanal"/>
    <s v="SILOE"/>
    <n v="904281"/>
    <n v="74"/>
    <x v="0"/>
    <n v="4.8330000000000002"/>
    <n v="0"/>
  </r>
  <r>
    <n v="116"/>
    <s v="Artesanal"/>
    <s v="SILOE"/>
    <n v="904281"/>
    <n v="74"/>
    <x v="1"/>
    <n v="12.666"/>
    <n v="0"/>
  </r>
  <r>
    <n v="116"/>
    <s v="Artesanal"/>
    <s v="SUSANA II"/>
    <n v="967342"/>
    <n v="74"/>
    <x v="0"/>
    <n v="4.8330000000000002"/>
    <n v="0"/>
  </r>
  <r>
    <n v="116"/>
    <s v="Artesanal"/>
    <s v="SUSANA II"/>
    <n v="967342"/>
    <n v="74"/>
    <x v="1"/>
    <n v="12.666"/>
    <n v="0"/>
  </r>
  <r>
    <n v="118"/>
    <s v="Artesanal"/>
    <s v="IGNACIO S"/>
    <n v="957800"/>
    <n v="12"/>
    <x v="0"/>
    <n v="0.1"/>
    <n v="0"/>
  </r>
  <r>
    <n v="118"/>
    <s v="Artesanal"/>
    <s v="IGNACIO S"/>
    <n v="957800"/>
    <n v="12"/>
    <x v="1"/>
    <n v="4"/>
    <n v="0"/>
  </r>
  <r>
    <n v="118"/>
    <s v="Artesanal"/>
    <s v="JEAN CARLOS"/>
    <n v="963943"/>
    <n v="12"/>
    <x v="0"/>
    <n v="0.1"/>
    <n v="0"/>
  </r>
  <r>
    <n v="118"/>
    <s v="Artesanal"/>
    <s v="JEAN CARLOS"/>
    <n v="963943"/>
    <n v="12"/>
    <x v="1"/>
    <n v="4"/>
    <n v="0"/>
  </r>
  <r>
    <n v="118"/>
    <s v="Artesanal"/>
    <s v="GAVIOTA I"/>
    <n v="967281"/>
    <n v="74"/>
    <x v="0"/>
    <n v="0.1"/>
    <n v="0"/>
  </r>
  <r>
    <n v="118"/>
    <s v="Artesanal"/>
    <s v="GAVIOTA I"/>
    <n v="967281"/>
    <n v="74"/>
    <x v="1"/>
    <n v="4"/>
    <n v="0"/>
  </r>
  <r>
    <n v="118"/>
    <s v="Artesanal"/>
    <s v="SILOE"/>
    <n v="904281"/>
    <n v="74"/>
    <x v="0"/>
    <n v="0.1"/>
    <n v="0"/>
  </r>
  <r>
    <n v="118"/>
    <s v="Artesanal"/>
    <s v="SILOE"/>
    <n v="904281"/>
    <n v="74"/>
    <x v="1"/>
    <n v="4"/>
    <n v="0"/>
  </r>
  <r>
    <n v="118"/>
    <s v="Artesanal"/>
    <s v="SUSANA II"/>
    <n v="967342"/>
    <n v="74"/>
    <x v="0"/>
    <n v="0.1"/>
    <n v="0"/>
  </r>
  <r>
    <n v="118"/>
    <s v="Artesanal"/>
    <s v="SUSANA II"/>
    <n v="967342"/>
    <n v="74"/>
    <x v="1"/>
    <n v="4"/>
    <n v="0"/>
  </r>
  <r>
    <n v="120"/>
    <s v="Artesanal"/>
    <s v="IGNACIO S"/>
    <n v="957800"/>
    <n v="12"/>
    <x v="0"/>
    <n v="0.1"/>
    <n v="0"/>
  </r>
  <r>
    <n v="120"/>
    <s v="Artesanal"/>
    <s v="IGNACIO S"/>
    <n v="957800"/>
    <n v="12"/>
    <x v="1"/>
    <n v="5.8"/>
    <n v="0"/>
  </r>
  <r>
    <n v="120"/>
    <s v="Artesanal"/>
    <s v="JEAN CARLOS"/>
    <n v="963943"/>
    <n v="12"/>
    <x v="0"/>
    <n v="0.1"/>
    <n v="0"/>
  </r>
  <r>
    <n v="120"/>
    <s v="Artesanal"/>
    <s v="JEAN CARLOS"/>
    <n v="963943"/>
    <n v="12"/>
    <x v="1"/>
    <n v="5.8"/>
    <n v="0"/>
  </r>
  <r>
    <n v="120"/>
    <s v="Artesanal"/>
    <s v="GAVIOTA I"/>
    <n v="967281"/>
    <n v="74"/>
    <x v="0"/>
    <n v="0.1"/>
    <n v="0"/>
  </r>
  <r>
    <n v="120"/>
    <s v="Artesanal"/>
    <s v="GAVIOTA I"/>
    <n v="967281"/>
    <n v="74"/>
    <x v="1"/>
    <n v="5.8"/>
    <n v="0"/>
  </r>
  <r>
    <n v="120"/>
    <s v="Artesanal"/>
    <s v="SILOE"/>
    <n v="904281"/>
    <n v="74"/>
    <x v="0"/>
    <n v="0.1"/>
    <n v="0"/>
  </r>
  <r>
    <n v="120"/>
    <s v="Artesanal"/>
    <s v="SILOE"/>
    <n v="904281"/>
    <n v="74"/>
    <x v="1"/>
    <n v="5.8"/>
    <n v="0"/>
  </r>
  <r>
    <n v="120"/>
    <s v="Artesanal"/>
    <s v="SUSANA II"/>
    <n v="967342"/>
    <n v="74"/>
    <x v="0"/>
    <n v="0.1"/>
    <n v="0"/>
  </r>
  <r>
    <n v="120"/>
    <s v="Artesanal"/>
    <s v="SUSANA II"/>
    <n v="967342"/>
    <n v="74"/>
    <x v="1"/>
    <n v="5.8"/>
    <n v="0"/>
  </r>
  <r>
    <n v="121"/>
    <s v="Artesanal"/>
    <s v="IGNACIO S"/>
    <n v="957800"/>
    <n v="12"/>
    <x v="0"/>
    <n v="2.8570000000000002"/>
    <n v="0"/>
  </r>
  <r>
    <n v="121"/>
    <s v="Artesanal"/>
    <s v="IGNACIO S"/>
    <n v="957800"/>
    <n v="12"/>
    <x v="1"/>
    <n v="11.714"/>
    <n v="0"/>
  </r>
  <r>
    <n v="121"/>
    <s v="Artesanal"/>
    <s v="JEAN CARLOS"/>
    <n v="963943"/>
    <n v="12"/>
    <x v="0"/>
    <n v="2.8570000000000002"/>
    <n v="0"/>
  </r>
  <r>
    <n v="121"/>
    <s v="Artesanal"/>
    <s v="JEAN CARLOS"/>
    <n v="963943"/>
    <n v="12"/>
    <x v="1"/>
    <n v="11.714"/>
    <n v="0"/>
  </r>
  <r>
    <n v="121"/>
    <s v="Artesanal"/>
    <s v="NIÑA XIMENA"/>
    <n v="966995"/>
    <n v="56"/>
    <x v="0"/>
    <n v="2.8580000000000001"/>
    <n v="0"/>
  </r>
  <r>
    <n v="121"/>
    <s v="Artesanal"/>
    <s v="NIÑA XIMENA"/>
    <n v="966995"/>
    <n v="56"/>
    <x v="1"/>
    <n v="11.715999999999999"/>
    <n v="0"/>
  </r>
  <r>
    <n v="121"/>
    <s v="Artesanal"/>
    <s v="PAULINA M "/>
    <n v="967145"/>
    <n v="57"/>
    <x v="0"/>
    <n v="2.8570000000000002"/>
    <n v="0"/>
  </r>
  <r>
    <n v="121"/>
    <s v="Artesanal"/>
    <s v="PAULINA M "/>
    <n v="967145"/>
    <n v="57"/>
    <x v="1"/>
    <n v="11.714"/>
    <n v="0"/>
  </r>
  <r>
    <n v="121"/>
    <s v="Artesanal"/>
    <s v="GAVIOTA I"/>
    <n v="967281"/>
    <n v="74"/>
    <x v="0"/>
    <n v="2.8570000000000002"/>
    <n v="0"/>
  </r>
  <r>
    <n v="121"/>
    <s v="Artesanal"/>
    <s v="GAVIOTA I"/>
    <n v="967281"/>
    <n v="74"/>
    <x v="1"/>
    <n v="11.714"/>
    <n v="0"/>
  </r>
  <r>
    <n v="121"/>
    <s v="Artesanal"/>
    <s v="SILOE"/>
    <n v="904281"/>
    <n v="74"/>
    <x v="0"/>
    <n v="2.8570000000000002"/>
    <n v="0"/>
  </r>
  <r>
    <n v="121"/>
    <s v="Artesanal"/>
    <s v="SILOE"/>
    <n v="904281"/>
    <n v="74"/>
    <x v="1"/>
    <n v="11.714"/>
    <n v="0"/>
  </r>
  <r>
    <n v="121"/>
    <s v="Artesanal"/>
    <s v="SUSANA II"/>
    <n v="967342"/>
    <n v="74"/>
    <x v="0"/>
    <n v="2.8570000000000002"/>
    <n v="0"/>
  </r>
  <r>
    <n v="121"/>
    <s v="Artesanal"/>
    <s v="SUSANA II"/>
    <n v="967342"/>
    <n v="74"/>
    <x v="1"/>
    <n v="11.714"/>
    <n v="0"/>
  </r>
  <r>
    <n v="122"/>
    <s v="Artesanal"/>
    <s v="IGNACIO S"/>
    <n v="957800"/>
    <n v="12"/>
    <x v="0"/>
    <n v="3.286"/>
    <n v="0"/>
  </r>
  <r>
    <n v="122"/>
    <s v="Artesanal"/>
    <s v="IGNACIO S"/>
    <n v="957800"/>
    <n v="12"/>
    <x v="1"/>
    <n v="9.7140000000000004"/>
    <n v="0"/>
  </r>
  <r>
    <n v="122"/>
    <s v="Artesanal"/>
    <s v="JEAN CARLOS"/>
    <n v="963943"/>
    <n v="12"/>
    <x v="0"/>
    <n v="3.286"/>
    <n v="0"/>
  </r>
  <r>
    <n v="122"/>
    <s v="Artesanal"/>
    <s v="JEAN CARLOS"/>
    <n v="963943"/>
    <n v="12"/>
    <x v="1"/>
    <n v="9.7140000000000004"/>
    <n v="0"/>
  </r>
  <r>
    <n v="122"/>
    <s v="Artesanal"/>
    <s v="NIÑA XIMENA"/>
    <n v="966995"/>
    <n v="56"/>
    <x v="0"/>
    <n v="3.286"/>
    <n v="0"/>
  </r>
  <r>
    <n v="122"/>
    <s v="Artesanal"/>
    <s v="NIÑA XIMENA"/>
    <n v="966995"/>
    <n v="56"/>
    <x v="1"/>
    <n v="9.7140000000000004"/>
    <n v="0"/>
  </r>
  <r>
    <n v="122"/>
    <s v="Artesanal"/>
    <s v="PAULINA M "/>
    <n v="967145"/>
    <n v="57"/>
    <x v="0"/>
    <n v="3.286"/>
    <n v="0"/>
  </r>
  <r>
    <n v="122"/>
    <s v="Artesanal"/>
    <s v="PAULINA M "/>
    <n v="967145"/>
    <n v="57"/>
    <x v="1"/>
    <n v="9.7140000000000004"/>
    <n v="0"/>
  </r>
  <r>
    <n v="122"/>
    <s v="Artesanal"/>
    <s v="GAVIOTA I"/>
    <n v="967281"/>
    <n v="74"/>
    <x v="0"/>
    <n v="3.2839999999999998"/>
    <n v="0"/>
  </r>
  <r>
    <n v="122"/>
    <s v="Artesanal"/>
    <s v="GAVIOTA I"/>
    <n v="967281"/>
    <n v="74"/>
    <x v="1"/>
    <n v="9.7140000000000004"/>
    <n v="0"/>
  </r>
  <r>
    <n v="122"/>
    <s v="Artesanal"/>
    <s v="SILOE"/>
    <n v="904281"/>
    <n v="74"/>
    <x v="0"/>
    <n v="3.286"/>
    <n v="0"/>
  </r>
  <r>
    <n v="122"/>
    <s v="Artesanal"/>
    <s v="SILOE"/>
    <n v="904281"/>
    <n v="74"/>
    <x v="1"/>
    <n v="9.7140000000000004"/>
    <n v="0"/>
  </r>
  <r>
    <n v="122"/>
    <s v="Artesanal"/>
    <s v="SUSANA II"/>
    <n v="967342"/>
    <n v="74"/>
    <x v="0"/>
    <n v="3.286"/>
    <n v="0"/>
  </r>
  <r>
    <n v="122"/>
    <s v="Artesanal"/>
    <s v="SUSANA II"/>
    <n v="967342"/>
    <n v="74"/>
    <x v="1"/>
    <n v="9.7159999999999993"/>
    <n v="0"/>
  </r>
  <r>
    <n v="73"/>
    <s v="Artesanal"/>
    <s v="LASTENIA I "/>
    <n v="967182"/>
    <n v="1"/>
    <x v="0"/>
    <n v="25"/>
    <m/>
  </r>
  <r>
    <n v="73"/>
    <s v="Artesanal"/>
    <s v="LASTENIA I "/>
    <n v="967182"/>
    <n v="1"/>
    <x v="1"/>
    <n v="5"/>
    <m/>
  </r>
  <r>
    <n v="1196"/>
    <s v="Industrial (CESION LTP)"/>
    <s v="NAHUM"/>
    <n v="961147"/>
    <n v="2"/>
    <x v="0"/>
    <n v="170"/>
    <n v="79.201999999999998"/>
  </r>
  <r>
    <n v="1196"/>
    <s v="Industrial (CESION LTP)"/>
    <s v="NAHUM"/>
    <n v="961147"/>
    <n v="2"/>
    <x v="1"/>
    <n v="30"/>
    <n v="120.798"/>
  </r>
  <r>
    <n v="794"/>
    <s v="Industrial (CESION LTP)"/>
    <s v="FENIX I"/>
    <n v="966307"/>
    <n v="3"/>
    <x v="0"/>
    <n v="10"/>
    <n v="37.988"/>
  </r>
  <r>
    <n v="794"/>
    <s v="Industrial (CESION LTP)"/>
    <s v="FENIX I"/>
    <n v="966307"/>
    <n v="3"/>
    <x v="1"/>
    <n v="100"/>
    <n v="71.087999999999994"/>
  </r>
  <r>
    <n v="1462"/>
    <s v="Industrial (CESION LTP)"/>
    <s v="PUNTA VERDE"/>
    <n v="30761"/>
    <n v="6"/>
    <x v="0"/>
    <n v="85"/>
    <n v="126.765"/>
  </r>
  <r>
    <n v="1462"/>
    <s v="Industrial (CESION LTP)"/>
    <s v="PUNTA VERDE"/>
    <n v="30761"/>
    <n v="6"/>
    <x v="1"/>
    <n v="231"/>
    <n v="189.23500000000001"/>
  </r>
  <r>
    <n v="2140"/>
    <s v="Industrial (CESION LTP)"/>
    <s v="PUNTA VERDE"/>
    <n v="30761"/>
    <n v="6"/>
    <x v="0"/>
    <n v="67"/>
    <n v="68.626000000000005"/>
  </r>
  <r>
    <n v="2140"/>
    <s v="Industrial (CESION LTP)"/>
    <s v="PUNTA VERDE"/>
    <n v="30761"/>
    <n v="6"/>
    <x v="1"/>
    <n v="81"/>
    <n v="79.373999999999995"/>
  </r>
  <r>
    <n v="1462"/>
    <s v="Industrial (CESION LTP)"/>
    <s v="JORGE HERNAN M"/>
    <n v="955448"/>
    <n v="6"/>
    <x v="0"/>
    <n v="77"/>
    <n v="153.43700000000001"/>
  </r>
  <r>
    <n v="1462"/>
    <s v="Industrial (CESION LTP)"/>
    <s v="JORGE HERNAN M"/>
    <n v="955448"/>
    <n v="6"/>
    <x v="1"/>
    <n v="211"/>
    <n v="134.56299999999999"/>
  </r>
  <r>
    <n v="2140"/>
    <s v="Industrial (CESION LTP)"/>
    <s v="JORGE HERNAN M"/>
    <n v="955448"/>
    <n v="6"/>
    <x v="0"/>
    <n v="67"/>
    <n v="52.768999999999998"/>
  </r>
  <r>
    <n v="2140"/>
    <s v="Industrial (CESION LTP)"/>
    <s v="JORGE HERNAN M"/>
    <n v="955448"/>
    <n v="6"/>
    <x v="1"/>
    <n v="81"/>
    <n v="95.408000000000001"/>
  </r>
  <r>
    <n v="1462"/>
    <s v="Industrial (CESION LTP)"/>
    <s v="DON HUGO"/>
    <n v="957939"/>
    <n v="6"/>
    <x v="0"/>
    <n v="76"/>
    <n v="95.524000000000001"/>
  </r>
  <r>
    <n v="1462"/>
    <s v="Industrial (CESION LTP)"/>
    <s v="DON HUGO"/>
    <n v="957939"/>
    <n v="6"/>
    <x v="1"/>
    <n v="206"/>
    <n v="186.476"/>
  </r>
  <r>
    <n v="2140"/>
    <s v="Industrial (CESION LTP)"/>
    <s v="DON HUGO"/>
    <n v="957939"/>
    <n v="6"/>
    <x v="0"/>
    <n v="67"/>
    <n v="31.35"/>
  </r>
  <r>
    <n v="2140"/>
    <s v="Industrial (CESION LTP)"/>
    <s v="DON HUGO"/>
    <n v="957939"/>
    <n v="6"/>
    <x v="1"/>
    <n v="81"/>
    <m/>
  </r>
  <r>
    <n v="1462"/>
    <s v="Industrial (CESION LTP)"/>
    <s v="MASTER I"/>
    <n v="959986"/>
    <n v="6"/>
    <x v="0"/>
    <n v="97"/>
    <n v="198.28700000000001"/>
  </r>
  <r>
    <n v="1462"/>
    <s v="Industrial (CESION LTP)"/>
    <s v="MASTER I"/>
    <n v="959986"/>
    <n v="6"/>
    <x v="1"/>
    <n v="264"/>
    <n v="162.71299999999999"/>
  </r>
  <r>
    <n v="2140"/>
    <s v="Industrial (CESION LTP)"/>
    <s v="MASTER I"/>
    <n v="959986"/>
    <n v="6"/>
    <x v="0"/>
    <n v="67"/>
    <n v="34.192"/>
  </r>
  <r>
    <n v="2140"/>
    <s v="Industrial (CESION LTP)"/>
    <s v="MASTER I"/>
    <n v="959986"/>
    <n v="6"/>
    <x v="1"/>
    <n v="81"/>
    <n v="113.80800000000001"/>
  </r>
  <r>
    <n v="1462"/>
    <s v="Industrial (CESION LTP)"/>
    <s v="BIO BIO"/>
    <n v="961126"/>
    <n v="6"/>
    <x v="0"/>
    <n v="97"/>
    <n v="173.90799999999999"/>
  </r>
  <r>
    <n v="1462"/>
    <s v="Industrial (CESION LTP)"/>
    <s v="BIO BIO"/>
    <n v="961126"/>
    <n v="6"/>
    <x v="1"/>
    <n v="264"/>
    <n v="187.09200000000001"/>
  </r>
  <r>
    <n v="2140"/>
    <s v="Industrial (CESION LTP)"/>
    <s v="BIO BIO"/>
    <n v="961126"/>
    <n v="6"/>
    <x v="0"/>
    <n v="67"/>
    <n v="17.791"/>
  </r>
  <r>
    <n v="2140"/>
    <s v="Industrial (CESION LTP)"/>
    <s v="BIO BIO"/>
    <n v="961126"/>
    <n v="6"/>
    <x v="1"/>
    <n v="81"/>
    <n v="30.294"/>
  </r>
  <r>
    <n v="1462"/>
    <s v="Industrial (CESION LTP)"/>
    <s v="JUAN MARCELO"/>
    <n v="966577"/>
    <n v="6"/>
    <x v="0"/>
    <n v="55"/>
    <n v="55.831000000000003"/>
  </r>
  <r>
    <n v="1462"/>
    <s v="Industrial (CESION LTP)"/>
    <s v="JUAN MARCELO"/>
    <n v="966577"/>
    <n v="6"/>
    <x v="1"/>
    <n v="149"/>
    <n v="148.16499999999999"/>
  </r>
  <r>
    <n v="2140"/>
    <s v="Industrial (CESION LTP)"/>
    <s v="JUAN MARCELO"/>
    <n v="966577"/>
    <n v="6"/>
    <x v="0"/>
    <n v="67"/>
    <n v="75.674000000000007"/>
  </r>
  <r>
    <n v="2140"/>
    <s v="Industrial (CESION LTP)"/>
    <s v="JUAN MARCELO"/>
    <n v="966577"/>
    <n v="6"/>
    <x v="1"/>
    <n v="81"/>
    <n v="72.325999999999993"/>
  </r>
  <r>
    <n v="795"/>
    <s v="Industrial (CESION LTP)"/>
    <s v="PAULINA M II"/>
    <n v="966763"/>
    <n v="6"/>
    <x v="0"/>
    <n v="36"/>
    <n v="21.010999999999999"/>
  </r>
  <r>
    <n v="795"/>
    <s v="Industrial (CESION LTP)"/>
    <s v="PAULINA M II"/>
    <n v="966763"/>
    <n v="6"/>
    <x v="1"/>
    <n v="97"/>
    <n v="111.989"/>
  </r>
  <r>
    <n v="1462"/>
    <s v="Industrial (CESION LTP)"/>
    <s v="DON BRUNO"/>
    <n v="951497"/>
    <n v="7"/>
    <x v="0"/>
    <n v="62"/>
    <n v="133.05099999999999"/>
  </r>
  <r>
    <n v="1462"/>
    <s v="Industrial (CESION LTP)"/>
    <s v="DON BRUNO"/>
    <n v="951497"/>
    <n v="7"/>
    <x v="1"/>
    <n v="169"/>
    <n v="97.948999999999998"/>
  </r>
  <r>
    <n v="2140"/>
    <s v="Industrial (CESION LTP)"/>
    <s v="DON BRUNO"/>
    <n v="951497"/>
    <n v="7"/>
    <x v="0"/>
    <n v="67"/>
    <n v="67"/>
  </r>
  <r>
    <n v="2140"/>
    <s v="Industrial (CESION LTP)"/>
    <s v="DON BRUNO"/>
    <n v="951497"/>
    <n v="7"/>
    <x v="1"/>
    <n v="81"/>
    <n v="10.099"/>
  </r>
  <r>
    <n v="1048"/>
    <s v="Industrial (CESION LTP)"/>
    <s v="MATILDA"/>
    <n v="963702"/>
    <n v="7"/>
    <x v="0"/>
    <n v="48"/>
    <n v="31.062000000000001"/>
  </r>
  <r>
    <n v="1048"/>
    <s v="Industrial (CESION LTP)"/>
    <s v="MATILDA"/>
    <n v="963702"/>
    <n v="7"/>
    <x v="1"/>
    <n v="102"/>
    <n v="118.938"/>
  </r>
  <r>
    <n v="1638"/>
    <s v="Industrial (CESION LTP)"/>
    <s v="RIO JORDAN IV"/>
    <n v="964441"/>
    <n v="7"/>
    <x v="0"/>
    <n v="10"/>
    <n v="46.356000000000002"/>
  </r>
  <r>
    <n v="1638"/>
    <s v="Industrial (CESION LTP)"/>
    <s v="RIO JORDAN IV"/>
    <n v="964441"/>
    <n v="7"/>
    <x v="1"/>
    <n v="90"/>
    <n v="53.643999999999998"/>
  </r>
  <r>
    <n v="1048"/>
    <s v="Industrial (CESION LTP)"/>
    <s v="MATIAS R "/>
    <n v="966475"/>
    <n v="7"/>
    <x v="0"/>
    <n v="48"/>
    <n v="86.820999999999998"/>
  </r>
  <r>
    <n v="1048"/>
    <s v="Industrial (CESION LTP)"/>
    <s v="MATIAS R "/>
    <n v="966475"/>
    <n v="7"/>
    <x v="1"/>
    <n v="102"/>
    <n v="63.179000000000002"/>
  </r>
  <r>
    <n v="1638"/>
    <s v="Industrial (CESION LTP)"/>
    <s v="RIO JORDAN X "/>
    <n v="967596"/>
    <n v="7"/>
    <x v="0"/>
    <n v="20"/>
    <n v="63.13"/>
  </r>
  <r>
    <n v="1638"/>
    <s v="Industrial (CESION LTP)"/>
    <s v="RIO JORDAN X "/>
    <n v="967596"/>
    <n v="7"/>
    <x v="1"/>
    <n v="180"/>
    <n v="136.87"/>
  </r>
  <r>
    <n v="2122"/>
    <s v="Industrial (CESION LTP)"/>
    <s v="RIO JORDAN X "/>
    <n v="967596"/>
    <n v="7"/>
    <x v="0"/>
    <n v="25"/>
    <n v="37.341000000000001"/>
  </r>
  <r>
    <n v="2122"/>
    <s v="Industrial (CESION LTP)"/>
    <s v="RIO JORDAN X "/>
    <n v="967596"/>
    <n v="7"/>
    <x v="1"/>
    <n v="67"/>
    <n v="54.658999999999999"/>
  </r>
  <r>
    <n v="1638"/>
    <s v="Industrial (CESION LTP)"/>
    <s v="GALEON II"/>
    <n v="924619"/>
    <n v="8"/>
    <x v="0"/>
    <n v="10"/>
    <n v="10"/>
  </r>
  <r>
    <n v="1638"/>
    <s v="Industrial (CESION LTP)"/>
    <s v="GALEON II"/>
    <n v="924619"/>
    <n v="8"/>
    <x v="1"/>
    <n v="90"/>
    <n v="90"/>
  </r>
  <r>
    <n v="1638"/>
    <s v="Industrial (CESION LTP)"/>
    <s v="ESTRELLA DE DAVID"/>
    <n v="963843"/>
    <n v="8"/>
    <x v="0"/>
    <n v="10"/>
    <n v="35.942"/>
  </r>
  <r>
    <n v="1638"/>
    <s v="Industrial (CESION LTP)"/>
    <s v="ESTRELLA DE DAVID"/>
    <n v="963843"/>
    <n v="8"/>
    <x v="1"/>
    <n v="90"/>
    <n v="64.06"/>
  </r>
  <r>
    <n v="1462"/>
    <s v="Industrial (CESION LTP)"/>
    <s v="OVNIS"/>
    <n v="923000"/>
    <n v="9"/>
    <x v="0"/>
    <n v="62"/>
    <n v="33.627000000000002"/>
  </r>
  <r>
    <n v="1462"/>
    <s v="Industrial (CESION LTP)"/>
    <s v="OVNIS"/>
    <n v="923000"/>
    <n v="9"/>
    <x v="1"/>
    <n v="167"/>
    <n v="195.37299999999999"/>
  </r>
  <r>
    <n v="2140"/>
    <s v="Industrial (CESION LTP)"/>
    <s v="OVNIS"/>
    <n v="923000"/>
    <n v="9"/>
    <x v="0"/>
    <n v="67"/>
    <n v="31.401"/>
  </r>
  <r>
    <n v="2140"/>
    <s v="Industrial (CESION LTP)"/>
    <s v="OVNIS"/>
    <n v="923000"/>
    <n v="9"/>
    <x v="1"/>
    <n v="81"/>
    <n v="52.158999999999999"/>
  </r>
  <r>
    <n v="795"/>
    <s v="Industrial (CESION LTP)"/>
    <s v="JUANITA"/>
    <n v="951093"/>
    <n v="9"/>
    <x v="0"/>
    <n v="19"/>
    <n v="9.2940000000000005"/>
  </r>
  <r>
    <n v="795"/>
    <s v="Industrial (CESION LTP)"/>
    <s v="JUANITA"/>
    <n v="951093"/>
    <n v="9"/>
    <x v="1"/>
    <n v="51"/>
    <n v="50.475999999999999"/>
  </r>
  <r>
    <n v="1462"/>
    <s v="Industrial (CESION LTP)"/>
    <s v="ANGELINA"/>
    <n v="951944"/>
    <n v="9"/>
    <x v="0"/>
    <n v="58"/>
    <n v="38.082999999999998"/>
  </r>
  <r>
    <n v="1462"/>
    <s v="Industrial (CESION LTP)"/>
    <s v="ANGELINA"/>
    <n v="951944"/>
    <n v="9"/>
    <x v="1"/>
    <n v="159"/>
    <n v="50.764000000000003"/>
  </r>
  <r>
    <n v="1462"/>
    <s v="Industrial (CESION LTP)"/>
    <s v="CHANGO"/>
    <n v="951974"/>
    <n v="9"/>
    <x v="0"/>
    <n v="97"/>
    <n v="131.87700000000001"/>
  </r>
  <r>
    <n v="1462"/>
    <s v="Industrial (CESION LTP)"/>
    <s v="CHANGO"/>
    <n v="951974"/>
    <n v="9"/>
    <x v="1"/>
    <n v="264"/>
    <n v="173.52199999999999"/>
  </r>
  <r>
    <n v="2140"/>
    <s v="Industrial (CESION LTP)"/>
    <s v="CHANGO"/>
    <n v="951974"/>
    <n v="9"/>
    <x v="0"/>
    <n v="67"/>
    <n v="27.059000000000001"/>
  </r>
  <r>
    <n v="2140"/>
    <s v="Industrial (CESION LTP)"/>
    <s v="CHANGO"/>
    <n v="951974"/>
    <n v="9"/>
    <x v="1"/>
    <n v="81"/>
    <m/>
  </r>
  <r>
    <n v="795"/>
    <s v="Industrial (CESION LTP)"/>
    <s v="DON MAÑE"/>
    <n v="958253"/>
    <n v="9"/>
    <x v="0"/>
    <n v="24"/>
    <n v="11.958"/>
  </r>
  <r>
    <n v="795"/>
    <s v="Industrial (CESION LTP)"/>
    <s v="DON MAÑE"/>
    <n v="958253"/>
    <n v="9"/>
    <x v="1"/>
    <n v="66"/>
    <n v="78.042000000000002"/>
  </r>
  <r>
    <n v="1462"/>
    <s v="Industrial (CESION LTP)"/>
    <s v="RIMALFREDAN II"/>
    <n v="960959"/>
    <n v="9"/>
    <x v="0"/>
    <n v="90"/>
    <n v="61.881"/>
  </r>
  <r>
    <n v="1462"/>
    <s v="Industrial (CESION LTP)"/>
    <s v="RIMALFREDAN II"/>
    <n v="960959"/>
    <n v="9"/>
    <x v="1"/>
    <n v="245"/>
    <n v="259.91500000000002"/>
  </r>
  <r>
    <n v="1462"/>
    <s v="Industrial (CESION LTP)"/>
    <s v="DON EMILIO IV"/>
    <n v="960143"/>
    <n v="10"/>
    <x v="0"/>
    <n v="62"/>
    <n v="90.445999999999998"/>
  </r>
  <r>
    <n v="1462"/>
    <s v="Industrial (CESION LTP)"/>
    <s v="DON EMILIO IV"/>
    <n v="960143"/>
    <n v="10"/>
    <x v="1"/>
    <n v="169"/>
    <n v="73.375"/>
  </r>
  <r>
    <n v="2201"/>
    <s v="Industrial (CESION LTP)"/>
    <s v="RAUL CESAR"/>
    <n v="962641"/>
    <n v="11"/>
    <x v="0"/>
    <n v="163"/>
    <n v="60.915999999999997"/>
  </r>
  <r>
    <n v="2201"/>
    <s v="Industrial (CESION LTP)"/>
    <s v="RAUL CESAR"/>
    <n v="962641"/>
    <n v="11"/>
    <x v="1"/>
    <n v="37"/>
    <n v="42.709000000000003"/>
  </r>
  <r>
    <n v="1638"/>
    <s v="Industrial (CESION LTP)"/>
    <s v="DON MATEO"/>
    <n v="962795"/>
    <n v="11"/>
    <x v="0"/>
    <n v="10"/>
    <n v="22.693999999999999"/>
  </r>
  <r>
    <n v="1638"/>
    <s v="Industrial (CESION LTP)"/>
    <s v="DON MATEO"/>
    <n v="962795"/>
    <n v="11"/>
    <x v="1"/>
    <n v="90"/>
    <n v="123.46599999999999"/>
  </r>
  <r>
    <n v="1638"/>
    <s v="Industrial (CESION LTP)"/>
    <s v="SOTILEZA"/>
    <n v="910836"/>
    <n v="12"/>
    <x v="0"/>
    <n v="20"/>
    <n v="84.41"/>
  </r>
  <r>
    <n v="1638"/>
    <s v="Industrial (CESION LTP)"/>
    <s v="SOTILEZA"/>
    <n v="910836"/>
    <n v="12"/>
    <x v="1"/>
    <n v="80"/>
    <n v="15.59"/>
  </r>
  <r>
    <n v="1638"/>
    <s v="Industrial (CESION LTP)"/>
    <s v="DON DEMETRIO III"/>
    <n v="924603"/>
    <n v="12"/>
    <x v="0"/>
    <n v="10"/>
    <n v="23.428000000000001"/>
  </r>
  <r>
    <n v="1638"/>
    <s v="Industrial (CESION LTP)"/>
    <s v="DON DEMETRIO III"/>
    <n v="924603"/>
    <n v="12"/>
    <x v="1"/>
    <n v="90"/>
    <n v="66.566999999999993"/>
  </r>
  <r>
    <n v="2100"/>
    <s v="Artesanal"/>
    <s v="IGNACIO S"/>
    <n v="957800"/>
    <n v="12"/>
    <x v="0"/>
    <n v="0"/>
    <m/>
  </r>
  <r>
    <n v="2100"/>
    <s v="Artesanal"/>
    <s v="IGNACIO S"/>
    <n v="957800"/>
    <n v="12"/>
    <x v="1"/>
    <n v="65"/>
    <n v="65"/>
  </r>
  <r>
    <n v="2100"/>
    <s v="Artesanal"/>
    <s v="JEAN CARLOS"/>
    <n v="963943"/>
    <n v="12"/>
    <x v="0"/>
    <n v="50"/>
    <n v="50"/>
  </r>
  <r>
    <n v="2100"/>
    <s v="Artesanal"/>
    <s v="JEAN CARLOS"/>
    <n v="963943"/>
    <n v="12"/>
    <x v="1"/>
    <n v="0"/>
    <m/>
  </r>
  <r>
    <n v="1638"/>
    <s v="Industrial (CESION LTP)"/>
    <s v="JACOB-ISRAEL"/>
    <n v="963197"/>
    <n v="13"/>
    <x v="0"/>
    <n v="20"/>
    <n v="20"/>
  </r>
  <r>
    <n v="1638"/>
    <s v="Industrial (CESION LTP)"/>
    <s v="JACOB-ISRAEL"/>
    <n v="963197"/>
    <n v="13"/>
    <x v="1"/>
    <n v="80"/>
    <n v="80"/>
  </r>
  <r>
    <n v="1638"/>
    <s v="Industrial (CESION LTP)"/>
    <s v="DON JORGE LUIS M"/>
    <n v="965677"/>
    <n v="13"/>
    <x v="0"/>
    <n v="20"/>
    <n v="20"/>
  </r>
  <r>
    <n v="1638"/>
    <s v="Industrial (CESION LTP)"/>
    <s v="DON JORGE LUIS M"/>
    <n v="965677"/>
    <n v="13"/>
    <x v="1"/>
    <n v="80"/>
    <n v="80"/>
  </r>
  <r>
    <n v="1594"/>
    <s v="Industrial (CESION LTP)"/>
    <s v="JOSEFA ANTONIA"/>
    <n v="962640"/>
    <n v="14"/>
    <x v="0"/>
    <n v="6"/>
    <m/>
  </r>
  <r>
    <n v="1594"/>
    <s v="Industrial (CESION LTP)"/>
    <s v="JOSEFA ANTONIA"/>
    <n v="962640"/>
    <n v="14"/>
    <x v="1"/>
    <n v="34"/>
    <m/>
  </r>
  <r>
    <n v="1528"/>
    <s v="Industrial (CESION LTP)"/>
    <s v="DON ADOLFO II"/>
    <n v="923960"/>
    <n v="16"/>
    <x v="0"/>
    <n v="20"/>
    <n v="96.686999999999998"/>
  </r>
  <r>
    <n v="1528"/>
    <s v="Industrial (CESION LTP)"/>
    <s v="DON ADOLFO II"/>
    <n v="923960"/>
    <n v="16"/>
    <x v="1"/>
    <n v="200"/>
    <n v="87.204999999999998"/>
  </r>
  <r>
    <n v="1048"/>
    <s v="Industrial (CESION LTP)"/>
    <s v="FRANCISCO JAVIER"/>
    <n v="924606"/>
    <n v="16"/>
    <x v="0"/>
    <n v="16"/>
    <n v="16"/>
  </r>
  <r>
    <n v="1048"/>
    <s v="Industrial (CESION LTP)"/>
    <s v="FRANCISCO JAVIER"/>
    <n v="924606"/>
    <n v="16"/>
    <x v="1"/>
    <n v="34"/>
    <n v="34"/>
  </r>
  <r>
    <n v="94"/>
    <s v="Artesanal"/>
    <s v="VERONICA ALEJANDRA"/>
    <n v="926065"/>
    <n v="16"/>
    <x v="0"/>
    <n v="4.4000000000000004"/>
    <m/>
  </r>
  <r>
    <n v="94"/>
    <s v="Artesanal"/>
    <s v="VERONICA ALEJANDRA"/>
    <n v="926065"/>
    <n v="16"/>
    <x v="1"/>
    <n v="12.4"/>
    <m/>
  </r>
  <r>
    <n v="2053"/>
    <s v="Industrial (CESION LTP)"/>
    <s v="VERONICA ALEJANDRA"/>
    <n v="926065"/>
    <n v="16"/>
    <x v="0"/>
    <n v="20"/>
    <n v="54.386000000000003"/>
  </r>
  <r>
    <n v="2053"/>
    <s v="Industrial (CESION LTP)"/>
    <s v="VERONICA ALEJANDRA"/>
    <n v="926065"/>
    <n v="16"/>
    <x v="1"/>
    <n v="200"/>
    <n v="18.103999999999999"/>
  </r>
  <r>
    <n v="2446"/>
    <s v="Industrial (CESION LTP)"/>
    <s v="VERONICA ALEJANDRA"/>
    <n v="926065"/>
    <n v="16"/>
    <x v="0"/>
    <n v="47.223999999999997"/>
    <m/>
  </r>
  <r>
    <n v="2446"/>
    <s v="Industrial (CESION LTP)"/>
    <s v="VERONICA ALEJANDRA"/>
    <n v="926065"/>
    <n v="16"/>
    <x v="1"/>
    <n v="52.026000000000003"/>
    <m/>
  </r>
  <r>
    <n v="794"/>
    <s v="Industrial (CESION LTP)"/>
    <s v="GLORIA I"/>
    <n v="950991"/>
    <n v="16"/>
    <x v="0"/>
    <n v="10"/>
    <n v="10"/>
  </r>
  <r>
    <n v="794"/>
    <s v="Industrial (CESION LTP)"/>
    <s v="GLORIA I"/>
    <n v="950991"/>
    <n v="16"/>
    <x v="1"/>
    <n v="100"/>
    <n v="100"/>
  </r>
  <r>
    <n v="794"/>
    <s v="Industrial (CESION LTP)"/>
    <s v="JOSE SEBASTIAN"/>
    <n v="951038"/>
    <n v="16"/>
    <x v="0"/>
    <n v="10"/>
    <n v="21.045999999999999"/>
  </r>
  <r>
    <n v="794"/>
    <s v="Industrial (CESION LTP)"/>
    <s v="JOSE SEBASTIAN"/>
    <n v="951038"/>
    <n v="16"/>
    <x v="1"/>
    <n v="100"/>
    <n v="80.698999999999998"/>
  </r>
  <r>
    <n v="2139"/>
    <s v="Industrial (CESION LTP)"/>
    <s v="JOSE SEBASTIAN"/>
    <n v="951038"/>
    <n v="16"/>
    <x v="0"/>
    <n v="20"/>
    <m/>
  </r>
  <r>
    <n v="2139"/>
    <s v="Industrial (CESION LTP)"/>
    <s v="JOSE SEBASTIAN"/>
    <n v="951038"/>
    <n v="16"/>
    <x v="1"/>
    <n v="100"/>
    <m/>
  </r>
  <r>
    <n v="1528"/>
    <s v="Industrial (CESION LTP)"/>
    <s v="PUNTA MAULE II"/>
    <n v="951221"/>
    <n v="16"/>
    <x v="0"/>
    <n v="20"/>
    <n v="72.677000000000007"/>
  </r>
  <r>
    <n v="1528"/>
    <s v="Industrial (CESION LTP)"/>
    <s v="PUNTA MAULE II"/>
    <n v="951221"/>
    <n v="16"/>
    <x v="1"/>
    <n v="200"/>
    <n v="147.32300000000001"/>
  </r>
  <r>
    <n v="98"/>
    <s v="Artesanal"/>
    <s v="DON GOYO"/>
    <n v="953832"/>
    <n v="16"/>
    <x v="0"/>
    <n v="1"/>
    <m/>
  </r>
  <r>
    <n v="98"/>
    <s v="Artesanal"/>
    <s v="DON GOYO"/>
    <n v="953832"/>
    <n v="16"/>
    <x v="1"/>
    <n v="2.7"/>
    <m/>
  </r>
  <r>
    <n v="105"/>
    <s v="Artesanal"/>
    <s v="DON GOYO"/>
    <n v="953832"/>
    <n v="16"/>
    <x v="0"/>
    <n v="50"/>
    <n v="26.751000000000001"/>
  </r>
  <r>
    <n v="105"/>
    <s v="Artesanal"/>
    <s v="DON GOYO"/>
    <n v="953832"/>
    <n v="16"/>
    <x v="1"/>
    <n v="60"/>
    <n v="46.427"/>
  </r>
  <r>
    <n v="1110"/>
    <s v="Industrial (CESION LTP)"/>
    <s v="DON GOYO"/>
    <n v="953832"/>
    <n v="16"/>
    <x v="0"/>
    <n v="10"/>
    <n v="18.800999999999998"/>
  </r>
  <r>
    <n v="1110"/>
    <s v="Industrial (CESION LTP)"/>
    <s v="DON GOYO"/>
    <n v="953832"/>
    <n v="16"/>
    <x v="1"/>
    <n v="100"/>
    <n v="91.198999999999998"/>
  </r>
  <r>
    <n v="2139"/>
    <s v="Industrial (CESION LTP)"/>
    <s v="DON GOYO"/>
    <n v="953832"/>
    <n v="16"/>
    <x v="0"/>
    <n v="20"/>
    <n v="75.055000000000007"/>
  </r>
  <r>
    <n v="2139"/>
    <s v="Industrial (CESION LTP)"/>
    <s v="DON GOYO"/>
    <n v="953832"/>
    <n v="16"/>
    <x v="1"/>
    <n v="130"/>
    <n v="74.944999999999993"/>
  </r>
  <r>
    <n v="2257"/>
    <s v="Artesanal"/>
    <s v="DON GOYO"/>
    <n v="953832"/>
    <n v="16"/>
    <x v="0"/>
    <n v="40"/>
    <m/>
  </r>
  <r>
    <n v="2257"/>
    <s v="Artesanal"/>
    <s v="DON GOYO"/>
    <n v="953832"/>
    <n v="16"/>
    <x v="1"/>
    <n v="40"/>
    <m/>
  </r>
  <r>
    <n v="11"/>
    <s v="Artesanal"/>
    <s v="DOÑA GLADYS II"/>
    <n v="953964"/>
    <n v="16"/>
    <x v="0"/>
    <n v="5.54"/>
    <m/>
  </r>
  <r>
    <n v="11"/>
    <s v="Artesanal"/>
    <s v="DOÑA GLADYS II"/>
    <n v="953964"/>
    <n v="16"/>
    <x v="1"/>
    <n v="18.46"/>
    <n v="24"/>
  </r>
  <r>
    <n v="12"/>
    <s v="Artesanal"/>
    <s v="DOÑA GLADYS II"/>
    <n v="953964"/>
    <n v="16"/>
    <x v="0"/>
    <n v="18.55"/>
    <m/>
  </r>
  <r>
    <n v="12"/>
    <s v="Artesanal"/>
    <s v="DOÑA GLADYS II"/>
    <n v="953964"/>
    <n v="16"/>
    <x v="1"/>
    <n v="72.94"/>
    <n v="91.49"/>
  </r>
  <r>
    <n v="63"/>
    <s v="Artesanal"/>
    <s v="DOÑA GLADYS II"/>
    <n v="953964"/>
    <n v="16"/>
    <x v="0"/>
    <n v="0"/>
    <m/>
  </r>
  <r>
    <n v="63"/>
    <s v="Artesanal"/>
    <s v="DOÑA GLADYS II"/>
    <n v="953964"/>
    <n v="16"/>
    <x v="1"/>
    <n v="60"/>
    <n v="60"/>
  </r>
  <r>
    <n v="105"/>
    <s v="Artesanal"/>
    <s v="DOÑA GLADYS II"/>
    <n v="953964"/>
    <n v="16"/>
    <x v="0"/>
    <n v="50"/>
    <n v="50"/>
  </r>
  <r>
    <n v="105"/>
    <s v="Artesanal"/>
    <s v="DOÑA GLADYS II"/>
    <n v="953964"/>
    <n v="16"/>
    <x v="1"/>
    <n v="50"/>
    <n v="50"/>
  </r>
  <r>
    <n v="1110"/>
    <s v="Industrial (CESION LTP)"/>
    <s v="DOÑA GLADYS II"/>
    <n v="953964"/>
    <n v="16"/>
    <x v="0"/>
    <n v="30"/>
    <n v="77.984999999999999"/>
  </r>
  <r>
    <n v="1110"/>
    <s v="Industrial (CESION LTP)"/>
    <s v="DOÑA GLADYS II"/>
    <n v="953964"/>
    <n v="16"/>
    <x v="1"/>
    <n v="270"/>
    <n v="222.01499999999999"/>
  </r>
  <r>
    <n v="2139"/>
    <s v="Industrial (CESION LTP)"/>
    <s v="DOÑA GLADYS II"/>
    <n v="953964"/>
    <n v="16"/>
    <x v="0"/>
    <n v="20"/>
    <n v="1.004"/>
  </r>
  <r>
    <n v="2139"/>
    <s v="Industrial (CESION LTP)"/>
    <s v="DOÑA GLADYS II"/>
    <n v="953964"/>
    <n v="16"/>
    <x v="1"/>
    <n v="180"/>
    <n v="25.13"/>
  </r>
  <r>
    <n v="2257"/>
    <s v="Artesanal"/>
    <s v="DOÑA GLADYS II"/>
    <n v="953964"/>
    <n v="16"/>
    <x v="0"/>
    <n v="40"/>
    <n v="20.553000000000001"/>
  </r>
  <r>
    <n v="2257"/>
    <s v="Artesanal"/>
    <s v="DOÑA GLADYS II"/>
    <n v="953964"/>
    <n v="16"/>
    <x v="1"/>
    <n v="40"/>
    <n v="5.7969999999999997"/>
  </r>
  <r>
    <n v="795"/>
    <s v="Industrial (CESION LTP)"/>
    <s v="AIDA ROSA"/>
    <n v="954645"/>
    <n v="16"/>
    <x v="0"/>
    <n v="5"/>
    <n v="2.9929999999999999"/>
  </r>
  <r>
    <n v="795"/>
    <s v="Industrial (CESION LTP)"/>
    <s v="AIDA ROSA"/>
    <n v="954645"/>
    <n v="16"/>
    <x v="1"/>
    <n v="13"/>
    <n v="15.007"/>
  </r>
  <r>
    <n v="794"/>
    <s v="Industrial (CESION LTP)"/>
    <s v="REINA DEL MAR II"/>
    <n v="955168"/>
    <n v="16"/>
    <x v="0"/>
    <n v="10"/>
    <n v="26.201000000000001"/>
  </r>
  <r>
    <n v="794"/>
    <s v="Industrial (CESION LTP)"/>
    <s v="REINA DEL MAR II"/>
    <n v="955168"/>
    <n v="16"/>
    <x v="1"/>
    <n v="100"/>
    <n v="83.799000000000007"/>
  </r>
  <r>
    <n v="8"/>
    <s v="Artesanal"/>
    <s v="DON COQUERA"/>
    <n v="955189"/>
    <n v="16"/>
    <x v="0"/>
    <n v="59"/>
    <n v="59"/>
  </r>
  <r>
    <n v="8"/>
    <s v="Artesanal"/>
    <s v="DON COQUERA"/>
    <n v="955189"/>
    <n v="16"/>
    <x v="1"/>
    <n v="205"/>
    <n v="205"/>
  </r>
  <r>
    <n v="795"/>
    <s v="Industrial (CESION LTP)"/>
    <s v="DON COQUERA"/>
    <n v="955189"/>
    <n v="16"/>
    <x v="0"/>
    <n v="19"/>
    <n v="19"/>
  </r>
  <r>
    <n v="795"/>
    <s v="Industrial (CESION LTP)"/>
    <s v="DON COQUERA"/>
    <n v="955189"/>
    <n v="16"/>
    <x v="1"/>
    <n v="50"/>
    <n v="50"/>
  </r>
  <r>
    <n v="1528"/>
    <s v="Industrial (CESION LTP)"/>
    <s v="DELIA ROSA"/>
    <n v="955374"/>
    <n v="16"/>
    <x v="0"/>
    <n v="10"/>
    <n v="46.095999999999997"/>
  </r>
  <r>
    <n v="1528"/>
    <s v="Industrial (CESION LTP)"/>
    <s v="DELIA ROSA"/>
    <n v="955374"/>
    <n v="16"/>
    <x v="1"/>
    <n v="200"/>
    <n v="163.904"/>
  </r>
  <r>
    <n v="2257"/>
    <s v="Artesanal"/>
    <s v="DELIA ROSA"/>
    <n v="955374"/>
    <n v="16"/>
    <x v="0"/>
    <n v="20"/>
    <m/>
  </r>
  <r>
    <n v="2257"/>
    <s v="Artesanal"/>
    <s v="DELIA ROSA"/>
    <n v="955374"/>
    <n v="16"/>
    <x v="1"/>
    <n v="100"/>
    <m/>
  </r>
  <r>
    <n v="794"/>
    <s v="Industrial (CESION LTP)"/>
    <s v="GALILEA I"/>
    <n v="955877"/>
    <n v="16"/>
    <x v="0"/>
    <n v="10"/>
    <n v="26.016999999999999"/>
  </r>
  <r>
    <n v="794"/>
    <s v="Industrial (CESION LTP)"/>
    <s v="GALILEA I"/>
    <n v="955877"/>
    <n v="16"/>
    <x v="1"/>
    <n v="100"/>
    <n v="83.983000000000004"/>
  </r>
  <r>
    <n v="1462"/>
    <s v="Industrial (CESION LTP)"/>
    <s v="SEBASTIAN II"/>
    <n v="957821"/>
    <n v="16"/>
    <x v="0"/>
    <n v="19"/>
    <n v="28.326000000000001"/>
  </r>
  <r>
    <n v="1462"/>
    <s v="Industrial (CESION LTP)"/>
    <s v="SEBASTIAN II"/>
    <n v="957821"/>
    <n v="16"/>
    <x v="1"/>
    <n v="51"/>
    <n v="41.673999999999999"/>
  </r>
  <r>
    <n v="795"/>
    <s v="Industrial (CESION LTP)"/>
    <s v="ERNESTO II"/>
    <n v="958006"/>
    <n v="16"/>
    <x v="0"/>
    <n v="38"/>
    <n v="12.364000000000001"/>
  </r>
  <r>
    <n v="795"/>
    <s v="Industrial (CESION LTP)"/>
    <s v="ERNESTO II"/>
    <n v="958006"/>
    <n v="16"/>
    <x v="1"/>
    <n v="100"/>
    <n v="125.636"/>
  </r>
  <r>
    <n v="1462"/>
    <s v="Industrial (CESION LTP)"/>
    <s v="RICARDO JESUS"/>
    <n v="959366"/>
    <n v="16"/>
    <x v="0"/>
    <n v="85"/>
    <n v="211.4"/>
  </r>
  <r>
    <n v="1462"/>
    <s v="Industrial (CESION LTP)"/>
    <s v="RICARDO JESUS"/>
    <n v="959366"/>
    <n v="16"/>
    <x v="1"/>
    <n v="231"/>
    <n v="104.6"/>
  </r>
  <r>
    <n v="2140"/>
    <s v="Industrial (CESION LTP)"/>
    <s v="RICARDO JESUS"/>
    <n v="959366"/>
    <n v="16"/>
    <x v="0"/>
    <n v="67"/>
    <n v="78.525999999999996"/>
  </r>
  <r>
    <n v="2140"/>
    <s v="Industrial (CESION LTP)"/>
    <s v="RICARDO JESUS"/>
    <n v="959366"/>
    <n v="16"/>
    <x v="1"/>
    <n v="81"/>
    <n v="69.474000000000004"/>
  </r>
  <r>
    <n v="1638"/>
    <s v="Industrial (CESION LTP)"/>
    <s v="DON BETO IV"/>
    <n v="959370"/>
    <n v="16"/>
    <x v="0"/>
    <n v="20"/>
    <n v="27.856999999999999"/>
  </r>
  <r>
    <n v="1638"/>
    <s v="Industrial (CESION LTP)"/>
    <s v="DON BETO IV"/>
    <n v="959370"/>
    <n v="16"/>
    <x v="1"/>
    <n v="80"/>
    <n v="72.143000000000001"/>
  </r>
  <r>
    <n v="1462"/>
    <s v="Industrial (CESION LTP)"/>
    <s v="DOÑA JOVA 2DA"/>
    <n v="959954"/>
    <n v="16"/>
    <x v="0"/>
    <n v="97"/>
    <n v="125.488"/>
  </r>
  <r>
    <n v="1462"/>
    <s v="Industrial (CESION LTP)"/>
    <s v="DOÑA JOVA 2DA"/>
    <n v="959954"/>
    <n v="16"/>
    <x v="1"/>
    <n v="267"/>
    <n v="238.512"/>
  </r>
  <r>
    <n v="2140"/>
    <s v="Industrial (CESION LTP)"/>
    <s v="DOÑA JOVA 2DA"/>
    <n v="959954"/>
    <n v="16"/>
    <x v="0"/>
    <n v="67"/>
    <n v="56.478999999999999"/>
  </r>
  <r>
    <n v="2140"/>
    <s v="Industrial (CESION LTP)"/>
    <s v="DOÑA JOVA 2DA"/>
    <n v="959954"/>
    <n v="16"/>
    <x v="1"/>
    <n v="81"/>
    <n v="91.521000000000001"/>
  </r>
  <r>
    <n v="1462"/>
    <s v="Industrial (CESION LTP)"/>
    <s v="CELINA I"/>
    <n v="959993"/>
    <n v="16"/>
    <x v="0"/>
    <n v="0"/>
    <m/>
  </r>
  <r>
    <n v="1462"/>
    <s v="Industrial (CESION LTP)"/>
    <s v="CELINA I"/>
    <n v="959993"/>
    <n v="16"/>
    <x v="1"/>
    <n v="0"/>
    <m/>
  </r>
  <r>
    <n v="847"/>
    <s v="Industrial (CESION LTP)"/>
    <s v="SIXTO ABRAHAM"/>
    <n v="961377"/>
    <n v="16"/>
    <x v="0"/>
    <n v="50"/>
    <n v="57.328000000000003"/>
  </r>
  <r>
    <n v="847"/>
    <s v="Industrial (CESION LTP)"/>
    <s v="SIXTO ABRAHAM"/>
    <n v="961377"/>
    <n v="16"/>
    <x v="1"/>
    <n v="300"/>
    <n v="292.67200000000003"/>
  </r>
  <r>
    <n v="2139"/>
    <s v="Industrial (CESION LTP)"/>
    <s v="SIXTO ABRAHAM"/>
    <n v="961377"/>
    <n v="16"/>
    <x v="0"/>
    <n v="30"/>
    <n v="31.748999999999999"/>
  </r>
  <r>
    <n v="2139"/>
    <s v="Industrial (CESION LTP)"/>
    <s v="SIXTO ABRAHAM"/>
    <n v="961377"/>
    <n v="16"/>
    <x v="1"/>
    <n v="140"/>
    <n v="138.251"/>
  </r>
  <r>
    <n v="2122"/>
    <s v="Industrial (CESION LTP)"/>
    <s v="DON AGUSTIN"/>
    <n v="963966"/>
    <n v="16"/>
    <x v="0"/>
    <n v="20"/>
    <m/>
  </r>
  <r>
    <n v="2122"/>
    <s v="Industrial (CESION LTP)"/>
    <s v="DON AGUSTIN"/>
    <n v="963966"/>
    <n v="16"/>
    <x v="1"/>
    <n v="30"/>
    <m/>
  </r>
  <r>
    <n v="1638"/>
    <s v="Industrial (CESION LTP)"/>
    <s v="EL NIEGO I"/>
    <n v="964409"/>
    <n v="16"/>
    <x v="0"/>
    <n v="20"/>
    <n v="34.152999999999999"/>
  </r>
  <r>
    <n v="1638"/>
    <s v="Industrial (CESION LTP)"/>
    <s v="EL NIEGO I"/>
    <n v="964409"/>
    <n v="16"/>
    <x v="1"/>
    <n v="80"/>
    <n v="65.846999999999994"/>
  </r>
  <r>
    <n v="2122"/>
    <s v="Industrial (CESION LTP)"/>
    <s v="EL NIEGO I"/>
    <n v="964409"/>
    <n v="16"/>
    <x v="0"/>
    <n v="20"/>
    <n v="4.2770000000000001"/>
  </r>
  <r>
    <n v="2122"/>
    <s v="Industrial (CESION LTP)"/>
    <s v="EL NIEGO I"/>
    <n v="964409"/>
    <n v="16"/>
    <x v="1"/>
    <n v="50"/>
    <n v="65.722999999999999"/>
  </r>
  <r>
    <n v="1528"/>
    <s v="Industrial (CESION LTP)"/>
    <s v="NELY NICOLE II"/>
    <n v="965070"/>
    <n v="16"/>
    <x v="0"/>
    <n v="10"/>
    <n v="83.942999999999998"/>
  </r>
  <r>
    <n v="1528"/>
    <s v="Industrial (CESION LTP)"/>
    <s v="NELY NICOLE II"/>
    <n v="965070"/>
    <n v="16"/>
    <x v="1"/>
    <n v="200"/>
    <n v="126.057"/>
  </r>
  <r>
    <n v="2257"/>
    <s v="Artesanal"/>
    <s v="NELY NICOLE II"/>
    <n v="965070"/>
    <n v="16"/>
    <x v="0"/>
    <n v="30"/>
    <m/>
  </r>
  <r>
    <n v="2257"/>
    <s v="Artesanal"/>
    <s v="NELY NICOLE II"/>
    <n v="965070"/>
    <n v="16"/>
    <x v="1"/>
    <n v="120"/>
    <n v="65"/>
  </r>
  <r>
    <n v="2122"/>
    <s v="Industrial (CESION LTP)"/>
    <s v="ABRAHAM ANTONIO"/>
    <n v="966146"/>
    <n v="16"/>
    <x v="0"/>
    <n v="10"/>
    <n v="42"/>
  </r>
  <r>
    <n v="2122"/>
    <s v="Industrial (CESION LTP)"/>
    <s v="ABRAHAM ANTONIO"/>
    <n v="966146"/>
    <n v="16"/>
    <x v="1"/>
    <n v="70"/>
    <n v="38"/>
  </r>
  <r>
    <n v="1638"/>
    <s v="Industrial (CESION LTP)"/>
    <s v="MAMA EDITH"/>
    <n v="966403"/>
    <n v="16"/>
    <x v="0"/>
    <n v="20"/>
    <n v="15.411"/>
  </r>
  <r>
    <n v="1638"/>
    <s v="Industrial (CESION LTP)"/>
    <s v="MAMA EDITH"/>
    <n v="966403"/>
    <n v="16"/>
    <x v="1"/>
    <n v="80"/>
    <n v="84.501999999999995"/>
  </r>
  <r>
    <n v="2122"/>
    <s v="Industrial (CESION LTP)"/>
    <s v="MAMA EDITH"/>
    <n v="966403"/>
    <n v="16"/>
    <x v="0"/>
    <n v="20"/>
    <n v="41.762999999999998"/>
  </r>
  <r>
    <n v="2122"/>
    <s v="Industrial (CESION LTP)"/>
    <s v="MAMA EDITH"/>
    <n v="966403"/>
    <n v="16"/>
    <x v="1"/>
    <n v="50"/>
    <n v="28.236999999999998"/>
  </r>
  <r>
    <n v="1528"/>
    <s v="Industrial (CESION LTP)"/>
    <s v="DON FERNANDO I"/>
    <n v="910708"/>
    <n v="18"/>
    <x v="0"/>
    <n v="10"/>
    <n v="14.058"/>
  </r>
  <r>
    <n v="1528"/>
    <s v="Industrial (CESION LTP)"/>
    <s v="DON FERNANDO I"/>
    <n v="910708"/>
    <n v="18"/>
    <x v="1"/>
    <n v="150"/>
    <n v="11.497"/>
  </r>
  <r>
    <n v="1528"/>
    <s v="Industrial (CESION LTP)"/>
    <s v="DON RUBEN"/>
    <n v="923215"/>
    <n v="18"/>
    <x v="0"/>
    <n v="20"/>
    <n v="88"/>
  </r>
  <r>
    <n v="1528"/>
    <s v="Industrial (CESION LTP)"/>
    <s v="DON RUBEN"/>
    <n v="923215"/>
    <n v="18"/>
    <x v="1"/>
    <n v="200"/>
    <n v="119.358"/>
  </r>
  <r>
    <n v="2139"/>
    <s v="Industrial (CESION LTP)"/>
    <s v="DON RUBEN"/>
    <n v="923215"/>
    <n v="18"/>
    <x v="0"/>
    <n v="30"/>
    <m/>
  </r>
  <r>
    <n v="2139"/>
    <s v="Industrial (CESION LTP)"/>
    <s v="DON RUBEN"/>
    <n v="923215"/>
    <n v="18"/>
    <x v="1"/>
    <n v="160"/>
    <n v="80.87"/>
  </r>
  <r>
    <n v="1462"/>
    <s v="Industrial (CESION LTP)"/>
    <s v="DOÑA COCA"/>
    <n v="951916"/>
    <n v="18"/>
    <x v="0"/>
    <n v="106"/>
    <n v="150.512"/>
  </r>
  <r>
    <n v="1462"/>
    <s v="Industrial (CESION LTP)"/>
    <s v="DOÑA COCA"/>
    <n v="951916"/>
    <n v="18"/>
    <x v="1"/>
    <n v="288"/>
    <n v="243.488"/>
  </r>
  <r>
    <n v="2140"/>
    <s v="Industrial (CESION LTP)"/>
    <s v="DOÑA COCA"/>
    <n v="951916"/>
    <n v="18"/>
    <x v="0"/>
    <n v="67"/>
    <n v="24.367000000000001"/>
  </r>
  <r>
    <n v="2140"/>
    <s v="Industrial (CESION LTP)"/>
    <s v="DOÑA COCA"/>
    <n v="951916"/>
    <n v="18"/>
    <x v="1"/>
    <n v="81"/>
    <n v="61.567999999999998"/>
  </r>
  <r>
    <n v="795"/>
    <s v="Industrial (CESION LTP)"/>
    <s v="HALCON I"/>
    <n v="965128"/>
    <n v="18"/>
    <x v="0"/>
    <n v="29"/>
    <m/>
  </r>
  <r>
    <n v="795"/>
    <s v="Industrial (CESION LTP)"/>
    <s v="HALCON I"/>
    <n v="965128"/>
    <n v="18"/>
    <x v="1"/>
    <n v="78"/>
    <n v="107"/>
  </r>
  <r>
    <n v="1462"/>
    <s v="Industrial (CESION LTP)"/>
    <s v="DON ERNESTO I"/>
    <n v="965442"/>
    <n v="18"/>
    <x v="0"/>
    <n v="57"/>
    <n v="93.331000000000003"/>
  </r>
  <r>
    <n v="1462"/>
    <s v="Industrial (CESION LTP)"/>
    <s v="DON ERNESTO I"/>
    <n v="965442"/>
    <n v="18"/>
    <x v="1"/>
    <n v="156"/>
    <n v="66.459000000000003"/>
  </r>
  <r>
    <n v="1460"/>
    <s v="Industrial (CESION LTP)"/>
    <s v="DON SIXTO"/>
    <n v="922996"/>
    <n v="19"/>
    <x v="0"/>
    <n v="2"/>
    <n v="65.31"/>
  </r>
  <r>
    <n v="1460"/>
    <s v="Industrial (CESION LTP)"/>
    <s v="DON SIXTO"/>
    <n v="922996"/>
    <n v="19"/>
    <x v="1"/>
    <n v="198"/>
    <n v="134.69"/>
  </r>
  <r>
    <n v="2139"/>
    <s v="Industrial (CESION LTP)"/>
    <s v="DON SIXTO"/>
    <n v="922996"/>
    <n v="19"/>
    <x v="0"/>
    <n v="60"/>
    <n v="79.995999999999995"/>
  </r>
  <r>
    <n v="2139"/>
    <s v="Industrial (CESION LTP)"/>
    <s v="DON SIXTO"/>
    <n v="922996"/>
    <n v="19"/>
    <x v="1"/>
    <n v="140"/>
    <n v="120"/>
  </r>
  <r>
    <n v="1460"/>
    <s v="Industrial (CESION LTP)"/>
    <s v="SIXTO ABRAHAM I"/>
    <n v="926655"/>
    <n v="19"/>
    <x v="0"/>
    <n v="2"/>
    <n v="78.168999999999997"/>
  </r>
  <r>
    <n v="1460"/>
    <s v="Industrial (CESION LTP)"/>
    <s v="SIXTO ABRAHAM I"/>
    <n v="926655"/>
    <n v="19"/>
    <x v="1"/>
    <n v="198"/>
    <n v="121.831"/>
  </r>
  <r>
    <n v="2099"/>
    <s v="Industrial (CESION LTP)"/>
    <s v="SIXTO ABRAHAM I"/>
    <n v="926655"/>
    <n v="19"/>
    <x v="0"/>
    <n v="40"/>
    <n v="47.869"/>
  </r>
  <r>
    <n v="2099"/>
    <s v="Industrial (CESION LTP)"/>
    <s v="SIXTO ABRAHAM I"/>
    <n v="926655"/>
    <n v="19"/>
    <x v="1"/>
    <n v="160"/>
    <n v="128.05099999999999"/>
  </r>
  <r>
    <n v="2139"/>
    <s v="Industrial (CESION LTP)"/>
    <s v="SIXTO ABRAHAM I"/>
    <n v="926655"/>
    <n v="19"/>
    <x v="0"/>
    <n v="60"/>
    <n v="75.608999999999995"/>
  </r>
  <r>
    <n v="2139"/>
    <s v="Industrial (CESION LTP)"/>
    <s v="SIXTO ABRAHAM I"/>
    <n v="926655"/>
    <n v="19"/>
    <x v="1"/>
    <n v="140"/>
    <n v="108.184"/>
  </r>
  <r>
    <n v="1048"/>
    <s v="Industrial (CESION LTP)"/>
    <s v="EDEN I"/>
    <n v="960104"/>
    <n v="19"/>
    <x v="0"/>
    <n v="32"/>
    <n v="37.902999999999999"/>
  </r>
  <r>
    <n v="1048"/>
    <s v="Industrial (CESION LTP)"/>
    <s v="EDEN I"/>
    <n v="960104"/>
    <n v="19"/>
    <x v="1"/>
    <n v="68"/>
    <n v="36.671999999999997"/>
  </r>
  <r>
    <n v="2521"/>
    <s v="Industrial (CESION LTP)"/>
    <s v="EDEN I"/>
    <n v="960104"/>
    <n v="19"/>
    <x v="0"/>
    <n v="120"/>
    <m/>
  </r>
  <r>
    <n v="2521"/>
    <s v="Industrial (CESION LTP)"/>
    <s v="EDEN I"/>
    <n v="960104"/>
    <n v="19"/>
    <x v="1"/>
    <n v="0"/>
    <m/>
  </r>
  <r>
    <n v="1462"/>
    <s v="Industrial (CESION LTP)"/>
    <s v="AZARIEL"/>
    <n v="950818"/>
    <n v="20"/>
    <x v="0"/>
    <n v="47"/>
    <n v="8.9329999999999998"/>
  </r>
  <r>
    <n v="1462"/>
    <s v="Industrial (CESION LTP)"/>
    <s v="AZARIEL"/>
    <n v="950818"/>
    <n v="20"/>
    <x v="1"/>
    <n v="127"/>
    <n v="0.372"/>
  </r>
  <r>
    <n v="2140"/>
    <s v="Industrial (CESION LTP)"/>
    <s v="AZARIEL"/>
    <n v="950818"/>
    <n v="20"/>
    <x v="0"/>
    <n v="67"/>
    <m/>
  </r>
  <r>
    <n v="2140"/>
    <s v="Industrial (CESION LTP)"/>
    <s v="AZARIEL"/>
    <n v="950818"/>
    <n v="20"/>
    <x v="1"/>
    <n v="81"/>
    <m/>
  </r>
  <r>
    <n v="1462"/>
    <s v="Industrial (CESION LTP)"/>
    <s v="DOÑA MARGARITA C"/>
    <n v="924718"/>
    <n v="21"/>
    <x v="0"/>
    <n v="61"/>
    <n v="140.523"/>
  </r>
  <r>
    <n v="1462"/>
    <s v="Industrial (CESION LTP)"/>
    <s v="DOÑA MARGARITA C"/>
    <n v="924718"/>
    <n v="21"/>
    <x v="1"/>
    <n v="165"/>
    <n v="85.477000000000004"/>
  </r>
  <r>
    <n v="2140"/>
    <s v="Industrial (CESION LTP)"/>
    <s v="DOÑA MARGARITA C"/>
    <n v="924718"/>
    <n v="21"/>
    <x v="0"/>
    <n v="67"/>
    <n v="59.774999999999999"/>
  </r>
  <r>
    <n v="2140"/>
    <s v="Industrial (CESION LTP)"/>
    <s v="DOÑA MARGARITA C"/>
    <n v="924718"/>
    <n v="21"/>
    <x v="1"/>
    <n v="81"/>
    <n v="88.224999999999994"/>
  </r>
  <r>
    <n v="1462"/>
    <s v="Industrial (CESION LTP)"/>
    <s v="RAUL M"/>
    <n v="959987"/>
    <n v="21"/>
    <x v="0"/>
    <n v="89"/>
    <n v="165.73400000000001"/>
  </r>
  <r>
    <n v="1462"/>
    <s v="Industrial (CESION LTP)"/>
    <s v="RAUL M"/>
    <n v="959987"/>
    <n v="21"/>
    <x v="1"/>
    <n v="242"/>
    <n v="165.26599999999999"/>
  </r>
  <r>
    <n v="2140"/>
    <s v="Industrial (CESION LTP)"/>
    <s v="RAUL M"/>
    <n v="959987"/>
    <n v="21"/>
    <x v="0"/>
    <n v="67"/>
    <n v="34.414000000000001"/>
  </r>
  <r>
    <n v="2140"/>
    <s v="Industrial (CESION LTP)"/>
    <s v="RAUL M"/>
    <n v="959987"/>
    <n v="21"/>
    <x v="1"/>
    <n v="81"/>
    <n v="113.586"/>
  </r>
  <r>
    <n v="1462"/>
    <s v="Industrial (CESION LTP)"/>
    <s v="CANOPUS III"/>
    <n v="961162"/>
    <n v="21"/>
    <x v="0"/>
    <n v="40.814999999999998"/>
    <n v="40.518000000000001"/>
  </r>
  <r>
    <n v="1462"/>
    <s v="Industrial (CESION LTP)"/>
    <s v="CANOPUS III"/>
    <n v="961162"/>
    <n v="21"/>
    <x v="1"/>
    <n v="22.792000000000002"/>
    <n v="22.792000000000002"/>
  </r>
  <r>
    <n v="1048"/>
    <s v="Industrial (CESION LTP)"/>
    <s v="QUIMERA"/>
    <n v="962853"/>
    <n v="21"/>
    <x v="0"/>
    <n v="32"/>
    <n v="5.6630000000000003"/>
  </r>
  <r>
    <n v="1048"/>
    <s v="Industrial (CESION LTP)"/>
    <s v="QUIMERA"/>
    <n v="962853"/>
    <n v="21"/>
    <x v="1"/>
    <n v="68"/>
    <n v="91.730999999999995"/>
  </r>
  <r>
    <n v="1462"/>
    <s v="Industrial (CESION LTP)"/>
    <s v="DON LOLO"/>
    <n v="964249"/>
    <n v="21"/>
    <x v="0"/>
    <n v="109.482"/>
    <n v="130.411"/>
  </r>
  <r>
    <n v="1462"/>
    <s v="Industrial (CESION LTP)"/>
    <s v="DON LOLO"/>
    <n v="964249"/>
    <n v="21"/>
    <x v="1"/>
    <n v="385.20800000000003"/>
    <n v="157.999"/>
  </r>
  <r>
    <n v="1462"/>
    <s v="Industrial (CESION LTP)"/>
    <s v="MARVENTO"/>
    <n v="967393"/>
    <n v="21"/>
    <x v="0"/>
    <n v="89"/>
    <n v="189.453"/>
  </r>
  <r>
    <n v="1462"/>
    <s v="Industrial (CESION LTP)"/>
    <s v="MARVENTO"/>
    <n v="967393"/>
    <n v="21"/>
    <x v="1"/>
    <n v="242"/>
    <n v="141.547"/>
  </r>
  <r>
    <n v="2140"/>
    <s v="Industrial (CESION LTP)"/>
    <s v="MARVENTO"/>
    <n v="967393"/>
    <n v="21"/>
    <x v="0"/>
    <n v="67"/>
    <n v="44.213999999999999"/>
  </r>
  <r>
    <n v="2140"/>
    <s v="Industrial (CESION LTP)"/>
    <s v="MARVENTO"/>
    <n v="967393"/>
    <n v="21"/>
    <x v="1"/>
    <n v="81"/>
    <n v="103.786"/>
  </r>
  <r>
    <n v="823"/>
    <s v="Industrial (CESION LTP)"/>
    <s v="DON DANIEL I"/>
    <n v="4564"/>
    <n v="22"/>
    <x v="0"/>
    <n v="198.328"/>
    <n v="217.57499999999999"/>
  </r>
  <r>
    <n v="823"/>
    <s v="Industrial (CESION LTP)"/>
    <s v="DON DANIEL I"/>
    <n v="4564"/>
    <n v="22"/>
    <x v="1"/>
    <n v="669.822"/>
    <n v="650.57500000000005"/>
  </r>
  <r>
    <n v="1198"/>
    <s v="Industrial (CESION LTP)"/>
    <s v="DON DANIEL I"/>
    <n v="4564"/>
    <n v="22"/>
    <x v="0"/>
    <n v="150"/>
    <n v="150.08799999999999"/>
  </r>
  <r>
    <n v="1198"/>
    <s v="Industrial (CESION LTP)"/>
    <s v="DON DANIEL I"/>
    <n v="4564"/>
    <n v="22"/>
    <x v="1"/>
    <n v="3"/>
    <n v="2.9119999999999999"/>
  </r>
  <r>
    <n v="2201"/>
    <s v="Industrial (CESION LTP)"/>
    <s v="DON DANIEL I"/>
    <n v="4564"/>
    <n v="22"/>
    <x v="0"/>
    <n v="191.268"/>
    <n v="33.972999999999999"/>
  </r>
  <r>
    <n v="2201"/>
    <s v="Industrial (CESION LTP)"/>
    <s v="DON DANIEL I"/>
    <n v="4564"/>
    <n v="22"/>
    <x v="1"/>
    <n v="297.64800000000002"/>
    <n v="110.47199999999999"/>
  </r>
  <r>
    <n v="823"/>
    <s v="Industrial (CESION LTP)"/>
    <s v="CECILIA III"/>
    <n v="959621"/>
    <n v="22"/>
    <x v="0"/>
    <n v="247.91"/>
    <n v="158.114"/>
  </r>
  <r>
    <n v="823"/>
    <s v="Industrial (CESION LTP)"/>
    <s v="CECILIA III"/>
    <n v="959621"/>
    <n v="22"/>
    <x v="1"/>
    <n v="837.27800000000002"/>
    <n v="927.07399999999996"/>
  </r>
  <r>
    <n v="1198"/>
    <s v="Industrial (CESION LTP)"/>
    <s v="CECILIA III"/>
    <n v="959621"/>
    <n v="22"/>
    <x v="0"/>
    <n v="150"/>
    <n v="137.524"/>
  </r>
  <r>
    <n v="1198"/>
    <s v="Industrial (CESION LTP)"/>
    <s v="CECILIA III"/>
    <n v="959621"/>
    <n v="22"/>
    <x v="1"/>
    <n v="3"/>
    <n v="15.476000000000001"/>
  </r>
  <r>
    <n v="823"/>
    <s v="Industrial (CESION LTP)"/>
    <s v="SANDRITA I"/>
    <n v="964861"/>
    <n v="22"/>
    <x v="0"/>
    <n v="347.07400000000001"/>
    <n v="288.13799999999998"/>
  </r>
  <r>
    <n v="823"/>
    <s v="Industrial (CESION LTP)"/>
    <s v="SANDRITA I"/>
    <n v="964861"/>
    <n v="22"/>
    <x v="1"/>
    <n v="1172.1880000000001"/>
    <n v="939.17600000000004"/>
  </r>
  <r>
    <n v="1198"/>
    <s v="Industrial (CESION LTP)"/>
    <s v="SANDRITA I"/>
    <n v="964861"/>
    <n v="22"/>
    <x v="0"/>
    <n v="300"/>
    <n v="186.92"/>
  </r>
  <r>
    <n v="1198"/>
    <s v="Industrial (CESION LTP)"/>
    <s v="SANDRITA I"/>
    <n v="964861"/>
    <n v="22"/>
    <x v="1"/>
    <n v="6"/>
    <n v="71.935000000000002"/>
  </r>
  <r>
    <n v="2201"/>
    <s v="Industrial (CESION LTP)"/>
    <s v="SANDRITA I"/>
    <n v="964861"/>
    <n v="22"/>
    <x v="0"/>
    <n v="191.268"/>
    <m/>
  </r>
  <r>
    <n v="2201"/>
    <s v="Industrial (CESION LTP)"/>
    <s v="SANDRITA I"/>
    <n v="964861"/>
    <n v="22"/>
    <x v="1"/>
    <n v="297.64800000000002"/>
    <m/>
  </r>
  <r>
    <n v="794"/>
    <s v="Industrial (CESION LTP)"/>
    <s v="MARBELLA II"/>
    <n v="966093"/>
    <n v="22"/>
    <x v="0"/>
    <n v="10"/>
    <n v="40.33"/>
  </r>
  <r>
    <n v="794"/>
    <s v="Industrial (CESION LTP)"/>
    <s v="MARBELLA II"/>
    <n v="966093"/>
    <n v="22"/>
    <x v="1"/>
    <n v="100"/>
    <n v="69.67"/>
  </r>
  <r>
    <n v="823"/>
    <s v="Industrial (CESION LTP)"/>
    <s v="INTREPIDA II"/>
    <n v="967535"/>
    <n v="22"/>
    <x v="0"/>
    <n v="99.164000000000001"/>
    <n v="96.484999999999999"/>
  </r>
  <r>
    <n v="823"/>
    <s v="Industrial (CESION LTP)"/>
    <s v="INTREPIDA II"/>
    <n v="967535"/>
    <n v="22"/>
    <x v="1"/>
    <n v="334.911"/>
    <n v="337.59"/>
  </r>
  <r>
    <n v="1198"/>
    <s v="Industrial (CESION LTP)"/>
    <s v="INTREPIDA II"/>
    <n v="967535"/>
    <n v="22"/>
    <x v="0"/>
    <n v="0"/>
    <m/>
  </r>
  <r>
    <n v="1198"/>
    <s v="Industrial (CESION LTP)"/>
    <s v="INTREPIDA II"/>
    <n v="967535"/>
    <n v="22"/>
    <x v="1"/>
    <n v="0"/>
    <m/>
  </r>
  <r>
    <n v="1638"/>
    <s v="Industrial (CESION LTP)"/>
    <s v="YEYA I"/>
    <n v="960054"/>
    <n v="24"/>
    <x v="0"/>
    <n v="10"/>
    <m/>
  </r>
  <r>
    <n v="1638"/>
    <s v="Industrial (CESION LTP)"/>
    <s v="YEYA I"/>
    <n v="960054"/>
    <n v="24"/>
    <x v="1"/>
    <n v="90"/>
    <m/>
  </r>
  <r>
    <n v="1108"/>
    <s v="Industrial (CESION LTP)"/>
    <s v="FLORENCIA"/>
    <n v="950995"/>
    <n v="25"/>
    <x v="0"/>
    <n v="130"/>
    <n v="108.03100000000001"/>
  </r>
  <r>
    <n v="1108"/>
    <s v="Industrial (CESION LTP)"/>
    <s v="FLORENCIA"/>
    <n v="950995"/>
    <n v="25"/>
    <x v="1"/>
    <n v="110"/>
    <n v="131.96899999999999"/>
  </r>
  <r>
    <n v="1107"/>
    <s v="Industrial (CESION LTP)"/>
    <s v="KORMORAN 2DO"/>
    <n v="959982"/>
    <n v="25"/>
    <x v="0"/>
    <n v="132.22300000000001"/>
    <n v="203.25899999999999"/>
  </r>
  <r>
    <n v="1107"/>
    <s v="Industrial (CESION LTP)"/>
    <s v="KORMORAN 2DO"/>
    <n v="959982"/>
    <n v="25"/>
    <x v="1"/>
    <n v="446.54899999999998"/>
    <n v="375.51299999999998"/>
  </r>
  <r>
    <n v="2367"/>
    <s v="Industrial (CESION LTP)"/>
    <s v="KORMORAN 2DO"/>
    <n v="959982"/>
    <n v="25"/>
    <x v="0"/>
    <n v="187"/>
    <m/>
  </r>
  <r>
    <n v="2367"/>
    <s v="Industrial (CESION LTP)"/>
    <s v="KORMORAN 2DO"/>
    <n v="959982"/>
    <n v="25"/>
    <x v="1"/>
    <n v="125"/>
    <m/>
  </r>
  <r>
    <n v="1107"/>
    <s v="Industrial (CESION LTP)"/>
    <s v="ARMANDO S"/>
    <n v="962899"/>
    <n v="25"/>
    <x v="0"/>
    <n v="132.22300000000001"/>
    <n v="206.24799999999999"/>
  </r>
  <r>
    <n v="1107"/>
    <s v="Industrial (CESION LTP)"/>
    <s v="ARMANDO S"/>
    <n v="962899"/>
    <n v="25"/>
    <x v="1"/>
    <n v="446.54899999999998"/>
    <n v="372.21"/>
  </r>
  <r>
    <n v="2367"/>
    <s v="Industrial (CESION LTP)"/>
    <s v="ARMANDO S"/>
    <n v="962899"/>
    <n v="25"/>
    <x v="0"/>
    <n v="187"/>
    <m/>
  </r>
  <r>
    <n v="2367"/>
    <s v="Industrial (CESION LTP)"/>
    <s v="ARMANDO S"/>
    <n v="962899"/>
    <n v="25"/>
    <x v="1"/>
    <n v="125"/>
    <m/>
  </r>
  <r>
    <n v="2053"/>
    <s v="Industrial (CESION LTP)"/>
    <s v="DON PEDRO M"/>
    <n v="902723"/>
    <n v="27"/>
    <x v="0"/>
    <n v="20"/>
    <m/>
  </r>
  <r>
    <n v="2053"/>
    <s v="Industrial (CESION LTP)"/>
    <s v="DON PEDRO M"/>
    <n v="902723"/>
    <n v="27"/>
    <x v="1"/>
    <n v="200"/>
    <m/>
  </r>
  <r>
    <n v="2053"/>
    <s v="Industrial (CESION LTP)"/>
    <s v="MESANA"/>
    <n v="963482"/>
    <n v="27"/>
    <x v="0"/>
    <n v="10"/>
    <m/>
  </r>
  <r>
    <n v="2053"/>
    <s v="Industrial (CESION LTP)"/>
    <s v="MESANA"/>
    <n v="963482"/>
    <n v="27"/>
    <x v="1"/>
    <n v="200"/>
    <m/>
  </r>
  <r>
    <n v="1198"/>
    <s v="Industrial (CESION LTP)"/>
    <s v="EMELINDA"/>
    <n v="31292"/>
    <n v="29"/>
    <x v="0"/>
    <n v="196"/>
    <n v="151.477"/>
  </r>
  <r>
    <n v="1198"/>
    <s v="Industrial (CESION LTP)"/>
    <s v="EMELINDA"/>
    <n v="31292"/>
    <n v="29"/>
    <x v="1"/>
    <n v="4"/>
    <n v="48.493000000000002"/>
  </r>
  <r>
    <n v="1528"/>
    <s v="Industrial (CESION LTP)"/>
    <s v="TIO CHITO"/>
    <n v="910624"/>
    <n v="29"/>
    <x v="0"/>
    <n v="20"/>
    <n v="88.003"/>
  </r>
  <r>
    <n v="1528"/>
    <s v="Industrial (CESION LTP)"/>
    <s v="TIO CHITO"/>
    <n v="910624"/>
    <n v="29"/>
    <x v="1"/>
    <n v="200"/>
    <n v="103.05800000000001"/>
  </r>
  <r>
    <n v="2139"/>
    <s v="Industrial (CESION LTP)"/>
    <s v="TIO CHITO"/>
    <n v="910624"/>
    <n v="29"/>
    <x v="0"/>
    <n v="40"/>
    <n v="76.707999999999998"/>
  </r>
  <r>
    <n v="2139"/>
    <s v="Industrial (CESION LTP)"/>
    <s v="TIO CHITO"/>
    <n v="910624"/>
    <n v="29"/>
    <x v="1"/>
    <n v="200"/>
    <n v="46.212000000000003"/>
  </r>
  <r>
    <n v="14"/>
    <s v="Artesanal"/>
    <s v="YENNY"/>
    <n v="950918"/>
    <n v="29"/>
    <x v="0"/>
    <n v="14.39"/>
    <m/>
  </r>
  <r>
    <n v="14"/>
    <s v="Artesanal"/>
    <s v="YENNY"/>
    <n v="950918"/>
    <n v="29"/>
    <x v="1"/>
    <n v="48.85"/>
    <m/>
  </r>
  <r>
    <n v="1528"/>
    <s v="Industrial (CESION LTP)"/>
    <s v="CAPELLO"/>
    <n v="954062"/>
    <n v="29"/>
    <x v="0"/>
    <n v="20"/>
    <n v="164.23099999999999"/>
  </r>
  <r>
    <n v="1528"/>
    <s v="Industrial (CESION LTP)"/>
    <s v="CAPELLO"/>
    <n v="954062"/>
    <n v="29"/>
    <x v="1"/>
    <n v="400"/>
    <n v="255.76900000000001"/>
  </r>
  <r>
    <n v="2139"/>
    <s v="Industrial (CESION LTP)"/>
    <s v="CAPELLO"/>
    <n v="954062"/>
    <n v="29"/>
    <x v="0"/>
    <n v="30"/>
    <n v="156.626"/>
  </r>
  <r>
    <n v="2139"/>
    <s v="Industrial (CESION LTP)"/>
    <s v="CAPELLO"/>
    <n v="954062"/>
    <n v="29"/>
    <x v="1"/>
    <n v="160"/>
    <n v="33.374000000000002"/>
  </r>
  <r>
    <n v="1462"/>
    <s v="Industrial (CESION LTP)"/>
    <s v="HURACAN I"/>
    <n v="952296"/>
    <n v="30"/>
    <x v="0"/>
    <n v="157"/>
    <n v="157"/>
  </r>
  <r>
    <n v="1462"/>
    <s v="Industrial (CESION LTP)"/>
    <s v="HURACAN I"/>
    <n v="952296"/>
    <n v="30"/>
    <x v="1"/>
    <n v="429"/>
    <n v="415.92599999999999"/>
  </r>
  <r>
    <n v="2140"/>
    <s v="Industrial (CESION LTP)"/>
    <s v="HURACAN I"/>
    <n v="952296"/>
    <n v="30"/>
    <x v="0"/>
    <n v="29"/>
    <m/>
  </r>
  <r>
    <n v="2140"/>
    <s v="Industrial (CESION LTP)"/>
    <s v="HURACAN I"/>
    <n v="952296"/>
    <n v="30"/>
    <x v="1"/>
    <n v="48"/>
    <m/>
  </r>
  <r>
    <n v="24"/>
    <s v="Artesanal"/>
    <s v="SOCOROMA II"/>
    <n v="954241"/>
    <n v="30"/>
    <x v="0"/>
    <n v="45"/>
    <n v="45"/>
  </r>
  <r>
    <n v="24"/>
    <s v="Artesanal"/>
    <s v="SOCOROMA II"/>
    <n v="954241"/>
    <n v="30"/>
    <x v="1"/>
    <n v="155"/>
    <n v="155"/>
  </r>
  <r>
    <n v="1594"/>
    <s v="Industrial (CESION LTP)"/>
    <s v="SOCOROMA II"/>
    <n v="954241"/>
    <n v="30"/>
    <x v="0"/>
    <n v="47"/>
    <n v="125.095"/>
  </r>
  <r>
    <n v="1594"/>
    <s v="Industrial (CESION LTP)"/>
    <s v="SOCOROMA II"/>
    <n v="954241"/>
    <n v="30"/>
    <x v="1"/>
    <n v="253"/>
    <n v="174.905"/>
  </r>
  <r>
    <n v="97"/>
    <s v="Artesanal"/>
    <s v="CANDELARIA"/>
    <n v="966345"/>
    <n v="30"/>
    <x v="0"/>
    <n v="30.5"/>
    <n v="25.550999999999998"/>
  </r>
  <r>
    <n v="97"/>
    <s v="Artesanal"/>
    <s v="CANDELARIA"/>
    <n v="966345"/>
    <n v="30"/>
    <x v="1"/>
    <n v="107"/>
    <n v="107"/>
  </r>
  <r>
    <n v="1594"/>
    <s v="Industrial (CESION LTP)"/>
    <s v="CANDELARIA"/>
    <n v="966345"/>
    <n v="30"/>
    <x v="0"/>
    <n v="47"/>
    <n v="120"/>
  </r>
  <r>
    <n v="1594"/>
    <s v="Industrial (CESION LTP)"/>
    <s v="CANDELARIA"/>
    <n v="966345"/>
    <n v="30"/>
    <x v="1"/>
    <n v="253"/>
    <n v="180"/>
  </r>
  <r>
    <n v="1462"/>
    <s v="Industrial (CESION LTP)"/>
    <s v="LA VICTORIA"/>
    <n v="967435"/>
    <n v="30"/>
    <x v="0"/>
    <n v="158"/>
    <n v="300.33499999999998"/>
  </r>
  <r>
    <n v="1462"/>
    <s v="Industrial (CESION LTP)"/>
    <s v="LA VICTORIA"/>
    <n v="967435"/>
    <n v="30"/>
    <x v="1"/>
    <n v="429"/>
    <n v="183.03"/>
  </r>
  <r>
    <n v="2140"/>
    <s v="Industrial (CESION LTP)"/>
    <s v="LA VICTORIA"/>
    <n v="967435"/>
    <n v="30"/>
    <x v="0"/>
    <n v="29"/>
    <m/>
  </r>
  <r>
    <n v="2140"/>
    <s v="Industrial (CESION LTP)"/>
    <s v="LA VICTORIA"/>
    <n v="967435"/>
    <n v="30"/>
    <x v="1"/>
    <n v="46"/>
    <m/>
  </r>
  <r>
    <n v="795"/>
    <s v="Industrial (CESION LTP)"/>
    <s v="LAUCA"/>
    <n v="956236"/>
    <n v="33"/>
    <x v="0"/>
    <n v="10"/>
    <n v="10"/>
  </r>
  <r>
    <n v="795"/>
    <s v="Industrial (CESION LTP)"/>
    <s v="LAUCA"/>
    <n v="956236"/>
    <n v="33"/>
    <x v="1"/>
    <n v="26"/>
    <n v="26"/>
  </r>
  <r>
    <n v="795"/>
    <s v="Industrial (CESION LTP)"/>
    <s v="YAGAN"/>
    <n v="964451"/>
    <n v="33"/>
    <x v="0"/>
    <n v="10"/>
    <n v="6.9660000000000002"/>
  </r>
  <r>
    <n v="795"/>
    <s v="Industrial (CESION LTP)"/>
    <s v="YAGAN"/>
    <n v="964451"/>
    <n v="33"/>
    <x v="1"/>
    <n v="27"/>
    <n v="30.033999999999999"/>
  </r>
  <r>
    <n v="1462"/>
    <s v="Industrial (CESION LTP)"/>
    <s v="TAMARUGAL"/>
    <n v="966129"/>
    <n v="33"/>
    <x v="0"/>
    <n v="143"/>
    <n v="65.962000000000003"/>
  </r>
  <r>
    <n v="1462"/>
    <s v="Industrial (CESION LTP)"/>
    <s v="TAMARUGAL"/>
    <n v="966129"/>
    <n v="33"/>
    <x v="1"/>
    <n v="387"/>
    <n v="200.50399999999999"/>
  </r>
  <r>
    <n v="2053"/>
    <s v="Industrial (CESION LTP)"/>
    <s v="CRISTIAN GUILLERMO"/>
    <n v="951259"/>
    <n v="34"/>
    <x v="0"/>
    <n v="20"/>
    <n v="65.03"/>
  </r>
  <r>
    <n v="2053"/>
    <s v="Industrial (CESION LTP)"/>
    <s v="CRISTIAN GUILLERMO"/>
    <n v="951259"/>
    <n v="34"/>
    <x v="1"/>
    <n v="200"/>
    <n v="5.61"/>
  </r>
  <r>
    <n v="1594"/>
    <s v="Industrial (CESION LTP)"/>
    <s v="KIPPERNES"/>
    <n v="922993"/>
    <n v="35"/>
    <x v="0"/>
    <n v="109"/>
    <n v="185.58099999999999"/>
  </r>
  <r>
    <n v="1594"/>
    <s v="Industrial (CESION LTP)"/>
    <s v="KIPPERNES"/>
    <n v="922993"/>
    <n v="35"/>
    <x v="1"/>
    <n v="591"/>
    <n v="300.63799999999998"/>
  </r>
  <r>
    <n v="1594"/>
    <s v="Industrial (CESION LTP)"/>
    <s v="SOFIA-A"/>
    <n v="960545"/>
    <n v="35"/>
    <x v="0"/>
    <n v="109"/>
    <n v="150.75200000000001"/>
  </r>
  <r>
    <n v="1594"/>
    <s v="Industrial (CESION LTP)"/>
    <s v="SOFIA-A"/>
    <n v="960545"/>
    <n v="35"/>
    <x v="1"/>
    <n v="591"/>
    <n v="142.191"/>
  </r>
  <r>
    <n v="1594"/>
    <s v="Industrial (CESION LTP)"/>
    <s v="RIO MAIPO II"/>
    <n v="960658"/>
    <n v="35"/>
    <x v="0"/>
    <n v="39"/>
    <n v="65.100999999999999"/>
  </r>
  <r>
    <n v="1594"/>
    <s v="Industrial (CESION LTP)"/>
    <s v="RIO MAIPO II"/>
    <n v="960658"/>
    <n v="35"/>
    <x v="1"/>
    <n v="211"/>
    <n v="79.239000000000004"/>
  </r>
  <r>
    <n v="2201"/>
    <s v="Industrial (CESION LTP)"/>
    <s v="RIO MAIPO II"/>
    <n v="960658"/>
    <n v="35"/>
    <x v="0"/>
    <n v="163"/>
    <n v="70.777000000000001"/>
  </r>
  <r>
    <n v="2201"/>
    <s v="Industrial (CESION LTP)"/>
    <s v="RIO MAIPO II"/>
    <n v="960658"/>
    <n v="35"/>
    <x v="1"/>
    <n v="37"/>
    <n v="23.887"/>
  </r>
  <r>
    <n v="2053"/>
    <s v="Industrial (CESION LTP)"/>
    <s v="DON MATIAS J"/>
    <n v="953085"/>
    <n v="36"/>
    <x v="0"/>
    <n v="10"/>
    <m/>
  </r>
  <r>
    <n v="2053"/>
    <s v="Industrial (CESION LTP)"/>
    <s v="DON MATIAS J"/>
    <n v="953085"/>
    <n v="36"/>
    <x v="1"/>
    <n v="100"/>
    <m/>
  </r>
  <r>
    <n v="794"/>
    <s v="Industrial (CESION LTP)"/>
    <s v="CAYUMANQUI"/>
    <n v="954711"/>
    <n v="36"/>
    <x v="0"/>
    <n v="10"/>
    <m/>
  </r>
  <r>
    <n v="794"/>
    <s v="Industrial (CESION LTP)"/>
    <s v="CAYUMANQUI"/>
    <n v="954711"/>
    <n v="36"/>
    <x v="1"/>
    <n v="100"/>
    <n v="83.204999999999998"/>
  </r>
  <r>
    <n v="76"/>
    <s v="Artesanal"/>
    <s v="DON PEDRO I"/>
    <n v="955486"/>
    <n v="36"/>
    <x v="0"/>
    <n v="30"/>
    <m/>
  </r>
  <r>
    <n v="76"/>
    <s v="Artesanal"/>
    <s v="DON PEDRO I"/>
    <n v="955486"/>
    <n v="36"/>
    <x v="1"/>
    <n v="62"/>
    <m/>
  </r>
  <r>
    <n v="847"/>
    <s v="Industrial (CESION LTP)"/>
    <s v="DON PEDRO I"/>
    <n v="955486"/>
    <n v="36"/>
    <x v="0"/>
    <n v="20"/>
    <n v="11.871"/>
  </r>
  <r>
    <n v="847"/>
    <s v="Industrial (CESION LTP)"/>
    <s v="DON PEDRO I"/>
    <n v="955486"/>
    <n v="36"/>
    <x v="1"/>
    <n v="110"/>
    <n v="118.129"/>
  </r>
  <r>
    <n v="2053"/>
    <s v="Industrial (CESION LTP)"/>
    <s v="DON PEDRO I"/>
    <n v="955486"/>
    <n v="36"/>
    <x v="0"/>
    <n v="10"/>
    <n v="58.097000000000001"/>
  </r>
  <r>
    <n v="2053"/>
    <s v="Industrial (CESION LTP)"/>
    <s v="DON PEDRO I"/>
    <n v="955486"/>
    <n v="36"/>
    <x v="1"/>
    <n v="140"/>
    <n v="91.903000000000006"/>
  </r>
  <r>
    <n v="2257"/>
    <s v="Artesanal"/>
    <s v="DON PEDRO I"/>
    <n v="955486"/>
    <n v="36"/>
    <x v="0"/>
    <n v="50"/>
    <n v="29.055"/>
  </r>
  <r>
    <n v="2257"/>
    <s v="Artesanal"/>
    <s v="DON PEDRO I"/>
    <n v="955486"/>
    <n v="36"/>
    <x v="1"/>
    <n v="80"/>
    <n v="43.42"/>
  </r>
  <r>
    <n v="2397"/>
    <s v="Industrial (CESION LTP)"/>
    <s v="DON PEDRO I"/>
    <n v="955486"/>
    <n v="36"/>
    <x v="0"/>
    <n v="30.617000000000001"/>
    <m/>
  </r>
  <r>
    <n v="2397"/>
    <s v="Industrial (CESION LTP)"/>
    <s v="DON PEDRO I"/>
    <n v="955486"/>
    <n v="36"/>
    <x v="1"/>
    <n v="119.226"/>
    <m/>
  </r>
  <r>
    <n v="795"/>
    <s v="Industrial (CESION LTP)"/>
    <s v="CAMILA DAVID"/>
    <n v="958067"/>
    <n v="36"/>
    <x v="0"/>
    <n v="19"/>
    <m/>
  </r>
  <r>
    <n v="795"/>
    <s v="Industrial (CESION LTP)"/>
    <s v="CAMILA DAVID"/>
    <n v="958067"/>
    <n v="36"/>
    <x v="1"/>
    <n v="50"/>
    <n v="69"/>
  </r>
  <r>
    <n v="1638"/>
    <s v="Industrial (CESION LTP)"/>
    <s v="PATRICK JOAQUIN"/>
    <n v="967174"/>
    <n v="36"/>
    <x v="0"/>
    <n v="20"/>
    <m/>
  </r>
  <r>
    <n v="1638"/>
    <s v="Industrial (CESION LTP)"/>
    <s v="PATRICK JOAQUIN"/>
    <n v="967174"/>
    <n v="36"/>
    <x v="1"/>
    <n v="80"/>
    <m/>
  </r>
  <r>
    <n v="1048"/>
    <s v="Industrial (CESION LTP)"/>
    <s v="ANSELMO I"/>
    <n v="954552"/>
    <n v="37"/>
    <x v="0"/>
    <n v="34.136000000000003"/>
    <n v="18.198"/>
  </r>
  <r>
    <n v="1048"/>
    <s v="Industrial (CESION LTP)"/>
    <s v="ANSELMO I"/>
    <n v="954552"/>
    <n v="37"/>
    <x v="1"/>
    <n v="72.537999999999997"/>
    <n v="87.841999999999999"/>
  </r>
  <r>
    <n v="1048"/>
    <s v="Industrial (CESION LTP)"/>
    <s v="DON LUIS ALBERTO"/>
    <n v="956044"/>
    <n v="37"/>
    <x v="0"/>
    <n v="34.136000000000003"/>
    <n v="17.001000000000001"/>
  </r>
  <r>
    <n v="1048"/>
    <s v="Industrial (CESION LTP)"/>
    <s v="DON LUIS ALBERTO"/>
    <n v="956044"/>
    <n v="37"/>
    <x v="1"/>
    <n v="72.537999999999997"/>
    <n v="89.602999999999994"/>
  </r>
  <r>
    <n v="1188"/>
    <s v="Industrial (CESION LTP)"/>
    <s v="DON LUIS ALBERTO"/>
    <n v="956044"/>
    <n v="37"/>
    <x v="0"/>
    <n v="131.80000000000001"/>
    <n v="152.63999999999999"/>
  </r>
  <r>
    <n v="1188"/>
    <s v="Industrial (CESION LTP)"/>
    <s v="DON LUIS ALBERTO"/>
    <n v="956044"/>
    <n v="37"/>
    <x v="1"/>
    <n v="254.8"/>
    <n v="233.88"/>
  </r>
  <r>
    <n v="2105"/>
    <s v="Industrial (CESION LTP)"/>
    <s v="DON LUIS ALBERTO"/>
    <n v="956044"/>
    <n v="37"/>
    <x v="0"/>
    <n v="63.6"/>
    <m/>
  </r>
  <r>
    <n v="2105"/>
    <s v="Industrial (CESION LTP)"/>
    <s v="DON LUIS ALBERTO"/>
    <n v="956044"/>
    <n v="37"/>
    <x v="1"/>
    <n v="56.7"/>
    <m/>
  </r>
  <r>
    <n v="2140"/>
    <s v="Industrial (CESION LTP)"/>
    <s v="RIEKA I"/>
    <n v="955809"/>
    <n v="38"/>
    <x v="0"/>
    <n v="67"/>
    <m/>
  </r>
  <r>
    <n v="2140"/>
    <s v="Industrial (CESION LTP)"/>
    <s v="RIEKA I"/>
    <n v="955809"/>
    <n v="38"/>
    <x v="1"/>
    <n v="81"/>
    <m/>
  </r>
  <r>
    <n v="795"/>
    <s v="Industrial (CESION LTP)"/>
    <s v="DOÑA SOFIA I"/>
    <n v="964621"/>
    <n v="38"/>
    <x v="0"/>
    <n v="12"/>
    <n v="7.7779999999999996"/>
  </r>
  <r>
    <n v="795"/>
    <s v="Industrial (CESION LTP)"/>
    <s v="DOÑA SOFIA I"/>
    <n v="964621"/>
    <n v="38"/>
    <x v="1"/>
    <n v="32"/>
    <n v="36.222000000000001"/>
  </r>
  <r>
    <n v="1462"/>
    <s v="Industrial (CESION LTP)"/>
    <s v="DOÑA SOFIA I"/>
    <n v="964621"/>
    <n v="38"/>
    <x v="0"/>
    <n v="88"/>
    <n v="34.68"/>
  </r>
  <r>
    <n v="1462"/>
    <s v="Industrial (CESION LTP)"/>
    <s v="DOÑA SOFIA I"/>
    <n v="964621"/>
    <n v="38"/>
    <x v="1"/>
    <n v="239"/>
    <n v="290.85500000000002"/>
  </r>
  <r>
    <n v="2053"/>
    <s v="Industrial (CESION LTP)"/>
    <s v="YOSHIRA"/>
    <n v="953884"/>
    <n v="40"/>
    <x v="0"/>
    <n v="20"/>
    <m/>
  </r>
  <r>
    <n v="2053"/>
    <s v="Industrial (CESION LTP)"/>
    <s v="YOSHIRA"/>
    <n v="953884"/>
    <n v="40"/>
    <x v="1"/>
    <n v="200"/>
    <m/>
  </r>
  <r>
    <n v="1528"/>
    <s v="Industrial (CESION LTP)"/>
    <s v="NAGASAKI"/>
    <n v="966858"/>
    <n v="40"/>
    <x v="0"/>
    <n v="20"/>
    <n v="61.924999999999997"/>
  </r>
  <r>
    <n v="1528"/>
    <s v="Industrial (CESION LTP)"/>
    <s v="NAGASAKI"/>
    <n v="966858"/>
    <n v="40"/>
    <x v="1"/>
    <n v="200"/>
    <n v="158.07499999999999"/>
  </r>
  <r>
    <n v="2139"/>
    <s v="Industrial (CESION LTP)"/>
    <s v="NAGASAKI"/>
    <n v="966858"/>
    <n v="40"/>
    <x v="0"/>
    <n v="30"/>
    <n v="86.727000000000004"/>
  </r>
  <r>
    <n v="2139"/>
    <s v="Industrial (CESION LTP)"/>
    <s v="NAGASAKI"/>
    <n v="966858"/>
    <n v="40"/>
    <x v="1"/>
    <n v="160"/>
    <n v="82.632999999999996"/>
  </r>
  <r>
    <n v="1594"/>
    <s v="Industrial (CESION LTP)"/>
    <s v="ANDREA C"/>
    <n v="31015"/>
    <n v="41"/>
    <x v="0"/>
    <n v="57"/>
    <n v="56.268000000000001"/>
  </r>
  <r>
    <n v="1594"/>
    <s v="Industrial (CESION LTP)"/>
    <s v="ANDREA C"/>
    <n v="31015"/>
    <n v="41"/>
    <x v="1"/>
    <n v="543"/>
    <n v="19.206"/>
  </r>
  <r>
    <n v="1594"/>
    <s v="Industrial (CESION LTP)"/>
    <s v="TSUNAMI S"/>
    <n v="966410"/>
    <n v="41"/>
    <x v="0"/>
    <n v="94"/>
    <n v="124.127"/>
  </r>
  <r>
    <n v="1594"/>
    <s v="Industrial (CESION LTP)"/>
    <s v="TSUNAMI S"/>
    <n v="966410"/>
    <n v="41"/>
    <x v="1"/>
    <n v="506"/>
    <n v="72.423000000000002"/>
  </r>
  <r>
    <n v="119"/>
    <s v="Artesanal"/>
    <s v="DOMENICA"/>
    <n v="923199"/>
    <n v="42"/>
    <x v="0"/>
    <n v="1"/>
    <m/>
  </r>
  <r>
    <n v="119"/>
    <s v="Artesanal"/>
    <s v="DOMENICA"/>
    <n v="923199"/>
    <n v="42"/>
    <x v="1"/>
    <n v="89"/>
    <m/>
  </r>
  <r>
    <n v="1110"/>
    <s v="Industrial (CESION LTP)"/>
    <s v="DOMENICA"/>
    <n v="923199"/>
    <n v="42"/>
    <x v="0"/>
    <n v="50"/>
    <n v="44.283999999999999"/>
  </r>
  <r>
    <n v="1110"/>
    <s v="Industrial (CESION LTP)"/>
    <s v="DOMENICA"/>
    <n v="923199"/>
    <n v="42"/>
    <x v="1"/>
    <n v="200"/>
    <n v="205.71600000000001"/>
  </r>
  <r>
    <n v="1574"/>
    <s v="Industrial (CESION LTP)"/>
    <s v="DOMENICA"/>
    <n v="923199"/>
    <n v="42"/>
    <x v="0"/>
    <n v="20"/>
    <n v="39.290999999999997"/>
  </r>
  <r>
    <n v="1574"/>
    <s v="Industrial (CESION LTP)"/>
    <s v="DOMENICA"/>
    <n v="923199"/>
    <n v="42"/>
    <x v="1"/>
    <n v="230"/>
    <n v="210.714"/>
  </r>
  <r>
    <n v="1883"/>
    <s v="Artesanal"/>
    <s v="DOMENICA"/>
    <n v="923199"/>
    <n v="42"/>
    <x v="0"/>
    <n v="100"/>
    <n v="99.765000000000001"/>
  </r>
  <r>
    <n v="1883"/>
    <s v="Artesanal"/>
    <s v="DOMENICA"/>
    <n v="923199"/>
    <n v="42"/>
    <x v="1"/>
    <n v="300"/>
    <n v="335.83"/>
  </r>
  <r>
    <n v="2052"/>
    <s v="Artesanal"/>
    <s v="DOMENICA"/>
    <n v="923199"/>
    <n v="42"/>
    <x v="0"/>
    <n v="87"/>
    <n v="15.272"/>
  </r>
  <r>
    <n v="2052"/>
    <s v="Artesanal"/>
    <s v="DOMENICA"/>
    <n v="923199"/>
    <n v="42"/>
    <x v="1"/>
    <n v="128"/>
    <n v="199.72800000000001"/>
  </r>
  <r>
    <n v="2139"/>
    <s v="Industrial (CESION LTP)"/>
    <s v="DOMENICA"/>
    <n v="923199"/>
    <n v="42"/>
    <x v="0"/>
    <n v="50"/>
    <m/>
  </r>
  <r>
    <n v="2139"/>
    <s v="Industrial (CESION LTP)"/>
    <s v="DOMENICA"/>
    <n v="923199"/>
    <n v="42"/>
    <x v="1"/>
    <n v="250"/>
    <n v="300"/>
  </r>
  <r>
    <n v="117"/>
    <s v="Artesanal"/>
    <s v="VENTISQUERO"/>
    <n v="958905"/>
    <n v="42"/>
    <x v="0"/>
    <n v="1"/>
    <m/>
  </r>
  <r>
    <n v="117"/>
    <s v="Artesanal"/>
    <s v="VENTISQUERO"/>
    <n v="958905"/>
    <n v="42"/>
    <x v="1"/>
    <n v="89"/>
    <m/>
  </r>
  <r>
    <n v="1110"/>
    <s v="Industrial (CESION LTP)"/>
    <s v="RUELI"/>
    <n v="964068"/>
    <n v="42"/>
    <x v="0"/>
    <n v="10"/>
    <n v="13.686999999999999"/>
  </r>
  <r>
    <n v="1110"/>
    <s v="Industrial (CESION LTP)"/>
    <s v="RUELI"/>
    <n v="964068"/>
    <n v="42"/>
    <x v="1"/>
    <n v="100"/>
    <n v="81.947999999999993"/>
  </r>
  <r>
    <n v="2027"/>
    <s v="Artesanal"/>
    <s v="RUELI"/>
    <n v="964068"/>
    <n v="42"/>
    <x v="0"/>
    <n v="25"/>
    <n v="6.4089999999999998"/>
  </r>
  <r>
    <n v="2027"/>
    <s v="Artesanal"/>
    <s v="RUELI"/>
    <n v="964068"/>
    <n v="42"/>
    <x v="1"/>
    <n v="75"/>
    <n v="91.501000000000005"/>
  </r>
  <r>
    <n v="2257"/>
    <s v="Artesanal"/>
    <s v="RUELI"/>
    <n v="964068"/>
    <n v="42"/>
    <x v="0"/>
    <n v="40"/>
    <m/>
  </r>
  <r>
    <n v="2257"/>
    <s v="Artesanal"/>
    <s v="RUELI"/>
    <n v="964068"/>
    <n v="42"/>
    <x v="1"/>
    <n v="40"/>
    <m/>
  </r>
  <r>
    <n v="70"/>
    <s v="Artesanal"/>
    <s v="JOAQUIN ISAAC"/>
    <n v="966875"/>
    <n v="42"/>
    <x v="0"/>
    <n v="27.65"/>
    <n v="52.100999999999999"/>
  </r>
  <r>
    <n v="70"/>
    <s v="Artesanal"/>
    <s v="JOAQUIN ISAAC"/>
    <n v="966875"/>
    <n v="42"/>
    <x v="1"/>
    <n v="77.3"/>
    <n v="29.619"/>
  </r>
  <r>
    <n v="104"/>
    <s v="Artesanal"/>
    <s v="JOAQUIN ISAAC"/>
    <n v="966875"/>
    <n v="42"/>
    <x v="0"/>
    <n v="10"/>
    <m/>
  </r>
  <r>
    <n v="104"/>
    <s v="Artesanal"/>
    <s v="JOAQUIN ISAAC"/>
    <n v="966875"/>
    <n v="42"/>
    <x v="1"/>
    <n v="90"/>
    <m/>
  </r>
  <r>
    <n v="2139"/>
    <s v="Industrial (CESION LTP)"/>
    <s v="JOAQUIN ISAAC"/>
    <n v="966875"/>
    <n v="42"/>
    <x v="0"/>
    <n v="70"/>
    <n v="44.027999999999999"/>
  </r>
  <r>
    <n v="2139"/>
    <s v="Industrial (CESION LTP)"/>
    <s v="JOAQUIN ISAAC"/>
    <n v="966875"/>
    <n v="42"/>
    <x v="1"/>
    <n v="180"/>
    <n v="56.241999999999997"/>
  </r>
  <r>
    <n v="2257"/>
    <s v="Artesanal"/>
    <s v="JOAQUIN ISAAC"/>
    <n v="966875"/>
    <n v="42"/>
    <x v="0"/>
    <n v="100"/>
    <m/>
  </r>
  <r>
    <n v="2257"/>
    <s v="Artesanal"/>
    <s v="JOAQUIN ISAAC"/>
    <n v="966875"/>
    <n v="42"/>
    <x v="1"/>
    <n v="60"/>
    <m/>
  </r>
  <r>
    <n v="44"/>
    <s v="Artesanal"/>
    <s v="ENZO NICOLAS I"/>
    <n v="967692"/>
    <n v="42"/>
    <x v="0"/>
    <n v="113.85"/>
    <n v="195.91300000000001"/>
  </r>
  <r>
    <n v="44"/>
    <s v="Artesanal"/>
    <s v="ENZO NICOLAS I"/>
    <n v="967692"/>
    <n v="42"/>
    <x v="1"/>
    <n v="386.35"/>
    <n v="306.08699999999999"/>
  </r>
  <r>
    <n v="93"/>
    <s v="Artesanal"/>
    <s v="ENZO NICOLAS I"/>
    <n v="967692"/>
    <n v="42"/>
    <x v="0"/>
    <n v="110.8"/>
    <n v="35.426000000000002"/>
  </r>
  <r>
    <n v="93"/>
    <s v="Artesanal"/>
    <s v="ENZO NICOLAS I"/>
    <n v="967692"/>
    <n v="42"/>
    <x v="1"/>
    <n v="400.3"/>
    <n v="141.56899999999999"/>
  </r>
  <r>
    <n v="2125"/>
    <s v="Artesanal"/>
    <s v="ENZO NICOLAS I"/>
    <n v="967692"/>
    <n v="42"/>
    <x v="0"/>
    <n v="71"/>
    <m/>
  </r>
  <r>
    <n v="2125"/>
    <s v="Artesanal"/>
    <s v="ENZO NICOLAS I"/>
    <n v="967692"/>
    <n v="42"/>
    <x v="1"/>
    <n v="177"/>
    <m/>
  </r>
  <r>
    <n v="847"/>
    <s v="Industrial (CESION LTP)"/>
    <s v="YOLANDA S"/>
    <n v="963890"/>
    <n v="45"/>
    <x v="0"/>
    <n v="10"/>
    <n v="10"/>
  </r>
  <r>
    <n v="847"/>
    <s v="Industrial (CESION LTP)"/>
    <s v="YOLANDA S"/>
    <n v="963890"/>
    <n v="45"/>
    <x v="1"/>
    <n v="150"/>
    <n v="150"/>
  </r>
  <r>
    <n v="2139"/>
    <s v="Industrial (CESION LTP)"/>
    <s v="YOLANDA S"/>
    <n v="963890"/>
    <n v="45"/>
    <x v="0"/>
    <n v="20"/>
    <n v="0.109"/>
  </r>
  <r>
    <n v="2139"/>
    <s v="Industrial (CESION LTP)"/>
    <s v="YOLANDA S"/>
    <n v="963890"/>
    <n v="45"/>
    <x v="1"/>
    <n v="100"/>
    <n v="5.3209999999999997"/>
  </r>
  <r>
    <n v="1594"/>
    <s v="Industrial (CESION LTP)"/>
    <s v="TURIMAR II"/>
    <n v="31043"/>
    <n v="46"/>
    <x v="0"/>
    <n v="39"/>
    <n v="59.906999999999996"/>
  </r>
  <r>
    <n v="1594"/>
    <s v="Industrial (CESION LTP)"/>
    <s v="TURIMAR II"/>
    <n v="31043"/>
    <n v="46"/>
    <x v="1"/>
    <n v="211"/>
    <n v="92.783000000000001"/>
  </r>
  <r>
    <n v="1594"/>
    <s v="Industrial (CESION LTP)"/>
    <s v="BLANCA ESTELA"/>
    <n v="902767"/>
    <n v="46"/>
    <x v="0"/>
    <n v="16"/>
    <n v="39.570999999999998"/>
  </r>
  <r>
    <n v="1594"/>
    <s v="Industrial (CESION LTP)"/>
    <s v="BLANCA ESTELA"/>
    <n v="902767"/>
    <n v="46"/>
    <x v="1"/>
    <n v="84"/>
    <n v="60.429000000000002"/>
  </r>
  <r>
    <n v="1594"/>
    <s v="Industrial (CESION LTP)"/>
    <s v="TURIMAR III"/>
    <n v="923223"/>
    <n v="46"/>
    <x v="0"/>
    <n v="39"/>
    <n v="96.82"/>
  </r>
  <r>
    <n v="1594"/>
    <s v="Industrial (CESION LTP)"/>
    <s v="TURIMAR III"/>
    <n v="923223"/>
    <n v="46"/>
    <x v="1"/>
    <n v="211"/>
    <n v="101.46299999999999"/>
  </r>
  <r>
    <n v="1462"/>
    <s v="Industrial (CESION LTP)"/>
    <s v="MARICIA"/>
    <n v="39473"/>
    <n v="47"/>
    <x v="0"/>
    <n v="70"/>
    <n v="149.25399999999999"/>
  </r>
  <r>
    <n v="1462"/>
    <s v="Industrial (CESION LTP)"/>
    <s v="MARICIA"/>
    <n v="39473"/>
    <n v="47"/>
    <x v="1"/>
    <n v="190"/>
    <n v="110.746"/>
  </r>
  <r>
    <n v="2140"/>
    <s v="Industrial (CESION LTP)"/>
    <s v="MARICIA"/>
    <n v="39473"/>
    <n v="47"/>
    <x v="0"/>
    <n v="67"/>
    <n v="14.712"/>
  </r>
  <r>
    <n v="2140"/>
    <s v="Industrial (CESION LTP)"/>
    <s v="MARICIA"/>
    <n v="39473"/>
    <n v="47"/>
    <x v="1"/>
    <n v="81"/>
    <n v="50.173000000000002"/>
  </r>
  <r>
    <n v="1462"/>
    <s v="Industrial (CESION LTP)"/>
    <s v="DON ARMANDO"/>
    <n v="922965"/>
    <n v="47"/>
    <x v="0"/>
    <n v="59"/>
    <n v="82.879000000000005"/>
  </r>
  <r>
    <n v="1462"/>
    <s v="Industrial (CESION LTP)"/>
    <s v="DON ARMANDO"/>
    <n v="922965"/>
    <n v="47"/>
    <x v="1"/>
    <n v="160"/>
    <n v="113.161"/>
  </r>
  <r>
    <n v="1594"/>
    <s v="Industrial (CESION LTP)"/>
    <s v="DONCELLA II"/>
    <n v="951919"/>
    <n v="47"/>
    <x v="0"/>
    <n v="16"/>
    <n v="11.609"/>
  </r>
  <r>
    <n v="1594"/>
    <s v="Industrial (CESION LTP)"/>
    <s v="DONCELLA II"/>
    <n v="951919"/>
    <n v="47"/>
    <x v="1"/>
    <n v="84"/>
    <n v="0.251"/>
  </r>
  <r>
    <n v="2053"/>
    <s v="Industrial (CESION LTP)"/>
    <s v="MACEDONIA I"/>
    <n v="952183"/>
    <n v="47"/>
    <x v="0"/>
    <n v="20"/>
    <m/>
  </r>
  <r>
    <n v="2053"/>
    <s v="Industrial (CESION LTP)"/>
    <s v="MACEDONIA I"/>
    <n v="952183"/>
    <n v="47"/>
    <x v="1"/>
    <n v="200"/>
    <m/>
  </r>
  <r>
    <n v="1594"/>
    <s v="Industrial (CESION LTP)"/>
    <s v="PEDRO JOSÉ"/>
    <n v="953992"/>
    <n v="47"/>
    <x v="0"/>
    <n v="55"/>
    <n v="70.391999999999996"/>
  </r>
  <r>
    <n v="1594"/>
    <s v="Industrial (CESION LTP)"/>
    <s v="PEDRO JOSÉ"/>
    <n v="953992"/>
    <n v="47"/>
    <x v="1"/>
    <n v="295"/>
    <n v="32.078000000000003"/>
  </r>
  <r>
    <n v="1594"/>
    <s v="Industrial (CESION LTP)"/>
    <s v="DON MIGUEL"/>
    <n v="954609"/>
    <n v="47"/>
    <x v="0"/>
    <n v="47"/>
    <n v="134.48500000000001"/>
  </r>
  <r>
    <n v="1594"/>
    <s v="Industrial (CESION LTP)"/>
    <s v="DON MIGUEL"/>
    <n v="954609"/>
    <n v="47"/>
    <x v="1"/>
    <n v="253"/>
    <n v="112.61"/>
  </r>
  <r>
    <n v="1594"/>
    <s v="Industrial (CESION LTP)"/>
    <s v="DON MIGUEL II"/>
    <n v="955330"/>
    <n v="47"/>
    <x v="0"/>
    <n v="31"/>
    <n v="89.338999999999999"/>
  </r>
  <r>
    <n v="1594"/>
    <s v="Industrial (CESION LTP)"/>
    <s v="DON MIGUEL II"/>
    <n v="955330"/>
    <n v="47"/>
    <x v="1"/>
    <n v="169"/>
    <n v="72.555999999999997"/>
  </r>
  <r>
    <n v="1594"/>
    <s v="Industrial (CESION LTP)"/>
    <s v="PITUCO"/>
    <n v="955404"/>
    <n v="47"/>
    <x v="0"/>
    <n v="47"/>
    <n v="116.277"/>
  </r>
  <r>
    <n v="1594"/>
    <s v="Industrial (CESION LTP)"/>
    <s v="PITUCO"/>
    <n v="955404"/>
    <n v="47"/>
    <x v="1"/>
    <n v="253"/>
    <n v="98.253"/>
  </r>
  <r>
    <n v="1462"/>
    <s v="Industrial (CESION LTP)"/>
    <s v="ESTURION"/>
    <n v="958085"/>
    <n v="47"/>
    <x v="0"/>
    <n v="47"/>
    <n v="115.929"/>
  </r>
  <r>
    <n v="1462"/>
    <s v="Industrial (CESION LTP)"/>
    <s v="ESTURION"/>
    <n v="958085"/>
    <n v="47"/>
    <x v="1"/>
    <n v="129"/>
    <n v="60.070999999999998"/>
  </r>
  <r>
    <n v="2140"/>
    <s v="Industrial (CESION LTP)"/>
    <s v="ESTURION"/>
    <n v="958085"/>
    <n v="47"/>
    <x v="0"/>
    <n v="67"/>
    <m/>
  </r>
  <r>
    <n v="2140"/>
    <s v="Industrial (CESION LTP)"/>
    <s v="ESTURION"/>
    <n v="958085"/>
    <n v="47"/>
    <x v="1"/>
    <n v="81"/>
    <m/>
  </r>
  <r>
    <n v="2053"/>
    <s v="Industrial (CESION LTP)"/>
    <s v="DOÑA CANDELARIA"/>
    <n v="926664"/>
    <n v="48"/>
    <x v="0"/>
    <n v="20"/>
    <n v="4.0529999999999999"/>
  </r>
  <r>
    <n v="2053"/>
    <s v="Industrial (CESION LTP)"/>
    <s v="DOÑA CANDELARIA"/>
    <n v="926664"/>
    <n v="48"/>
    <x v="1"/>
    <n v="200"/>
    <n v="54.182000000000002"/>
  </r>
  <r>
    <n v="794"/>
    <s v="Industrial (CESION LTP)"/>
    <s v="ISABEL V "/>
    <n v="967223"/>
    <n v="48"/>
    <x v="0"/>
    <n v="10"/>
    <m/>
  </r>
  <r>
    <n v="794"/>
    <s v="Industrial (CESION LTP)"/>
    <s v="ISABEL V "/>
    <n v="967223"/>
    <n v="48"/>
    <x v="1"/>
    <n v="100"/>
    <m/>
  </r>
  <r>
    <n v="1528"/>
    <s v="Industrial (CESION LTP)"/>
    <s v="POSEIDON II"/>
    <n v="902733"/>
    <n v="49"/>
    <x v="0"/>
    <n v="20"/>
    <n v="93.168000000000006"/>
  </r>
  <r>
    <n v="1528"/>
    <s v="Industrial (CESION LTP)"/>
    <s v="POSEIDON II"/>
    <n v="902733"/>
    <n v="49"/>
    <x v="1"/>
    <n v="200"/>
    <n v="126.83199999999999"/>
  </r>
  <r>
    <n v="2139"/>
    <s v="Industrial (CESION LTP)"/>
    <s v="POSEIDON II"/>
    <n v="902733"/>
    <n v="49"/>
    <x v="0"/>
    <n v="30"/>
    <n v="58.869"/>
  </r>
  <r>
    <n v="2139"/>
    <s v="Industrial (CESION LTP)"/>
    <s v="POSEIDON II"/>
    <n v="902733"/>
    <n v="49"/>
    <x v="1"/>
    <n v="160"/>
    <n v="130.25700000000001"/>
  </r>
  <r>
    <n v="1594"/>
    <s v="Industrial (CESION LTP)"/>
    <s v="PUERTO BALLARTA"/>
    <n v="952323"/>
    <n v="49"/>
    <x v="0"/>
    <n v="55"/>
    <n v="119.399"/>
  </r>
  <r>
    <n v="1594"/>
    <s v="Industrial (CESION LTP)"/>
    <s v="PUERTO BALLARTA"/>
    <n v="952323"/>
    <n v="49"/>
    <x v="1"/>
    <n v="295"/>
    <n v="105.271"/>
  </r>
  <r>
    <n v="1462"/>
    <s v="Industrial (CESION LTP)"/>
    <s v="ADONAI"/>
    <n v="952868"/>
    <n v="49"/>
    <x v="0"/>
    <n v="36"/>
    <n v="58.786999999999999"/>
  </r>
  <r>
    <n v="1462"/>
    <s v="Industrial (CESION LTP)"/>
    <s v="ADONAI"/>
    <n v="952868"/>
    <n v="49"/>
    <x v="1"/>
    <n v="98"/>
    <n v="58.993000000000002"/>
  </r>
  <r>
    <n v="1638"/>
    <s v="Industrial (CESION LTP)"/>
    <s v="NAZARETH II"/>
    <n v="956608"/>
    <n v="49"/>
    <x v="0"/>
    <n v="10"/>
    <n v="45.533999999999999"/>
  </r>
  <r>
    <n v="1638"/>
    <s v="Industrial (CESION LTP)"/>
    <s v="NAZARETH II"/>
    <n v="956608"/>
    <n v="49"/>
    <x v="1"/>
    <n v="90"/>
    <n v="54.466000000000001"/>
  </r>
  <r>
    <n v="1594"/>
    <s v="Industrial (CESION LTP)"/>
    <s v="CARPINTERO"/>
    <n v="961564"/>
    <n v="49"/>
    <x v="0"/>
    <n v="23"/>
    <m/>
  </r>
  <r>
    <n v="1594"/>
    <s v="Industrial (CESION LTP)"/>
    <s v="CARPINTERO"/>
    <n v="961564"/>
    <n v="49"/>
    <x v="1"/>
    <n v="127"/>
    <m/>
  </r>
  <r>
    <n v="1079"/>
    <s v="Industrial (CESION LTP)"/>
    <s v="MAR DE LIGURIA"/>
    <n v="956591"/>
    <n v="50"/>
    <x v="0"/>
    <n v="100"/>
    <n v="117.39100000000001"/>
  </r>
  <r>
    <n v="1079"/>
    <s v="Industrial (CESION LTP)"/>
    <s v="MAR DE LIGURIA"/>
    <n v="956591"/>
    <n v="50"/>
    <x v="1"/>
    <n v="200"/>
    <n v="172.21899999999999"/>
  </r>
  <r>
    <n v="1411"/>
    <s v="Artesanal"/>
    <s v="MAR DE LIGURIA"/>
    <n v="956591"/>
    <n v="50"/>
    <x v="0"/>
    <n v="25"/>
    <n v="12.68"/>
  </r>
  <r>
    <n v="1411"/>
    <s v="Artesanal"/>
    <s v="MAR DE LIGURIA"/>
    <n v="956591"/>
    <n v="50"/>
    <x v="1"/>
    <n v="575"/>
    <n v="33.07"/>
  </r>
  <r>
    <n v="1462"/>
    <s v="Industrial (CESION LTP)"/>
    <s v="CARMEN LORETO"/>
    <n v="958713"/>
    <n v="50"/>
    <x v="0"/>
    <n v="83"/>
    <n v="20"/>
  </r>
  <r>
    <n v="1462"/>
    <s v="Industrial (CESION LTP)"/>
    <s v="CARMEN LORETO"/>
    <n v="958713"/>
    <n v="50"/>
    <x v="1"/>
    <n v="227"/>
    <n v="13.363"/>
  </r>
  <r>
    <n v="1528"/>
    <s v="Industrial (CESION LTP)"/>
    <s v="TOME II"/>
    <n v="960060"/>
    <n v="50"/>
    <x v="0"/>
    <n v="20"/>
    <n v="130.94200000000001"/>
  </r>
  <r>
    <n v="1528"/>
    <s v="Industrial (CESION LTP)"/>
    <s v="TOME II"/>
    <n v="960060"/>
    <n v="50"/>
    <x v="1"/>
    <n v="200"/>
    <n v="89.058000000000007"/>
  </r>
  <r>
    <n v="2139"/>
    <s v="Industrial (CESION LTP)"/>
    <s v="TOME II"/>
    <n v="960060"/>
    <n v="50"/>
    <x v="0"/>
    <n v="30"/>
    <n v="126.08499999999999"/>
  </r>
  <r>
    <n v="2139"/>
    <s v="Industrial (CESION LTP)"/>
    <s v="TOME II"/>
    <n v="960060"/>
    <n v="50"/>
    <x v="1"/>
    <n v="160"/>
    <n v="63.914999999999999"/>
  </r>
  <r>
    <n v="2026"/>
    <s v="Artesanal"/>
    <s v="MAULINA V"/>
    <n v="962146"/>
    <n v="50"/>
    <x v="0"/>
    <n v="50"/>
    <n v="58.064"/>
  </r>
  <r>
    <n v="2026"/>
    <s v="Artesanal"/>
    <s v="MAULINA V"/>
    <n v="962146"/>
    <n v="50"/>
    <x v="1"/>
    <n v="250"/>
    <n v="11.196"/>
  </r>
  <r>
    <n v="794"/>
    <s v="Industrial (CESION LTP)"/>
    <s v="AMPARITO I"/>
    <n v="963607"/>
    <n v="50"/>
    <x v="0"/>
    <n v="10"/>
    <n v="81.504000000000005"/>
  </r>
  <r>
    <n v="794"/>
    <s v="Industrial (CESION LTP)"/>
    <s v="AMPARITO I"/>
    <n v="963607"/>
    <n v="50"/>
    <x v="1"/>
    <n v="100"/>
    <n v="27.745999999999999"/>
  </r>
  <r>
    <n v="794"/>
    <s v="Industrial (CESION LTP)"/>
    <s v="JUANITA I"/>
    <n v="964344"/>
    <n v="51"/>
    <x v="0"/>
    <n v="10"/>
    <n v="50.53"/>
  </r>
  <r>
    <n v="794"/>
    <s v="Industrial (CESION LTP)"/>
    <s v="JUANITA I"/>
    <n v="964344"/>
    <n v="51"/>
    <x v="1"/>
    <n v="100"/>
    <n v="59.47"/>
  </r>
  <r>
    <n v="795"/>
    <s v="Industrial (CESION LTP)"/>
    <s v="DON KEVIN"/>
    <n v="913411"/>
    <n v="52"/>
    <x v="0"/>
    <n v="44"/>
    <n v="30.684000000000001"/>
  </r>
  <r>
    <n v="795"/>
    <s v="Industrial (CESION LTP)"/>
    <s v="DON KEVIN"/>
    <n v="913411"/>
    <n v="52"/>
    <x v="1"/>
    <n v="118"/>
    <n v="118"/>
  </r>
  <r>
    <n v="1638"/>
    <s v="Industrial (CESION LTP)"/>
    <s v="DON GUILLERMO I"/>
    <n v="951136"/>
    <n v="52"/>
    <x v="0"/>
    <n v="10"/>
    <n v="68.63"/>
  </r>
  <r>
    <n v="1638"/>
    <s v="Industrial (CESION LTP)"/>
    <s v="DON GUILLERMO I"/>
    <n v="951136"/>
    <n v="52"/>
    <x v="1"/>
    <n v="90"/>
    <n v="52.543999999999997"/>
  </r>
  <r>
    <n v="2485"/>
    <s v="Industrial (CESION LTP)"/>
    <s v="DON GUILLERMO I"/>
    <n v="951136"/>
    <n v="52"/>
    <x v="0"/>
    <n v="0"/>
    <m/>
  </r>
  <r>
    <n v="2485"/>
    <s v="Industrial (CESION LTP)"/>
    <s v="DON GUILLERMO I"/>
    <n v="951136"/>
    <n v="52"/>
    <x v="1"/>
    <n v="86.709000000000003"/>
    <m/>
  </r>
  <r>
    <n v="2139"/>
    <s v="Industrial (CESION LTP)"/>
    <s v="CARLOS PATRICIO"/>
    <n v="952052"/>
    <n v="52"/>
    <x v="0"/>
    <n v="20"/>
    <n v="20"/>
  </r>
  <r>
    <n v="2139"/>
    <s v="Industrial (CESION LTP)"/>
    <s v="CARLOS PATRICIO"/>
    <n v="952052"/>
    <n v="52"/>
    <x v="1"/>
    <n v="130"/>
    <n v="38.902999999999999"/>
  </r>
  <r>
    <n v="1196"/>
    <s v="Industrial (CESION LTP)"/>
    <s v="LAGO RANCO"/>
    <n v="953084"/>
    <n v="52"/>
    <x v="0"/>
    <n v="260"/>
    <n v="190.018"/>
  </r>
  <r>
    <n v="1196"/>
    <s v="Industrial (CESION LTP)"/>
    <s v="LAGO RANCO"/>
    <n v="953084"/>
    <n v="52"/>
    <x v="1"/>
    <n v="40"/>
    <n v="109.532"/>
  </r>
  <r>
    <n v="847"/>
    <s v="Industrial (CESION LTP)"/>
    <s v="RIO LOA I"/>
    <n v="956244"/>
    <n v="52"/>
    <x v="0"/>
    <n v="10"/>
    <n v="58.689"/>
  </r>
  <r>
    <n v="847"/>
    <s v="Industrial (CESION LTP)"/>
    <s v="RIO LOA I"/>
    <n v="956244"/>
    <n v="52"/>
    <x v="1"/>
    <n v="150"/>
    <n v="101.31100000000001"/>
  </r>
  <r>
    <n v="2257"/>
    <s v="Artesanal"/>
    <s v="RIO LOA I"/>
    <n v="956244"/>
    <n v="52"/>
    <x v="0"/>
    <n v="30"/>
    <n v="38.701999999999998"/>
  </r>
  <r>
    <n v="2257"/>
    <s v="Artesanal"/>
    <s v="RIO LOA I"/>
    <n v="956244"/>
    <n v="52"/>
    <x v="1"/>
    <n v="140"/>
    <n v="6.9779999999999998"/>
  </r>
  <r>
    <n v="1110"/>
    <s v="Industrial (CESION LTP)"/>
    <s v="HABACUC"/>
    <n v="961133"/>
    <n v="52"/>
    <x v="0"/>
    <n v="20"/>
    <n v="20"/>
  </r>
  <r>
    <n v="1110"/>
    <s v="Industrial (CESION LTP)"/>
    <s v="HABACUC"/>
    <n v="961133"/>
    <n v="52"/>
    <x v="1"/>
    <n v="150"/>
    <n v="150.001"/>
  </r>
  <r>
    <n v="794"/>
    <s v="Industrial (CESION LTP)"/>
    <s v="FLOR MARLENE"/>
    <n v="962497"/>
    <n v="52"/>
    <x v="0"/>
    <n v="10"/>
    <n v="18.437999999999999"/>
  </r>
  <r>
    <n v="794"/>
    <s v="Industrial (CESION LTP)"/>
    <s v="FLOR MARLENE"/>
    <n v="962497"/>
    <n v="52"/>
    <x v="1"/>
    <n v="100"/>
    <n v="40.302"/>
  </r>
  <r>
    <n v="1110"/>
    <s v="Industrial (CESION LTP)"/>
    <s v="YENNY VALESKA II"/>
    <n v="966236"/>
    <n v="52"/>
    <x v="0"/>
    <n v="5"/>
    <n v="5"/>
  </r>
  <r>
    <n v="1110"/>
    <s v="Industrial (CESION LTP)"/>
    <s v="YENNY VALESKA II"/>
    <n v="966236"/>
    <n v="52"/>
    <x v="1"/>
    <n v="95"/>
    <n v="46.429000000000002"/>
  </r>
  <r>
    <n v="1112"/>
    <s v="Industrial (CESION LTP)"/>
    <s v="JOSEFA I "/>
    <n v="966342"/>
    <n v="52"/>
    <x v="0"/>
    <n v="48"/>
    <n v="50.612000000000002"/>
  </r>
  <r>
    <n v="1112"/>
    <s v="Industrial (CESION LTP)"/>
    <s v="JOSEFA I "/>
    <n v="966342"/>
    <n v="52"/>
    <x v="1"/>
    <n v="102"/>
    <n v="98.334000000000003"/>
  </r>
  <r>
    <n v="1638"/>
    <s v="Industrial (CESION LTP)"/>
    <s v="JOSEFA I "/>
    <n v="966342"/>
    <n v="52"/>
    <x v="0"/>
    <n v="11"/>
    <n v="11.558"/>
  </r>
  <r>
    <n v="1638"/>
    <s v="Industrial (CESION LTP)"/>
    <s v="JOSEFA I "/>
    <n v="966342"/>
    <n v="52"/>
    <x v="1"/>
    <n v="81"/>
    <n v="80.441999999999993"/>
  </r>
  <r>
    <n v="2122"/>
    <s v="Industrial (CESION LTP)"/>
    <s v="JOSEFA I "/>
    <n v="966342"/>
    <n v="52"/>
    <x v="0"/>
    <n v="2"/>
    <n v="9.1679999999999993"/>
  </r>
  <r>
    <n v="2122"/>
    <s v="Industrial (CESION LTP)"/>
    <s v="JOSEFA I "/>
    <n v="966342"/>
    <n v="52"/>
    <x v="1"/>
    <n v="48"/>
    <n v="2.2919999999999998"/>
  </r>
  <r>
    <n v="2257"/>
    <s v="Artesanal"/>
    <s v="JOSEFA I "/>
    <n v="966342"/>
    <n v="52"/>
    <x v="0"/>
    <n v="100"/>
    <m/>
  </r>
  <r>
    <n v="2257"/>
    <s v="Artesanal"/>
    <s v="JOSEFA I "/>
    <n v="966342"/>
    <n v="52"/>
    <x v="1"/>
    <n v="50"/>
    <m/>
  </r>
  <r>
    <n v="795"/>
    <s v="Industrial (CESION LTP)"/>
    <s v="DON MANUEL R"/>
    <n v="955517"/>
    <n v="55"/>
    <x v="0"/>
    <n v="25"/>
    <n v="7.4539999999999997"/>
  </r>
  <r>
    <n v="795"/>
    <s v="Industrial (CESION LTP)"/>
    <s v="DON MANUEL R"/>
    <n v="955517"/>
    <n v="55"/>
    <x v="1"/>
    <n v="67"/>
    <n v="84.546000000000006"/>
  </r>
  <r>
    <n v="1462"/>
    <s v="Industrial (CESION LTP)"/>
    <s v="DON MANUEL R"/>
    <n v="955517"/>
    <n v="55"/>
    <x v="0"/>
    <n v="70"/>
    <n v="101.85299999999999"/>
  </r>
  <r>
    <n v="1462"/>
    <s v="Industrial (CESION LTP)"/>
    <s v="DON MANUEL R"/>
    <n v="955517"/>
    <n v="55"/>
    <x v="1"/>
    <n v="190"/>
    <n v="158.14699999999999"/>
  </r>
  <r>
    <n v="2140"/>
    <s v="Industrial (CESION LTP)"/>
    <s v="DON MANUEL R"/>
    <n v="955517"/>
    <n v="55"/>
    <x v="0"/>
    <n v="67"/>
    <m/>
  </r>
  <r>
    <n v="2140"/>
    <s v="Industrial (CESION LTP)"/>
    <s v="DON MANUEL R"/>
    <n v="955517"/>
    <n v="55"/>
    <x v="1"/>
    <n v="81"/>
    <m/>
  </r>
  <r>
    <n v="1462"/>
    <s v="Industrial (CESION LTP)"/>
    <s v="DON EMILIO"/>
    <n v="958078"/>
    <n v="55"/>
    <x v="0"/>
    <n v="129"/>
    <n v="196.80199999999999"/>
  </r>
  <r>
    <n v="1462"/>
    <s v="Industrial (CESION LTP)"/>
    <s v="DON EMILIO"/>
    <n v="958078"/>
    <n v="55"/>
    <x v="1"/>
    <n v="352"/>
    <n v="284.19799999999998"/>
  </r>
  <r>
    <n v="2140"/>
    <s v="Industrial (CESION LTP)"/>
    <s v="DON EMILIO"/>
    <n v="958078"/>
    <n v="55"/>
    <x v="0"/>
    <n v="67"/>
    <n v="38.054000000000002"/>
  </r>
  <r>
    <n v="2140"/>
    <s v="Industrial (CESION LTP)"/>
    <s v="DON EMILIO"/>
    <n v="958078"/>
    <n v="55"/>
    <x v="1"/>
    <n v="81"/>
    <n v="5.3760000000000003"/>
  </r>
  <r>
    <n v="1462"/>
    <s v="Industrial (CESION LTP)"/>
    <s v="HERMINIA I"/>
    <n v="958573"/>
    <n v="55"/>
    <x v="0"/>
    <n v="130"/>
    <n v="198.982"/>
  </r>
  <r>
    <n v="1462"/>
    <s v="Industrial (CESION LTP)"/>
    <s v="HERMINIA I"/>
    <n v="958573"/>
    <n v="55"/>
    <x v="1"/>
    <n v="350"/>
    <n v="281.01799999999997"/>
  </r>
  <r>
    <n v="2140"/>
    <s v="Industrial (CESION LTP)"/>
    <s v="HERMINIA I"/>
    <n v="958573"/>
    <n v="55"/>
    <x v="0"/>
    <n v="67"/>
    <n v="125.03100000000001"/>
  </r>
  <r>
    <n v="2140"/>
    <s v="Industrial (CESION LTP)"/>
    <s v="HERMINIA I"/>
    <n v="958573"/>
    <n v="55"/>
    <x v="1"/>
    <n v="81"/>
    <n v="6.6589999999999998"/>
  </r>
  <r>
    <n v="1462"/>
    <s v="Industrial (CESION LTP)"/>
    <s v="DON RICARDO II"/>
    <n v="959062"/>
    <n v="55"/>
    <x v="0"/>
    <n v="113"/>
    <n v="195.03299999999999"/>
  </r>
  <r>
    <n v="1462"/>
    <s v="Industrial (CESION LTP)"/>
    <s v="DON RICARDO II"/>
    <n v="959062"/>
    <n v="55"/>
    <x v="1"/>
    <n v="307"/>
    <n v="224.96700000000001"/>
  </r>
  <r>
    <n v="2140"/>
    <s v="Industrial (CESION LTP)"/>
    <s v="DON RICARDO II"/>
    <n v="959062"/>
    <n v="55"/>
    <x v="0"/>
    <n v="67"/>
    <n v="90.710999999999999"/>
  </r>
  <r>
    <n v="2140"/>
    <s v="Industrial (CESION LTP)"/>
    <s v="DON RICARDO II"/>
    <n v="959062"/>
    <n v="55"/>
    <x v="1"/>
    <n v="81"/>
    <n v="57.289000000000001"/>
  </r>
  <r>
    <n v="2140"/>
    <s v="Industrial (CESION LTP)"/>
    <s v="CARLOS EMILIO"/>
    <n v="960761"/>
    <n v="55"/>
    <x v="0"/>
    <n v="67"/>
    <n v="100.765"/>
  </r>
  <r>
    <n v="2140"/>
    <s v="Industrial (CESION LTP)"/>
    <s v="CARLOS EMILIO"/>
    <n v="960761"/>
    <n v="55"/>
    <x v="1"/>
    <n v="81"/>
    <n v="11.879"/>
  </r>
  <r>
    <n v="2140"/>
    <s v="Industrial (CESION LTP)"/>
    <s v="DON RICARDO"/>
    <n v="960936"/>
    <n v="55"/>
    <x v="0"/>
    <n v="67"/>
    <n v="71.504999999999995"/>
  </r>
  <r>
    <n v="2140"/>
    <s v="Industrial (CESION LTP)"/>
    <s v="DON RICARDO"/>
    <n v="960936"/>
    <n v="55"/>
    <x v="1"/>
    <n v="81"/>
    <n v="76.495000000000005"/>
  </r>
  <r>
    <n v="15"/>
    <s v="Artesanal"/>
    <s v="SERGIO III"/>
    <n v="963731"/>
    <n v="55"/>
    <x v="0"/>
    <n v="2"/>
    <n v="38.006"/>
  </r>
  <r>
    <n v="15"/>
    <s v="Artesanal"/>
    <s v="SERGIO III"/>
    <n v="963731"/>
    <n v="55"/>
    <x v="1"/>
    <n v="98"/>
    <n v="61.994"/>
  </r>
  <r>
    <n v="795"/>
    <s v="Industrial (CESION LTP)"/>
    <s v="DON MATI I "/>
    <n v="965035"/>
    <n v="55"/>
    <x v="0"/>
    <n v="6"/>
    <n v="3.59"/>
  </r>
  <r>
    <n v="795"/>
    <s v="Industrial (CESION LTP)"/>
    <s v="DON MATI I "/>
    <n v="965035"/>
    <n v="55"/>
    <x v="1"/>
    <n v="18"/>
    <n v="20.41"/>
  </r>
  <r>
    <n v="83"/>
    <s v="Artesanal"/>
    <s v="CATALINA M"/>
    <n v="966599"/>
    <n v="56"/>
    <x v="0"/>
    <n v="6.38"/>
    <n v="6.3810000000000002"/>
  </r>
  <r>
    <n v="83"/>
    <s v="Artesanal"/>
    <s v="CATALINA M"/>
    <n v="966599"/>
    <n v="56"/>
    <x v="1"/>
    <n v="9.9600000000000009"/>
    <n v="1.77"/>
  </r>
  <r>
    <n v="1352"/>
    <s v="Industrial (CESION LTP)"/>
    <s v="GIANLUCA"/>
    <n v="966994"/>
    <n v="56"/>
    <x v="0"/>
    <n v="0"/>
    <m/>
  </r>
  <r>
    <n v="1352"/>
    <s v="Industrial (CESION LTP)"/>
    <s v="GIANLUCA"/>
    <n v="966994"/>
    <n v="56"/>
    <x v="1"/>
    <n v="266.05"/>
    <n v="266.05200000000002"/>
  </r>
  <r>
    <n v="544"/>
    <s v="Industrial (CESION LTP)"/>
    <s v="NIÑA XIMENA"/>
    <n v="966995"/>
    <n v="56"/>
    <x v="0"/>
    <n v="70.709999999999994"/>
    <n v="641.00800000000004"/>
  </r>
  <r>
    <n v="544"/>
    <s v="Industrial (CESION LTP)"/>
    <s v="NIÑA XIMENA"/>
    <n v="966995"/>
    <n v="56"/>
    <x v="1"/>
    <n v="1929.7529999999999"/>
    <n v="1319.453"/>
  </r>
  <r>
    <n v="2312"/>
    <s v="Industrial (CESION LTP)"/>
    <s v="NIÑA XIMENA"/>
    <n v="966995"/>
    <n v="56"/>
    <x v="0"/>
    <n v="12.974"/>
    <m/>
  </r>
  <r>
    <n v="2312"/>
    <s v="Industrial (CESION LTP)"/>
    <s v="NIÑA XIMENA"/>
    <n v="966995"/>
    <n v="56"/>
    <x v="1"/>
    <n v="87.432000000000002"/>
    <m/>
  </r>
  <r>
    <n v="1111"/>
    <s v="Industrial (CESION LTP)"/>
    <s v="GIANFRANCO"/>
    <n v="965073"/>
    <n v="57"/>
    <x v="0"/>
    <n v="0"/>
    <m/>
  </r>
  <r>
    <n v="1111"/>
    <s v="Industrial (CESION LTP)"/>
    <s v="GIANFRANCO"/>
    <n v="965073"/>
    <n v="57"/>
    <x v="1"/>
    <n v="88.683000000000007"/>
    <n v="88.683999999999997"/>
  </r>
  <r>
    <n v="1463"/>
    <s v="Industrial (CESION LTP)"/>
    <s v="GIANFRANCO"/>
    <n v="965073"/>
    <n v="57"/>
    <x v="0"/>
    <n v="0"/>
    <m/>
  </r>
  <r>
    <n v="1463"/>
    <s v="Industrial (CESION LTP)"/>
    <s v="GIANFRANCO"/>
    <n v="965073"/>
    <n v="57"/>
    <x v="1"/>
    <n v="133.02500000000001"/>
    <n v="142.27500000000001"/>
  </r>
  <r>
    <n v="2398"/>
    <s v="Industrial (CESION LTP)"/>
    <s v="GIANFRANCO"/>
    <n v="965073"/>
    <n v="57"/>
    <x v="0"/>
    <n v="0"/>
    <m/>
  </r>
  <r>
    <n v="2398"/>
    <s v="Industrial (CESION LTP)"/>
    <s v="GIANFRANCO"/>
    <n v="965073"/>
    <n v="57"/>
    <x v="1"/>
    <n v="108.372"/>
    <m/>
  </r>
  <r>
    <n v="56"/>
    <s v="Artesanal"/>
    <s v="JOHANA I"/>
    <n v="965344"/>
    <n v="57"/>
    <x v="0"/>
    <n v="22.8"/>
    <n v="39.216999999999999"/>
  </r>
  <r>
    <n v="56"/>
    <s v="Artesanal"/>
    <s v="JOHANA I"/>
    <n v="965344"/>
    <n v="57"/>
    <x v="1"/>
    <n v="77.37"/>
    <n v="57.677999999999997"/>
  </r>
  <r>
    <n v="686"/>
    <s v="Industrial (CESION LTP)"/>
    <s v="PAULINA M "/>
    <n v="967145"/>
    <n v="57"/>
    <x v="0"/>
    <n v="101.88500000000001"/>
    <n v="865.697"/>
  </r>
  <r>
    <n v="686"/>
    <s v="Industrial (CESION LTP)"/>
    <s v="PAULINA M "/>
    <n v="967145"/>
    <n v="57"/>
    <x v="1"/>
    <n v="2075.3290000000002"/>
    <n v="1287.4280000000001"/>
  </r>
  <r>
    <n v="825"/>
    <s v="Industrial (CESION LTP)"/>
    <s v="PAULINA M "/>
    <n v="967145"/>
    <n v="57"/>
    <x v="0"/>
    <n v="81.236000000000004"/>
    <n v="26.792000000000002"/>
  </r>
  <r>
    <n v="825"/>
    <s v="Industrial (CESION LTP)"/>
    <s v="PAULINA M "/>
    <n v="967145"/>
    <n v="57"/>
    <x v="1"/>
    <n v="74.664000000000001"/>
    <n v="130.797"/>
  </r>
  <r>
    <n v="971"/>
    <s v="Industrial (CESION LTP)"/>
    <s v="PAULINA M "/>
    <n v="967145"/>
    <n v="57"/>
    <x v="0"/>
    <n v="106.78700000000001"/>
    <n v="165.61799999999999"/>
  </r>
  <r>
    <n v="971"/>
    <s v="Industrial (CESION LTP)"/>
    <s v="PAULINA M "/>
    <n v="967145"/>
    <n v="57"/>
    <x v="1"/>
    <n v="460.56"/>
    <n v="333.935"/>
  </r>
  <r>
    <n v="2444"/>
    <s v="Industrial (CESION LTP)"/>
    <s v="PAULINA M "/>
    <n v="967145"/>
    <n v="57"/>
    <x v="0"/>
    <n v="48.002000000000002"/>
    <m/>
  </r>
  <r>
    <n v="2444"/>
    <s v="Industrial (CESION LTP)"/>
    <s v="PAULINA M "/>
    <n v="967145"/>
    <n v="57"/>
    <x v="1"/>
    <n v="52.026000000000003"/>
    <m/>
  </r>
  <r>
    <n v="2"/>
    <s v="Artesanal"/>
    <s v="MARIA BRISTELA"/>
    <n v="955660"/>
    <n v="58"/>
    <x v="0"/>
    <n v="110.85"/>
    <n v="102.834"/>
  </r>
  <r>
    <n v="2"/>
    <s v="Artesanal"/>
    <s v="MARIA BRISTELA"/>
    <n v="955660"/>
    <n v="58"/>
    <x v="1"/>
    <n v="376.14"/>
    <n v="385.46600000000001"/>
  </r>
  <r>
    <n v="793"/>
    <s v="Industrial (CESION LTP)"/>
    <s v="MARIA BRISTELA"/>
    <n v="955660"/>
    <n v="58"/>
    <x v="0"/>
    <n v="1"/>
    <n v="40.173999999999999"/>
  </r>
  <r>
    <n v="793"/>
    <s v="Industrial (CESION LTP)"/>
    <s v="MARIA BRISTELA"/>
    <n v="955660"/>
    <n v="58"/>
    <x v="1"/>
    <n v="119"/>
    <n v="89.575000000000003"/>
  </r>
  <r>
    <n v="2108"/>
    <s v="Artesanal"/>
    <s v="MARIA BRISTELA"/>
    <n v="955660"/>
    <n v="58"/>
    <x v="0"/>
    <n v="1"/>
    <m/>
  </r>
  <r>
    <n v="2108"/>
    <s v="Artesanal"/>
    <s v="MARIA BRISTELA"/>
    <n v="955660"/>
    <n v="58"/>
    <x v="1"/>
    <n v="119"/>
    <m/>
  </r>
  <r>
    <n v="2201"/>
    <s v="Industrial (CESION LTP)"/>
    <s v="MARIA BRISTELA"/>
    <n v="955660"/>
    <n v="58"/>
    <x v="0"/>
    <n v="89"/>
    <m/>
  </r>
  <r>
    <n v="2201"/>
    <s v="Industrial (CESION LTP)"/>
    <s v="MARIA BRISTELA"/>
    <n v="955660"/>
    <n v="58"/>
    <x v="1"/>
    <n v="21"/>
    <m/>
  </r>
  <r>
    <n v="2053"/>
    <s v="Industrial (CESION LTP)"/>
    <s v="BILL"/>
    <n v="958080"/>
    <n v="58"/>
    <x v="0"/>
    <n v="20"/>
    <m/>
  </r>
  <r>
    <n v="2053"/>
    <s v="Industrial (CESION LTP)"/>
    <s v="BILL"/>
    <n v="958080"/>
    <n v="58"/>
    <x v="1"/>
    <n v="200"/>
    <m/>
  </r>
  <r>
    <n v="1048"/>
    <s v="Industrial (CESION LTP)"/>
    <s v="MATIAS"/>
    <n v="922513"/>
    <n v="60"/>
    <x v="0"/>
    <n v="129"/>
    <n v="128.97999999999999"/>
  </r>
  <r>
    <n v="1048"/>
    <s v="Industrial (CESION LTP)"/>
    <s v="MATIAS"/>
    <n v="922513"/>
    <n v="60"/>
    <x v="1"/>
    <n v="271"/>
    <n v="271"/>
  </r>
  <r>
    <n v="1528"/>
    <s v="Industrial (CESION LTP)"/>
    <s v="SHIMANE"/>
    <n v="953883"/>
    <n v="60"/>
    <x v="0"/>
    <n v="20"/>
    <n v="47.008000000000003"/>
  </r>
  <r>
    <n v="1528"/>
    <s v="Industrial (CESION LTP)"/>
    <s v="SHIMANE"/>
    <n v="953883"/>
    <n v="60"/>
    <x v="1"/>
    <n v="200"/>
    <n v="172.99199999999999"/>
  </r>
  <r>
    <n v="2139"/>
    <s v="Industrial (CESION LTP)"/>
    <s v="SHIMANE"/>
    <n v="953883"/>
    <n v="60"/>
    <x v="0"/>
    <n v="30"/>
    <n v="47.39"/>
  </r>
  <r>
    <n v="2139"/>
    <s v="Industrial (CESION LTP)"/>
    <s v="SHIMANE"/>
    <n v="953883"/>
    <n v="60"/>
    <x v="1"/>
    <n v="160"/>
    <n v="142.61000000000001"/>
  </r>
  <r>
    <n v="1528"/>
    <s v="Industrial (CESION LTP)"/>
    <s v="DON PATRICIO I"/>
    <n v="958198"/>
    <n v="60"/>
    <x v="0"/>
    <n v="20"/>
    <n v="105.879"/>
  </r>
  <r>
    <n v="1528"/>
    <s v="Industrial (CESION LTP)"/>
    <s v="DON PATRICIO I"/>
    <n v="958198"/>
    <n v="60"/>
    <x v="1"/>
    <n v="200"/>
    <n v="114.121"/>
  </r>
  <r>
    <n v="1048"/>
    <s v="Industrial (CESION LTP)"/>
    <s v="DON DIONISIO II"/>
    <n v="963589"/>
    <n v="61"/>
    <x v="0"/>
    <n v="22"/>
    <n v="22"/>
  </r>
  <r>
    <n v="1048"/>
    <s v="Industrial (CESION LTP)"/>
    <s v="DON DIONISIO II"/>
    <n v="963589"/>
    <n v="61"/>
    <x v="1"/>
    <n v="46"/>
    <n v="46"/>
  </r>
  <r>
    <n v="1048"/>
    <s v="Industrial (CESION LTP)"/>
    <s v="JAIRO ELI"/>
    <n v="964265"/>
    <n v="61"/>
    <x v="0"/>
    <n v="21"/>
    <n v="21"/>
  </r>
  <r>
    <n v="1048"/>
    <s v="Industrial (CESION LTP)"/>
    <s v="JAIRO ELI"/>
    <n v="964265"/>
    <n v="61"/>
    <x v="1"/>
    <n v="45"/>
    <n v="45"/>
  </r>
  <r>
    <n v="1113"/>
    <s v="Industrial (CESION LTP)"/>
    <s v="SANTA RITA III"/>
    <n v="950724"/>
    <n v="62"/>
    <x v="0"/>
    <n v="16"/>
    <n v="16"/>
  </r>
  <r>
    <n v="1113"/>
    <s v="Industrial (CESION LTP)"/>
    <s v="SANTA RITA III"/>
    <n v="950724"/>
    <n v="62"/>
    <x v="1"/>
    <n v="34"/>
    <n v="17.184999999999999"/>
  </r>
  <r>
    <n v="794"/>
    <s v="Industrial (CESION LTP)"/>
    <s v="ANA BELEN I"/>
    <n v="958563"/>
    <n v="63"/>
    <x v="0"/>
    <n v="10"/>
    <n v="27.175000000000001"/>
  </r>
  <r>
    <n v="794"/>
    <s v="Industrial (CESION LTP)"/>
    <s v="ANA BELEN I"/>
    <n v="958563"/>
    <n v="63"/>
    <x v="1"/>
    <n v="100"/>
    <n v="82.825000000000003"/>
  </r>
  <r>
    <n v="2139"/>
    <s v="Industrial (CESION LTP)"/>
    <s v="ANA BELEN I"/>
    <n v="958563"/>
    <n v="63"/>
    <x v="0"/>
    <n v="10"/>
    <n v="12.805999999999999"/>
  </r>
  <r>
    <n v="2139"/>
    <s v="Industrial (CESION LTP)"/>
    <s v="ANA BELEN I"/>
    <n v="958563"/>
    <n v="63"/>
    <x v="1"/>
    <n v="90"/>
    <n v="8.8989999999999991"/>
  </r>
  <r>
    <n v="1462"/>
    <s v="Industrial (CESION LTP)"/>
    <s v="DON ARNALDO"/>
    <n v="962492"/>
    <n v="63"/>
    <x v="0"/>
    <n v="95"/>
    <n v="85.632000000000005"/>
  </r>
  <r>
    <n v="1462"/>
    <s v="Industrial (CESION LTP)"/>
    <s v="DON ARNALDO"/>
    <n v="962492"/>
    <n v="63"/>
    <x v="1"/>
    <n v="257"/>
    <n v="239.74100000000001"/>
  </r>
  <r>
    <n v="2201"/>
    <s v="Industrial (CESION LTP)"/>
    <s v="DON VALENTIN"/>
    <n v="952055"/>
    <n v="66"/>
    <x v="0"/>
    <n v="163"/>
    <m/>
  </r>
  <r>
    <n v="2201"/>
    <s v="Industrial (CESION LTP)"/>
    <s v="DON VALENTIN"/>
    <n v="952055"/>
    <n v="66"/>
    <x v="1"/>
    <n v="37"/>
    <m/>
  </r>
  <r>
    <n v="795"/>
    <s v="Industrial (CESION LTP)"/>
    <s v="ABRAHAM"/>
    <n v="959347"/>
    <n v="67"/>
    <x v="0"/>
    <n v="19"/>
    <m/>
  </r>
  <r>
    <n v="795"/>
    <s v="Industrial (CESION LTP)"/>
    <s v="ABRAHAM"/>
    <n v="959347"/>
    <n v="67"/>
    <x v="1"/>
    <n v="51"/>
    <n v="70"/>
  </r>
  <r>
    <n v="822"/>
    <s v="Industrial (CESION LTP)"/>
    <s v="MATIAS NICOLAS"/>
    <n v="962102"/>
    <n v="67"/>
    <x v="0"/>
    <n v="300"/>
    <n v="300"/>
  </r>
  <r>
    <n v="822"/>
    <s v="Industrial (CESION LTP)"/>
    <s v="MATIAS NICOLAS"/>
    <n v="962102"/>
    <n v="67"/>
    <x v="1"/>
    <n v="200"/>
    <n v="200"/>
  </r>
  <r>
    <n v="1198"/>
    <s v="Industrial (CESION LTP)"/>
    <s v="MATIAS NICOLAS"/>
    <n v="962102"/>
    <n v="67"/>
    <x v="0"/>
    <n v="200"/>
    <n v="200"/>
  </r>
  <r>
    <n v="1198"/>
    <s v="Industrial (CESION LTP)"/>
    <s v="MATIAS NICOLAS"/>
    <n v="962102"/>
    <n v="67"/>
    <x v="1"/>
    <n v="30"/>
    <n v="30"/>
  </r>
  <r>
    <n v="2313"/>
    <s v="Industrial (CESION LTP)"/>
    <s v="MATIAS NICOLAS"/>
    <n v="962102"/>
    <n v="67"/>
    <x v="0"/>
    <n v="163"/>
    <n v="38.207999999999998"/>
  </r>
  <r>
    <n v="2313"/>
    <s v="Industrial (CESION LTP)"/>
    <s v="MATIAS NICOLAS"/>
    <n v="962102"/>
    <n v="67"/>
    <x v="1"/>
    <n v="37"/>
    <n v="24.312000000000001"/>
  </r>
  <r>
    <n v="447"/>
    <s v="Artesanal"/>
    <s v="ANGELA VALENTINA"/>
    <n v="963875"/>
    <n v="67"/>
    <x v="0"/>
    <n v="50"/>
    <n v="19.629000000000001"/>
  </r>
  <r>
    <n v="447"/>
    <s v="Artesanal"/>
    <s v="ANGELA VALENTINA"/>
    <n v="963875"/>
    <n v="67"/>
    <x v="1"/>
    <n v="300"/>
    <n v="330.37099999999998"/>
  </r>
  <r>
    <n v="822"/>
    <s v="Industrial (CESION LTP)"/>
    <s v="ANGELA VALENTINA"/>
    <n v="963875"/>
    <n v="67"/>
    <x v="0"/>
    <n v="300"/>
    <n v="300"/>
  </r>
  <r>
    <n v="822"/>
    <s v="Industrial (CESION LTP)"/>
    <s v="ANGELA VALENTINA"/>
    <n v="963875"/>
    <n v="67"/>
    <x v="1"/>
    <n v="200"/>
    <n v="200"/>
  </r>
  <r>
    <n v="1198"/>
    <s v="Industrial (CESION LTP)"/>
    <s v="ANGELA VALENTINA"/>
    <n v="963875"/>
    <n v="67"/>
    <x v="0"/>
    <n v="200"/>
    <n v="170.22499999999999"/>
  </r>
  <r>
    <n v="1198"/>
    <s v="Industrial (CESION LTP)"/>
    <s v="ANGELA VALENTINA"/>
    <n v="963875"/>
    <n v="67"/>
    <x v="1"/>
    <n v="40"/>
    <n v="69.775000000000006"/>
  </r>
  <r>
    <n v="2313"/>
    <s v="Industrial (CESION LTP)"/>
    <s v="ANGELA VALENTINA"/>
    <n v="963875"/>
    <n v="67"/>
    <x v="0"/>
    <n v="163"/>
    <n v="44.167000000000002"/>
  </r>
  <r>
    <n v="2313"/>
    <s v="Industrial (CESION LTP)"/>
    <s v="ANGELA VALENTINA"/>
    <n v="963875"/>
    <n v="67"/>
    <x v="1"/>
    <n v="37"/>
    <n v="26.222999999999999"/>
  </r>
  <r>
    <n v="822"/>
    <s v="Industrial (CESION LTP)"/>
    <s v="ISAAC"/>
    <n v="964948"/>
    <n v="67"/>
    <x v="0"/>
    <n v="300"/>
    <n v="300"/>
  </r>
  <r>
    <n v="822"/>
    <s v="Industrial (CESION LTP)"/>
    <s v="ISAAC"/>
    <n v="964948"/>
    <n v="67"/>
    <x v="1"/>
    <n v="200"/>
    <n v="200"/>
  </r>
  <r>
    <n v="1198"/>
    <s v="Industrial (CESION LTP)"/>
    <s v="ISAAC"/>
    <n v="964948"/>
    <n v="67"/>
    <x v="0"/>
    <n v="200"/>
    <n v="200"/>
  </r>
  <r>
    <n v="1198"/>
    <s v="Industrial (CESION LTP)"/>
    <s v="ISAAC"/>
    <n v="964948"/>
    <n v="67"/>
    <x v="1"/>
    <n v="30"/>
    <n v="30"/>
  </r>
  <r>
    <n v="2313"/>
    <s v="Industrial (CESION LTP)"/>
    <s v="ISAAC"/>
    <n v="964948"/>
    <n v="67"/>
    <x v="0"/>
    <n v="163"/>
    <m/>
  </r>
  <r>
    <n v="2313"/>
    <s v="Industrial (CESION LTP)"/>
    <s v="ISAAC"/>
    <n v="964948"/>
    <n v="67"/>
    <x v="1"/>
    <n v="37"/>
    <m/>
  </r>
  <r>
    <n v="1638"/>
    <s v="Industrial (CESION LTP)"/>
    <s v="DON ANSELMO II"/>
    <n v="913375"/>
    <n v="68"/>
    <x v="0"/>
    <n v="15"/>
    <n v="97.019000000000005"/>
  </r>
  <r>
    <n v="1638"/>
    <s v="Industrial (CESION LTP)"/>
    <s v="DON ANSELMO II"/>
    <n v="913375"/>
    <n v="68"/>
    <x v="1"/>
    <n v="185"/>
    <n v="104.983"/>
  </r>
  <r>
    <n v="1048"/>
    <s v="Industrial (CESION LTP)"/>
    <s v="EBEN EZER III"/>
    <n v="926674"/>
    <n v="68"/>
    <x v="0"/>
    <n v="16"/>
    <n v="16"/>
  </r>
  <r>
    <n v="1048"/>
    <s v="Industrial (CESION LTP)"/>
    <s v="EBEN EZER III"/>
    <n v="926674"/>
    <n v="68"/>
    <x v="1"/>
    <n v="34"/>
    <n v="34"/>
  </r>
  <r>
    <n v="1594"/>
    <s v="Industrial (CESION LTP)"/>
    <s v="MAR PRIMERO"/>
    <n v="955473"/>
    <n v="68"/>
    <x v="0"/>
    <n v="78"/>
    <n v="78"/>
  </r>
  <r>
    <n v="1594"/>
    <s v="Industrial (CESION LTP)"/>
    <s v="MAR PRIMERO"/>
    <n v="955473"/>
    <n v="68"/>
    <x v="1"/>
    <n v="422"/>
    <n v="422"/>
  </r>
  <r>
    <n v="1198"/>
    <s v="Industrial (CESION LTP)"/>
    <s v="MAR SEGUNDO"/>
    <n v="967746"/>
    <n v="68"/>
    <x v="0"/>
    <n v="200"/>
    <n v="200"/>
  </r>
  <r>
    <n v="1198"/>
    <s v="Industrial (CESION LTP)"/>
    <s v="MAR SEGUNDO"/>
    <n v="967746"/>
    <n v="68"/>
    <x v="1"/>
    <n v="90"/>
    <n v="90"/>
  </r>
  <r>
    <n v="1197"/>
    <s v="Industrial (CESION LTP)"/>
    <s v="ADRIANA V"/>
    <n v="960094"/>
    <n v="69"/>
    <x v="0"/>
    <n v="4"/>
    <m/>
  </r>
  <r>
    <n v="1197"/>
    <s v="Industrial (CESION LTP)"/>
    <s v="ADRIANA V"/>
    <n v="960094"/>
    <n v="69"/>
    <x v="1"/>
    <n v="196"/>
    <n v="95.242000000000004"/>
  </r>
  <r>
    <n v="71"/>
    <s v="Artesanal"/>
    <s v="LERITO"/>
    <n v="962295"/>
    <n v="71"/>
    <x v="0"/>
    <n v="1"/>
    <m/>
  </r>
  <r>
    <n v="71"/>
    <s v="Artesanal"/>
    <s v="LERITO"/>
    <n v="962295"/>
    <n v="71"/>
    <x v="1"/>
    <n v="114"/>
    <m/>
  </r>
  <r>
    <n v="1594"/>
    <s v="Industrial (CESION LTP)"/>
    <s v="OMEGA"/>
    <n v="965724"/>
    <n v="71"/>
    <x v="0"/>
    <n v="6"/>
    <n v="1.002"/>
  </r>
  <r>
    <n v="1594"/>
    <s v="Industrial (CESION LTP)"/>
    <s v="OMEGA"/>
    <n v="965724"/>
    <n v="71"/>
    <x v="1"/>
    <n v="34"/>
    <n v="10.128"/>
  </r>
  <r>
    <n v="1594"/>
    <s v="Industrial (CESION LTP)"/>
    <s v="RAYO II"/>
    <n v="965911"/>
    <n v="71"/>
    <x v="0"/>
    <n v="6"/>
    <m/>
  </r>
  <r>
    <n v="1594"/>
    <s v="Industrial (CESION LTP)"/>
    <s v="RAYO II"/>
    <n v="965911"/>
    <n v="71"/>
    <x v="1"/>
    <n v="34"/>
    <m/>
  </r>
  <r>
    <n v="1594"/>
    <s v="Industrial (CESION LTP)"/>
    <s v="VICTOR RENE"/>
    <n v="966304"/>
    <n v="71"/>
    <x v="0"/>
    <n v="6"/>
    <m/>
  </r>
  <r>
    <n v="1594"/>
    <s v="Industrial (CESION LTP)"/>
    <s v="VICTOR RENE"/>
    <n v="966304"/>
    <n v="71"/>
    <x v="1"/>
    <n v="34"/>
    <m/>
  </r>
  <r>
    <n v="1594"/>
    <s v="Industrial (CESION LTP)"/>
    <s v="MISIONERA III"/>
    <n v="960952"/>
    <n v="72"/>
    <x v="0"/>
    <n v="62"/>
    <n v="173.34200000000001"/>
  </r>
  <r>
    <n v="1594"/>
    <s v="Industrial (CESION LTP)"/>
    <s v="MISIONERA III"/>
    <n v="960952"/>
    <n v="72"/>
    <x v="1"/>
    <n v="338"/>
    <n v="156.86099999999999"/>
  </r>
  <r>
    <n v="2140"/>
    <s v="Industrial (CESION LTP)"/>
    <s v="ACHERNAR"/>
    <n v="30822"/>
    <n v="73"/>
    <x v="0"/>
    <n v="67"/>
    <n v="21.969000000000001"/>
  </r>
  <r>
    <n v="2140"/>
    <s v="Industrial (CESION LTP)"/>
    <s v="ACHERNAR"/>
    <n v="30822"/>
    <n v="73"/>
    <x v="1"/>
    <n v="81"/>
    <n v="39.055999999999997"/>
  </r>
  <r>
    <n v="1594"/>
    <s v="Industrial (CESION LTP)"/>
    <s v="DOÑA LETICIA"/>
    <n v="952061"/>
    <n v="73"/>
    <x v="0"/>
    <n v="47"/>
    <m/>
  </r>
  <r>
    <n v="1594"/>
    <s v="Industrial (CESION LTP)"/>
    <s v="DOÑA LETICIA"/>
    <n v="952061"/>
    <n v="73"/>
    <x v="1"/>
    <n v="253"/>
    <m/>
  </r>
  <r>
    <n v="1462"/>
    <s v="Industrial (CESION LTP)"/>
    <s v="ANTARES V"/>
    <n v="952452"/>
    <n v="73"/>
    <x v="0"/>
    <n v="297"/>
    <n v="511.30900000000003"/>
  </r>
  <r>
    <n v="1462"/>
    <s v="Industrial (CESION LTP)"/>
    <s v="ANTARES V"/>
    <n v="952452"/>
    <n v="73"/>
    <x v="1"/>
    <n v="727"/>
    <n v="481.911"/>
  </r>
  <r>
    <n v="1594"/>
    <s v="Industrial (CESION LTP)"/>
    <s v="DON KAKO"/>
    <n v="960538"/>
    <n v="73"/>
    <x v="0"/>
    <n v="47"/>
    <n v="158.10400000000001"/>
  </r>
  <r>
    <n v="1594"/>
    <s v="Industrial (CESION LTP)"/>
    <s v="DON KAKO"/>
    <n v="960538"/>
    <n v="73"/>
    <x v="1"/>
    <n v="253"/>
    <n v="140.31200000000001"/>
  </r>
  <r>
    <n v="1594"/>
    <s v="Industrial (CESION LTP)"/>
    <s v="PEDRO L"/>
    <n v="966170"/>
    <n v="73"/>
    <x v="0"/>
    <n v="47"/>
    <n v="120.01"/>
  </r>
  <r>
    <n v="1594"/>
    <s v="Industrial (CESION LTP)"/>
    <s v="PEDRO L"/>
    <n v="966170"/>
    <n v="73"/>
    <x v="1"/>
    <n v="253"/>
    <n v="180"/>
  </r>
  <r>
    <n v="2100"/>
    <s v="Artesanal"/>
    <s v="SILOE"/>
    <n v="904281"/>
    <n v="74"/>
    <x v="0"/>
    <n v="50"/>
    <n v="9.6"/>
  </r>
  <r>
    <n v="2100"/>
    <s v="Artesanal"/>
    <s v="SILOE"/>
    <n v="904281"/>
    <n v="74"/>
    <x v="1"/>
    <n v="0"/>
    <m/>
  </r>
  <r>
    <n v="2100"/>
    <s v="Artesanal"/>
    <s v="GAVIOTA I"/>
    <n v="967281"/>
    <n v="74"/>
    <x v="0"/>
    <n v="0"/>
    <m/>
  </r>
  <r>
    <n v="2100"/>
    <s v="Artesanal"/>
    <s v="GAVIOTA I"/>
    <n v="967281"/>
    <n v="74"/>
    <x v="1"/>
    <n v="65"/>
    <n v="65"/>
  </r>
  <r>
    <n v="2100"/>
    <s v="Artesanal"/>
    <s v="SUSANA II"/>
    <n v="967342"/>
    <n v="74"/>
    <x v="0"/>
    <n v="0"/>
    <m/>
  </r>
  <r>
    <n v="2100"/>
    <s v="Artesanal"/>
    <s v="SUSANA II"/>
    <n v="967342"/>
    <n v="74"/>
    <x v="1"/>
    <n v="70"/>
    <n v="70"/>
  </r>
  <r>
    <n v="7"/>
    <s v="Artesanal"/>
    <s v="ODISEO II"/>
    <n v="965770"/>
    <n v="76"/>
    <x v="0"/>
    <n v="22"/>
    <n v="23.265999999999998"/>
  </r>
  <r>
    <n v="7"/>
    <s v="Artesanal"/>
    <s v="ODISEO II"/>
    <n v="965770"/>
    <n v="76"/>
    <x v="1"/>
    <n v="352"/>
    <n v="350.73399999999998"/>
  </r>
  <r>
    <n v="40"/>
    <s v="Artesanal"/>
    <s v="ODISEO II"/>
    <n v="965770"/>
    <n v="76"/>
    <x v="0"/>
    <n v="24"/>
    <n v="20.597999999999999"/>
  </r>
  <r>
    <n v="40"/>
    <s v="Artesanal"/>
    <s v="ODISEO II"/>
    <n v="965770"/>
    <n v="76"/>
    <x v="1"/>
    <n v="0"/>
    <m/>
  </r>
  <r>
    <n v="87"/>
    <s v="Artesanal"/>
    <s v="ODISEO II"/>
    <n v="965770"/>
    <n v="76"/>
    <x v="0"/>
    <n v="40"/>
    <n v="14.798999999999999"/>
  </r>
  <r>
    <n v="87"/>
    <s v="Artesanal"/>
    <s v="ODISEO II"/>
    <n v="965770"/>
    <n v="76"/>
    <x v="1"/>
    <n v="60"/>
    <n v="27.577000000000002"/>
  </r>
  <r>
    <n v="1015"/>
    <s v="Artesanal"/>
    <s v="ODISEO II"/>
    <n v="965770"/>
    <n v="76"/>
    <x v="0"/>
    <n v="0"/>
    <m/>
  </r>
  <r>
    <n v="1015"/>
    <s v="Artesanal"/>
    <s v="ODISEO II"/>
    <n v="965770"/>
    <n v="76"/>
    <x v="1"/>
    <n v="330"/>
    <n v="335.185"/>
  </r>
  <r>
    <n v="1112"/>
    <s v="Industrial (CESION LTP)"/>
    <s v="ODISEO II"/>
    <n v="965770"/>
    <n v="76"/>
    <x v="0"/>
    <n v="65"/>
    <n v="151.26400000000001"/>
  </r>
  <r>
    <n v="1112"/>
    <s v="Industrial (CESION LTP)"/>
    <s v="ODISEO II"/>
    <n v="965770"/>
    <n v="76"/>
    <x v="1"/>
    <n v="135"/>
    <n v="48.625999999999998"/>
  </r>
  <r>
    <n v="2255"/>
    <s v="Artesanal"/>
    <s v="MATEO ABDON"/>
    <n v="967484"/>
    <n v="76"/>
    <x v="0"/>
    <n v="9"/>
    <m/>
  </r>
  <r>
    <n v="2255"/>
    <s v="Artesanal"/>
    <s v="MATEO ABDON"/>
    <n v="967484"/>
    <n v="76"/>
    <x v="1"/>
    <n v="114"/>
    <m/>
  </r>
  <r>
    <n v="84"/>
    <s v="Artesanal"/>
    <s v="JACOB MOISES"/>
    <n v="967528"/>
    <n v="76"/>
    <x v="0"/>
    <n v="1"/>
    <m/>
  </r>
  <r>
    <n v="84"/>
    <s v="Artesanal"/>
    <s v="JACOB MOISES"/>
    <n v="967528"/>
    <n v="76"/>
    <x v="1"/>
    <n v="24"/>
    <m/>
  </r>
  <r>
    <m/>
    <m/>
    <m/>
    <m/>
    <m/>
    <x v="2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6" cacheId="2" applyNumberFormats="0" applyBorderFormats="0" applyFontFormats="0" applyPatternFormats="0" applyAlignmentFormats="0" applyWidthHeightFormats="1" dataCaption="C " updatedVersion="3" minRefreshableVersion="3" showCalcMbrs="0" useAutoFormatting="1" itemPrintTitles="1" createdVersion="3" indent="0" outline="1" outlineData="1" multipleFieldFilters="0" rowHeaderCaption="ESPECIE">
  <location ref="Q2:S6" firstHeaderRow="1" firstDataRow="2" firstDataCol="1"/>
  <pivotFields count="8">
    <pivotField showAll="0" defaultSubtotal="0"/>
    <pivotField showAll="0" defaultSubtotal="0"/>
    <pivotField showAll="0"/>
    <pivotField showAll="0"/>
    <pivotField showAll="0" defaultSubtotal="0"/>
    <pivotField axis="axisRow" showAll="0" defaultSubtotal="0">
      <items count="3">
        <item x="0"/>
        <item x="1"/>
        <item h="1" x="2"/>
      </items>
    </pivotField>
    <pivotField dataField="1" showAll="0" defaultSubtotal="0"/>
    <pivotField dataField="1" showAll="0" defaultSubtotal="0"/>
  </pivotFields>
  <rowFields count="1">
    <field x="5"/>
  </rowFields>
  <rowItems count="3">
    <i>
      <x/>
    </i>
    <i>
      <x v="1"/>
    </i>
    <i t="grand">
      <x/>
    </i>
  </rowItems>
  <colFields count="1">
    <field x="-2"/>
  </colFields>
  <colItems count="2">
    <i>
      <x/>
    </i>
    <i i="1">
      <x v="1"/>
    </i>
  </colItems>
  <dataFields count="2">
    <dataField name="Suma de cantidad (Ton)" fld="6" baseField="0" baseItem="0"/>
    <dataField name="Suma de Desembarque (Ton)" fld="7" baseField="0" baseItem="0"/>
  </dataFields>
  <formats count="12">
    <format dxfId="11">
      <pivotArea type="origin" dataOnly="0" labelOnly="1" outline="0" fieldPosition="0"/>
    </format>
    <format dxfId="10">
      <pivotArea field="-2" type="button" dataOnly="0" labelOnly="1" outline="0" axis="axisCol" fieldPosition="0"/>
    </format>
    <format dxfId="9">
      <pivotArea type="origin" dataOnly="0" labelOnly="1" outline="0" fieldPosition="0"/>
    </format>
    <format dxfId="8">
      <pivotArea field="-2" type="button" dataOnly="0" labelOnly="1" outline="0" axis="axisCol" fieldPosition="0"/>
    </format>
    <format dxfId="7">
      <pivotArea type="all" dataOnly="0" outline="0" fieldPosition="0"/>
    </format>
    <format dxfId="6">
      <pivotArea type="all" dataOnly="0" outline="0" fieldPosition="0"/>
    </format>
    <format dxfId="5">
      <pivotArea type="all" dataOnly="0" outline="0" fieldPosition="0"/>
    </format>
    <format dxfId="4">
      <pivotArea outline="0" collapsedLevelsAreSubtotals="1" fieldPosition="0"/>
    </format>
    <format dxfId="3">
      <pivotArea field="5" type="button" dataOnly="0" labelOnly="1" outline="0" axis="axisRow" fieldPosition="0"/>
    </format>
    <format dxfId="2">
      <pivotArea dataOnly="0" labelOnly="1" fieldPosition="0">
        <references count="1">
          <reference field="5" count="0"/>
        </references>
      </pivotArea>
    </format>
    <format dxfId="1">
      <pivotArea dataOnly="0" labelOnly="1" grandRow="1" outline="0" fieldPosition="0"/>
    </format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7.bin"/><Relationship Id="rId1" Type="http://schemas.openxmlformats.org/officeDocument/2006/relationships/pivotTable" Target="../pivotTables/pivotTable1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39997558519241921"/>
  </sheetPr>
  <dimension ref="B1:M59"/>
  <sheetViews>
    <sheetView showGridLines="0" tabSelected="1" zoomScale="70" zoomScaleNormal="70" workbookViewId="0">
      <selection activeCell="I30" sqref="I30"/>
    </sheetView>
  </sheetViews>
  <sheetFormatPr baseColWidth="10" defaultColWidth="11.5703125" defaultRowHeight="12"/>
  <cols>
    <col min="1" max="1" width="15.7109375" style="2" customWidth="1"/>
    <col min="2" max="2" width="14.28515625" style="530" customWidth="1"/>
    <col min="3" max="3" width="39.7109375" style="30" customWidth="1"/>
    <col min="4" max="4" width="13.7109375" style="30" customWidth="1"/>
    <col min="5" max="5" width="17.7109375" style="30" customWidth="1"/>
    <col min="6" max="6" width="14.42578125" style="30" customWidth="1"/>
    <col min="7" max="7" width="14.85546875" style="30" customWidth="1"/>
    <col min="8" max="8" width="14.42578125" style="30" customWidth="1"/>
    <col min="9" max="9" width="13.28515625" style="30" customWidth="1"/>
    <col min="10" max="10" width="11.28515625" style="30" customWidth="1"/>
    <col min="11" max="11" width="7.28515625" style="478" hidden="1" customWidth="1"/>
    <col min="12" max="13" width="11.5703125" style="478"/>
    <col min="14" max="16384" width="11.5703125" style="2"/>
  </cols>
  <sheetData>
    <row r="1" spans="2:13">
      <c r="C1" s="1"/>
      <c r="D1" s="1"/>
      <c r="E1" s="1"/>
      <c r="F1" s="1"/>
      <c r="G1" s="1"/>
      <c r="H1" s="1"/>
      <c r="I1" s="1"/>
      <c r="J1" s="1"/>
    </row>
    <row r="2" spans="2:13" s="3" customFormat="1" ht="22.15" customHeight="1">
      <c r="B2" s="784" t="s">
        <v>578</v>
      </c>
      <c r="C2" s="785"/>
      <c r="D2" s="785"/>
      <c r="E2" s="785"/>
      <c r="F2" s="785"/>
      <c r="G2" s="785"/>
      <c r="H2" s="785"/>
      <c r="I2" s="785"/>
      <c r="J2" s="786"/>
      <c r="K2" s="479"/>
      <c r="L2" s="479"/>
      <c r="M2" s="479"/>
    </row>
    <row r="3" spans="2:13" s="3" customFormat="1" ht="24" customHeight="1">
      <c r="B3" s="781">
        <v>43741</v>
      </c>
      <c r="C3" s="782"/>
      <c r="D3" s="782"/>
      <c r="E3" s="782"/>
      <c r="F3" s="782"/>
      <c r="G3" s="782"/>
      <c r="H3" s="782"/>
      <c r="I3" s="782"/>
      <c r="J3" s="783"/>
      <c r="K3" s="479"/>
      <c r="L3" s="479"/>
      <c r="M3" s="479"/>
    </row>
    <row r="4" spans="2:13" s="3" customFormat="1" ht="22.9" customHeight="1">
      <c r="B4" s="531"/>
      <c r="C4" s="4"/>
      <c r="D4" s="4"/>
      <c r="E4" s="4"/>
      <c r="F4" s="4"/>
      <c r="G4" s="4"/>
      <c r="H4" s="4"/>
      <c r="I4" s="4"/>
      <c r="J4" s="4"/>
      <c r="K4" s="479"/>
      <c r="L4" s="479"/>
      <c r="M4" s="479"/>
    </row>
    <row r="5" spans="2:13" s="3" customFormat="1" ht="1.9" hidden="1" customHeight="1">
      <c r="B5" s="804" t="s">
        <v>0</v>
      </c>
      <c r="C5" s="804"/>
      <c r="D5" s="804"/>
      <c r="E5" s="804"/>
      <c r="F5" s="804"/>
      <c r="G5" s="804"/>
      <c r="H5" s="804"/>
      <c r="I5" s="804"/>
      <c r="J5" s="805"/>
      <c r="K5" s="479"/>
      <c r="L5" s="479"/>
      <c r="M5" s="479"/>
    </row>
    <row r="6" spans="2:13" s="3" customFormat="1" ht="24" customHeight="1">
      <c r="B6" s="577" t="s">
        <v>580</v>
      </c>
      <c r="C6" s="576" t="s">
        <v>1</v>
      </c>
      <c r="D6" s="575" t="s">
        <v>2</v>
      </c>
      <c r="E6" s="575" t="s">
        <v>3</v>
      </c>
      <c r="F6" s="575" t="s">
        <v>4</v>
      </c>
      <c r="G6" s="575" t="s">
        <v>5</v>
      </c>
      <c r="H6" s="575" t="s">
        <v>6</v>
      </c>
      <c r="I6" s="575" t="s">
        <v>7</v>
      </c>
      <c r="J6" s="575" t="s">
        <v>8</v>
      </c>
      <c r="K6" s="479"/>
      <c r="L6" s="479"/>
      <c r="M6" s="479"/>
    </row>
    <row r="7" spans="2:13" s="3" customFormat="1" ht="15" customHeight="1">
      <c r="B7" s="787" t="s">
        <v>579</v>
      </c>
      <c r="C7" s="797" t="s">
        <v>9</v>
      </c>
      <c r="D7" s="798"/>
      <c r="E7" s="549">
        <v>120500</v>
      </c>
      <c r="F7" s="549"/>
      <c r="G7" s="549">
        <f>E7+F7</f>
        <v>120500</v>
      </c>
      <c r="H7" s="549"/>
      <c r="I7" s="549">
        <f>G7-H7</f>
        <v>120500</v>
      </c>
      <c r="J7" s="373">
        <f>H7/G7</f>
        <v>0</v>
      </c>
      <c r="K7" s="479"/>
      <c r="L7" s="479"/>
      <c r="M7" s="479"/>
    </row>
    <row r="8" spans="2:13" s="3" customFormat="1" ht="15" customHeight="1">
      <c r="B8" s="788"/>
      <c r="C8" s="792" t="s">
        <v>10</v>
      </c>
      <c r="D8" s="793"/>
      <c r="E8" s="26">
        <v>150</v>
      </c>
      <c r="F8" s="26"/>
      <c r="G8" s="544">
        <f>+E8+F8</f>
        <v>150</v>
      </c>
      <c r="H8" s="545">
        <f>+'Pesca Investigacion'!D9</f>
        <v>0.17100000000000004</v>
      </c>
      <c r="I8" s="26">
        <f>G8-H8</f>
        <v>149.82900000000001</v>
      </c>
      <c r="J8" s="546">
        <f t="shared" ref="J8:J11" si="0">H8/G8</f>
        <v>1.1400000000000002E-3</v>
      </c>
      <c r="K8" s="479"/>
      <c r="L8" s="479"/>
      <c r="M8" s="479"/>
    </row>
    <row r="9" spans="2:13" s="3" customFormat="1" ht="15" customHeight="1">
      <c r="B9" s="788"/>
      <c r="C9" s="792" t="s">
        <v>11</v>
      </c>
      <c r="D9" s="793"/>
      <c r="E9" s="547">
        <v>1205</v>
      </c>
      <c r="F9" s="26"/>
      <c r="G9" s="544">
        <f>+E9+F9</f>
        <v>1205</v>
      </c>
      <c r="H9" s="545"/>
      <c r="I9" s="547">
        <f>G9-H9</f>
        <v>1205</v>
      </c>
      <c r="J9" s="546">
        <f t="shared" si="0"/>
        <v>0</v>
      </c>
      <c r="K9" s="479"/>
      <c r="L9" s="479"/>
      <c r="M9" s="479"/>
    </row>
    <row r="10" spans="2:13" s="3" customFormat="1" ht="15" customHeight="1">
      <c r="B10" s="788"/>
      <c r="C10" s="792" t="s">
        <v>12</v>
      </c>
      <c r="D10" s="793"/>
      <c r="E10" s="26">
        <v>1205</v>
      </c>
      <c r="F10" s="26"/>
      <c r="G10" s="544">
        <f>+E10</f>
        <v>1205</v>
      </c>
      <c r="H10" s="548">
        <f>+'Consumo Humano'!E9</f>
        <v>1153.204</v>
      </c>
      <c r="I10" s="26">
        <f>G10-H10</f>
        <v>51.796000000000049</v>
      </c>
      <c r="J10" s="546">
        <f t="shared" si="0"/>
        <v>0.95701576763485474</v>
      </c>
      <c r="K10" s="479"/>
      <c r="L10" s="479"/>
      <c r="M10" s="479"/>
    </row>
    <row r="11" spans="2:13" s="3" customFormat="1" ht="15" customHeight="1">
      <c r="B11" s="788"/>
      <c r="C11" s="580" t="s">
        <v>13</v>
      </c>
      <c r="D11" s="7" t="s">
        <v>16</v>
      </c>
      <c r="E11" s="551">
        <f>+'PELAGICOS LTP'!F24</f>
        <v>25946.997405300004</v>
      </c>
      <c r="F11" s="551">
        <f>+'PELAGICOS LTP'!G24</f>
        <v>-18676.913999999997</v>
      </c>
      <c r="G11" s="551">
        <f>+E11+F11</f>
        <v>7270.0834053000071</v>
      </c>
      <c r="H11" s="551">
        <f>'PELAGICOS LTP'!I24</f>
        <v>57.192</v>
      </c>
      <c r="I11" s="551">
        <f>G11-H11</f>
        <v>7212.8914053000071</v>
      </c>
      <c r="J11" s="550">
        <f t="shared" si="0"/>
        <v>7.8667598171303123E-3</v>
      </c>
      <c r="K11" s="479"/>
      <c r="L11" s="479"/>
      <c r="M11" s="479"/>
    </row>
    <row r="12" spans="2:13" s="3" customFormat="1" ht="15" customHeight="1">
      <c r="B12" s="788"/>
      <c r="C12" s="580" t="s">
        <v>14</v>
      </c>
      <c r="D12" s="7" t="s">
        <v>16</v>
      </c>
      <c r="E12" s="551">
        <f t="shared" ref="E12:J12" si="1">+E22+E20</f>
        <v>91993</v>
      </c>
      <c r="F12" s="551">
        <f t="shared" si="1"/>
        <v>-3835.1099999999997</v>
      </c>
      <c r="G12" s="551">
        <f t="shared" si="1"/>
        <v>88157.89</v>
      </c>
      <c r="H12" s="551">
        <f t="shared" si="1"/>
        <v>96099.584000000032</v>
      </c>
      <c r="I12" s="573">
        <f t="shared" si="1"/>
        <v>-7941.6940000000322</v>
      </c>
      <c r="J12" s="574">
        <f t="shared" si="1"/>
        <v>1.0919428246717429</v>
      </c>
      <c r="K12" s="479"/>
      <c r="L12" s="479"/>
      <c r="M12" s="479"/>
    </row>
    <row r="13" spans="2:13" s="8" customFormat="1" ht="15" customHeight="1">
      <c r="B13" s="788"/>
      <c r="C13" s="9" t="s">
        <v>17</v>
      </c>
      <c r="D13" s="10" t="s">
        <v>18</v>
      </c>
      <c r="E13" s="11">
        <v>5714</v>
      </c>
      <c r="F13" s="11">
        <f>+'ANCHOVETA '!G11</f>
        <v>-807</v>
      </c>
      <c r="G13" s="11">
        <f t="shared" ref="G13" si="2">E13+F13</f>
        <v>4907</v>
      </c>
      <c r="H13" s="11">
        <f>+'ANCHOVETA '!I11+'ANCHOVETA '!J11+'ANCHOVETA '!K11</f>
        <v>2604.0459999999998</v>
      </c>
      <c r="I13" s="11">
        <f t="shared" ref="I13:I15" si="3">G13-H13</f>
        <v>2302.9540000000002</v>
      </c>
      <c r="J13" s="12">
        <f t="shared" ref="J13:J22" si="4">H13/G13</f>
        <v>0.5306798451192174</v>
      </c>
      <c r="K13" s="480"/>
      <c r="L13" s="480"/>
      <c r="M13" s="480"/>
    </row>
    <row r="14" spans="2:13" s="8" customFormat="1" ht="15" customHeight="1">
      <c r="B14" s="788"/>
      <c r="C14" s="9" t="s">
        <v>17</v>
      </c>
      <c r="D14" s="10" t="s">
        <v>19</v>
      </c>
      <c r="E14" s="11">
        <v>36</v>
      </c>
      <c r="F14" s="11">
        <f>+'ANCHOVETA '!G12</f>
        <v>0</v>
      </c>
      <c r="G14" s="11">
        <f>+'ANCHOVETA '!H12</f>
        <v>36</v>
      </c>
      <c r="H14" s="11">
        <f>+'ANCHOVETA '!I12+'ANCHOVETA '!J12+'ANCHOVETA '!K12</f>
        <v>0</v>
      </c>
      <c r="I14" s="11">
        <f t="shared" si="3"/>
        <v>36</v>
      </c>
      <c r="J14" s="12">
        <f t="shared" si="4"/>
        <v>0</v>
      </c>
      <c r="K14" s="481">
        <f t="shared" ref="K14:K20" si="5">+E13-B14</f>
        <v>5714</v>
      </c>
      <c r="L14" s="480"/>
      <c r="M14" s="480"/>
    </row>
    <row r="15" spans="2:13" s="8" customFormat="1" ht="15" customHeight="1">
      <c r="B15" s="788"/>
      <c r="C15" s="9" t="s">
        <v>17</v>
      </c>
      <c r="D15" s="10" t="s">
        <v>20</v>
      </c>
      <c r="E15" s="11">
        <v>611</v>
      </c>
      <c r="F15" s="13">
        <f>+'ANCHOVETA '!G17</f>
        <v>-193</v>
      </c>
      <c r="G15" s="11">
        <f>+'ANCHOVETA '!H17</f>
        <v>418</v>
      </c>
      <c r="H15" s="11">
        <f>+'ANCHOVETA '!I17+'ANCHOVETA '!J17+'ANCHOVETA '!K17</f>
        <v>394.33199999999999</v>
      </c>
      <c r="I15" s="11">
        <f t="shared" si="3"/>
        <v>23.668000000000006</v>
      </c>
      <c r="J15" s="12">
        <f t="shared" si="4"/>
        <v>0.94337799043062198</v>
      </c>
      <c r="K15" s="481">
        <f t="shared" si="5"/>
        <v>36</v>
      </c>
      <c r="L15" s="480"/>
      <c r="M15" s="480"/>
    </row>
    <row r="16" spans="2:13" s="8" customFormat="1" ht="15" customHeight="1">
      <c r="B16" s="788"/>
      <c r="C16" s="9" t="s">
        <v>17</v>
      </c>
      <c r="D16" s="10" t="s">
        <v>21</v>
      </c>
      <c r="E16" s="11">
        <v>73229</v>
      </c>
      <c r="F16" s="13">
        <f>+'ANCHOVETA '!G94</f>
        <v>-53.379999999999939</v>
      </c>
      <c r="G16" s="11">
        <f>+'ANCHOVETA '!H94</f>
        <v>73174.64499999996</v>
      </c>
      <c r="H16" s="11">
        <f>+'ANCHOVETA '!I94+'ANCHOVETA '!J94+'ANCHOVETA '!K94</f>
        <v>89064.441000000035</v>
      </c>
      <c r="I16" s="13">
        <f>G16-H16</f>
        <v>-15889.796000000075</v>
      </c>
      <c r="J16" s="6">
        <f t="shared" si="4"/>
        <v>1.2171489318465445</v>
      </c>
      <c r="K16" s="481">
        <f t="shared" si="5"/>
        <v>611</v>
      </c>
      <c r="L16" s="480"/>
      <c r="M16" s="480"/>
    </row>
    <row r="17" spans="2:13" s="8" customFormat="1" ht="15" customHeight="1">
      <c r="B17" s="788"/>
      <c r="C17" s="9" t="s">
        <v>17</v>
      </c>
      <c r="D17" s="10" t="s">
        <v>22</v>
      </c>
      <c r="E17" s="11">
        <v>1141</v>
      </c>
      <c r="F17" s="11">
        <f>+'ANCHOVETA '!G95</f>
        <v>0</v>
      </c>
      <c r="G17" s="11">
        <f>E17+F17</f>
        <v>1141</v>
      </c>
      <c r="H17" s="11">
        <f>+'ANCHOVETA '!I95+'ANCHOVETA '!J95+'ANCHOVETA '!K95</f>
        <v>303.19300000000004</v>
      </c>
      <c r="I17" s="11">
        <f t="shared" ref="I17:I19" si="6">G17-H17</f>
        <v>837.80700000000002</v>
      </c>
      <c r="J17" s="12">
        <f t="shared" si="4"/>
        <v>0.26572567922874674</v>
      </c>
      <c r="K17" s="481">
        <f t="shared" si="5"/>
        <v>73229</v>
      </c>
      <c r="L17" s="480"/>
      <c r="M17" s="480"/>
    </row>
    <row r="18" spans="2:13" s="8" customFormat="1" ht="15" customHeight="1">
      <c r="B18" s="788"/>
      <c r="C18" s="9" t="s">
        <v>17</v>
      </c>
      <c r="D18" s="10" t="s">
        <v>23</v>
      </c>
      <c r="E18" s="11">
        <v>6876</v>
      </c>
      <c r="F18" s="11">
        <f>+'ANCHOVETA '!G108</f>
        <v>-532.23</v>
      </c>
      <c r="G18" s="11">
        <f>+'ANCHOVETA '!H108</f>
        <v>6343.3760000000002</v>
      </c>
      <c r="H18" s="11">
        <f>+'ANCHOVETA '!I108+'ANCHOVETA '!J108+'ANCHOVETA '!K108</f>
        <v>2545.4870000000001</v>
      </c>
      <c r="I18" s="11">
        <f t="shared" si="6"/>
        <v>3797.8890000000001</v>
      </c>
      <c r="J18" s="12">
        <f t="shared" si="4"/>
        <v>0.4012826923707502</v>
      </c>
      <c r="K18" s="481">
        <f t="shared" si="5"/>
        <v>1141</v>
      </c>
      <c r="L18" s="480"/>
      <c r="M18" s="480"/>
    </row>
    <row r="19" spans="2:13" s="8" customFormat="1" ht="15" customHeight="1">
      <c r="B19" s="788"/>
      <c r="C19" s="9" t="s">
        <v>17</v>
      </c>
      <c r="D19" s="10" t="s">
        <v>24</v>
      </c>
      <c r="E19" s="11">
        <v>4236</v>
      </c>
      <c r="F19" s="13">
        <f>+'ANCHOVETA '!G120</f>
        <v>-2249.5</v>
      </c>
      <c r="G19" s="11">
        <f>E19+F19</f>
        <v>1986.5</v>
      </c>
      <c r="H19" s="11">
        <f>+'ANCHOVETA '!I120+'ANCHOVETA '!J120+'ANCHOVETA '!K120</f>
        <v>1188.0849999999998</v>
      </c>
      <c r="I19" s="11">
        <f t="shared" si="6"/>
        <v>798.41500000000019</v>
      </c>
      <c r="J19" s="12">
        <f t="shared" si="4"/>
        <v>0.5980795368738987</v>
      </c>
      <c r="K19" s="481">
        <f t="shared" si="5"/>
        <v>6876</v>
      </c>
      <c r="L19" s="480"/>
      <c r="M19" s="480"/>
    </row>
    <row r="20" spans="2:13" s="8" customFormat="1" ht="15" customHeight="1">
      <c r="B20" s="788"/>
      <c r="C20" s="581" t="s">
        <v>25</v>
      </c>
      <c r="D20" s="553" t="s">
        <v>16</v>
      </c>
      <c r="E20" s="554">
        <f>SUM(E13:E19)</f>
        <v>91843</v>
      </c>
      <c r="F20" s="554">
        <f>SUM(F13:F19)</f>
        <v>-3835.1099999999997</v>
      </c>
      <c r="G20" s="554">
        <f>+E20+F20</f>
        <v>88007.89</v>
      </c>
      <c r="H20" s="554">
        <f>SUM(H13:H19)</f>
        <v>96099.584000000032</v>
      </c>
      <c r="I20" s="555">
        <f>+G20-H20</f>
        <v>-8091.6940000000322</v>
      </c>
      <c r="J20" s="12">
        <f t="shared" si="4"/>
        <v>1.0919428246717429</v>
      </c>
      <c r="K20" s="481">
        <f t="shared" si="5"/>
        <v>4236</v>
      </c>
      <c r="L20" s="480"/>
      <c r="M20" s="480"/>
    </row>
    <row r="21" spans="2:13" s="8" customFormat="1" ht="15" customHeight="1">
      <c r="B21" s="788"/>
      <c r="C21" s="579" t="s">
        <v>577</v>
      </c>
      <c r="D21" s="553" t="s">
        <v>16</v>
      </c>
      <c r="E21" s="554">
        <v>0</v>
      </c>
      <c r="F21" s="554">
        <f>+GETPIVOTDATA("Suma de cantidad (Ton)",'Consumo Cesiones_VIII'!$Q$2,"CESIÓN","ANCHOVETA")+'Consumo Cesiones_V-VII y IX-X '!F27</f>
        <v>19597.627</v>
      </c>
      <c r="G21" s="554">
        <f>+F21</f>
        <v>19597.627</v>
      </c>
      <c r="H21" s="554">
        <f>+GETPIVOTDATA("Suma de Desembarque (Ton)",'Consumo Cesiones_VIII'!$Q$2,"CESIÓN","ANCHOVETA")+'Consumo Cesiones_V-VII y IX-X '!G31+'Consumo Cesiones_V-VII y IX-X '!G54</f>
        <v>23524.932000000004</v>
      </c>
      <c r="I21" s="554">
        <f>+G21-H21</f>
        <v>-3927.3050000000039</v>
      </c>
      <c r="J21" s="12">
        <v>0</v>
      </c>
      <c r="K21" s="481"/>
      <c r="L21" s="480"/>
      <c r="M21" s="480"/>
    </row>
    <row r="22" spans="2:13" s="8" customFormat="1" ht="15" customHeight="1">
      <c r="B22" s="789"/>
      <c r="C22" s="581" t="s">
        <v>15</v>
      </c>
      <c r="D22" s="553" t="s">
        <v>16</v>
      </c>
      <c r="E22" s="554">
        <v>150</v>
      </c>
      <c r="F22" s="554">
        <v>0</v>
      </c>
      <c r="G22" s="554">
        <f>+E22+F22</f>
        <v>150</v>
      </c>
      <c r="H22" s="554">
        <v>0</v>
      </c>
      <c r="I22" s="554">
        <f>+G22-H22</f>
        <v>150</v>
      </c>
      <c r="J22" s="12">
        <f t="shared" si="4"/>
        <v>0</v>
      </c>
      <c r="K22" s="481">
        <f>+E20-B22</f>
        <v>91843</v>
      </c>
      <c r="L22" s="480"/>
      <c r="M22" s="480"/>
    </row>
    <row r="23" spans="2:13" s="8" customFormat="1" ht="13.9" customHeight="1">
      <c r="B23" s="532"/>
      <c r="C23" s="14"/>
      <c r="D23" s="14"/>
      <c r="E23" s="14"/>
      <c r="F23" s="14"/>
      <c r="G23" s="14"/>
      <c r="H23" s="14"/>
      <c r="I23" s="14"/>
      <c r="J23" s="14"/>
      <c r="K23" s="480"/>
      <c r="L23" s="480"/>
      <c r="M23" s="480"/>
    </row>
    <row r="24" spans="2:13" s="8" customFormat="1" ht="12" hidden="1" customHeight="1">
      <c r="B24" s="532"/>
      <c r="C24" s="15"/>
      <c r="D24" s="15"/>
      <c r="E24" s="15"/>
      <c r="F24" s="15"/>
      <c r="G24" s="15"/>
      <c r="H24" s="15"/>
      <c r="I24" s="15"/>
      <c r="J24" s="15"/>
      <c r="K24" s="480"/>
      <c r="L24" s="480"/>
      <c r="M24" s="480"/>
    </row>
    <row r="25" spans="2:13" s="8" customFormat="1" ht="27" hidden="1" customHeight="1">
      <c r="B25" s="532"/>
      <c r="C25" s="799" t="s">
        <v>26</v>
      </c>
      <c r="D25" s="800"/>
      <c r="E25" s="800"/>
      <c r="F25" s="800"/>
      <c r="G25" s="800"/>
      <c r="H25" s="800"/>
      <c r="I25" s="800"/>
      <c r="J25" s="801"/>
      <c r="K25" s="480"/>
      <c r="L25" s="480"/>
      <c r="M25" s="480"/>
    </row>
    <row r="26" spans="2:13" s="8" customFormat="1" ht="22.15" customHeight="1">
      <c r="B26" s="577" t="s">
        <v>580</v>
      </c>
      <c r="C26" s="576" t="s">
        <v>1</v>
      </c>
      <c r="D26" s="575" t="s">
        <v>2</v>
      </c>
      <c r="E26" s="575" t="s">
        <v>576</v>
      </c>
      <c r="F26" s="575" t="s">
        <v>4</v>
      </c>
      <c r="G26" s="575" t="s">
        <v>5</v>
      </c>
      <c r="H26" s="575" t="s">
        <v>575</v>
      </c>
      <c r="I26" s="575" t="s">
        <v>7</v>
      </c>
      <c r="J26" s="575" t="s">
        <v>8</v>
      </c>
      <c r="K26" s="480"/>
      <c r="L26" s="480"/>
      <c r="M26" s="480"/>
    </row>
    <row r="27" spans="2:13" s="8" customFormat="1" ht="15" customHeight="1">
      <c r="B27" s="787" t="s">
        <v>581</v>
      </c>
      <c r="C27" s="802" t="s">
        <v>574</v>
      </c>
      <c r="D27" s="803" t="s">
        <v>27</v>
      </c>
      <c r="E27" s="541">
        <v>335334</v>
      </c>
      <c r="F27" s="541">
        <v>335334</v>
      </c>
      <c r="G27" s="541">
        <f>E27+F27</f>
        <v>670668</v>
      </c>
      <c r="H27" s="541">
        <f>SUM(H28:H32)</f>
        <v>189706.34699999995</v>
      </c>
      <c r="I27" s="541">
        <f>G27-H27</f>
        <v>480961.65300000005</v>
      </c>
      <c r="J27" s="542">
        <f>H27/G27</f>
        <v>0.2828617840719998</v>
      </c>
      <c r="K27" s="480"/>
      <c r="L27" s="480"/>
      <c r="M27" s="480"/>
    </row>
    <row r="28" spans="2:13" s="8" customFormat="1" ht="15" customHeight="1">
      <c r="B28" s="788"/>
      <c r="C28" s="792" t="s">
        <v>10</v>
      </c>
      <c r="D28" s="793" t="s">
        <v>16</v>
      </c>
      <c r="E28" s="564">
        <v>180</v>
      </c>
      <c r="F28" s="564"/>
      <c r="G28" s="564">
        <f>+E28+F28</f>
        <v>180</v>
      </c>
      <c r="H28" s="564">
        <f>+'Pesca Investigacion'!E9</f>
        <v>0.35200000000000004</v>
      </c>
      <c r="I28" s="564">
        <f>G28-H28</f>
        <v>179.648</v>
      </c>
      <c r="J28" s="565">
        <f t="shared" ref="J28:J30" si="7">H28/G28</f>
        <v>1.9555555555555559E-3</v>
      </c>
      <c r="K28" s="480"/>
      <c r="L28" s="480"/>
      <c r="M28" s="480"/>
    </row>
    <row r="29" spans="2:13" s="8" customFormat="1" ht="15" customHeight="1">
      <c r="B29" s="788"/>
      <c r="C29" s="792" t="s">
        <v>11</v>
      </c>
      <c r="D29" s="793" t="s">
        <v>16</v>
      </c>
      <c r="E29" s="564">
        <v>3353</v>
      </c>
      <c r="F29" s="567">
        <f>-999-1221</f>
        <v>-2220</v>
      </c>
      <c r="G29" s="564">
        <f>+E29+F29</f>
        <v>1133</v>
      </c>
      <c r="H29" s="564"/>
      <c r="I29" s="564">
        <f>G29-H29</f>
        <v>1133</v>
      </c>
      <c r="J29" s="565">
        <f t="shared" si="7"/>
        <v>0</v>
      </c>
      <c r="K29" s="480"/>
      <c r="L29" s="480"/>
      <c r="M29" s="480"/>
    </row>
    <row r="30" spans="2:13" s="8" customFormat="1" ht="15" customHeight="1">
      <c r="B30" s="788"/>
      <c r="C30" s="792" t="s">
        <v>12</v>
      </c>
      <c r="D30" s="793" t="s">
        <v>16</v>
      </c>
      <c r="E30" s="564">
        <v>3353</v>
      </c>
      <c r="F30" s="564"/>
      <c r="G30" s="564">
        <f>+E30</f>
        <v>3353</v>
      </c>
      <c r="H30" s="564">
        <f>+'Consumo Humano'!E10</f>
        <v>3360.7359999999999</v>
      </c>
      <c r="I30" s="567">
        <f>G30-H30</f>
        <v>-7.7359999999998763</v>
      </c>
      <c r="J30" s="552">
        <f t="shared" si="7"/>
        <v>1.0023071875932001</v>
      </c>
      <c r="K30" s="480"/>
      <c r="L30" s="480"/>
      <c r="M30" s="480"/>
    </row>
    <row r="31" spans="2:13" s="8" customFormat="1" ht="15" customHeight="1">
      <c r="B31" s="788"/>
      <c r="C31" s="556" t="s">
        <v>13</v>
      </c>
      <c r="D31" s="557" t="s">
        <v>16</v>
      </c>
      <c r="E31" s="558">
        <f>+'PELAGICOS LTP'!F48</f>
        <v>72258.014451599971</v>
      </c>
      <c r="F31" s="568">
        <f>+'PELAGICOS LTP'!G48</f>
        <v>-61791.669000000002</v>
      </c>
      <c r="G31" s="558">
        <f>+E31+F31</f>
        <v>10466.345451599969</v>
      </c>
      <c r="H31" s="558">
        <f>'PELAGICOS LTP'!I48</f>
        <v>900.63300000000004</v>
      </c>
      <c r="I31" s="558">
        <f>G31-H31</f>
        <v>9565.7124515999694</v>
      </c>
      <c r="J31" s="559">
        <f>H31/G31</f>
        <v>8.6050379682654374E-2</v>
      </c>
      <c r="K31" s="480"/>
      <c r="L31" s="480"/>
      <c r="M31" s="480"/>
    </row>
    <row r="32" spans="2:13" ht="15" customHeight="1">
      <c r="B32" s="788"/>
      <c r="C32" s="560" t="s">
        <v>14</v>
      </c>
      <c r="D32" s="561" t="s">
        <v>16</v>
      </c>
      <c r="E32" s="562">
        <v>256190</v>
      </c>
      <c r="F32" s="566">
        <f>+F42+F40</f>
        <v>-10001.280000000001</v>
      </c>
      <c r="G32" s="562">
        <f>+G42+G40</f>
        <v>246188.13</v>
      </c>
      <c r="H32" s="562">
        <f>+H42+H40</f>
        <v>185444.62599999996</v>
      </c>
      <c r="I32" s="562">
        <f>+I42+I40</f>
        <v>60743.504000000044</v>
      </c>
      <c r="J32" s="563">
        <f>H32/G32</f>
        <v>0.75326387994417099</v>
      </c>
    </row>
    <row r="33" spans="2:11" ht="15" customHeight="1">
      <c r="B33" s="788"/>
      <c r="C33" s="9" t="s">
        <v>17</v>
      </c>
      <c r="D33" s="16" t="s">
        <v>18</v>
      </c>
      <c r="E33" s="569">
        <v>3631</v>
      </c>
      <c r="F33" s="569">
        <f>+'SARDINA COMUN '!G11</f>
        <v>0</v>
      </c>
      <c r="G33" s="569">
        <f t="shared" ref="G33:G39" si="8">E33+F33</f>
        <v>3631</v>
      </c>
      <c r="H33" s="569">
        <f>+'SARDINA COMUN '!I6+'SARDINA COMUN '!J6+'SARDINA COMUN '!K6</f>
        <v>762.37599999999998</v>
      </c>
      <c r="I33" s="569">
        <f t="shared" ref="I33:I39" si="9">G33-H33</f>
        <v>2868.6239999999998</v>
      </c>
      <c r="J33" s="17">
        <f t="shared" ref="J33:J42" si="10">H33/G33</f>
        <v>0.2099630955659598</v>
      </c>
    </row>
    <row r="34" spans="2:11" ht="15" customHeight="1">
      <c r="B34" s="788"/>
      <c r="C34" s="9" t="s">
        <v>17</v>
      </c>
      <c r="D34" s="18" t="s">
        <v>19</v>
      </c>
      <c r="E34" s="5">
        <v>86</v>
      </c>
      <c r="F34" s="5">
        <f>'SARDINA COMUN '!G12</f>
        <v>0</v>
      </c>
      <c r="G34" s="5">
        <f t="shared" si="8"/>
        <v>86</v>
      </c>
      <c r="H34" s="5">
        <f>+'SARDINA COMUN '!I12+'SARDINA COMUN '!J12+'SARDINA COMUN '!K12</f>
        <v>0</v>
      </c>
      <c r="I34" s="5">
        <f t="shared" si="9"/>
        <v>86</v>
      </c>
      <c r="J34" s="12">
        <f t="shared" si="10"/>
        <v>0</v>
      </c>
      <c r="K34" s="482">
        <f t="shared" ref="K34:K40" si="11">+E33-B34</f>
        <v>3631</v>
      </c>
    </row>
    <row r="35" spans="2:11" ht="15" customHeight="1">
      <c r="B35" s="788"/>
      <c r="C35" s="9" t="s">
        <v>17</v>
      </c>
      <c r="D35" s="18" t="s">
        <v>20</v>
      </c>
      <c r="E35" s="5">
        <v>1280.4100000000001</v>
      </c>
      <c r="F35" s="570">
        <f>'SARDINA COMUN '!G16</f>
        <v>-416</v>
      </c>
      <c r="G35" s="5">
        <f t="shared" si="8"/>
        <v>864.41000000000008</v>
      </c>
      <c r="H35" s="5">
        <f>+'SARDINA COMUN '!I16+'SARDINA COMUN '!J16+'SARDINA COMUN '!K16</f>
        <v>618.0870000000001</v>
      </c>
      <c r="I35" s="5">
        <f t="shared" si="9"/>
        <v>246.32299999999998</v>
      </c>
      <c r="J35" s="12">
        <f t="shared" si="10"/>
        <v>0.71503915965803266</v>
      </c>
      <c r="K35" s="482">
        <f t="shared" si="11"/>
        <v>86</v>
      </c>
    </row>
    <row r="36" spans="2:11" ht="15" customHeight="1">
      <c r="B36" s="788"/>
      <c r="C36" s="9" t="s">
        <v>17</v>
      </c>
      <c r="D36" s="18" t="s">
        <v>21</v>
      </c>
      <c r="E36" s="5">
        <v>204934</v>
      </c>
      <c r="F36" s="5">
        <f>'SARDINA COMUN '!G93</f>
        <v>3600.29</v>
      </c>
      <c r="G36" s="5">
        <f t="shared" si="8"/>
        <v>208534.29</v>
      </c>
      <c r="H36" s="5">
        <f>+'SARDINA COMUN '!I93+'SARDINA COMUN '!J93+'SARDINA COMUN '!K93</f>
        <v>152244.07699999996</v>
      </c>
      <c r="I36" s="5">
        <f t="shared" si="9"/>
        <v>56290.213000000047</v>
      </c>
      <c r="J36" s="12">
        <f>H36/G36</f>
        <v>0.73006735247234378</v>
      </c>
      <c r="K36" s="482">
        <f t="shared" si="11"/>
        <v>1280.4100000000001</v>
      </c>
    </row>
    <row r="37" spans="2:11" ht="15" customHeight="1">
      <c r="B37" s="788"/>
      <c r="C37" s="9" t="s">
        <v>17</v>
      </c>
      <c r="D37" s="18" t="s">
        <v>22</v>
      </c>
      <c r="E37" s="5">
        <v>3033</v>
      </c>
      <c r="F37" s="5">
        <f>'SARDINA COMUN '!G95</f>
        <v>999</v>
      </c>
      <c r="G37" s="5">
        <f>E37+F37</f>
        <v>4032</v>
      </c>
      <c r="H37" s="5">
        <f>+'SARDINA COMUN '!I95+'SARDINA COMUN '!J95+'SARDINA COMUN '!K95</f>
        <v>4855.0030000000006</v>
      </c>
      <c r="I37" s="570">
        <f>G37-H37</f>
        <v>-823.00300000000061</v>
      </c>
      <c r="J37" s="540">
        <f t="shared" si="10"/>
        <v>1.2041178075396828</v>
      </c>
      <c r="K37" s="482">
        <f t="shared" si="11"/>
        <v>204934</v>
      </c>
    </row>
    <row r="38" spans="2:11" ht="15" customHeight="1">
      <c r="B38" s="788"/>
      <c r="C38" s="9" t="s">
        <v>17</v>
      </c>
      <c r="D38" s="18" t="s">
        <v>23</v>
      </c>
      <c r="E38" s="5">
        <v>29362</v>
      </c>
      <c r="F38" s="570">
        <f>+'SARDINA COMUN '!G107</f>
        <v>-1883.0700000000002</v>
      </c>
      <c r="G38" s="5">
        <f>E38+F38</f>
        <v>27478.93</v>
      </c>
      <c r="H38" s="5">
        <f>+'SARDINA COMUN '!I107+'SARDINA COMUN '!J107+'SARDINA COMUN '!K107</f>
        <v>26416.823</v>
      </c>
      <c r="I38" s="5">
        <f t="shared" si="9"/>
        <v>1062.107</v>
      </c>
      <c r="J38" s="12">
        <f t="shared" si="10"/>
        <v>0.96134831305294643</v>
      </c>
      <c r="K38" s="482">
        <f t="shared" si="11"/>
        <v>3033</v>
      </c>
    </row>
    <row r="39" spans="2:11" ht="15" customHeight="1">
      <c r="B39" s="788"/>
      <c r="C39" s="9" t="s">
        <v>17</v>
      </c>
      <c r="D39" s="18" t="s">
        <v>24</v>
      </c>
      <c r="E39" s="5">
        <v>13713</v>
      </c>
      <c r="F39" s="570">
        <f>'SARDINA COMUN '!G119</f>
        <v>-12301.5</v>
      </c>
      <c r="G39" s="5">
        <f t="shared" si="8"/>
        <v>1411.5</v>
      </c>
      <c r="H39" s="5">
        <f>'SARDINA COMUN '!I119</f>
        <v>548.25999999999988</v>
      </c>
      <c r="I39" s="5">
        <f t="shared" si="9"/>
        <v>863.24000000000012</v>
      </c>
      <c r="J39" s="12">
        <f t="shared" si="10"/>
        <v>0.38842366277010265</v>
      </c>
      <c r="K39" s="482">
        <f t="shared" si="11"/>
        <v>29362</v>
      </c>
    </row>
    <row r="40" spans="2:11" ht="15" customHeight="1">
      <c r="B40" s="788"/>
      <c r="C40" s="581" t="s">
        <v>25</v>
      </c>
      <c r="D40" s="553" t="s">
        <v>16</v>
      </c>
      <c r="E40" s="554">
        <f>SUM(E33:E39)</f>
        <v>256039.41</v>
      </c>
      <c r="F40" s="554">
        <f>SUM(F33:F39)</f>
        <v>-10001.280000000001</v>
      </c>
      <c r="G40" s="554">
        <f>+E40+F40</f>
        <v>246038.13</v>
      </c>
      <c r="H40" s="554">
        <f>SUM(H33:H39)</f>
        <v>185444.62599999996</v>
      </c>
      <c r="I40" s="554">
        <f>+G40-H40</f>
        <v>60593.504000000044</v>
      </c>
      <c r="J40" s="543">
        <f>H40/G40</f>
        <v>0.7537231160064497</v>
      </c>
      <c r="K40" s="482">
        <f t="shared" si="11"/>
        <v>13713</v>
      </c>
    </row>
    <row r="41" spans="2:11" ht="15" customHeight="1">
      <c r="B41" s="788"/>
      <c r="C41" s="579" t="s">
        <v>577</v>
      </c>
      <c r="D41" s="553" t="s">
        <v>16</v>
      </c>
      <c r="E41" s="554">
        <v>0</v>
      </c>
      <c r="F41" s="554">
        <f>+GETPIVOTDATA("Suma de cantidad (Ton)",'Consumo Cesiones_VIII'!$Q$2,"CESIÓN","SARDINA COMUN")</f>
        <v>58046.706000000006</v>
      </c>
      <c r="G41" s="554">
        <f>+E41+F41</f>
        <v>58046.706000000006</v>
      </c>
      <c r="H41" s="554">
        <f>+GETPIVOTDATA("Suma de Desembarque (Ton)",'Consumo Cesiones_VIII'!$Q$2,"CESIÓN","SARDINA COMUN")+'Consumo Cesiones_V-VII y IX-X '!H31+'Consumo Cesiones_V-VII y IX-X '!H54</f>
        <v>55139.73399999996</v>
      </c>
      <c r="I41" s="554">
        <f>+G41-H41</f>
        <v>2906.9720000000452</v>
      </c>
      <c r="J41" s="543">
        <f t="shared" si="10"/>
        <v>0.94992012122100355</v>
      </c>
      <c r="K41" s="482"/>
    </row>
    <row r="42" spans="2:11" ht="15" customHeight="1">
      <c r="B42" s="789"/>
      <c r="C42" s="581" t="s">
        <v>15</v>
      </c>
      <c r="D42" s="553" t="s">
        <v>16</v>
      </c>
      <c r="E42" s="554">
        <v>150</v>
      </c>
      <c r="F42" s="554">
        <v>0</v>
      </c>
      <c r="G42" s="554">
        <f>+E42+F42</f>
        <v>150</v>
      </c>
      <c r="H42" s="554">
        <v>0</v>
      </c>
      <c r="I42" s="554">
        <f>+G42-H42</f>
        <v>150</v>
      </c>
      <c r="J42" s="543">
        <f t="shared" si="10"/>
        <v>0</v>
      </c>
      <c r="K42" s="482">
        <f>+E40-B42</f>
        <v>256039.41</v>
      </c>
    </row>
    <row r="43" spans="2:11" ht="15" customHeight="1">
      <c r="C43" s="1"/>
      <c r="D43" s="1"/>
      <c r="E43" s="1"/>
      <c r="F43" s="1"/>
      <c r="G43" s="1"/>
      <c r="H43" s="1"/>
      <c r="I43" s="1"/>
      <c r="J43" s="1"/>
    </row>
    <row r="44" spans="2:11" ht="15" customHeight="1">
      <c r="C44" s="1"/>
      <c r="D44" s="1"/>
      <c r="E44" s="539"/>
      <c r="F44" s="539"/>
      <c r="G44" s="539"/>
      <c r="H44" s="1"/>
      <c r="I44" s="1"/>
      <c r="J44" s="1"/>
    </row>
    <row r="45" spans="2:11" ht="28.9" customHeight="1">
      <c r="B45" s="578"/>
      <c r="C45" s="794" t="s">
        <v>573</v>
      </c>
      <c r="D45" s="795"/>
      <c r="E45" s="795"/>
      <c r="F45" s="795"/>
      <c r="G45" s="795"/>
      <c r="H45" s="795"/>
      <c r="I45" s="795"/>
      <c r="J45" s="796"/>
    </row>
    <row r="46" spans="2:11" ht="27" customHeight="1">
      <c r="B46" s="790" t="s">
        <v>573</v>
      </c>
      <c r="C46" s="20" t="s">
        <v>1</v>
      </c>
      <c r="D46" s="20" t="s">
        <v>2</v>
      </c>
      <c r="E46" s="20" t="s">
        <v>3</v>
      </c>
      <c r="F46" s="20" t="s">
        <v>4</v>
      </c>
      <c r="G46" s="20" t="s">
        <v>5</v>
      </c>
      <c r="H46" s="20" t="s">
        <v>6</v>
      </c>
      <c r="I46" s="20" t="s">
        <v>7</v>
      </c>
      <c r="J46" s="20" t="s">
        <v>8</v>
      </c>
    </row>
    <row r="47" spans="2:11" ht="15" customHeight="1">
      <c r="B47" s="790"/>
      <c r="C47" s="21" t="s">
        <v>17</v>
      </c>
      <c r="D47" s="10" t="s">
        <v>18</v>
      </c>
      <c r="E47" s="5">
        <f t="shared" ref="E47:H53" si="12">+E13+E33</f>
        <v>9345</v>
      </c>
      <c r="F47" s="5">
        <f t="shared" si="12"/>
        <v>-807</v>
      </c>
      <c r="G47" s="5">
        <f t="shared" si="12"/>
        <v>8538</v>
      </c>
      <c r="H47" s="5">
        <f t="shared" si="12"/>
        <v>3366.4219999999996</v>
      </c>
      <c r="I47" s="22">
        <f t="shared" ref="I47:I53" si="13">G47-H47</f>
        <v>5171.5780000000004</v>
      </c>
      <c r="J47" s="12">
        <f t="shared" ref="J47:J49" si="14">H47/G47</f>
        <v>0.39428695244788003</v>
      </c>
    </row>
    <row r="48" spans="2:11" ht="15" customHeight="1">
      <c r="B48" s="790"/>
      <c r="C48" s="21" t="s">
        <v>17</v>
      </c>
      <c r="D48" s="10" t="s">
        <v>19</v>
      </c>
      <c r="E48" s="5">
        <f t="shared" si="12"/>
        <v>122</v>
      </c>
      <c r="F48" s="5">
        <f t="shared" si="12"/>
        <v>0</v>
      </c>
      <c r="G48" s="5">
        <f t="shared" si="12"/>
        <v>122</v>
      </c>
      <c r="H48" s="5">
        <f t="shared" si="12"/>
        <v>0</v>
      </c>
      <c r="I48" s="22">
        <f t="shared" si="13"/>
        <v>122</v>
      </c>
      <c r="J48" s="12">
        <f t="shared" si="14"/>
        <v>0</v>
      </c>
    </row>
    <row r="49" spans="2:11" ht="15" customHeight="1">
      <c r="B49" s="790"/>
      <c r="C49" s="21" t="s">
        <v>17</v>
      </c>
      <c r="D49" s="10" t="s">
        <v>20</v>
      </c>
      <c r="E49" s="5">
        <f t="shared" si="12"/>
        <v>1891.41</v>
      </c>
      <c r="F49" s="23">
        <f t="shared" si="12"/>
        <v>-609</v>
      </c>
      <c r="G49" s="5">
        <f t="shared" si="12"/>
        <v>1282.4100000000001</v>
      </c>
      <c r="H49" s="5">
        <f t="shared" si="12"/>
        <v>1012.4190000000001</v>
      </c>
      <c r="I49" s="22">
        <f t="shared" si="13"/>
        <v>269.99099999999999</v>
      </c>
      <c r="J49" s="12">
        <f t="shared" si="14"/>
        <v>0.78946592743350408</v>
      </c>
    </row>
    <row r="50" spans="2:11" ht="13.9" customHeight="1">
      <c r="B50" s="790"/>
      <c r="C50" s="24" t="s">
        <v>17</v>
      </c>
      <c r="D50" s="25" t="s">
        <v>21</v>
      </c>
      <c r="E50" s="26">
        <f t="shared" si="12"/>
        <v>278163</v>
      </c>
      <c r="F50" s="26">
        <f t="shared" si="12"/>
        <v>3546.91</v>
      </c>
      <c r="G50" s="26">
        <f t="shared" si="12"/>
        <v>281708.93499999994</v>
      </c>
      <c r="H50" s="26">
        <f t="shared" si="12"/>
        <v>241308.51799999998</v>
      </c>
      <c r="I50" s="27">
        <f t="shared" si="13"/>
        <v>40400.416999999958</v>
      </c>
      <c r="J50" s="28">
        <f>H50/G50</f>
        <v>0.8565880879852108</v>
      </c>
    </row>
    <row r="51" spans="2:11" ht="15">
      <c r="B51" s="790"/>
      <c r="C51" s="21" t="s">
        <v>17</v>
      </c>
      <c r="D51" s="10" t="s">
        <v>22</v>
      </c>
      <c r="E51" s="5">
        <f t="shared" si="12"/>
        <v>4174</v>
      </c>
      <c r="F51" s="5">
        <f t="shared" si="12"/>
        <v>999</v>
      </c>
      <c r="G51" s="5">
        <f t="shared" si="12"/>
        <v>5173</v>
      </c>
      <c r="H51" s="5">
        <f t="shared" si="12"/>
        <v>5158.1960000000008</v>
      </c>
      <c r="I51" s="22">
        <f t="shared" si="13"/>
        <v>14.803999999999178</v>
      </c>
      <c r="J51" s="12">
        <f t="shared" ref="J51:J53" si="15">H51/G51</f>
        <v>0.99713821766866439</v>
      </c>
    </row>
    <row r="52" spans="2:11" ht="15">
      <c r="B52" s="790"/>
      <c r="C52" s="21" t="s">
        <v>17</v>
      </c>
      <c r="D52" s="29" t="s">
        <v>23</v>
      </c>
      <c r="E52" s="5">
        <f t="shared" si="12"/>
        <v>36238</v>
      </c>
      <c r="F52" s="23">
        <f t="shared" si="12"/>
        <v>-2415.3000000000002</v>
      </c>
      <c r="G52" s="5">
        <f t="shared" si="12"/>
        <v>33822.305999999997</v>
      </c>
      <c r="H52" s="5">
        <f t="shared" si="12"/>
        <v>28962.31</v>
      </c>
      <c r="I52" s="22">
        <f t="shared" si="13"/>
        <v>4859.9959999999955</v>
      </c>
      <c r="J52" s="12">
        <f t="shared" si="15"/>
        <v>0.85630796433572576</v>
      </c>
    </row>
    <row r="53" spans="2:11" ht="15">
      <c r="B53" s="790"/>
      <c r="C53" s="21" t="s">
        <v>17</v>
      </c>
      <c r="D53" s="10" t="s">
        <v>24</v>
      </c>
      <c r="E53" s="5">
        <f t="shared" si="12"/>
        <v>17949</v>
      </c>
      <c r="F53" s="23">
        <f t="shared" si="12"/>
        <v>-14551</v>
      </c>
      <c r="G53" s="5">
        <f t="shared" si="12"/>
        <v>3398</v>
      </c>
      <c r="H53" s="5">
        <f t="shared" si="12"/>
        <v>1736.3449999999998</v>
      </c>
      <c r="I53" s="22">
        <f t="shared" si="13"/>
        <v>1661.6550000000002</v>
      </c>
      <c r="J53" s="12">
        <f t="shared" si="15"/>
        <v>0.51099028840494398</v>
      </c>
    </row>
    <row r="54" spans="2:11" ht="15">
      <c r="B54" s="790"/>
      <c r="C54" s="581" t="s">
        <v>25</v>
      </c>
      <c r="D54" s="553" t="s">
        <v>16</v>
      </c>
      <c r="E54" s="554">
        <f>SUM(E47:E53)</f>
        <v>347882.41</v>
      </c>
      <c r="F54" s="554">
        <f>SUM(F47:F53)</f>
        <v>-13836.39</v>
      </c>
      <c r="G54" s="554">
        <f>+E54+F54</f>
        <v>334046.01999999996</v>
      </c>
      <c r="H54" s="554">
        <f>SUM(H47:H53)</f>
        <v>281544.20999999996</v>
      </c>
      <c r="I54" s="554">
        <f>+G54-H54</f>
        <v>52501.81</v>
      </c>
      <c r="J54" s="543">
        <f>H54/G54</f>
        <v>0.84283060759113371</v>
      </c>
    </row>
    <row r="55" spans="2:11" ht="19.899999999999999" customHeight="1">
      <c r="B55" s="791"/>
      <c r="C55" s="579" t="s">
        <v>577</v>
      </c>
      <c r="D55" s="553" t="s">
        <v>16</v>
      </c>
      <c r="E55" s="554">
        <f>+E41+E21</f>
        <v>0</v>
      </c>
      <c r="F55" s="554">
        <f t="shared" ref="F55:K55" si="16">+F41+F21</f>
        <v>77644.333000000013</v>
      </c>
      <c r="G55" s="554">
        <f>+F55</f>
        <v>77644.333000000013</v>
      </c>
      <c r="H55" s="554">
        <f t="shared" si="16"/>
        <v>78664.665999999968</v>
      </c>
      <c r="I55" s="554">
        <f t="shared" si="16"/>
        <v>-1020.3329999999587</v>
      </c>
      <c r="J55" s="572">
        <f t="shared" si="16"/>
        <v>0.94992012122100355</v>
      </c>
      <c r="K55" s="554">
        <f t="shared" si="16"/>
        <v>0</v>
      </c>
    </row>
    <row r="59" spans="2:11">
      <c r="H59" s="474"/>
    </row>
  </sheetData>
  <mergeCells count="16">
    <mergeCell ref="B3:J3"/>
    <mergeCell ref="B2:J2"/>
    <mergeCell ref="B27:B42"/>
    <mergeCell ref="B46:B55"/>
    <mergeCell ref="C29:D29"/>
    <mergeCell ref="C30:D30"/>
    <mergeCell ref="C45:J45"/>
    <mergeCell ref="B7:B22"/>
    <mergeCell ref="C28:D28"/>
    <mergeCell ref="C7:D7"/>
    <mergeCell ref="C8:D8"/>
    <mergeCell ref="C9:D9"/>
    <mergeCell ref="C10:D10"/>
    <mergeCell ref="C25:J25"/>
    <mergeCell ref="C27:D27"/>
    <mergeCell ref="B5:J5"/>
  </mergeCells>
  <conditionalFormatting sqref="J13:J22">
    <cfRule type="dataBar" priority="13">
      <dataBar>
        <cfvo type="min"/>
        <cfvo type="max"/>
        <color rgb="FFFFB628"/>
      </dataBar>
    </cfRule>
  </conditionalFormatting>
  <conditionalFormatting sqref="J21:J22">
    <cfRule type="dataBar" priority="12">
      <dataBar>
        <cfvo type="min"/>
        <cfvo type="max"/>
        <color rgb="FFFFB628"/>
      </dataBar>
    </cfRule>
  </conditionalFormatting>
  <conditionalFormatting sqref="J54">
    <cfRule type="dataBar" priority="9">
      <dataBar>
        <cfvo type="min"/>
        <cfvo type="max"/>
        <color rgb="FFFFB628"/>
      </dataBar>
    </cfRule>
  </conditionalFormatting>
  <conditionalFormatting sqref="J47:J54">
    <cfRule type="dataBar" priority="8">
      <dataBar>
        <cfvo type="min"/>
        <cfvo type="max"/>
        <color rgb="FFFFB628"/>
      </dataBar>
    </cfRule>
  </conditionalFormatting>
  <conditionalFormatting sqref="J21">
    <cfRule type="dataBar" priority="5">
      <dataBar>
        <cfvo type="min"/>
        <cfvo type="max"/>
        <color rgb="FFFFB628"/>
      </dataBar>
    </cfRule>
  </conditionalFormatting>
  <conditionalFormatting sqref="J13:J19">
    <cfRule type="dataBar" priority="4">
      <dataBar>
        <cfvo type="min"/>
        <cfvo type="max"/>
        <color rgb="FFD6007B"/>
      </dataBar>
    </cfRule>
  </conditionalFormatting>
  <conditionalFormatting sqref="J20:J22">
    <cfRule type="dataBar" priority="3">
      <dataBar>
        <cfvo type="min"/>
        <cfvo type="max"/>
        <color rgb="FFD6007B"/>
      </dataBar>
    </cfRule>
  </conditionalFormatting>
  <conditionalFormatting sqref="J33:J42">
    <cfRule type="dataBar" priority="2">
      <dataBar>
        <cfvo type="min"/>
        <cfvo type="max"/>
        <color rgb="FF638EC6"/>
      </dataBar>
    </cfRule>
  </conditionalFormatting>
  <pageMargins left="0.7" right="0.7" top="0.75" bottom="0.75" header="0.3" footer="0.3"/>
  <pageSetup paperSize="162" orientation="portrait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14999847407452621"/>
  </sheetPr>
  <dimension ref="A1:F10"/>
  <sheetViews>
    <sheetView zoomScale="86" zoomScaleNormal="86" workbookViewId="0">
      <selection activeCell="F15" sqref="F15"/>
    </sheetView>
  </sheetViews>
  <sheetFormatPr baseColWidth="10" defaultColWidth="11.42578125" defaultRowHeight="15"/>
  <cols>
    <col min="1" max="1" width="24.140625" style="350" customWidth="1"/>
    <col min="2" max="2" width="5.7109375" style="350" customWidth="1"/>
    <col min="3" max="3" width="62.5703125" style="350" customWidth="1"/>
    <col min="4" max="4" width="15.28515625" style="350" customWidth="1"/>
    <col min="5" max="5" width="13.42578125" style="350" customWidth="1"/>
    <col min="6" max="6" width="12" style="350" customWidth="1"/>
    <col min="7" max="16384" width="11.42578125" style="350"/>
  </cols>
  <sheetData>
    <row r="1" spans="1:6" ht="15.75" thickBot="1">
      <c r="A1" s="349"/>
      <c r="B1" s="349"/>
      <c r="C1" s="349"/>
      <c r="D1" s="349"/>
      <c r="E1" s="349"/>
      <c r="F1" s="349"/>
    </row>
    <row r="2" spans="1:6" ht="15.75">
      <c r="A2" s="349"/>
      <c r="B2" s="1023" t="s">
        <v>249</v>
      </c>
      <c r="C2" s="1024"/>
      <c r="D2" s="1024"/>
      <c r="E2" s="1024"/>
      <c r="F2" s="1024"/>
    </row>
    <row r="3" spans="1:6" ht="16.5" thickBot="1">
      <c r="A3" s="349"/>
      <c r="B3" s="1025" t="s">
        <v>496</v>
      </c>
      <c r="C3" s="1026"/>
      <c r="D3" s="1026"/>
      <c r="E3" s="1026"/>
      <c r="F3" s="1026"/>
    </row>
    <row r="4" spans="1:6">
      <c r="A4" s="349"/>
      <c r="B4" s="349"/>
      <c r="C4" s="349"/>
      <c r="D4" s="349"/>
      <c r="E4" s="349"/>
      <c r="F4" s="349"/>
    </row>
    <row r="5" spans="1:6">
      <c r="A5" s="351"/>
      <c r="B5" s="351"/>
      <c r="C5" s="351"/>
      <c r="D5" s="351"/>
      <c r="E5" s="351"/>
      <c r="F5" s="351"/>
    </row>
    <row r="6" spans="1:6">
      <c r="A6" s="352"/>
      <c r="B6" s="351"/>
      <c r="C6" s="353" t="s">
        <v>497</v>
      </c>
      <c r="D6" s="354" t="s">
        <v>83</v>
      </c>
      <c r="E6" s="354" t="s">
        <v>498</v>
      </c>
      <c r="F6" s="353" t="s">
        <v>300</v>
      </c>
    </row>
    <row r="7" spans="1:6">
      <c r="A7" s="351"/>
      <c r="B7" s="351"/>
      <c r="C7" s="355" t="s">
        <v>499</v>
      </c>
      <c r="D7" s="415">
        <v>9.6000000000000016E-2</v>
      </c>
      <c r="E7" s="415">
        <v>0.28800000000000003</v>
      </c>
      <c r="F7" s="355">
        <v>0.38400000000000006</v>
      </c>
    </row>
    <row r="8" spans="1:6">
      <c r="A8" s="351"/>
      <c r="B8" s="351"/>
      <c r="C8" s="355" t="s">
        <v>500</v>
      </c>
      <c r="D8" s="355">
        <v>7.5000000000000011E-2</v>
      </c>
      <c r="E8" s="355">
        <v>6.4000000000000001E-2</v>
      </c>
      <c r="F8" s="355">
        <v>0.13900000000000001</v>
      </c>
    </row>
    <row r="9" spans="1:6">
      <c r="A9" s="351"/>
      <c r="B9" s="351"/>
      <c r="C9" s="353" t="s">
        <v>300</v>
      </c>
      <c r="D9" s="353">
        <v>0.17100000000000004</v>
      </c>
      <c r="E9" s="353">
        <v>0.35200000000000004</v>
      </c>
      <c r="F9" s="353">
        <v>0.52300000000000013</v>
      </c>
    </row>
    <row r="10" spans="1:6">
      <c r="A10" s="351"/>
      <c r="B10" s="351"/>
      <c r="C10" s="351"/>
      <c r="D10" s="351"/>
      <c r="E10" s="351"/>
      <c r="F10" s="351"/>
    </row>
  </sheetData>
  <mergeCells count="2">
    <mergeCell ref="B2:F2"/>
    <mergeCell ref="B3:F3"/>
  </mergeCells>
  <pageMargins left="0.7" right="0.7" top="0.75" bottom="0.75" header="0.3" footer="0.3"/>
  <pageSetup paperSize="162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 tint="-0.34998626667073579"/>
  </sheetPr>
  <dimension ref="B2:N191"/>
  <sheetViews>
    <sheetView zoomScale="80" zoomScaleNormal="80" workbookViewId="0">
      <pane xSplit="5" ySplit="8" topLeftCell="F21" activePane="bottomRight" state="frozen"/>
      <selection pane="topRight" activeCell="E1" sqref="E1"/>
      <selection pane="bottomLeft" activeCell="A8" sqref="A8"/>
      <selection pane="bottomRight" activeCell="D11" sqref="D11"/>
    </sheetView>
  </sheetViews>
  <sheetFormatPr baseColWidth="10" defaultColWidth="11.42578125" defaultRowHeight="15"/>
  <cols>
    <col min="1" max="1" width="5.28515625" style="31" customWidth="1"/>
    <col min="2" max="2" width="11" style="31" customWidth="1"/>
    <col min="3" max="3" width="29" style="32" customWidth="1"/>
    <col min="4" max="4" width="13.28515625" style="32" customWidth="1"/>
    <col min="5" max="5" width="13" style="31" customWidth="1"/>
    <col min="6" max="6" width="13.7109375" style="31" customWidth="1"/>
    <col min="7" max="7" width="19.140625" style="31" customWidth="1"/>
    <col min="8" max="8" width="23.7109375" style="31" customWidth="1"/>
    <col min="9" max="9" width="12.28515625" style="31" customWidth="1"/>
    <col min="10" max="10" width="16.5703125" style="61" customWidth="1"/>
    <col min="11" max="11" width="16.42578125" style="62" customWidth="1"/>
    <col min="12" max="12" width="11.42578125" style="31" customWidth="1"/>
    <col min="13" max="15" width="11.42578125" style="31"/>
    <col min="16" max="16" width="18.28515625" style="31" customWidth="1"/>
    <col min="17" max="16384" width="11.42578125" style="31"/>
  </cols>
  <sheetData>
    <row r="2" spans="2:14" ht="31.5" customHeight="1">
      <c r="B2" s="812" t="s">
        <v>631</v>
      </c>
      <c r="C2" s="813"/>
      <c r="D2" s="814"/>
      <c r="E2" s="813"/>
      <c r="F2" s="813"/>
      <c r="G2" s="813"/>
      <c r="H2" s="813"/>
      <c r="I2" s="813"/>
      <c r="J2" s="813"/>
      <c r="K2" s="815"/>
    </row>
    <row r="3" spans="2:14" ht="20.25" customHeight="1">
      <c r="B3" s="816">
        <f>+'Resumen Pelagicos'!B3</f>
        <v>43741</v>
      </c>
      <c r="C3" s="817"/>
      <c r="D3" s="818"/>
      <c r="E3" s="817"/>
      <c r="F3" s="817"/>
      <c r="G3" s="817"/>
      <c r="H3" s="817"/>
      <c r="I3" s="817"/>
      <c r="J3" s="817"/>
      <c r="K3" s="819"/>
    </row>
    <row r="5" spans="2:14" hidden="1"/>
    <row r="6" spans="2:14" hidden="1"/>
    <row r="7" spans="2:14">
      <c r="F7" s="820" t="s">
        <v>28</v>
      </c>
      <c r="G7" s="820"/>
      <c r="H7" s="820"/>
      <c r="I7" s="820" t="s">
        <v>29</v>
      </c>
      <c r="J7" s="820"/>
      <c r="K7" s="820"/>
    </row>
    <row r="8" spans="2:14" ht="41.45" customHeight="1">
      <c r="B8" s="33" t="s">
        <v>30</v>
      </c>
      <c r="C8" s="33" t="s">
        <v>31</v>
      </c>
      <c r="D8" s="33" t="s">
        <v>636</v>
      </c>
      <c r="E8" s="34" t="s">
        <v>32</v>
      </c>
      <c r="F8" s="35" t="s">
        <v>33</v>
      </c>
      <c r="G8" s="35" t="s">
        <v>34</v>
      </c>
      <c r="H8" s="35" t="s">
        <v>5</v>
      </c>
      <c r="I8" s="36" t="s">
        <v>35</v>
      </c>
      <c r="J8" s="37" t="s">
        <v>36</v>
      </c>
      <c r="K8" s="38" t="s">
        <v>37</v>
      </c>
    </row>
    <row r="9" spans="2:14" ht="22.15" hidden="1" customHeight="1" thickBot="1">
      <c r="B9" s="39"/>
      <c r="C9" s="40"/>
      <c r="D9" s="40"/>
      <c r="E9" s="39"/>
      <c r="F9" s="39"/>
      <c r="G9" s="39"/>
      <c r="H9" s="39"/>
      <c r="I9" s="39"/>
      <c r="J9" s="41"/>
      <c r="K9" s="42"/>
    </row>
    <row r="10" spans="2:14" ht="22.15" hidden="1" customHeight="1" thickBot="1">
      <c r="B10" s="39"/>
      <c r="C10" s="40"/>
      <c r="D10" s="40"/>
      <c r="E10" s="39"/>
      <c r="F10" s="39"/>
      <c r="G10" s="39"/>
      <c r="H10" s="39"/>
      <c r="I10" s="39"/>
      <c r="J10" s="41"/>
      <c r="K10" s="42"/>
    </row>
    <row r="11" spans="2:14" ht="22.15" customHeight="1">
      <c r="B11" s="810" t="s">
        <v>38</v>
      </c>
      <c r="C11" s="43" t="s">
        <v>39</v>
      </c>
      <c r="D11" s="780" t="s">
        <v>632</v>
      </c>
      <c r="E11" s="44" t="s">
        <v>40</v>
      </c>
      <c r="F11" s="45">
        <v>5767.3875878999997</v>
      </c>
      <c r="G11" s="46">
        <f>-892.476-900-100-264.446-130-4-1596-960.536-374</f>
        <v>-5221.4579999999996</v>
      </c>
      <c r="H11" s="47">
        <f t="shared" ref="H11:H23" si="0">F11+G11</f>
        <v>545.92958790000012</v>
      </c>
      <c r="I11" s="39"/>
      <c r="J11" s="49">
        <f>H11-I11</f>
        <v>545.92958790000012</v>
      </c>
      <c r="K11" s="42">
        <f>I11/H11</f>
        <v>0</v>
      </c>
    </row>
    <row r="12" spans="2:14" ht="22.15" customHeight="1">
      <c r="B12" s="811"/>
      <c r="C12" s="43" t="s">
        <v>41</v>
      </c>
      <c r="D12" s="780">
        <v>808604000</v>
      </c>
      <c r="E12" s="44" t="s">
        <v>40</v>
      </c>
      <c r="F12" s="45">
        <v>6100.6690188000002</v>
      </c>
      <c r="G12" s="46">
        <f>-2590-300-40-30</f>
        <v>-2960</v>
      </c>
      <c r="H12" s="47">
        <f t="shared" si="0"/>
        <v>3140.6690188000002</v>
      </c>
      <c r="I12" s="39"/>
      <c r="J12" s="49">
        <f t="shared" ref="J12:J22" si="1">H12-I12</f>
        <v>3140.6690188000002</v>
      </c>
      <c r="K12" s="42">
        <f t="shared" ref="K12:K23" si="2">I12/H12</f>
        <v>0</v>
      </c>
    </row>
    <row r="13" spans="2:14" ht="22.15" customHeight="1">
      <c r="B13" s="811"/>
      <c r="C13" s="43" t="s">
        <v>42</v>
      </c>
      <c r="D13" s="780">
        <v>761438212</v>
      </c>
      <c r="E13" s="44" t="s">
        <v>40</v>
      </c>
      <c r="F13" s="45">
        <v>4016.8576647</v>
      </c>
      <c r="G13" s="46">
        <f>-120-110-125-200-230-20-170-600-60</f>
        <v>-1635</v>
      </c>
      <c r="H13" s="47">
        <f t="shared" si="0"/>
        <v>2381.8576647</v>
      </c>
      <c r="I13" s="39">
        <v>57.192</v>
      </c>
      <c r="J13" s="49">
        <f>H13-I13</f>
        <v>2324.6656647</v>
      </c>
      <c r="K13" s="42">
        <f>I13/H13</f>
        <v>2.4011510363363148E-2</v>
      </c>
    </row>
    <row r="14" spans="2:14" ht="22.15" customHeight="1">
      <c r="B14" s="811"/>
      <c r="C14" s="43" t="s">
        <v>43</v>
      </c>
      <c r="D14" s="780">
        <v>937110006</v>
      </c>
      <c r="E14" s="44" t="s">
        <v>40</v>
      </c>
      <c r="F14" s="45">
        <v>201.34872000000001</v>
      </c>
      <c r="G14" s="46"/>
      <c r="H14" s="47">
        <f t="shared" si="0"/>
        <v>201.34872000000001</v>
      </c>
      <c r="I14" s="39"/>
      <c r="J14" s="49">
        <f t="shared" si="1"/>
        <v>201.34872000000001</v>
      </c>
      <c r="K14" s="42">
        <f t="shared" si="2"/>
        <v>0</v>
      </c>
    </row>
    <row r="15" spans="2:14" s="48" customFormat="1" ht="22.15" customHeight="1">
      <c r="B15" s="811"/>
      <c r="C15" s="43" t="s">
        <v>44</v>
      </c>
      <c r="D15" s="780" t="s">
        <v>633</v>
      </c>
      <c r="E15" s="44" t="s">
        <v>40</v>
      </c>
      <c r="F15" s="45">
        <v>380.37783059999998</v>
      </c>
      <c r="G15" s="58">
        <f>-70.71-101.885-11.417-120.135-11.417-21.017-30.617</f>
        <v>-367.19799999999998</v>
      </c>
      <c r="H15" s="47">
        <f t="shared" si="0"/>
        <v>13.179830600000003</v>
      </c>
      <c r="I15" s="39"/>
      <c r="J15" s="49">
        <f t="shared" si="1"/>
        <v>13.179830600000003</v>
      </c>
      <c r="K15" s="42">
        <f t="shared" si="2"/>
        <v>0</v>
      </c>
      <c r="L15" s="31"/>
      <c r="M15" s="31"/>
    </row>
    <row r="16" spans="2:14" s="48" customFormat="1" ht="22.15" customHeight="1">
      <c r="B16" s="811"/>
      <c r="C16" s="43" t="s">
        <v>45</v>
      </c>
      <c r="D16" s="780">
        <v>762983001</v>
      </c>
      <c r="E16" s="44" t="s">
        <v>40</v>
      </c>
      <c r="F16" s="45">
        <v>679.05374760000007</v>
      </c>
      <c r="G16" s="46">
        <f>-104.336-104.511-81.236-106.787-48.002-184.483-47.224</f>
        <v>-676.57900000000006</v>
      </c>
      <c r="H16" s="47">
        <f t="shared" si="0"/>
        <v>2.4747476000000006</v>
      </c>
      <c r="I16" s="39"/>
      <c r="J16" s="49">
        <f t="shared" si="1"/>
        <v>2.4747476000000006</v>
      </c>
      <c r="K16" s="42">
        <f t="shared" si="2"/>
        <v>0</v>
      </c>
      <c r="L16" s="31"/>
      <c r="M16" s="31"/>
      <c r="N16" s="31"/>
    </row>
    <row r="17" spans="2:14" s="48" customFormat="1" ht="22.15" customHeight="1">
      <c r="B17" s="811"/>
      <c r="C17" s="43" t="s">
        <v>46</v>
      </c>
      <c r="D17" s="780">
        <v>879132002</v>
      </c>
      <c r="E17" s="44" t="s">
        <v>40</v>
      </c>
      <c r="F17" s="45">
        <v>836.27699940000002</v>
      </c>
      <c r="G17" s="46">
        <f>-432.272-113-16</f>
        <v>-561.27199999999993</v>
      </c>
      <c r="H17" s="47">
        <f>F17+G17</f>
        <v>275.00499940000009</v>
      </c>
      <c r="I17" s="39"/>
      <c r="J17" s="49">
        <f>H17-I17</f>
        <v>275.00499940000009</v>
      </c>
      <c r="K17" s="42">
        <f t="shared" si="2"/>
        <v>0</v>
      </c>
      <c r="L17" s="31"/>
      <c r="M17" s="31"/>
      <c r="N17" s="31"/>
    </row>
    <row r="18" spans="2:14" ht="22.15" customHeight="1">
      <c r="B18" s="811"/>
      <c r="C18" s="43" t="s">
        <v>47</v>
      </c>
      <c r="D18" s="780">
        <v>995465205</v>
      </c>
      <c r="E18" s="44" t="s">
        <v>40</v>
      </c>
      <c r="F18" s="45">
        <v>0.41515199999999997</v>
      </c>
      <c r="G18" s="46"/>
      <c r="H18" s="47">
        <f t="shared" si="0"/>
        <v>0.41515199999999997</v>
      </c>
      <c r="I18" s="39"/>
      <c r="J18" s="49">
        <f t="shared" si="1"/>
        <v>0.41515199999999997</v>
      </c>
      <c r="K18" s="42">
        <f t="shared" si="2"/>
        <v>0</v>
      </c>
    </row>
    <row r="19" spans="2:14" ht="22.15" customHeight="1">
      <c r="B19" s="811"/>
      <c r="C19" s="43" t="s">
        <v>48</v>
      </c>
      <c r="D19" s="780">
        <v>923870008</v>
      </c>
      <c r="E19" s="44" t="s">
        <v>40</v>
      </c>
      <c r="F19" s="45">
        <v>1816.8478605</v>
      </c>
      <c r="G19" s="46">
        <v>-1175</v>
      </c>
      <c r="H19" s="47">
        <f t="shared" si="0"/>
        <v>641.84786050000002</v>
      </c>
      <c r="I19" s="39"/>
      <c r="J19" s="49">
        <f t="shared" si="1"/>
        <v>641.84786050000002</v>
      </c>
      <c r="K19" s="42">
        <f t="shared" si="2"/>
        <v>0</v>
      </c>
    </row>
    <row r="20" spans="2:14" ht="22.15" customHeight="1">
      <c r="B20" s="811"/>
      <c r="C20" s="43" t="s">
        <v>49</v>
      </c>
      <c r="D20" s="780">
        <v>967665908</v>
      </c>
      <c r="E20" s="44" t="s">
        <v>40</v>
      </c>
      <c r="F20" s="45">
        <v>423.1410813</v>
      </c>
      <c r="G20" s="46">
        <f>-266-2-2-40-97</f>
        <v>-407</v>
      </c>
      <c r="H20" s="47">
        <f t="shared" si="0"/>
        <v>16.141081299999996</v>
      </c>
      <c r="I20" s="39"/>
      <c r="J20" s="49">
        <f t="shared" si="1"/>
        <v>16.141081299999996</v>
      </c>
      <c r="K20" s="42">
        <v>0</v>
      </c>
    </row>
    <row r="21" spans="2:14" ht="22.15" customHeight="1">
      <c r="B21" s="811"/>
      <c r="C21" s="43" t="s">
        <v>50</v>
      </c>
      <c r="D21" s="780">
        <v>969299607</v>
      </c>
      <c r="E21" s="44" t="s">
        <v>40</v>
      </c>
      <c r="F21" s="45">
        <v>5526.8796554999999</v>
      </c>
      <c r="G21" s="46">
        <f>-315-3363-1800</f>
        <v>-5478</v>
      </c>
      <c r="H21" s="47">
        <f t="shared" si="0"/>
        <v>48.879655499999899</v>
      </c>
      <c r="I21" s="39"/>
      <c r="J21" s="49">
        <f t="shared" si="1"/>
        <v>48.879655499999899</v>
      </c>
      <c r="K21" s="42">
        <f t="shared" si="2"/>
        <v>0</v>
      </c>
    </row>
    <row r="22" spans="2:14" ht="22.15" customHeight="1">
      <c r="B22" s="811"/>
      <c r="C22" s="43" t="s">
        <v>51</v>
      </c>
      <c r="D22" s="780">
        <v>760525324</v>
      </c>
      <c r="E22" s="44" t="s">
        <v>40</v>
      </c>
      <c r="F22" s="45">
        <v>2.3352300000000001</v>
      </c>
      <c r="G22" s="46"/>
      <c r="H22" s="47">
        <f t="shared" si="0"/>
        <v>2.3352300000000001</v>
      </c>
      <c r="I22" s="39"/>
      <c r="J22" s="49">
        <f t="shared" si="1"/>
        <v>2.3352300000000001</v>
      </c>
      <c r="K22" s="42">
        <f t="shared" si="2"/>
        <v>0</v>
      </c>
    </row>
    <row r="23" spans="2:14" ht="22.15" customHeight="1">
      <c r="B23" s="811"/>
      <c r="C23" s="43" t="s">
        <v>52</v>
      </c>
      <c r="D23" s="780">
        <v>778119200</v>
      </c>
      <c r="E23" s="44" t="s">
        <v>40</v>
      </c>
      <c r="F23" s="45">
        <v>195.406857</v>
      </c>
      <c r="G23" s="46">
        <f>-131.8-63.607</f>
        <v>-195.40700000000001</v>
      </c>
      <c r="H23" s="47">
        <f t="shared" si="0"/>
        <v>-1.4300000000844193E-4</v>
      </c>
      <c r="I23" s="39"/>
      <c r="J23" s="49">
        <f>H23-I23</f>
        <v>-1.4300000000844193E-4</v>
      </c>
      <c r="K23" s="42">
        <f t="shared" si="2"/>
        <v>0</v>
      </c>
    </row>
    <row r="24" spans="2:14" ht="28.9" customHeight="1">
      <c r="B24" s="811"/>
      <c r="C24" s="358" t="s">
        <v>501</v>
      </c>
      <c r="D24" s="358"/>
      <c r="E24" s="50" t="s">
        <v>40</v>
      </c>
      <c r="F24" s="51">
        <f>SUM(F11:F23)</f>
        <v>25946.997405300004</v>
      </c>
      <c r="G24" s="51">
        <f>SUM(G11:G23)</f>
        <v>-18676.913999999997</v>
      </c>
      <c r="H24" s="45">
        <f>+F24+G24</f>
        <v>7270.0834053000071</v>
      </c>
      <c r="I24" s="50">
        <f>SUM(I11:I23)</f>
        <v>57.192</v>
      </c>
      <c r="J24" s="52">
        <f>+H24-I24</f>
        <v>7212.8914053000071</v>
      </c>
      <c r="K24" s="538">
        <f>I24/H24</f>
        <v>7.8667598171303123E-3</v>
      </c>
      <c r="N24" s="55"/>
    </row>
    <row r="25" spans="2:14" ht="22.15" customHeight="1">
      <c r="C25" s="54"/>
      <c r="D25" s="54"/>
      <c r="H25" s="55"/>
      <c r="J25" s="31"/>
      <c r="K25" s="31"/>
    </row>
    <row r="26" spans="2:14" ht="22.15" customHeight="1">
      <c r="B26" s="810" t="s">
        <v>53</v>
      </c>
      <c r="C26" s="43" t="s">
        <v>39</v>
      </c>
      <c r="D26" s="779" t="s">
        <v>632</v>
      </c>
      <c r="E26" s="56" t="s">
        <v>40</v>
      </c>
      <c r="F26" s="57">
        <v>6387.7661675999998</v>
      </c>
      <c r="G26" s="46">
        <f>-600-3014.199-200-893.098-110-196-206-727.296-250</f>
        <v>-6196.5930000000008</v>
      </c>
      <c r="H26" s="47">
        <f t="shared" ref="H26:H45" si="3">F26+G26</f>
        <v>191.17316759999903</v>
      </c>
      <c r="I26" s="39"/>
      <c r="J26" s="49">
        <f>H26-I26</f>
        <v>191.17316759999903</v>
      </c>
      <c r="K26" s="42">
        <f>I26/H26</f>
        <v>0</v>
      </c>
    </row>
    <row r="27" spans="2:14" ht="22.15" customHeight="1">
      <c r="B27" s="811"/>
      <c r="C27" s="43" t="s">
        <v>41</v>
      </c>
      <c r="D27" s="779">
        <v>808604000</v>
      </c>
      <c r="E27" s="56" t="s">
        <v>40</v>
      </c>
      <c r="F27" s="57">
        <v>15389.075292</v>
      </c>
      <c r="G27" s="46">
        <f>-7860-900-260-170</f>
        <v>-9190</v>
      </c>
      <c r="H27" s="47">
        <f t="shared" si="3"/>
        <v>6199.0752919999995</v>
      </c>
      <c r="I27" s="39"/>
      <c r="J27" s="49">
        <f t="shared" ref="J27:J47" si="4">H27-I27</f>
        <v>6199.0752919999995</v>
      </c>
      <c r="K27" s="42">
        <f t="shared" ref="K27:K47" si="5">I27/H27</f>
        <v>0</v>
      </c>
    </row>
    <row r="28" spans="2:14" ht="22.15" customHeight="1">
      <c r="B28" s="811"/>
      <c r="C28" s="43" t="s">
        <v>42</v>
      </c>
      <c r="D28" s="779">
        <v>761438212</v>
      </c>
      <c r="E28" s="56" t="s">
        <v>40</v>
      </c>
      <c r="F28" s="57">
        <v>13318.0815282</v>
      </c>
      <c r="G28" s="46">
        <f>-1100-1310-915-1000-2750-230-1840-2740-60</f>
        <v>-11945</v>
      </c>
      <c r="H28" s="47">
        <f t="shared" si="3"/>
        <v>1373.0815282000003</v>
      </c>
      <c r="I28" s="39">
        <v>215.15299999999999</v>
      </c>
      <c r="J28" s="49">
        <f t="shared" si="4"/>
        <v>1157.9285282000003</v>
      </c>
      <c r="K28" s="42">
        <f t="shared" si="5"/>
        <v>0.15669353609471995</v>
      </c>
    </row>
    <row r="29" spans="2:14" ht="22.15" customHeight="1">
      <c r="B29" s="811"/>
      <c r="C29" s="43" t="s">
        <v>44</v>
      </c>
      <c r="D29" s="779" t="s">
        <v>633</v>
      </c>
      <c r="E29" s="56" t="s">
        <v>40</v>
      </c>
      <c r="F29" s="57">
        <v>4895.1976938000007</v>
      </c>
      <c r="G29" s="46">
        <f>-1929.753-2075.329-164.748-164.748-329.496-22.4-119.226</f>
        <v>-4805.6999999999989</v>
      </c>
      <c r="H29" s="47">
        <f t="shared" si="3"/>
        <v>89.497693800001798</v>
      </c>
      <c r="I29" s="39"/>
      <c r="J29" s="49">
        <f t="shared" si="4"/>
        <v>89.497693800001798</v>
      </c>
      <c r="K29" s="42">
        <f t="shared" si="5"/>
        <v>0</v>
      </c>
    </row>
    <row r="30" spans="2:14" ht="22.15" customHeight="1">
      <c r="B30" s="811"/>
      <c r="C30" s="43" t="s">
        <v>45</v>
      </c>
      <c r="D30" s="779">
        <v>762983001</v>
      </c>
      <c r="E30" s="56" t="s">
        <v>40</v>
      </c>
      <c r="F30" s="57">
        <v>1160.4201252</v>
      </c>
      <c r="G30" s="46">
        <f>-200.424-200.424-74.664-460.56-52.026-116.335-52.026</f>
        <v>-1156.4590000000001</v>
      </c>
      <c r="H30" s="47">
        <f t="shared" si="3"/>
        <v>3.9611251999999695</v>
      </c>
      <c r="I30" s="39"/>
      <c r="J30" s="49">
        <f t="shared" si="4"/>
        <v>3.9611251999999695</v>
      </c>
      <c r="K30" s="42">
        <f t="shared" si="5"/>
        <v>0</v>
      </c>
    </row>
    <row r="31" spans="2:14" ht="22.15" customHeight="1">
      <c r="B31" s="811"/>
      <c r="C31" s="43" t="s">
        <v>46</v>
      </c>
      <c r="D31" s="779">
        <v>879132002</v>
      </c>
      <c r="E31" s="56" t="s">
        <v>40</v>
      </c>
      <c r="F31" s="57">
        <v>1469.7060425999998</v>
      </c>
      <c r="G31" s="58">
        <f>-915.076-237-34</f>
        <v>-1186.076</v>
      </c>
      <c r="H31" s="47">
        <f t="shared" si="3"/>
        <v>283.6300425999998</v>
      </c>
      <c r="I31" s="39"/>
      <c r="J31" s="49">
        <f t="shared" si="4"/>
        <v>283.6300425999998</v>
      </c>
      <c r="K31" s="42">
        <f t="shared" si="5"/>
        <v>0</v>
      </c>
    </row>
    <row r="32" spans="2:14" ht="22.15" customHeight="1">
      <c r="B32" s="811"/>
      <c r="C32" s="43" t="s">
        <v>54</v>
      </c>
      <c r="D32" s="779">
        <v>995465205</v>
      </c>
      <c r="E32" s="56" t="s">
        <v>40</v>
      </c>
      <c r="F32" s="57">
        <v>1.228386</v>
      </c>
      <c r="G32" s="46"/>
      <c r="H32" s="47">
        <f t="shared" si="3"/>
        <v>1.228386</v>
      </c>
      <c r="I32" s="39"/>
      <c r="J32" s="49">
        <f t="shared" si="4"/>
        <v>1.228386</v>
      </c>
      <c r="K32" s="42">
        <f t="shared" si="5"/>
        <v>0</v>
      </c>
    </row>
    <row r="33" spans="2:11" ht="22.15" customHeight="1">
      <c r="B33" s="811"/>
      <c r="C33" s="43" t="s">
        <v>55</v>
      </c>
      <c r="D33" s="779">
        <v>923870008</v>
      </c>
      <c r="E33" s="56" t="s">
        <v>40</v>
      </c>
      <c r="F33" s="57">
        <v>8109.9633395999999</v>
      </c>
      <c r="G33" s="46">
        <v>-6585</v>
      </c>
      <c r="H33" s="47">
        <f t="shared" si="3"/>
        <v>1524.9633395999999</v>
      </c>
      <c r="I33" s="39">
        <v>685.48</v>
      </c>
      <c r="J33" s="49">
        <f t="shared" si="4"/>
        <v>839.48333959999991</v>
      </c>
      <c r="K33" s="42">
        <f t="shared" si="5"/>
        <v>0.44950588791190377</v>
      </c>
    </row>
    <row r="34" spans="2:11" ht="22.15" customHeight="1">
      <c r="B34" s="811"/>
      <c r="C34" s="43" t="s">
        <v>56</v>
      </c>
      <c r="D34" s="779">
        <v>967665908</v>
      </c>
      <c r="E34" s="56" t="s">
        <v>40</v>
      </c>
      <c r="F34" s="57">
        <v>2611.8232164000001</v>
      </c>
      <c r="G34" s="46">
        <f>-1726-198-198-160-315</f>
        <v>-2597</v>
      </c>
      <c r="H34" s="47">
        <f t="shared" si="3"/>
        <v>14.823216400000092</v>
      </c>
      <c r="I34" s="39"/>
      <c r="J34" s="49">
        <f t="shared" si="4"/>
        <v>14.823216400000092</v>
      </c>
      <c r="K34" s="42">
        <f t="shared" si="5"/>
        <v>0</v>
      </c>
    </row>
    <row r="35" spans="2:11" ht="22.15" customHeight="1">
      <c r="B35" s="811"/>
      <c r="C35" s="43" t="s">
        <v>57</v>
      </c>
      <c r="D35" s="779">
        <v>969299607</v>
      </c>
      <c r="E35" s="56" t="s">
        <v>40</v>
      </c>
      <c r="F35" s="57">
        <v>12269.1121422</v>
      </c>
      <c r="G35" s="46">
        <f>-844-9146-2200</f>
        <v>-12190</v>
      </c>
      <c r="H35" s="47">
        <f t="shared" si="3"/>
        <v>79.112142199999653</v>
      </c>
      <c r="I35" s="39"/>
      <c r="J35" s="49">
        <f t="shared" si="4"/>
        <v>79.112142199999653</v>
      </c>
      <c r="K35" s="42">
        <f t="shared" si="5"/>
        <v>0</v>
      </c>
    </row>
    <row r="36" spans="2:11" ht="22.15" customHeight="1">
      <c r="B36" s="811"/>
      <c r="C36" s="43" t="s">
        <v>58</v>
      </c>
      <c r="D36" s="779">
        <v>773894906</v>
      </c>
      <c r="E36" s="56" t="s">
        <v>40</v>
      </c>
      <c r="F36" s="57">
        <v>975.48299999999983</v>
      </c>
      <c r="G36" s="46">
        <f>-798.147-177.336</f>
        <v>-975.48300000000006</v>
      </c>
      <c r="H36" s="47">
        <f t="shared" si="3"/>
        <v>0</v>
      </c>
      <c r="I36" s="39"/>
      <c r="J36" s="49">
        <f t="shared" si="4"/>
        <v>0</v>
      </c>
      <c r="K36" s="42">
        <v>0</v>
      </c>
    </row>
    <row r="37" spans="2:11" ht="22.15" customHeight="1">
      <c r="B37" s="811"/>
      <c r="C37" s="43" t="s">
        <v>59</v>
      </c>
      <c r="D37" s="779">
        <v>119862876</v>
      </c>
      <c r="E37" s="56" t="s">
        <v>40</v>
      </c>
      <c r="F37" s="57">
        <v>975.48299999999995</v>
      </c>
      <c r="G37" s="46">
        <v>-798.15</v>
      </c>
      <c r="H37" s="47">
        <f t="shared" si="3"/>
        <v>177.33299999999997</v>
      </c>
      <c r="I37" s="39"/>
      <c r="J37" s="49">
        <f t="shared" si="4"/>
        <v>177.33299999999997</v>
      </c>
      <c r="K37" s="42">
        <f t="shared" si="5"/>
        <v>0</v>
      </c>
    </row>
    <row r="38" spans="2:11" ht="22.15" customHeight="1">
      <c r="B38" s="811"/>
      <c r="C38" s="43" t="s">
        <v>60</v>
      </c>
      <c r="D38" s="779" t="s">
        <v>635</v>
      </c>
      <c r="E38" s="56" t="s">
        <v>40</v>
      </c>
      <c r="F38" s="57">
        <v>596.12850000000003</v>
      </c>
      <c r="G38" s="49">
        <f>-88.683-266.05-108.372</f>
        <v>-463.10500000000002</v>
      </c>
      <c r="H38" s="47">
        <f t="shared" si="3"/>
        <v>133.02350000000001</v>
      </c>
      <c r="I38" s="39"/>
      <c r="J38" s="49">
        <f t="shared" si="4"/>
        <v>133.02350000000001</v>
      </c>
      <c r="K38" s="42">
        <f t="shared" si="5"/>
        <v>0</v>
      </c>
    </row>
    <row r="39" spans="2:11" ht="22.15" customHeight="1">
      <c r="B39" s="811"/>
      <c r="C39" s="748" t="s">
        <v>61</v>
      </c>
      <c r="D39" s="779">
        <v>109222186</v>
      </c>
      <c r="E39" s="690" t="s">
        <v>40</v>
      </c>
      <c r="F39" s="749">
        <v>650.322</v>
      </c>
      <c r="G39" s="750">
        <f>-532.1-118.224</f>
        <v>-650.32400000000007</v>
      </c>
      <c r="H39" s="751">
        <f t="shared" si="3"/>
        <v>-2.0000000000663931E-3</v>
      </c>
      <c r="I39" s="690"/>
      <c r="J39" s="753">
        <f t="shared" si="4"/>
        <v>-2.0000000000663931E-3</v>
      </c>
      <c r="K39" s="752">
        <v>0</v>
      </c>
    </row>
    <row r="40" spans="2:11" ht="22.15" customHeight="1">
      <c r="B40" s="811"/>
      <c r="C40" s="43" t="s">
        <v>62</v>
      </c>
      <c r="D40" s="779">
        <v>129795719</v>
      </c>
      <c r="E40" s="56" t="s">
        <v>40</v>
      </c>
      <c r="F40" s="57">
        <v>162.5805</v>
      </c>
      <c r="G40" s="46">
        <f>-133.025-29.556</f>
        <v>-162.58100000000002</v>
      </c>
      <c r="H40" s="702">
        <f t="shared" si="3"/>
        <v>-5.0000000001659828E-4</v>
      </c>
      <c r="I40" s="39"/>
      <c r="J40" s="701">
        <f t="shared" si="4"/>
        <v>-5.0000000001659828E-4</v>
      </c>
      <c r="K40" s="42">
        <v>0</v>
      </c>
    </row>
    <row r="41" spans="2:11" ht="22.15" customHeight="1">
      <c r="B41" s="811"/>
      <c r="C41" s="43" t="s">
        <v>63</v>
      </c>
      <c r="D41" s="779" t="s">
        <v>634</v>
      </c>
      <c r="E41" s="56" t="s">
        <v>40</v>
      </c>
      <c r="F41" s="57">
        <v>325.161</v>
      </c>
      <c r="G41" s="46">
        <f>-266.05-59.112</f>
        <v>-325.16200000000003</v>
      </c>
      <c r="H41" s="702">
        <f t="shared" si="3"/>
        <v>-1.0000000000331966E-3</v>
      </c>
      <c r="I41" s="39"/>
      <c r="J41" s="701">
        <f>H41-I41</f>
        <v>-1.0000000000331966E-3</v>
      </c>
      <c r="K41" s="42">
        <v>0</v>
      </c>
    </row>
    <row r="42" spans="2:11" ht="22.15" customHeight="1">
      <c r="B42" s="811"/>
      <c r="C42" s="43" t="s">
        <v>64</v>
      </c>
      <c r="D42" s="779">
        <v>765355001</v>
      </c>
      <c r="E42" s="56" t="s">
        <v>40</v>
      </c>
      <c r="F42" s="57">
        <v>487.74149999999992</v>
      </c>
      <c r="G42" s="46">
        <f>-199.242-199.833-86.709</f>
        <v>-485.78399999999999</v>
      </c>
      <c r="H42" s="47">
        <f t="shared" si="3"/>
        <v>1.957499999999925</v>
      </c>
      <c r="I42" s="39"/>
      <c r="J42" s="49">
        <f>H42-I42</f>
        <v>1.957499999999925</v>
      </c>
      <c r="K42" s="42">
        <v>0</v>
      </c>
    </row>
    <row r="43" spans="2:11" ht="22.15" customHeight="1">
      <c r="B43" s="811"/>
      <c r="C43" s="43" t="s">
        <v>65</v>
      </c>
      <c r="D43" s="779">
        <v>760525324</v>
      </c>
      <c r="E43" s="56" t="s">
        <v>40</v>
      </c>
      <c r="F43" s="57">
        <v>0.72258000000000011</v>
      </c>
      <c r="G43" s="46"/>
      <c r="H43" s="47">
        <f t="shared" si="3"/>
        <v>0.72258000000000011</v>
      </c>
      <c r="I43" s="39"/>
      <c r="J43" s="49">
        <f>H43-I43</f>
        <v>0.72258000000000011</v>
      </c>
      <c r="K43" s="42">
        <f t="shared" si="5"/>
        <v>0</v>
      </c>
    </row>
    <row r="44" spans="2:11" ht="22.15" customHeight="1">
      <c r="B44" s="811"/>
      <c r="C44" s="43" t="s">
        <v>66</v>
      </c>
      <c r="D44" s="779">
        <v>766626807</v>
      </c>
      <c r="E44" s="56" t="s">
        <v>40</v>
      </c>
      <c r="F44" s="57">
        <v>1997.9337</v>
      </c>
      <c r="G44" s="46">
        <v>-1634.723</v>
      </c>
      <c r="H44" s="47">
        <f t="shared" si="3"/>
        <v>363.21070000000009</v>
      </c>
      <c r="I44" s="39"/>
      <c r="J44" s="49">
        <f>H44-I44</f>
        <v>363.21070000000009</v>
      </c>
      <c r="K44" s="42">
        <f t="shared" si="5"/>
        <v>0</v>
      </c>
    </row>
    <row r="45" spans="2:11" ht="22.15" customHeight="1">
      <c r="B45" s="811"/>
      <c r="C45" s="43" t="s">
        <v>67</v>
      </c>
      <c r="D45" s="779">
        <v>121990750</v>
      </c>
      <c r="E45" s="56" t="s">
        <v>40</v>
      </c>
      <c r="F45" s="57">
        <v>162.5805</v>
      </c>
      <c r="G45" s="46">
        <v>-133.02500000000001</v>
      </c>
      <c r="H45" s="47">
        <f t="shared" si="3"/>
        <v>29.555499999999995</v>
      </c>
      <c r="I45" s="39"/>
      <c r="J45" s="49">
        <f>H45-I45</f>
        <v>29.555499999999995</v>
      </c>
      <c r="K45" s="42">
        <v>0</v>
      </c>
    </row>
    <row r="46" spans="2:11" ht="22.15" customHeight="1">
      <c r="B46" s="811"/>
      <c r="C46" s="43" t="s">
        <v>68</v>
      </c>
      <c r="D46" s="779">
        <v>121992060</v>
      </c>
      <c r="E46" s="56" t="s">
        <v>40</v>
      </c>
      <c r="F46" s="57">
        <v>0</v>
      </c>
      <c r="G46" s="46"/>
      <c r="H46" s="58">
        <f>F46+G46</f>
        <v>0</v>
      </c>
      <c r="I46" s="39"/>
      <c r="J46" s="49">
        <f t="shared" si="4"/>
        <v>0</v>
      </c>
      <c r="K46" s="42">
        <v>0</v>
      </c>
    </row>
    <row r="47" spans="2:11" ht="22.15" customHeight="1">
      <c r="B47" s="811"/>
      <c r="C47" s="43" t="s">
        <v>69</v>
      </c>
      <c r="D47" s="779">
        <v>778119200</v>
      </c>
      <c r="E47" s="56" t="s">
        <v>40</v>
      </c>
      <c r="F47" s="57">
        <v>311.50423799999999</v>
      </c>
      <c r="G47" s="46">
        <f>-254.8-56.704</f>
        <v>-311.50400000000002</v>
      </c>
      <c r="H47" s="47">
        <f t="shared" ref="H47" si="6">F47+G47</f>
        <v>2.3799999996754195E-4</v>
      </c>
      <c r="I47" s="39"/>
      <c r="J47" s="49">
        <f t="shared" si="4"/>
        <v>2.3799999996754195E-4</v>
      </c>
      <c r="K47" s="42">
        <f t="shared" si="5"/>
        <v>0</v>
      </c>
    </row>
    <row r="48" spans="2:11" ht="28.15" customHeight="1">
      <c r="B48" s="811"/>
      <c r="C48" s="358" t="s">
        <v>501</v>
      </c>
      <c r="D48" s="358"/>
      <c r="E48" s="59" t="s">
        <v>40</v>
      </c>
      <c r="F48" s="51">
        <f>SUM(F26:F47)</f>
        <v>72258.014451599971</v>
      </c>
      <c r="G48" s="51">
        <f>SUM(G26:G47)</f>
        <v>-61791.669000000002</v>
      </c>
      <c r="H48" s="45">
        <f>+F48+G48</f>
        <v>10466.345451599969</v>
      </c>
      <c r="I48" s="50">
        <f>SUM(I26:I47)</f>
        <v>900.63300000000004</v>
      </c>
      <c r="J48" s="60">
        <f>+H48-I48</f>
        <v>9565.7124515999694</v>
      </c>
      <c r="K48" s="53">
        <f>I48/H48</f>
        <v>8.6050379682654374E-2</v>
      </c>
    </row>
    <row r="49" spans="2:11" ht="21.6" customHeight="1">
      <c r="H49" s="55"/>
      <c r="I49" s="31">
        <f>+I48+I24</f>
        <v>957.82500000000005</v>
      </c>
    </row>
    <row r="50" spans="2:11" ht="22.15" hidden="1" customHeight="1">
      <c r="G50" s="423">
        <f>+G48+G24</f>
        <v>-80468.582999999999</v>
      </c>
    </row>
    <row r="51" spans="2:11" ht="22.15" hidden="1" customHeight="1">
      <c r="G51" s="423">
        <f>+G48+G24</f>
        <v>-80468.582999999999</v>
      </c>
      <c r="I51" s="55">
        <f>SUM(I53:I183)</f>
        <v>82748.572</v>
      </c>
    </row>
    <row r="52" spans="2:11" ht="22.15" customHeight="1">
      <c r="B52" s="63" t="s">
        <v>70</v>
      </c>
      <c r="C52" s="63" t="s">
        <v>71</v>
      </c>
      <c r="D52" s="63"/>
      <c r="E52" s="63" t="s">
        <v>72</v>
      </c>
      <c r="F52" s="63" t="s">
        <v>73</v>
      </c>
      <c r="G52" s="63" t="s">
        <v>74</v>
      </c>
      <c r="H52" s="63" t="s">
        <v>75</v>
      </c>
      <c r="I52" s="63" t="s">
        <v>76</v>
      </c>
      <c r="J52" s="821" t="s">
        <v>77</v>
      </c>
      <c r="K52" s="822"/>
    </row>
    <row r="53" spans="2:11" ht="11.45" customHeight="1">
      <c r="B53" s="64" t="s">
        <v>78</v>
      </c>
      <c r="C53" s="64">
        <v>541</v>
      </c>
      <c r="D53" s="775"/>
      <c r="E53" s="65">
        <v>43507</v>
      </c>
      <c r="F53" s="64" t="s">
        <v>79</v>
      </c>
      <c r="G53" s="66" t="s">
        <v>80</v>
      </c>
      <c r="H53" s="64" t="s">
        <v>81</v>
      </c>
      <c r="I53" s="67">
        <v>199.24199999999999</v>
      </c>
      <c r="J53" s="808" t="str">
        <f t="shared" ref="J53:J62" si="7">+"R Ex "&amp;C53&amp;" Cesion de "&amp;I53&amp;" ton de "&amp;F53&amp;"  a "&amp;G53&amp;" region"</f>
        <v>R Ex 541 Cesion de 199,242 ton de Proc Tec Bio Bio  a Grupo Emb_VIII region</v>
      </c>
      <c r="K53" s="809"/>
    </row>
    <row r="54" spans="2:11" ht="11.45" customHeight="1">
      <c r="B54" s="64" t="s">
        <v>78</v>
      </c>
      <c r="C54" s="64">
        <v>543</v>
      </c>
      <c r="D54" s="775"/>
      <c r="E54" s="65">
        <v>43507</v>
      </c>
      <c r="F54" s="64" t="s">
        <v>82</v>
      </c>
      <c r="G54" s="66" t="s">
        <v>80</v>
      </c>
      <c r="H54" s="64" t="s">
        <v>81</v>
      </c>
      <c r="I54" s="67">
        <v>200.42400000000001</v>
      </c>
      <c r="J54" s="808" t="str">
        <f t="shared" si="7"/>
        <v>R Ex 543 Cesion de 200,424 ton de Pesq Litoral  a Grupo Emb_VIII region</v>
      </c>
      <c r="K54" s="809"/>
    </row>
    <row r="55" spans="2:11" ht="11.45" customHeight="1">
      <c r="B55" s="64" t="s">
        <v>78</v>
      </c>
      <c r="C55" s="64">
        <v>543</v>
      </c>
      <c r="D55" s="775"/>
      <c r="E55" s="65">
        <v>43507</v>
      </c>
      <c r="F55" s="64" t="s">
        <v>82</v>
      </c>
      <c r="G55" s="66" t="s">
        <v>80</v>
      </c>
      <c r="H55" s="64" t="s">
        <v>83</v>
      </c>
      <c r="I55" s="67">
        <v>104.336</v>
      </c>
      <c r="J55" s="808" t="str">
        <f t="shared" si="7"/>
        <v>R Ex 543 Cesion de 104,336 ton de Pesq Litoral  a Grupo Emb_VIII region</v>
      </c>
      <c r="K55" s="809"/>
    </row>
    <row r="56" spans="2:11" ht="11.45" customHeight="1">
      <c r="B56" s="64" t="s">
        <v>78</v>
      </c>
      <c r="C56" s="64">
        <v>544</v>
      </c>
      <c r="D56" s="775"/>
      <c r="E56" s="65">
        <v>43507</v>
      </c>
      <c r="F56" s="64" t="s">
        <v>84</v>
      </c>
      <c r="G56" s="66" t="s">
        <v>85</v>
      </c>
      <c r="H56" s="64" t="s">
        <v>81</v>
      </c>
      <c r="I56" s="67">
        <v>1929.7529999999999</v>
      </c>
      <c r="J56" s="808" t="str">
        <f t="shared" si="7"/>
        <v>R Ex 544 Cesion de 1929,753 ton de Novamar  a Emb Niña Ximena_VIII region</v>
      </c>
      <c r="K56" s="809"/>
    </row>
    <row r="57" spans="2:11" ht="11.45" customHeight="1">
      <c r="B57" s="64" t="s">
        <v>78</v>
      </c>
      <c r="C57" s="64">
        <v>544</v>
      </c>
      <c r="D57" s="775"/>
      <c r="E57" s="65">
        <v>43507</v>
      </c>
      <c r="F57" s="64" t="s">
        <v>84</v>
      </c>
      <c r="G57" s="66" t="s">
        <v>85</v>
      </c>
      <c r="H57" s="64" t="s">
        <v>83</v>
      </c>
      <c r="I57" s="67">
        <v>70.709999999999994</v>
      </c>
      <c r="J57" s="808" t="str">
        <f t="shared" si="7"/>
        <v>R Ex 544 Cesion de 70,71 ton de Novamar  a Emb Niña Ximena_VIII region</v>
      </c>
      <c r="K57" s="809"/>
    </row>
    <row r="58" spans="2:11" ht="11.45" customHeight="1">
      <c r="B58" s="64" t="s">
        <v>78</v>
      </c>
      <c r="C58" s="64">
        <v>676</v>
      </c>
      <c r="D58" s="775"/>
      <c r="E58" s="65">
        <v>43516</v>
      </c>
      <c r="F58" s="64" t="s">
        <v>82</v>
      </c>
      <c r="G58" s="66" t="s">
        <v>80</v>
      </c>
      <c r="H58" s="64" t="s">
        <v>81</v>
      </c>
      <c r="I58" s="67">
        <v>200.42400000000001</v>
      </c>
      <c r="J58" s="808" t="str">
        <f t="shared" si="7"/>
        <v>R Ex 676 Cesion de 200,424 ton de Pesq Litoral  a Grupo Emb_VIII region</v>
      </c>
      <c r="K58" s="809"/>
    </row>
    <row r="59" spans="2:11" ht="11.45" customHeight="1">
      <c r="B59" s="64" t="s">
        <v>78</v>
      </c>
      <c r="C59" s="64">
        <v>676</v>
      </c>
      <c r="D59" s="775"/>
      <c r="E59" s="65">
        <v>43516</v>
      </c>
      <c r="F59" s="64" t="s">
        <v>82</v>
      </c>
      <c r="G59" s="66" t="s">
        <v>80</v>
      </c>
      <c r="H59" s="64" t="s">
        <v>83</v>
      </c>
      <c r="I59" s="67">
        <v>104.511</v>
      </c>
      <c r="J59" s="808" t="str">
        <f t="shared" si="7"/>
        <v>R Ex 676 Cesion de 104,511 ton de Pesq Litoral  a Grupo Emb_VIII region</v>
      </c>
      <c r="K59" s="809"/>
    </row>
    <row r="60" spans="2:11" ht="11.45" customHeight="1">
      <c r="B60" s="64" t="s">
        <v>78</v>
      </c>
      <c r="C60" s="64">
        <v>677</v>
      </c>
      <c r="D60" s="775"/>
      <c r="E60" s="65">
        <v>43516</v>
      </c>
      <c r="F60" s="64" t="s">
        <v>79</v>
      </c>
      <c r="G60" s="66" t="s">
        <v>80</v>
      </c>
      <c r="H60" s="64" t="s">
        <v>81</v>
      </c>
      <c r="I60" s="67">
        <v>199.833</v>
      </c>
      <c r="J60" s="808" t="str">
        <f t="shared" si="7"/>
        <v>R Ex 677 Cesion de 199,833 ton de Proc Tec Bio Bio  a Grupo Emb_VIII region</v>
      </c>
      <c r="K60" s="809"/>
    </row>
    <row r="61" spans="2:11" ht="11.45" customHeight="1">
      <c r="B61" s="64" t="s">
        <v>78</v>
      </c>
      <c r="C61" s="64">
        <v>686</v>
      </c>
      <c r="D61" s="775"/>
      <c r="E61" s="65">
        <v>43516</v>
      </c>
      <c r="F61" s="64" t="s">
        <v>84</v>
      </c>
      <c r="G61" s="66" t="s">
        <v>86</v>
      </c>
      <c r="H61" s="64" t="s">
        <v>81</v>
      </c>
      <c r="I61" s="67">
        <v>2075.3290000000002</v>
      </c>
      <c r="J61" s="808" t="str">
        <f t="shared" si="7"/>
        <v>R Ex 686 Cesion de 2075,329 ton de Novamar  a Emb Paulina M_VIII region</v>
      </c>
      <c r="K61" s="809"/>
    </row>
    <row r="62" spans="2:11" ht="11.45" customHeight="1">
      <c r="B62" s="64" t="s">
        <v>78</v>
      </c>
      <c r="C62" s="64">
        <v>686</v>
      </c>
      <c r="D62" s="775"/>
      <c r="E62" s="65">
        <v>43516</v>
      </c>
      <c r="F62" s="64" t="s">
        <v>84</v>
      </c>
      <c r="G62" s="66" t="s">
        <v>86</v>
      </c>
      <c r="H62" s="64" t="s">
        <v>83</v>
      </c>
      <c r="I62" s="67">
        <v>101.88500000000001</v>
      </c>
      <c r="J62" s="808" t="str">
        <f t="shared" si="7"/>
        <v>R Ex 686 Cesion de 101,885 ton de Novamar  a Emb Paulina M_VIII region</v>
      </c>
      <c r="K62" s="809"/>
    </row>
    <row r="63" spans="2:11" ht="11.45" customHeight="1">
      <c r="B63" s="64" t="s">
        <v>78</v>
      </c>
      <c r="C63" s="408">
        <v>794</v>
      </c>
      <c r="D63" s="408"/>
      <c r="E63" s="68">
        <v>43524</v>
      </c>
      <c r="F63" s="64" t="s">
        <v>87</v>
      </c>
      <c r="G63" s="66" t="s">
        <v>80</v>
      </c>
      <c r="H63" s="64" t="s">
        <v>83</v>
      </c>
      <c r="I63" s="409">
        <v>110</v>
      </c>
      <c r="J63" s="808" t="str">
        <f>+"R Ex "&amp;C63&amp;" Cesion de "&amp;I63&amp;" ton de "&amp;F63&amp;"  a "&amp;G63&amp;" region"</f>
        <v>R Ex 794 Cesion de 110 ton de Camanchaca PS  a Grupo Emb_VIII region</v>
      </c>
      <c r="K63" s="809"/>
    </row>
    <row r="64" spans="2:11" ht="11.45" customHeight="1">
      <c r="B64" s="64" t="s">
        <v>78</v>
      </c>
      <c r="C64" s="408">
        <v>794</v>
      </c>
      <c r="D64" s="408"/>
      <c r="E64" s="68">
        <v>43524</v>
      </c>
      <c r="F64" s="64" t="s">
        <v>87</v>
      </c>
      <c r="G64" s="66" t="s">
        <v>80</v>
      </c>
      <c r="H64" s="64" t="s">
        <v>81</v>
      </c>
      <c r="I64" s="409">
        <v>1100</v>
      </c>
      <c r="J64" s="808" t="str">
        <f>+"R Ex "&amp;C64&amp;" Cesion de "&amp;I64&amp;" ton de "&amp;F64&amp;"  a "&amp;G64&amp;" region"</f>
        <v>R Ex 794 Cesion de 1100 ton de Camanchaca PS  a Grupo Emb_VIII region</v>
      </c>
      <c r="K64" s="809"/>
    </row>
    <row r="65" spans="2:11" ht="11.45" customHeight="1">
      <c r="B65" s="64" t="s">
        <v>78</v>
      </c>
      <c r="C65" s="64">
        <v>795</v>
      </c>
      <c r="D65" s="64"/>
      <c r="E65" s="68">
        <v>43524</v>
      </c>
      <c r="F65" s="64" t="s">
        <v>88</v>
      </c>
      <c r="G65" s="66" t="s">
        <v>80</v>
      </c>
      <c r="H65" s="64" t="s">
        <v>83</v>
      </c>
      <c r="I65" s="67">
        <v>315</v>
      </c>
      <c r="J65" s="808" t="str">
        <f t="shared" ref="J65:J129" si="8">+"R Ex "&amp;C65&amp;" Cesion de "&amp;I65&amp;" ton de "&amp;F65&amp;"  a "&amp;G65&amp;" region"</f>
        <v>R Ex 795 Cesion de 315 ton de Orizon  a Grupo Emb_VIII region</v>
      </c>
      <c r="K65" s="809"/>
    </row>
    <row r="66" spans="2:11" ht="11.45" customHeight="1">
      <c r="B66" s="64" t="s">
        <v>78</v>
      </c>
      <c r="C66" s="64">
        <v>795</v>
      </c>
      <c r="D66" s="64"/>
      <c r="E66" s="68">
        <v>43524</v>
      </c>
      <c r="F66" s="64" t="s">
        <v>88</v>
      </c>
      <c r="G66" s="66" t="s">
        <v>80</v>
      </c>
      <c r="H66" s="64" t="s">
        <v>81</v>
      </c>
      <c r="I66" s="67">
        <v>844</v>
      </c>
      <c r="J66" s="808" t="str">
        <f t="shared" si="8"/>
        <v>R Ex 795 Cesion de 844 ton de Orizon  a Grupo Emb_VIII region</v>
      </c>
      <c r="K66" s="809"/>
    </row>
    <row r="67" spans="2:11" ht="11.45" customHeight="1">
      <c r="B67" s="64" t="s">
        <v>78</v>
      </c>
      <c r="C67" s="64">
        <v>822</v>
      </c>
      <c r="D67" s="64"/>
      <c r="E67" s="68">
        <v>43529</v>
      </c>
      <c r="F67" s="64" t="s">
        <v>89</v>
      </c>
      <c r="G67" s="66" t="s">
        <v>80</v>
      </c>
      <c r="H67" s="64" t="s">
        <v>83</v>
      </c>
      <c r="I67" s="67">
        <v>900</v>
      </c>
      <c r="J67" s="808" t="str">
        <f t="shared" si="8"/>
        <v>R Ex 822 Cesion de 900 ton de Alimar  a Grupo Emb_VIII region</v>
      </c>
      <c r="K67" s="809"/>
    </row>
    <row r="68" spans="2:11" ht="11.45" customHeight="1">
      <c r="B68" s="64" t="s">
        <v>78</v>
      </c>
      <c r="C68" s="64">
        <v>822</v>
      </c>
      <c r="D68" s="775"/>
      <c r="E68" s="65">
        <v>43529</v>
      </c>
      <c r="F68" s="64" t="s">
        <v>89</v>
      </c>
      <c r="G68" s="66" t="s">
        <v>80</v>
      </c>
      <c r="H68" s="64" t="s">
        <v>81</v>
      </c>
      <c r="I68" s="67">
        <v>600</v>
      </c>
      <c r="J68" s="808" t="str">
        <f t="shared" si="8"/>
        <v>R Ex 822 Cesion de 600 ton de Alimar  a Grupo Emb_VIII region</v>
      </c>
      <c r="K68" s="809"/>
    </row>
    <row r="69" spans="2:11" ht="11.45" customHeight="1">
      <c r="B69" s="64" t="s">
        <v>78</v>
      </c>
      <c r="C69" s="64">
        <v>823</v>
      </c>
      <c r="D69" s="64"/>
      <c r="E69" s="68">
        <v>43529</v>
      </c>
      <c r="F69" s="64" t="s">
        <v>89</v>
      </c>
      <c r="G69" s="66" t="s">
        <v>80</v>
      </c>
      <c r="H69" s="64" t="s">
        <v>83</v>
      </c>
      <c r="I69" s="67">
        <v>892.476</v>
      </c>
      <c r="J69" s="808" t="str">
        <f t="shared" si="8"/>
        <v>R Ex 823 Cesion de 892,476 ton de Alimar  a Grupo Emb_VIII region</v>
      </c>
      <c r="K69" s="809"/>
    </row>
    <row r="70" spans="2:11" ht="11.45" customHeight="1">
      <c r="B70" s="64" t="s">
        <v>78</v>
      </c>
      <c r="C70" s="64">
        <v>823</v>
      </c>
      <c r="D70" s="775"/>
      <c r="E70" s="65">
        <v>43529</v>
      </c>
      <c r="F70" s="64" t="s">
        <v>89</v>
      </c>
      <c r="G70" s="66" t="s">
        <v>80</v>
      </c>
      <c r="H70" s="64" t="s">
        <v>81</v>
      </c>
      <c r="I70" s="67">
        <v>3014.1990000000001</v>
      </c>
      <c r="J70" s="808" t="str">
        <f t="shared" si="8"/>
        <v>R Ex 823 Cesion de 3014,199 ton de Alimar  a Grupo Emb_VIII region</v>
      </c>
      <c r="K70" s="809"/>
    </row>
    <row r="71" spans="2:11" ht="11.45" customHeight="1">
      <c r="B71" s="64" t="s">
        <v>78</v>
      </c>
      <c r="C71" s="64">
        <v>825</v>
      </c>
      <c r="D71" s="775"/>
      <c r="E71" s="65">
        <v>43529</v>
      </c>
      <c r="F71" s="64" t="s">
        <v>82</v>
      </c>
      <c r="G71" s="66" t="s">
        <v>86</v>
      </c>
      <c r="H71" s="64" t="s">
        <v>83</v>
      </c>
      <c r="I71" s="67">
        <v>81.236000000000004</v>
      </c>
      <c r="J71" s="808" t="str">
        <f t="shared" si="8"/>
        <v>R Ex 825 Cesion de 81,236 ton de Pesq Litoral  a Emb Paulina M_VIII region</v>
      </c>
      <c r="K71" s="809"/>
    </row>
    <row r="72" spans="2:11" ht="11.45" customHeight="1">
      <c r="B72" s="64" t="s">
        <v>78</v>
      </c>
      <c r="C72" s="64">
        <v>825</v>
      </c>
      <c r="D72" s="775"/>
      <c r="E72" s="65">
        <v>43529</v>
      </c>
      <c r="F72" s="64" t="s">
        <v>82</v>
      </c>
      <c r="G72" s="66" t="s">
        <v>86</v>
      </c>
      <c r="H72" s="64" t="s">
        <v>81</v>
      </c>
      <c r="I72" s="67">
        <v>74.664000000000001</v>
      </c>
      <c r="J72" s="808" t="str">
        <f t="shared" si="8"/>
        <v>R Ex 825 Cesion de 74,664 ton de Pesq Litoral  a Emb Paulina M_VIII region</v>
      </c>
      <c r="K72" s="809"/>
    </row>
    <row r="73" spans="2:11" ht="11.45" customHeight="1">
      <c r="B73" s="64" t="s">
        <v>78</v>
      </c>
      <c r="C73" s="64">
        <v>847</v>
      </c>
      <c r="D73" s="64"/>
      <c r="E73" s="68">
        <v>43530</v>
      </c>
      <c r="F73" s="64" t="s">
        <v>87</v>
      </c>
      <c r="G73" s="66" t="s">
        <v>90</v>
      </c>
      <c r="H73" s="64" t="s">
        <v>616</v>
      </c>
      <c r="I73" s="67">
        <v>120</v>
      </c>
      <c r="J73" s="808" t="str">
        <f t="shared" si="8"/>
        <v>R Ex 847 Cesion de 120 ton de Camanchaca PS  a Grupo Emb_VIII y Emb XIV region</v>
      </c>
      <c r="K73" s="809"/>
    </row>
    <row r="74" spans="2:11" ht="11.45" customHeight="1">
      <c r="B74" s="64" t="s">
        <v>78</v>
      </c>
      <c r="C74" s="64">
        <v>847</v>
      </c>
      <c r="D74" s="64"/>
      <c r="E74" s="68">
        <v>43530</v>
      </c>
      <c r="F74" s="64" t="s">
        <v>87</v>
      </c>
      <c r="G74" s="66" t="s">
        <v>90</v>
      </c>
      <c r="H74" s="64" t="s">
        <v>617</v>
      </c>
      <c r="I74" s="67">
        <v>1310</v>
      </c>
      <c r="J74" s="808" t="str">
        <f t="shared" si="8"/>
        <v>R Ex 847 Cesion de 1310 ton de Camanchaca PS  a Grupo Emb_VIII y Emb XIV region</v>
      </c>
      <c r="K74" s="809"/>
    </row>
    <row r="75" spans="2:11" ht="11.45" customHeight="1">
      <c r="B75" s="64" t="s">
        <v>78</v>
      </c>
      <c r="C75" s="64">
        <v>971</v>
      </c>
      <c r="D75" s="775"/>
      <c r="E75" s="65">
        <v>43543</v>
      </c>
      <c r="F75" s="64" t="s">
        <v>82</v>
      </c>
      <c r="G75" s="66" t="s">
        <v>86</v>
      </c>
      <c r="H75" s="64" t="s">
        <v>83</v>
      </c>
      <c r="I75" s="67">
        <v>106.78700000000001</v>
      </c>
      <c r="J75" s="808" t="str">
        <f t="shared" si="8"/>
        <v>R Ex 971 Cesion de 106,787 ton de Pesq Litoral  a Emb Paulina M_VIII region</v>
      </c>
      <c r="K75" s="809"/>
    </row>
    <row r="76" spans="2:11" ht="11.45" customHeight="1">
      <c r="B76" s="64" t="s">
        <v>78</v>
      </c>
      <c r="C76" s="64">
        <v>971</v>
      </c>
      <c r="D76" s="775"/>
      <c r="E76" s="65">
        <v>43543</v>
      </c>
      <c r="F76" s="64" t="s">
        <v>82</v>
      </c>
      <c r="G76" s="66" t="s">
        <v>86</v>
      </c>
      <c r="H76" s="64" t="s">
        <v>81</v>
      </c>
      <c r="I76" s="67">
        <v>460.56</v>
      </c>
      <c r="J76" s="808" t="str">
        <f t="shared" si="8"/>
        <v>R Ex 971 Cesion de 460,56 ton de Pesq Litoral  a Emb Paulina M_VIII region</v>
      </c>
      <c r="K76" s="809"/>
    </row>
    <row r="77" spans="2:11" ht="11.45" customHeight="1">
      <c r="B77" s="64" t="s">
        <v>78</v>
      </c>
      <c r="C77" s="64">
        <v>980</v>
      </c>
      <c r="D77" s="64"/>
      <c r="E77" s="68">
        <v>43544</v>
      </c>
      <c r="F77" s="39" t="s">
        <v>91</v>
      </c>
      <c r="G77" s="66" t="s">
        <v>92</v>
      </c>
      <c r="H77" s="64" t="s">
        <v>617</v>
      </c>
      <c r="I77" s="67">
        <v>532.1</v>
      </c>
      <c r="J77" s="808" t="str">
        <f t="shared" si="8"/>
        <v>R Ex 980 Cesion de 532,1 ton de Gonzalo galdamez  a Emb Margot Maria IV_XIV region</v>
      </c>
      <c r="K77" s="809"/>
    </row>
    <row r="78" spans="2:11" ht="11.45" customHeight="1">
      <c r="B78" s="64" t="s">
        <v>78</v>
      </c>
      <c r="C78" s="64">
        <v>1048</v>
      </c>
      <c r="D78" s="64"/>
      <c r="E78" s="68">
        <v>43546</v>
      </c>
      <c r="F78" s="39" t="s">
        <v>93</v>
      </c>
      <c r="G78" s="66" t="s">
        <v>80</v>
      </c>
      <c r="H78" s="64" t="s">
        <v>83</v>
      </c>
      <c r="I78" s="67">
        <v>432.27199999999999</v>
      </c>
      <c r="J78" s="808" t="str">
        <f t="shared" si="8"/>
        <v>R Ex 1048 Cesion de 432,272 ton de Foodcorp  a Grupo Emb_VIII region</v>
      </c>
      <c r="K78" s="809"/>
    </row>
    <row r="79" spans="2:11" ht="11.45" customHeight="1">
      <c r="B79" s="64" t="s">
        <v>78</v>
      </c>
      <c r="C79" s="64">
        <v>1048</v>
      </c>
      <c r="D79" s="64"/>
      <c r="E79" s="68">
        <v>43546</v>
      </c>
      <c r="F79" s="39" t="s">
        <v>93</v>
      </c>
      <c r="G79" s="66" t="s">
        <v>80</v>
      </c>
      <c r="H79" s="64" t="s">
        <v>81</v>
      </c>
      <c r="I79" s="67">
        <v>915.07600000000002</v>
      </c>
      <c r="J79" s="808" t="str">
        <f t="shared" si="8"/>
        <v>R Ex 1048 Cesion de 915,076 ton de Foodcorp  a Grupo Emb_VIII region</v>
      </c>
      <c r="K79" s="809"/>
    </row>
    <row r="80" spans="2:11" ht="11.45" customHeight="1">
      <c r="B80" s="64" t="s">
        <v>78</v>
      </c>
      <c r="C80" s="64">
        <v>1079</v>
      </c>
      <c r="D80" s="64"/>
      <c r="E80" s="68">
        <v>43551</v>
      </c>
      <c r="F80" s="64" t="s">
        <v>89</v>
      </c>
      <c r="G80" s="66" t="s">
        <v>94</v>
      </c>
      <c r="H80" s="64" t="s">
        <v>83</v>
      </c>
      <c r="I80" s="67">
        <v>100</v>
      </c>
      <c r="J80" s="808" t="str">
        <f t="shared" si="8"/>
        <v>R Ex 1079 Cesion de 100 ton de Alimar  a Emb Mar de Liguria_VIII region</v>
      </c>
      <c r="K80" s="809"/>
    </row>
    <row r="81" spans="2:11" ht="11.45" customHeight="1">
      <c r="B81" s="64" t="s">
        <v>78</v>
      </c>
      <c r="C81" s="64">
        <v>1079</v>
      </c>
      <c r="D81" s="775"/>
      <c r="E81" s="65">
        <v>43551</v>
      </c>
      <c r="F81" s="64" t="s">
        <v>89</v>
      </c>
      <c r="G81" s="66" t="s">
        <v>94</v>
      </c>
      <c r="H81" s="64" t="s">
        <v>81</v>
      </c>
      <c r="I81" s="67">
        <v>200</v>
      </c>
      <c r="J81" s="808" t="str">
        <f t="shared" si="8"/>
        <v>R Ex 1079 Cesion de 200 ton de Alimar  a Emb Mar de Liguria_VIII region</v>
      </c>
      <c r="K81" s="809"/>
    </row>
    <row r="82" spans="2:11" ht="11.45" customHeight="1">
      <c r="B82" s="64" t="s">
        <v>78</v>
      </c>
      <c r="C82" s="64">
        <v>1080</v>
      </c>
      <c r="D82" s="775"/>
      <c r="E82" s="65">
        <v>43551</v>
      </c>
      <c r="F82" s="64" t="s">
        <v>95</v>
      </c>
      <c r="G82" s="66" t="s">
        <v>96</v>
      </c>
      <c r="H82" s="64" t="s">
        <v>616</v>
      </c>
      <c r="I82" s="67">
        <v>2590</v>
      </c>
      <c r="J82" s="808" t="str">
        <f t="shared" si="8"/>
        <v>R Ex 1080 Cesion de 2590 ton de Blumar  a Grupo Emb_XIV region</v>
      </c>
      <c r="K82" s="809"/>
    </row>
    <row r="83" spans="2:11" ht="11.45" customHeight="1">
      <c r="B83" s="64" t="s">
        <v>78</v>
      </c>
      <c r="C83" s="64">
        <v>1080</v>
      </c>
      <c r="D83" s="64"/>
      <c r="E83" s="68">
        <v>43551</v>
      </c>
      <c r="F83" s="64" t="s">
        <v>95</v>
      </c>
      <c r="G83" s="66" t="s">
        <v>96</v>
      </c>
      <c r="H83" s="64" t="s">
        <v>617</v>
      </c>
      <c r="I83" s="67">
        <v>7860</v>
      </c>
      <c r="J83" s="808" t="str">
        <f t="shared" si="8"/>
        <v>R Ex 1080 Cesion de 7860 ton de Blumar  a Grupo Emb_XIV region</v>
      </c>
      <c r="K83" s="809"/>
    </row>
    <row r="84" spans="2:11" ht="11.45" customHeight="1">
      <c r="B84" s="64" t="s">
        <v>78</v>
      </c>
      <c r="C84" s="64">
        <v>1081</v>
      </c>
      <c r="D84" s="775"/>
      <c r="E84" s="65">
        <v>43551</v>
      </c>
      <c r="F84" s="64" t="s">
        <v>95</v>
      </c>
      <c r="G84" s="66" t="s">
        <v>96</v>
      </c>
      <c r="H84" s="64" t="s">
        <v>616</v>
      </c>
      <c r="I84" s="67">
        <v>300</v>
      </c>
      <c r="J84" s="808" t="str">
        <f t="shared" si="8"/>
        <v>R Ex 1081 Cesion de 300 ton de Blumar  a Grupo Emb_XIV region</v>
      </c>
      <c r="K84" s="809"/>
    </row>
    <row r="85" spans="2:11" ht="11.45" customHeight="1">
      <c r="B85" s="64" t="s">
        <v>78</v>
      </c>
      <c r="C85" s="64">
        <v>1081</v>
      </c>
      <c r="D85" s="64"/>
      <c r="E85" s="68">
        <v>43551</v>
      </c>
      <c r="F85" s="64" t="s">
        <v>95</v>
      </c>
      <c r="G85" s="66" t="s">
        <v>96</v>
      </c>
      <c r="H85" s="64" t="s">
        <v>617</v>
      </c>
      <c r="I85" s="67">
        <v>900</v>
      </c>
      <c r="J85" s="808" t="str">
        <f t="shared" si="8"/>
        <v>R Ex 1081 Cesion de 900 ton de Blumar  a Grupo Emb_XIV region</v>
      </c>
      <c r="K85" s="809"/>
    </row>
    <row r="86" spans="2:11" ht="11.45" customHeight="1">
      <c r="B86" s="64" t="s">
        <v>78</v>
      </c>
      <c r="C86" s="64">
        <v>1107</v>
      </c>
      <c r="D86" s="775"/>
      <c r="E86" s="65">
        <v>43553</v>
      </c>
      <c r="F86" s="64" t="s">
        <v>89</v>
      </c>
      <c r="G86" s="66" t="s">
        <v>80</v>
      </c>
      <c r="H86" s="64" t="s">
        <v>83</v>
      </c>
      <c r="I86" s="67">
        <v>264.44600000000003</v>
      </c>
      <c r="J86" s="808" t="str">
        <f t="shared" si="8"/>
        <v>R Ex 1107 Cesion de 264,446 ton de Alimar  a Grupo Emb_VIII region</v>
      </c>
      <c r="K86" s="809"/>
    </row>
    <row r="87" spans="2:11" ht="11.45" customHeight="1">
      <c r="B87" s="64" t="s">
        <v>78</v>
      </c>
      <c r="C87" s="64">
        <v>1108</v>
      </c>
      <c r="D87" s="775"/>
      <c r="E87" s="65">
        <v>43554</v>
      </c>
      <c r="F87" s="64" t="s">
        <v>89</v>
      </c>
      <c r="G87" s="66" t="s">
        <v>80</v>
      </c>
      <c r="H87" s="64" t="s">
        <v>81</v>
      </c>
      <c r="I87" s="67">
        <v>893.09799999999996</v>
      </c>
      <c r="J87" s="808" t="str">
        <f t="shared" si="8"/>
        <v>R Ex 1108 Cesion de 893,098 ton de Alimar  a Grupo Emb_VIII region</v>
      </c>
      <c r="K87" s="809"/>
    </row>
    <row r="88" spans="2:11" ht="11.45" customHeight="1">
      <c r="B88" s="64" t="s">
        <v>78</v>
      </c>
      <c r="C88" s="64">
        <v>1108</v>
      </c>
      <c r="D88" s="64"/>
      <c r="E88" s="68">
        <v>43553</v>
      </c>
      <c r="F88" s="64" t="s">
        <v>89</v>
      </c>
      <c r="G88" s="66" t="s">
        <v>97</v>
      </c>
      <c r="H88" s="64" t="s">
        <v>83</v>
      </c>
      <c r="I88" s="67">
        <v>130</v>
      </c>
      <c r="J88" s="808" t="str">
        <f t="shared" si="8"/>
        <v>R Ex 1108 Cesion de 130 ton de Alimar  a Emb Florencia_VIII region</v>
      </c>
      <c r="K88" s="809"/>
    </row>
    <row r="89" spans="2:11" ht="11.45" customHeight="1">
      <c r="B89" s="64" t="s">
        <v>78</v>
      </c>
      <c r="C89" s="64">
        <v>1108</v>
      </c>
      <c r="D89" s="64"/>
      <c r="E89" s="68">
        <v>43553</v>
      </c>
      <c r="F89" s="64" t="s">
        <v>89</v>
      </c>
      <c r="G89" s="66" t="s">
        <v>97</v>
      </c>
      <c r="H89" s="64" t="s">
        <v>81</v>
      </c>
      <c r="I89" s="67">
        <v>110</v>
      </c>
      <c r="J89" s="808" t="str">
        <f t="shared" si="8"/>
        <v>R Ex 1108 Cesion de 110 ton de Alimar  a Emb Florencia_VIII region</v>
      </c>
      <c r="K89" s="809"/>
    </row>
    <row r="90" spans="2:11" ht="11.45" customHeight="1">
      <c r="B90" s="64" t="s">
        <v>78</v>
      </c>
      <c r="C90" s="64">
        <v>1110</v>
      </c>
      <c r="D90" s="775"/>
      <c r="E90" s="65">
        <v>43553</v>
      </c>
      <c r="F90" s="64" t="s">
        <v>87</v>
      </c>
      <c r="G90" s="66" t="s">
        <v>80</v>
      </c>
      <c r="H90" s="64" t="s">
        <v>83</v>
      </c>
      <c r="I90" s="67">
        <v>125</v>
      </c>
      <c r="J90" s="808" t="str">
        <f t="shared" si="8"/>
        <v>R Ex 1110 Cesion de 125 ton de Camanchaca PS  a Grupo Emb_VIII region</v>
      </c>
      <c r="K90" s="809"/>
    </row>
    <row r="91" spans="2:11" ht="11.45" customHeight="1">
      <c r="B91" s="64" t="s">
        <v>78</v>
      </c>
      <c r="C91" s="64">
        <v>1110</v>
      </c>
      <c r="D91" s="64"/>
      <c r="E91" s="68">
        <v>43553</v>
      </c>
      <c r="F91" s="64" t="s">
        <v>87</v>
      </c>
      <c r="G91" s="66" t="s">
        <v>80</v>
      </c>
      <c r="H91" s="64" t="s">
        <v>81</v>
      </c>
      <c r="I91" s="67">
        <v>915</v>
      </c>
      <c r="J91" s="808" t="str">
        <f t="shared" si="8"/>
        <v>R Ex 1110 Cesion de 915 ton de Camanchaca PS  a Grupo Emb_VIII region</v>
      </c>
      <c r="K91" s="809"/>
    </row>
    <row r="92" spans="2:11" ht="11.45" customHeight="1">
      <c r="B92" s="64" t="s">
        <v>78</v>
      </c>
      <c r="C92" s="64">
        <v>1111</v>
      </c>
      <c r="D92" s="775"/>
      <c r="E92" s="65">
        <v>43553</v>
      </c>
      <c r="F92" s="64" t="s">
        <v>98</v>
      </c>
      <c r="G92" s="66" t="s">
        <v>99</v>
      </c>
      <c r="H92" s="64" t="s">
        <v>81</v>
      </c>
      <c r="I92" s="67">
        <v>88.683000000000007</v>
      </c>
      <c r="J92" s="808" t="str">
        <f t="shared" si="8"/>
        <v>R Ex 1111 Cesion de 88,683 ton de Inv Tridente  a Emb Gianfranco_VIII region</v>
      </c>
      <c r="K92" s="809"/>
    </row>
    <row r="93" spans="2:11" ht="11.45" customHeight="1">
      <c r="B93" s="64" t="s">
        <v>78</v>
      </c>
      <c r="C93" s="64">
        <v>1112</v>
      </c>
      <c r="D93" s="64"/>
      <c r="E93" s="68">
        <v>43553</v>
      </c>
      <c r="F93" s="39" t="s">
        <v>93</v>
      </c>
      <c r="G93" s="66" t="s">
        <v>80</v>
      </c>
      <c r="H93" s="64" t="s">
        <v>83</v>
      </c>
      <c r="I93" s="67">
        <v>113</v>
      </c>
      <c r="J93" s="808" t="str">
        <f t="shared" si="8"/>
        <v>R Ex 1112 Cesion de 113 ton de Foodcorp  a Grupo Emb_VIII region</v>
      </c>
      <c r="K93" s="809"/>
    </row>
    <row r="94" spans="2:11" ht="11.45" customHeight="1">
      <c r="B94" s="64" t="s">
        <v>78</v>
      </c>
      <c r="C94" s="64">
        <v>1112</v>
      </c>
      <c r="D94" s="64"/>
      <c r="E94" s="68">
        <v>43553</v>
      </c>
      <c r="F94" s="39" t="s">
        <v>93</v>
      </c>
      <c r="G94" s="66" t="s">
        <v>80</v>
      </c>
      <c r="H94" s="64" t="s">
        <v>81</v>
      </c>
      <c r="I94" s="67">
        <v>237</v>
      </c>
      <c r="J94" s="808" t="str">
        <f t="shared" si="8"/>
        <v>R Ex 1112 Cesion de 237 ton de Foodcorp  a Grupo Emb_VIII region</v>
      </c>
      <c r="K94" s="809"/>
    </row>
    <row r="95" spans="2:11" ht="11.45" customHeight="1">
      <c r="B95" s="64" t="s">
        <v>78</v>
      </c>
      <c r="C95" s="64">
        <v>1113</v>
      </c>
      <c r="D95" s="64"/>
      <c r="E95" s="68">
        <v>43553</v>
      </c>
      <c r="F95" s="39" t="s">
        <v>93</v>
      </c>
      <c r="G95" s="66" t="s">
        <v>100</v>
      </c>
      <c r="H95" s="64" t="s">
        <v>83</v>
      </c>
      <c r="I95" s="67">
        <v>16</v>
      </c>
      <c r="J95" s="808" t="str">
        <f t="shared" si="8"/>
        <v>R Ex 1113 Cesion de 16 ton de Foodcorp  a Emb Santa Rita III_VIII region</v>
      </c>
      <c r="K95" s="809"/>
    </row>
    <row r="96" spans="2:11" ht="11.45" customHeight="1">
      <c r="B96" s="64" t="s">
        <v>78</v>
      </c>
      <c r="C96" s="64">
        <v>1113</v>
      </c>
      <c r="D96" s="64"/>
      <c r="E96" s="68">
        <v>43553</v>
      </c>
      <c r="F96" s="39" t="s">
        <v>93</v>
      </c>
      <c r="G96" s="66" t="s">
        <v>100</v>
      </c>
      <c r="H96" s="64" t="s">
        <v>81</v>
      </c>
      <c r="I96" s="67">
        <v>34</v>
      </c>
      <c r="J96" s="808" t="str">
        <f t="shared" si="8"/>
        <v>R Ex 1113 Cesion de 34 ton de Foodcorp  a Emb Santa Rita III_VIII region</v>
      </c>
      <c r="K96" s="809"/>
    </row>
    <row r="97" spans="2:11" ht="11.45" customHeight="1">
      <c r="B97" s="64" t="s">
        <v>78</v>
      </c>
      <c r="C97" s="64">
        <v>1114</v>
      </c>
      <c r="D97" s="64"/>
      <c r="E97" s="68">
        <v>43553</v>
      </c>
      <c r="F97" s="39" t="s">
        <v>101</v>
      </c>
      <c r="G97" s="66" t="s">
        <v>102</v>
      </c>
      <c r="H97" s="64" t="s">
        <v>617</v>
      </c>
      <c r="I97" s="67">
        <v>798.14700000000005</v>
      </c>
      <c r="J97" s="808" t="str">
        <f t="shared" si="8"/>
        <v>R Ex 1114 Cesion de 798,147 ton de Soc Mehuin Rey  a Emb Aguila Real_XIV region</v>
      </c>
      <c r="K97" s="809"/>
    </row>
    <row r="98" spans="2:11" ht="11.45" customHeight="1">
      <c r="B98" s="64" t="s">
        <v>78</v>
      </c>
      <c r="C98" s="64">
        <v>1188</v>
      </c>
      <c r="D98" s="775"/>
      <c r="E98" s="65">
        <v>43553</v>
      </c>
      <c r="F98" s="64" t="s">
        <v>103</v>
      </c>
      <c r="G98" s="66" t="s">
        <v>104</v>
      </c>
      <c r="H98" s="64" t="s">
        <v>83</v>
      </c>
      <c r="I98" s="67">
        <v>131.80000000000001</v>
      </c>
      <c r="J98" s="808" t="str">
        <f t="shared" si="8"/>
        <v>R Ex 1188 Cesion de 131,8 ton de Inv Pesq Pedro Irigoyen  a Emb Don Luis Alberto-VIII region</v>
      </c>
      <c r="K98" s="809"/>
    </row>
    <row r="99" spans="2:11" ht="11.45" customHeight="1">
      <c r="B99" s="64" t="s">
        <v>78</v>
      </c>
      <c r="C99" s="64">
        <v>1188</v>
      </c>
      <c r="D99" s="775"/>
      <c r="E99" s="65">
        <v>43553</v>
      </c>
      <c r="F99" s="64" t="s">
        <v>103</v>
      </c>
      <c r="G99" s="66" t="s">
        <v>104</v>
      </c>
      <c r="H99" s="64" t="s">
        <v>81</v>
      </c>
      <c r="I99" s="67">
        <v>254.8</v>
      </c>
      <c r="J99" s="808" t="str">
        <f t="shared" si="8"/>
        <v>R Ex 1188 Cesion de 254,8 ton de Inv Pesq Pedro Irigoyen  a Emb Don Luis Alberto-VIII region</v>
      </c>
      <c r="K99" s="809"/>
    </row>
    <row r="100" spans="2:11" ht="11.45" customHeight="1">
      <c r="B100" s="64" t="s">
        <v>78</v>
      </c>
      <c r="C100" s="64">
        <v>1189</v>
      </c>
      <c r="D100" s="775"/>
      <c r="E100" s="65">
        <v>43553</v>
      </c>
      <c r="F100" s="64" t="s">
        <v>105</v>
      </c>
      <c r="G100" s="66" t="s">
        <v>106</v>
      </c>
      <c r="H100" s="64" t="s">
        <v>81</v>
      </c>
      <c r="I100" s="67">
        <v>1634.723</v>
      </c>
      <c r="J100" s="808" t="str">
        <f t="shared" si="8"/>
        <v>R Ex 1189 Cesion de 1634,723 ton de Pesq Lepe  a Grupo Emb -VIII region</v>
      </c>
      <c r="K100" s="809"/>
    </row>
    <row r="101" spans="2:11" ht="11.45" customHeight="1">
      <c r="B101" s="64" t="s">
        <v>78</v>
      </c>
      <c r="C101" s="64">
        <v>1191</v>
      </c>
      <c r="D101" s="775"/>
      <c r="E101" s="496">
        <v>43553</v>
      </c>
      <c r="F101" s="64" t="s">
        <v>107</v>
      </c>
      <c r="G101" s="69" t="s">
        <v>108</v>
      </c>
      <c r="H101" s="64" t="s">
        <v>617</v>
      </c>
      <c r="I101" s="67">
        <v>266.05</v>
      </c>
      <c r="J101" s="808" t="str">
        <f t="shared" si="8"/>
        <v>R Ex 1191 Cesion de 266,05 ton de Julio Saez  a Emb Ebenezer II-XIV region</v>
      </c>
      <c r="K101" s="809"/>
    </row>
    <row r="102" spans="2:11" ht="11.45" customHeight="1">
      <c r="B102" s="64" t="s">
        <v>78</v>
      </c>
      <c r="C102" s="64">
        <v>1192</v>
      </c>
      <c r="D102" s="775"/>
      <c r="E102" s="65">
        <v>43553</v>
      </c>
      <c r="F102" s="64" t="s">
        <v>109</v>
      </c>
      <c r="G102" s="69" t="s">
        <v>110</v>
      </c>
      <c r="H102" s="64" t="s">
        <v>617</v>
      </c>
      <c r="I102" s="67">
        <v>798.15</v>
      </c>
      <c r="J102" s="808" t="str">
        <f t="shared" si="8"/>
        <v>R Ex 1192 Cesion de 798,15 ton de Cristian Silva  a Emb Claudio I-XIV region</v>
      </c>
      <c r="K102" s="809"/>
    </row>
    <row r="103" spans="2:11" ht="11.45" customHeight="1">
      <c r="B103" s="64" t="s">
        <v>78</v>
      </c>
      <c r="C103" s="64">
        <v>1193</v>
      </c>
      <c r="D103" s="775"/>
      <c r="E103" s="65">
        <v>43553</v>
      </c>
      <c r="F103" s="64" t="s">
        <v>111</v>
      </c>
      <c r="G103" s="69" t="s">
        <v>110</v>
      </c>
      <c r="H103" s="64" t="s">
        <v>617</v>
      </c>
      <c r="I103" s="67">
        <v>133.02500000000001</v>
      </c>
      <c r="J103" s="808" t="str">
        <f t="shared" si="8"/>
        <v>R Ex 1193 Cesion de 133,025 ton de Fabian Monsalve  a Emb Claudio I-XIV region</v>
      </c>
      <c r="K103" s="809"/>
    </row>
    <row r="104" spans="2:11" ht="11.45" customHeight="1">
      <c r="B104" s="64" t="s">
        <v>78</v>
      </c>
      <c r="C104" s="64">
        <v>1194</v>
      </c>
      <c r="D104" s="775"/>
      <c r="E104" s="65">
        <v>43553</v>
      </c>
      <c r="F104" s="64" t="s">
        <v>112</v>
      </c>
      <c r="G104" s="69" t="s">
        <v>113</v>
      </c>
      <c r="H104" s="64" t="s">
        <v>617</v>
      </c>
      <c r="I104" s="67">
        <v>133.02500000000001</v>
      </c>
      <c r="J104" s="808" t="str">
        <f t="shared" si="8"/>
        <v>R Ex 1194 Cesion de 133,025 ton de Susan Monsalve  a Emb Alberto M-XIV region</v>
      </c>
      <c r="K104" s="809"/>
    </row>
    <row r="105" spans="2:11" ht="11.45" customHeight="1">
      <c r="B105" s="64" t="s">
        <v>78</v>
      </c>
      <c r="C105" s="64">
        <v>1196</v>
      </c>
      <c r="D105" s="775"/>
      <c r="E105" s="65">
        <v>43553</v>
      </c>
      <c r="F105" s="64" t="s">
        <v>95</v>
      </c>
      <c r="G105" s="66" t="s">
        <v>114</v>
      </c>
      <c r="H105" s="64" t="s">
        <v>83</v>
      </c>
      <c r="I105" s="67">
        <v>40</v>
      </c>
      <c r="J105" s="808" t="str">
        <f t="shared" si="8"/>
        <v>R Ex 1196 Cesion de 40 ton de Blumar  a Emb Lago Ranco-VIII region</v>
      </c>
      <c r="K105" s="809"/>
    </row>
    <row r="106" spans="2:11" ht="11.45" customHeight="1">
      <c r="B106" s="64" t="s">
        <v>78</v>
      </c>
      <c r="C106" s="64">
        <v>1196</v>
      </c>
      <c r="D106" s="775"/>
      <c r="E106" s="65">
        <v>43553</v>
      </c>
      <c r="F106" s="64" t="s">
        <v>95</v>
      </c>
      <c r="G106" s="66" t="s">
        <v>115</v>
      </c>
      <c r="H106" s="64" t="s">
        <v>81</v>
      </c>
      <c r="I106" s="67">
        <v>260</v>
      </c>
      <c r="J106" s="808" t="str">
        <f t="shared" si="8"/>
        <v>R Ex 1196 Cesion de 260 ton de Blumar  a Emb Lago Ranco_VIII region</v>
      </c>
      <c r="K106" s="809"/>
    </row>
    <row r="107" spans="2:11" ht="11.45" customHeight="1">
      <c r="B107" s="64" t="s">
        <v>78</v>
      </c>
      <c r="C107" s="64">
        <v>1196</v>
      </c>
      <c r="D107" s="775"/>
      <c r="E107" s="65">
        <v>43553</v>
      </c>
      <c r="F107" s="64" t="s">
        <v>95</v>
      </c>
      <c r="G107" s="66" t="s">
        <v>116</v>
      </c>
      <c r="H107" s="64" t="s">
        <v>83</v>
      </c>
      <c r="I107" s="67">
        <v>30</v>
      </c>
      <c r="J107" s="808" t="str">
        <f t="shared" si="8"/>
        <v>R Ex 1196 Cesion de 30 ton de Blumar  a Emb Nahum VIII region</v>
      </c>
      <c r="K107" s="809"/>
    </row>
    <row r="108" spans="2:11" ht="11.45" customHeight="1">
      <c r="B108" s="64" t="s">
        <v>78</v>
      </c>
      <c r="C108" s="64">
        <v>1196</v>
      </c>
      <c r="D108" s="775"/>
      <c r="E108" s="65">
        <v>43553</v>
      </c>
      <c r="F108" s="64" t="s">
        <v>95</v>
      </c>
      <c r="G108" s="66" t="s">
        <v>117</v>
      </c>
      <c r="H108" s="64" t="s">
        <v>81</v>
      </c>
      <c r="I108" s="67">
        <v>170</v>
      </c>
      <c r="J108" s="808" t="str">
        <f t="shared" si="8"/>
        <v>R Ex 1196 Cesion de 170 ton de Blumar  a Emb Nahum-VII region</v>
      </c>
      <c r="K108" s="809"/>
    </row>
    <row r="109" spans="2:11" ht="11.45" customHeight="1">
      <c r="B109" s="64" t="s">
        <v>78</v>
      </c>
      <c r="C109" s="64">
        <v>1197</v>
      </c>
      <c r="D109" s="64"/>
      <c r="E109" s="68">
        <v>43553</v>
      </c>
      <c r="F109" s="64" t="s">
        <v>89</v>
      </c>
      <c r="G109" s="66" t="s">
        <v>118</v>
      </c>
      <c r="H109" s="64" t="s">
        <v>83</v>
      </c>
      <c r="I109" s="67">
        <v>4</v>
      </c>
      <c r="J109" s="808" t="str">
        <f t="shared" si="8"/>
        <v>R Ex 1197 Cesion de 4 ton de Alimar  a Emb Adriana V_VIII region</v>
      </c>
      <c r="K109" s="809"/>
    </row>
    <row r="110" spans="2:11" ht="11.45" customHeight="1">
      <c r="B110" s="64" t="s">
        <v>78</v>
      </c>
      <c r="C110" s="64">
        <v>1197</v>
      </c>
      <c r="D110" s="775"/>
      <c r="E110" s="65">
        <v>43553</v>
      </c>
      <c r="F110" s="64" t="s">
        <v>89</v>
      </c>
      <c r="G110" s="66" t="s">
        <v>118</v>
      </c>
      <c r="H110" s="64" t="s">
        <v>81</v>
      </c>
      <c r="I110" s="67">
        <v>196</v>
      </c>
      <c r="J110" s="808" t="str">
        <f t="shared" si="8"/>
        <v>R Ex 1197 Cesion de 196 ton de Alimar  a Emb Adriana V_VIII region</v>
      </c>
      <c r="K110" s="809"/>
    </row>
    <row r="111" spans="2:11" ht="11.45" customHeight="1">
      <c r="B111" s="64" t="s">
        <v>78</v>
      </c>
      <c r="C111" s="64">
        <v>1198</v>
      </c>
      <c r="D111" s="64"/>
      <c r="E111" s="68">
        <v>43553</v>
      </c>
      <c r="F111" s="64" t="s">
        <v>89</v>
      </c>
      <c r="G111" s="66" t="s">
        <v>80</v>
      </c>
      <c r="H111" s="64" t="s">
        <v>83</v>
      </c>
      <c r="I111" s="67">
        <v>1596</v>
      </c>
      <c r="J111" s="808" t="str">
        <f t="shared" si="8"/>
        <v>R Ex 1198 Cesion de 1596 ton de Alimar  a Grupo Emb_VIII region</v>
      </c>
      <c r="K111" s="809"/>
    </row>
    <row r="112" spans="2:11" ht="11.45" customHeight="1">
      <c r="B112" s="64" t="s">
        <v>78</v>
      </c>
      <c r="C112" s="64">
        <v>1198</v>
      </c>
      <c r="D112" s="775"/>
      <c r="E112" s="65">
        <v>43553</v>
      </c>
      <c r="F112" s="64" t="s">
        <v>89</v>
      </c>
      <c r="G112" s="66" t="s">
        <v>80</v>
      </c>
      <c r="H112" s="64" t="s">
        <v>81</v>
      </c>
      <c r="I112" s="67">
        <v>206</v>
      </c>
      <c r="J112" s="808" t="str">
        <f t="shared" si="8"/>
        <v>R Ex 1198 Cesion de 206 ton de Alimar  a Grupo Emb_VIII region</v>
      </c>
      <c r="K112" s="809"/>
    </row>
    <row r="113" spans="2:11" ht="11.45" customHeight="1">
      <c r="B113" s="64" t="s">
        <v>78</v>
      </c>
      <c r="C113" s="64">
        <v>1352</v>
      </c>
      <c r="D113" s="775"/>
      <c r="E113" s="65">
        <v>43564</v>
      </c>
      <c r="F113" s="64" t="s">
        <v>98</v>
      </c>
      <c r="G113" s="66" t="s">
        <v>119</v>
      </c>
      <c r="H113" s="64" t="s">
        <v>81</v>
      </c>
      <c r="I113" s="67">
        <v>266.05</v>
      </c>
      <c r="J113" s="808" t="str">
        <f t="shared" si="8"/>
        <v>R Ex 1352 Cesion de 266,05 ton de Inv Tridente  a Emb Gianluca_VIII region</v>
      </c>
      <c r="K113" s="809"/>
    </row>
    <row r="114" spans="2:11" ht="11.45" customHeight="1">
      <c r="B114" s="64" t="s">
        <v>78</v>
      </c>
      <c r="C114" s="64" t="s">
        <v>120</v>
      </c>
      <c r="D114" s="64"/>
      <c r="E114" s="68">
        <v>43572</v>
      </c>
      <c r="F114" s="64" t="s">
        <v>98</v>
      </c>
      <c r="G114" s="66" t="s">
        <v>119</v>
      </c>
      <c r="H114" s="64" t="s">
        <v>81</v>
      </c>
      <c r="I114" s="67">
        <v>0</v>
      </c>
      <c r="J114" s="808" t="str">
        <f t="shared" si="8"/>
        <v>R Ex 1459 rectifica 1352 Cesion de 0 ton de Inv Tridente  a Emb Gianluca_VIII region</v>
      </c>
      <c r="K114" s="809"/>
    </row>
    <row r="115" spans="2:11" ht="11.45" customHeight="1">
      <c r="B115" s="64" t="s">
        <v>78</v>
      </c>
      <c r="C115" s="64">
        <v>1460</v>
      </c>
      <c r="D115" s="775"/>
      <c r="E115" s="65">
        <v>43572</v>
      </c>
      <c r="F115" s="64" t="s">
        <v>121</v>
      </c>
      <c r="G115" s="66" t="s">
        <v>122</v>
      </c>
      <c r="H115" s="64" t="s">
        <v>83</v>
      </c>
      <c r="I115" s="67">
        <v>2</v>
      </c>
      <c r="J115" s="808" t="str">
        <f t="shared" si="8"/>
        <v>R Ex 1460 Cesion de 2 ton de Lota protein  a Emb Don Sixto_VIII region</v>
      </c>
      <c r="K115" s="809"/>
    </row>
    <row r="116" spans="2:11" ht="11.45" customHeight="1">
      <c r="B116" s="64" t="s">
        <v>78</v>
      </c>
      <c r="C116" s="64">
        <v>1460</v>
      </c>
      <c r="D116" s="775"/>
      <c r="E116" s="65">
        <v>43572</v>
      </c>
      <c r="F116" s="64" t="s">
        <v>121</v>
      </c>
      <c r="G116" s="66" t="s">
        <v>122</v>
      </c>
      <c r="H116" s="64" t="s">
        <v>81</v>
      </c>
      <c r="I116" s="67">
        <v>198</v>
      </c>
      <c r="J116" s="808" t="str">
        <f t="shared" si="8"/>
        <v>R Ex 1460 Cesion de 198 ton de Lota protein  a Emb Don Sixto_VIII region</v>
      </c>
      <c r="K116" s="809"/>
    </row>
    <row r="117" spans="2:11" ht="11.45" customHeight="1">
      <c r="B117" s="64" t="s">
        <v>78</v>
      </c>
      <c r="C117" s="64">
        <v>1460</v>
      </c>
      <c r="D117" s="775"/>
      <c r="E117" s="65">
        <v>43572</v>
      </c>
      <c r="F117" s="64" t="s">
        <v>121</v>
      </c>
      <c r="G117" s="66" t="s">
        <v>123</v>
      </c>
      <c r="H117" s="64" t="s">
        <v>83</v>
      </c>
      <c r="I117" s="67">
        <v>2</v>
      </c>
      <c r="J117" s="808" t="str">
        <f t="shared" si="8"/>
        <v>R Ex 1460 Cesion de 2 ton de Lota protein  a Emb Don Sixto Abraham I_VIII region</v>
      </c>
      <c r="K117" s="809"/>
    </row>
    <row r="118" spans="2:11" ht="11.45" customHeight="1">
      <c r="B118" s="64" t="s">
        <v>78</v>
      </c>
      <c r="C118" s="64">
        <v>1460</v>
      </c>
      <c r="D118" s="775"/>
      <c r="E118" s="65">
        <v>43572</v>
      </c>
      <c r="F118" s="64" t="s">
        <v>121</v>
      </c>
      <c r="G118" s="66" t="s">
        <v>123</v>
      </c>
      <c r="H118" s="64" t="s">
        <v>81</v>
      </c>
      <c r="I118" s="67">
        <v>198</v>
      </c>
      <c r="J118" s="808" t="str">
        <f t="shared" si="8"/>
        <v>R Ex 1460 Cesion de 198 ton de Lota protein  a Emb Don Sixto Abraham I_VIII region</v>
      </c>
      <c r="K118" s="809"/>
    </row>
    <row r="119" spans="2:11" ht="11.45" customHeight="1">
      <c r="B119" s="64" t="s">
        <v>78</v>
      </c>
      <c r="C119" s="64">
        <v>1462</v>
      </c>
      <c r="D119" s="775"/>
      <c r="E119" s="65">
        <v>43572</v>
      </c>
      <c r="F119" s="64" t="s">
        <v>88</v>
      </c>
      <c r="G119" s="66" t="s">
        <v>80</v>
      </c>
      <c r="H119" s="64" t="s">
        <v>83</v>
      </c>
      <c r="I119" s="67">
        <v>3363</v>
      </c>
      <c r="J119" s="808" t="str">
        <f t="shared" si="8"/>
        <v>R Ex 1462 Cesion de 3363 ton de Orizon  a Grupo Emb_VIII region</v>
      </c>
      <c r="K119" s="809"/>
    </row>
    <row r="120" spans="2:11" ht="11.45" customHeight="1">
      <c r="B120" s="64" t="s">
        <v>78</v>
      </c>
      <c r="C120" s="64">
        <v>1462</v>
      </c>
      <c r="D120" s="775"/>
      <c r="E120" s="65">
        <v>43572</v>
      </c>
      <c r="F120" s="64" t="s">
        <v>88</v>
      </c>
      <c r="G120" s="66" t="s">
        <v>80</v>
      </c>
      <c r="H120" s="64" t="s">
        <v>81</v>
      </c>
      <c r="I120" s="67">
        <v>9146</v>
      </c>
      <c r="J120" s="808" t="str">
        <f t="shared" si="8"/>
        <v>R Ex 1462 Cesion de 9146 ton de Orizon  a Grupo Emb_VIII region</v>
      </c>
      <c r="K120" s="809"/>
    </row>
    <row r="121" spans="2:11" ht="11.45" customHeight="1">
      <c r="B121" s="64" t="s">
        <v>78</v>
      </c>
      <c r="C121" s="64">
        <v>1526</v>
      </c>
      <c r="D121" s="775"/>
      <c r="E121" s="65">
        <v>43578</v>
      </c>
      <c r="F121" s="64" t="s">
        <v>87</v>
      </c>
      <c r="G121" s="66" t="s">
        <v>80</v>
      </c>
      <c r="H121" s="64" t="s">
        <v>83</v>
      </c>
      <c r="I121" s="67">
        <v>200</v>
      </c>
      <c r="J121" s="808" t="str">
        <f t="shared" si="8"/>
        <v>R Ex 1526 Cesion de 200 ton de Camanchaca PS  a Grupo Emb_VIII region</v>
      </c>
      <c r="K121" s="809"/>
    </row>
    <row r="122" spans="2:11" ht="11.45" customHeight="1">
      <c r="B122" s="64" t="s">
        <v>78</v>
      </c>
      <c r="C122" s="64">
        <v>1526</v>
      </c>
      <c r="D122" s="775"/>
      <c r="E122" s="65">
        <v>43578</v>
      </c>
      <c r="F122" s="64" t="s">
        <v>87</v>
      </c>
      <c r="G122" s="66" t="s">
        <v>80</v>
      </c>
      <c r="H122" s="64" t="s">
        <v>81</v>
      </c>
      <c r="I122" s="67">
        <v>1000</v>
      </c>
      <c r="J122" s="808" t="str">
        <f t="shared" si="8"/>
        <v>R Ex 1526 Cesion de 1000 ton de Camanchaca PS  a Grupo Emb_VIII region</v>
      </c>
      <c r="K122" s="809"/>
    </row>
    <row r="123" spans="2:11" ht="11.45" customHeight="1">
      <c r="B123" s="64" t="s">
        <v>78</v>
      </c>
      <c r="C123" s="64" t="s">
        <v>525</v>
      </c>
      <c r="D123" s="775"/>
      <c r="E123" s="406">
        <v>43578</v>
      </c>
      <c r="F123" s="64" t="s">
        <v>87</v>
      </c>
      <c r="G123" s="66" t="s">
        <v>80</v>
      </c>
      <c r="H123" s="64"/>
      <c r="I123" s="67">
        <v>0</v>
      </c>
      <c r="J123" s="405"/>
      <c r="K123" s="407"/>
    </row>
    <row r="124" spans="2:11" ht="11.45" customHeight="1">
      <c r="B124" s="64" t="s">
        <v>78</v>
      </c>
      <c r="C124" s="64">
        <v>1528</v>
      </c>
      <c r="D124" s="775"/>
      <c r="E124" s="65">
        <v>43578</v>
      </c>
      <c r="F124" s="64" t="s">
        <v>87</v>
      </c>
      <c r="G124" s="66" t="s">
        <v>80</v>
      </c>
      <c r="H124" s="64" t="s">
        <v>83</v>
      </c>
      <c r="I124" s="67">
        <v>230</v>
      </c>
      <c r="J124" s="808" t="str">
        <f t="shared" si="8"/>
        <v>R Ex 1528 Cesion de 230 ton de Camanchaca PS  a Grupo Emb_VIII region</v>
      </c>
      <c r="K124" s="809"/>
    </row>
    <row r="125" spans="2:11" ht="11.45" customHeight="1">
      <c r="B125" s="64" t="s">
        <v>78</v>
      </c>
      <c r="C125" s="64">
        <v>1528</v>
      </c>
      <c r="D125" s="775"/>
      <c r="E125" s="65">
        <v>43578</v>
      </c>
      <c r="F125" s="64" t="s">
        <v>87</v>
      </c>
      <c r="G125" s="66" t="s">
        <v>80</v>
      </c>
      <c r="H125" s="64" t="s">
        <v>81</v>
      </c>
      <c r="I125" s="67">
        <v>2750</v>
      </c>
      <c r="J125" s="808" t="str">
        <f t="shared" si="8"/>
        <v>R Ex 1528 Cesion de 2750 ton de Camanchaca PS  a Grupo Emb_VIII region</v>
      </c>
      <c r="K125" s="809"/>
    </row>
    <row r="126" spans="2:11" ht="11.45" customHeight="1">
      <c r="B126" s="64" t="s">
        <v>78</v>
      </c>
      <c r="C126" s="64">
        <v>1574</v>
      </c>
      <c r="D126" s="775"/>
      <c r="E126" s="65">
        <v>43581</v>
      </c>
      <c r="F126" s="64" t="s">
        <v>87</v>
      </c>
      <c r="G126" s="66" t="s">
        <v>124</v>
      </c>
      <c r="H126" s="64" t="s">
        <v>83</v>
      </c>
      <c r="I126" s="67">
        <v>20</v>
      </c>
      <c r="J126" s="808" t="str">
        <f t="shared" si="8"/>
        <v>R Ex 1574 Cesion de 20 ton de Camanchaca PS  a Emb Domenica_VIII region</v>
      </c>
      <c r="K126" s="809"/>
    </row>
    <row r="127" spans="2:11" ht="11.45" customHeight="1">
      <c r="B127" s="64" t="s">
        <v>78</v>
      </c>
      <c r="C127" s="64">
        <v>1574</v>
      </c>
      <c r="D127" s="775"/>
      <c r="E127" s="65">
        <v>43581</v>
      </c>
      <c r="F127" s="64" t="s">
        <v>87</v>
      </c>
      <c r="G127" s="66" t="s">
        <v>124</v>
      </c>
      <c r="H127" s="64" t="s">
        <v>81</v>
      </c>
      <c r="I127" s="67">
        <v>230</v>
      </c>
      <c r="J127" s="808" t="str">
        <f t="shared" si="8"/>
        <v>R Ex 1574 Cesion de 230 ton de Camanchaca PS  a Emb Domenica_VIII region</v>
      </c>
      <c r="K127" s="809"/>
    </row>
    <row r="128" spans="2:11" ht="11.45" customHeight="1">
      <c r="B128" s="64" t="s">
        <v>78</v>
      </c>
      <c r="C128" s="64">
        <v>1594</v>
      </c>
      <c r="D128" s="775"/>
      <c r="E128" s="65">
        <v>43581</v>
      </c>
      <c r="F128" s="64" t="s">
        <v>125</v>
      </c>
      <c r="G128" s="66" t="s">
        <v>80</v>
      </c>
      <c r="H128" s="64" t="s">
        <v>83</v>
      </c>
      <c r="I128" s="67">
        <v>1175</v>
      </c>
      <c r="J128" s="808" t="str">
        <f t="shared" si="8"/>
        <v>R Ex 1594 Cesion de 1175 ton de Soc Landes  a Grupo Emb_VIII region</v>
      </c>
      <c r="K128" s="809"/>
    </row>
    <row r="129" spans="2:11" ht="11.45" customHeight="1">
      <c r="B129" s="64" t="s">
        <v>78</v>
      </c>
      <c r="C129" s="64">
        <v>1594</v>
      </c>
      <c r="D129" s="775"/>
      <c r="E129" s="65">
        <v>43581</v>
      </c>
      <c r="F129" s="64" t="s">
        <v>125</v>
      </c>
      <c r="G129" s="66" t="s">
        <v>80</v>
      </c>
      <c r="H129" s="64" t="s">
        <v>81</v>
      </c>
      <c r="I129" s="67">
        <v>6585</v>
      </c>
      <c r="J129" s="808" t="str">
        <f t="shared" si="8"/>
        <v>R Ex 1594 Cesion de 6585 ton de Soc Landes  a Grupo Emb_VIII region</v>
      </c>
      <c r="K129" s="809"/>
    </row>
    <row r="130" spans="2:11" ht="11.45" customHeight="1">
      <c r="B130" s="64" t="s">
        <v>78</v>
      </c>
      <c r="C130" s="64">
        <v>1638</v>
      </c>
      <c r="D130" s="775"/>
      <c r="E130" s="65">
        <v>43579</v>
      </c>
      <c r="F130" s="64" t="s">
        <v>126</v>
      </c>
      <c r="G130" s="66" t="s">
        <v>127</v>
      </c>
      <c r="H130" s="64" t="s">
        <v>83</v>
      </c>
      <c r="I130" s="67">
        <v>266</v>
      </c>
      <c r="J130" s="808" t="str">
        <f>+"R Ex "&amp;C130&amp;" Cesion de "&amp;I130&amp;" ton de "&amp;F130&amp;"  a "&amp;G130&amp;" region"</f>
        <v>R Ex 1638 Cesion de 266 ton de Lota Protein  a Grupo Emb VIII region</v>
      </c>
      <c r="K130" s="809"/>
    </row>
    <row r="131" spans="2:11" ht="11.45" customHeight="1">
      <c r="B131" s="64" t="s">
        <v>78</v>
      </c>
      <c r="C131" s="64">
        <v>1638</v>
      </c>
      <c r="D131" s="64"/>
      <c r="E131" s="68">
        <v>43579</v>
      </c>
      <c r="F131" s="64" t="s">
        <v>126</v>
      </c>
      <c r="G131" s="66" t="s">
        <v>127</v>
      </c>
      <c r="H131" s="64" t="s">
        <v>81</v>
      </c>
      <c r="I131" s="67">
        <v>1726</v>
      </c>
      <c r="J131" s="808" t="str">
        <f>+"R Ex "&amp;C131&amp;" Cesion de "&amp;I131&amp;" ton de "&amp;F131&amp;"  a "&amp;G131&amp;" region"</f>
        <v>R Ex 1638 Cesion de 1726 ton de Lota Protein  a Grupo Emb VIII region</v>
      </c>
      <c r="K131" s="809"/>
    </row>
    <row r="132" spans="2:11" ht="11.45" customHeight="1">
      <c r="B132" s="684" t="s">
        <v>78</v>
      </c>
      <c r="C132" s="684">
        <v>2053</v>
      </c>
      <c r="D132" s="684"/>
      <c r="E132" s="692">
        <v>43613</v>
      </c>
      <c r="F132" s="684" t="s">
        <v>87</v>
      </c>
      <c r="G132" s="685" t="s">
        <v>80</v>
      </c>
      <c r="H132" s="684" t="s">
        <v>83</v>
      </c>
      <c r="I132" s="693">
        <v>190</v>
      </c>
      <c r="J132" s="806" t="str">
        <f>+"R Ex "&amp;C132&amp;" Cesion de "&amp;I132&amp;" ton de "&amp;F132&amp;"  a "&amp;G132&amp;" region"</f>
        <v>R Ex 2053 Cesion de 190 ton de Camanchaca PS  a Grupo Emb_VIII region</v>
      </c>
      <c r="K132" s="807"/>
    </row>
    <row r="133" spans="2:11" ht="11.45" customHeight="1">
      <c r="B133" s="684" t="s">
        <v>78</v>
      </c>
      <c r="C133" s="684">
        <v>2053</v>
      </c>
      <c r="D133" s="684"/>
      <c r="E133" s="692">
        <v>43613</v>
      </c>
      <c r="F133" s="684" t="s">
        <v>87</v>
      </c>
      <c r="G133" s="685" t="s">
        <v>80</v>
      </c>
      <c r="H133" s="684" t="s">
        <v>81</v>
      </c>
      <c r="I133" s="693">
        <v>2090</v>
      </c>
      <c r="J133" s="806" t="str">
        <f>+"R Ex "&amp;C133&amp;" Cesion de "&amp;I133&amp;" ton de "&amp;F133&amp;"  a "&amp;G133&amp;" region"</f>
        <v>R Ex 2053 Cesion de 2090 ton de Camanchaca PS  a Grupo Emb_VIII region</v>
      </c>
      <c r="K133" s="807"/>
    </row>
    <row r="134" spans="2:11" ht="11.45" customHeight="1">
      <c r="B134" s="418" t="s">
        <v>78</v>
      </c>
      <c r="C134" s="420">
        <v>2099</v>
      </c>
      <c r="D134" s="420"/>
      <c r="E134" s="422">
        <v>43623</v>
      </c>
      <c r="F134" s="64" t="s">
        <v>126</v>
      </c>
      <c r="G134" s="419" t="s">
        <v>299</v>
      </c>
      <c r="H134" s="64" t="s">
        <v>83</v>
      </c>
      <c r="I134" s="424">
        <v>40</v>
      </c>
      <c r="J134" s="808" t="str">
        <f t="shared" ref="J134:J145" si="9">+"R Ex "&amp;C134&amp;" Cesion de "&amp;I134&amp;" ton de "&amp;F134&amp;"  a "&amp;G134&amp;" region"</f>
        <v>R Ex 2099 Cesion de 40 ton de Lota Protein  a Artesanal region</v>
      </c>
      <c r="K134" s="809"/>
    </row>
    <row r="135" spans="2:11" ht="11.45" customHeight="1">
      <c r="B135" s="418" t="s">
        <v>78</v>
      </c>
      <c r="C135" s="420">
        <v>2099</v>
      </c>
      <c r="D135" s="420"/>
      <c r="E135" s="422">
        <v>43623</v>
      </c>
      <c r="F135" s="64" t="s">
        <v>126</v>
      </c>
      <c r="G135" s="419" t="s">
        <v>299</v>
      </c>
      <c r="H135" s="64" t="s">
        <v>81</v>
      </c>
      <c r="I135" s="424">
        <v>160</v>
      </c>
      <c r="J135" s="808" t="str">
        <f t="shared" si="9"/>
        <v>R Ex 2099 Cesion de 160 ton de Lota Protein  a Artesanal region</v>
      </c>
      <c r="K135" s="809"/>
    </row>
    <row r="136" spans="2:11" ht="11.45" customHeight="1">
      <c r="B136" s="418" t="s">
        <v>78</v>
      </c>
      <c r="C136" s="420">
        <v>2105</v>
      </c>
      <c r="D136" s="420"/>
      <c r="E136" s="422">
        <v>43623</v>
      </c>
      <c r="F136" s="64" t="s">
        <v>546</v>
      </c>
      <c r="G136" s="419" t="s">
        <v>299</v>
      </c>
      <c r="H136" s="64" t="s">
        <v>83</v>
      </c>
      <c r="I136" s="424">
        <v>63.6</v>
      </c>
      <c r="J136" s="808" t="str">
        <f t="shared" si="9"/>
        <v>R Ex 2105 Cesion de 63,6 ton de Pedro Irigoyen  a Artesanal region</v>
      </c>
      <c r="K136" s="809"/>
    </row>
    <row r="137" spans="2:11" ht="11.45" customHeight="1">
      <c r="B137" s="418" t="s">
        <v>78</v>
      </c>
      <c r="C137" s="420">
        <v>2105</v>
      </c>
      <c r="D137" s="420"/>
      <c r="E137" s="422">
        <v>43623</v>
      </c>
      <c r="F137" s="64" t="s">
        <v>546</v>
      </c>
      <c r="G137" s="419" t="s">
        <v>299</v>
      </c>
      <c r="H137" s="64" t="s">
        <v>81</v>
      </c>
      <c r="I137" s="424">
        <v>56.7</v>
      </c>
      <c r="J137" s="808" t="str">
        <f t="shared" si="9"/>
        <v>R Ex 2105 Cesion de 56,7 ton de Pedro Irigoyen  a Artesanal region</v>
      </c>
      <c r="K137" s="809"/>
    </row>
    <row r="138" spans="2:11" ht="11.45" customHeight="1">
      <c r="B138" s="418" t="s">
        <v>78</v>
      </c>
      <c r="C138" s="420">
        <v>2106</v>
      </c>
      <c r="D138" s="420"/>
      <c r="E138" s="422">
        <v>43623</v>
      </c>
      <c r="F138" s="421"/>
      <c r="G138" s="419" t="s">
        <v>299</v>
      </c>
      <c r="H138" s="64" t="s">
        <v>83</v>
      </c>
      <c r="I138" s="425">
        <v>0</v>
      </c>
      <c r="J138" s="808" t="str">
        <f t="shared" si="9"/>
        <v>R Ex 2106 Cesion de 0 ton de   a Artesanal region</v>
      </c>
      <c r="K138" s="809"/>
    </row>
    <row r="139" spans="2:11" ht="11.45" customHeight="1">
      <c r="B139" s="418" t="s">
        <v>78</v>
      </c>
      <c r="C139" s="420">
        <v>2106</v>
      </c>
      <c r="D139" s="420"/>
      <c r="E139" s="422">
        <v>43623</v>
      </c>
      <c r="F139" s="421"/>
      <c r="G139" s="419" t="s">
        <v>299</v>
      </c>
      <c r="H139" s="64" t="s">
        <v>81</v>
      </c>
      <c r="I139" s="425">
        <v>0</v>
      </c>
      <c r="J139" s="808" t="str">
        <f t="shared" si="9"/>
        <v>R Ex 2106 Cesion de 0 ton de   a Artesanal region</v>
      </c>
      <c r="K139" s="809"/>
    </row>
    <row r="140" spans="2:11" ht="11.45" customHeight="1">
      <c r="B140" s="418" t="s">
        <v>78</v>
      </c>
      <c r="C140" s="420">
        <v>2122</v>
      </c>
      <c r="D140" s="420"/>
      <c r="E140" s="422">
        <v>43623</v>
      </c>
      <c r="F140" s="64" t="s">
        <v>126</v>
      </c>
      <c r="G140" s="419" t="s">
        <v>299</v>
      </c>
      <c r="H140" s="64" t="s">
        <v>83</v>
      </c>
      <c r="I140" s="424">
        <v>97</v>
      </c>
      <c r="J140" s="808" t="str">
        <f t="shared" si="9"/>
        <v>R Ex 2122 Cesion de 97 ton de Lota Protein  a Artesanal region</v>
      </c>
      <c r="K140" s="809"/>
    </row>
    <row r="141" spans="2:11" ht="11.45" customHeight="1">
      <c r="B141" s="418" t="s">
        <v>78</v>
      </c>
      <c r="C141" s="420">
        <v>2122</v>
      </c>
      <c r="D141" s="420"/>
      <c r="E141" s="422">
        <v>43623</v>
      </c>
      <c r="F141" s="64" t="s">
        <v>126</v>
      </c>
      <c r="G141" s="419" t="s">
        <v>299</v>
      </c>
      <c r="H141" s="64" t="s">
        <v>81</v>
      </c>
      <c r="I141" s="424">
        <v>315</v>
      </c>
      <c r="J141" s="808" t="str">
        <f t="shared" si="9"/>
        <v>R Ex 2122 Cesion de 315 ton de Lota Protein  a Artesanal region</v>
      </c>
      <c r="K141" s="809"/>
    </row>
    <row r="142" spans="2:11" ht="11.45" customHeight="1">
      <c r="B142" s="418" t="s">
        <v>78</v>
      </c>
      <c r="C142" s="420">
        <v>2139</v>
      </c>
      <c r="D142" s="420"/>
      <c r="E142" s="422">
        <v>43627</v>
      </c>
      <c r="F142" s="64" t="s">
        <v>87</v>
      </c>
      <c r="G142" s="419" t="s">
        <v>299</v>
      </c>
      <c r="H142" s="64" t="s">
        <v>83</v>
      </c>
      <c r="I142" s="424">
        <v>600</v>
      </c>
      <c r="J142" s="808" t="str">
        <f t="shared" si="9"/>
        <v>R Ex 2139 Cesion de 600 ton de Camanchaca PS  a Artesanal region</v>
      </c>
      <c r="K142" s="809"/>
    </row>
    <row r="143" spans="2:11" ht="11.45" customHeight="1">
      <c r="B143" s="418" t="s">
        <v>78</v>
      </c>
      <c r="C143" s="420">
        <v>2139</v>
      </c>
      <c r="D143" s="420"/>
      <c r="E143" s="422">
        <v>43627</v>
      </c>
      <c r="F143" s="64" t="s">
        <v>87</v>
      </c>
      <c r="G143" s="419" t="s">
        <v>299</v>
      </c>
      <c r="H143" s="64" t="s">
        <v>81</v>
      </c>
      <c r="I143" s="424">
        <v>2740</v>
      </c>
      <c r="J143" s="808" t="str">
        <f t="shared" si="9"/>
        <v>R Ex 2139 Cesion de 2740 ton de Camanchaca PS  a Artesanal region</v>
      </c>
      <c r="K143" s="809"/>
    </row>
    <row r="144" spans="2:11" ht="11.45" customHeight="1">
      <c r="B144" s="418" t="s">
        <v>78</v>
      </c>
      <c r="C144" s="420">
        <v>2140</v>
      </c>
      <c r="D144" s="420"/>
      <c r="E144" s="422">
        <v>43627</v>
      </c>
      <c r="F144" s="64" t="s">
        <v>88</v>
      </c>
      <c r="G144" s="419" t="s">
        <v>299</v>
      </c>
      <c r="H144" s="64" t="s">
        <v>83</v>
      </c>
      <c r="I144" s="424">
        <v>1800</v>
      </c>
      <c r="J144" s="808" t="str">
        <f t="shared" si="9"/>
        <v>R Ex 2140 Cesion de 1800 ton de Orizon  a Artesanal region</v>
      </c>
      <c r="K144" s="809"/>
    </row>
    <row r="145" spans="2:11" ht="11.45" customHeight="1">
      <c r="B145" s="418" t="s">
        <v>78</v>
      </c>
      <c r="C145" s="420">
        <v>2140</v>
      </c>
      <c r="D145" s="420"/>
      <c r="E145" s="422">
        <v>43627</v>
      </c>
      <c r="F145" s="64" t="s">
        <v>88</v>
      </c>
      <c r="G145" s="419" t="s">
        <v>299</v>
      </c>
      <c r="H145" s="64" t="s">
        <v>81</v>
      </c>
      <c r="I145" s="424">
        <v>2200</v>
      </c>
      <c r="J145" s="808" t="str">
        <f t="shared" si="9"/>
        <v>R Ex 2140 Cesion de 2200 ton de Orizon  a Artesanal region</v>
      </c>
      <c r="K145" s="809"/>
    </row>
    <row r="146" spans="2:11" ht="11.45" customHeight="1">
      <c r="B146" s="472" t="s">
        <v>78</v>
      </c>
      <c r="C146" s="473">
        <v>2197</v>
      </c>
      <c r="D146" s="420"/>
      <c r="E146" s="493">
        <v>43635</v>
      </c>
      <c r="F146" s="64" t="s">
        <v>84</v>
      </c>
      <c r="G146" s="66" t="s">
        <v>80</v>
      </c>
      <c r="H146" s="64" t="s">
        <v>83</v>
      </c>
      <c r="I146" s="424">
        <v>11.417</v>
      </c>
      <c r="J146" s="808" t="str">
        <f t="shared" ref="J146:J169" si="10">+"R Ex "&amp;C146&amp;" Cesion de "&amp;I146&amp;" ton de "&amp;F146&amp;"  a "&amp;G146&amp;" region"</f>
        <v>R Ex 2197 Cesion de 11,417 ton de Novamar  a Grupo Emb_VIII region</v>
      </c>
      <c r="K146" s="809"/>
    </row>
    <row r="147" spans="2:11" ht="11.45" customHeight="1">
      <c r="B147" s="472" t="s">
        <v>78</v>
      </c>
      <c r="C147" s="473">
        <v>2197</v>
      </c>
      <c r="D147" s="420"/>
      <c r="E147" s="493">
        <v>43635</v>
      </c>
      <c r="F147" s="64" t="s">
        <v>84</v>
      </c>
      <c r="G147" s="66" t="s">
        <v>80</v>
      </c>
      <c r="H147" s="64" t="s">
        <v>81</v>
      </c>
      <c r="I147" s="424">
        <v>164.74799999999999</v>
      </c>
      <c r="J147" s="808" t="str">
        <f t="shared" si="10"/>
        <v>R Ex 2197 Cesion de 164,748 ton de Novamar  a Grupo Emb_VIII region</v>
      </c>
      <c r="K147" s="809"/>
    </row>
    <row r="148" spans="2:11" ht="11.45" customHeight="1">
      <c r="B148" s="472" t="s">
        <v>78</v>
      </c>
      <c r="C148" s="473">
        <v>2199</v>
      </c>
      <c r="D148" s="420"/>
      <c r="E148" s="493">
        <v>43635</v>
      </c>
      <c r="F148" s="64" t="s">
        <v>107</v>
      </c>
      <c r="G148" s="66" t="s">
        <v>80</v>
      </c>
      <c r="H148" s="64" t="s">
        <v>81</v>
      </c>
      <c r="I148" s="424">
        <v>59.112000000000002</v>
      </c>
      <c r="J148" s="808" t="str">
        <f t="shared" si="10"/>
        <v>R Ex 2199 Cesion de 59,112 ton de Julio Saez  a Grupo Emb_VIII region</v>
      </c>
      <c r="K148" s="809"/>
    </row>
    <row r="149" spans="2:11" ht="11.45" customHeight="1">
      <c r="B149" s="472" t="s">
        <v>78</v>
      </c>
      <c r="C149" s="473">
        <v>2201</v>
      </c>
      <c r="D149" s="420"/>
      <c r="E149" s="493">
        <v>43635</v>
      </c>
      <c r="F149" s="64" t="s">
        <v>89</v>
      </c>
      <c r="G149" s="66" t="s">
        <v>80</v>
      </c>
      <c r="H149" s="64" t="s">
        <v>83</v>
      </c>
      <c r="I149" s="424">
        <v>960.53599999999994</v>
      </c>
      <c r="J149" s="808" t="str">
        <f t="shared" si="10"/>
        <v>R Ex 2201 Cesion de 960,536 ton de Alimar  a Grupo Emb_VIII region</v>
      </c>
      <c r="K149" s="809"/>
    </row>
    <row r="150" spans="2:11" ht="11.45" customHeight="1">
      <c r="B150" s="472" t="s">
        <v>78</v>
      </c>
      <c r="C150" s="473">
        <v>2201</v>
      </c>
      <c r="D150" s="420"/>
      <c r="E150" s="493">
        <v>43635</v>
      </c>
      <c r="F150" s="64" t="s">
        <v>89</v>
      </c>
      <c r="G150" s="66" t="s">
        <v>80</v>
      </c>
      <c r="H150" s="64" t="s">
        <v>81</v>
      </c>
      <c r="I150" s="424">
        <v>727.29600000000005</v>
      </c>
      <c r="J150" s="808" t="str">
        <f t="shared" si="10"/>
        <v>R Ex 2201 Cesion de 727,296 ton de Alimar  a Grupo Emb_VIII region</v>
      </c>
      <c r="K150" s="809"/>
    </row>
    <row r="151" spans="2:11" ht="11.45" customHeight="1">
      <c r="B151" s="472" t="s">
        <v>78</v>
      </c>
      <c r="C151" s="473">
        <v>2206</v>
      </c>
      <c r="D151" s="420"/>
      <c r="E151" s="493">
        <v>43635</v>
      </c>
      <c r="F151" s="64" t="s">
        <v>84</v>
      </c>
      <c r="G151" s="66" t="s">
        <v>80</v>
      </c>
      <c r="H151" s="64" t="s">
        <v>83</v>
      </c>
      <c r="I151" s="424">
        <v>11.417</v>
      </c>
      <c r="J151" s="808" t="str">
        <f t="shared" si="10"/>
        <v>R Ex 2206 Cesion de 11,417 ton de Novamar  a Grupo Emb_VIII region</v>
      </c>
      <c r="K151" s="809"/>
    </row>
    <row r="152" spans="2:11" ht="11.45" customHeight="1">
      <c r="B152" s="472" t="s">
        <v>78</v>
      </c>
      <c r="C152" s="473">
        <v>2206</v>
      </c>
      <c r="D152" s="420"/>
      <c r="E152" s="493">
        <v>43635</v>
      </c>
      <c r="F152" s="64" t="s">
        <v>84</v>
      </c>
      <c r="G152" s="66" t="s">
        <v>80</v>
      </c>
      <c r="H152" s="64" t="s">
        <v>81</v>
      </c>
      <c r="I152" s="424">
        <v>164.74799999999999</v>
      </c>
      <c r="J152" s="808" t="str">
        <f t="shared" si="10"/>
        <v>R Ex 2206 Cesion de 164,748 ton de Novamar  a Grupo Emb_VIII region</v>
      </c>
      <c r="K152" s="809"/>
    </row>
    <row r="153" spans="2:11" ht="11.45" customHeight="1">
      <c r="B153" s="472" t="s">
        <v>78</v>
      </c>
      <c r="C153" s="472">
        <v>2270</v>
      </c>
      <c r="D153" s="418"/>
      <c r="E153" s="494">
        <v>43637</v>
      </c>
      <c r="F153" s="64" t="s">
        <v>84</v>
      </c>
      <c r="G153" s="66" t="s">
        <v>80</v>
      </c>
      <c r="H153" s="64" t="s">
        <v>83</v>
      </c>
      <c r="I153" s="424">
        <v>120.13500000000001</v>
      </c>
      <c r="J153" s="808" t="str">
        <f t="shared" si="10"/>
        <v>R Ex 2270 Cesion de 120,135 ton de Novamar  a Grupo Emb_VIII region</v>
      </c>
      <c r="K153" s="809"/>
    </row>
    <row r="154" spans="2:11" ht="11.45" customHeight="1">
      <c r="B154" s="472" t="s">
        <v>78</v>
      </c>
      <c r="C154" s="472">
        <v>2270</v>
      </c>
      <c r="D154" s="418"/>
      <c r="E154" s="494">
        <v>43637</v>
      </c>
      <c r="F154" s="64" t="s">
        <v>84</v>
      </c>
      <c r="G154" s="66" t="s">
        <v>80</v>
      </c>
      <c r="H154" s="64" t="s">
        <v>81</v>
      </c>
      <c r="I154" s="424">
        <v>329.49599999999998</v>
      </c>
      <c r="J154" s="808" t="str">
        <f t="shared" si="10"/>
        <v>R Ex 2270 Cesion de 329,496 ton de Novamar  a Grupo Emb_VIII region</v>
      </c>
      <c r="K154" s="809"/>
    </row>
    <row r="155" spans="2:11" ht="11.45" customHeight="1">
      <c r="B155" s="472" t="s">
        <v>78</v>
      </c>
      <c r="C155" s="472">
        <v>2311</v>
      </c>
      <c r="D155" s="418"/>
      <c r="E155" s="494">
        <v>43643</v>
      </c>
      <c r="F155" s="64" t="s">
        <v>84</v>
      </c>
      <c r="G155" s="66" t="s">
        <v>80</v>
      </c>
      <c r="H155" s="64" t="s">
        <v>83</v>
      </c>
      <c r="I155" s="424">
        <v>21.016999999999999</v>
      </c>
      <c r="J155" s="808" t="str">
        <f t="shared" si="10"/>
        <v>R Ex 2311 Cesion de 21,017 ton de Novamar  a Grupo Emb_VIII region</v>
      </c>
      <c r="K155" s="809"/>
    </row>
    <row r="156" spans="2:11" ht="11.45" customHeight="1">
      <c r="B156" s="472" t="s">
        <v>78</v>
      </c>
      <c r="C156" s="472">
        <v>2311</v>
      </c>
      <c r="D156" s="418"/>
      <c r="E156" s="494">
        <v>43643</v>
      </c>
      <c r="F156" s="64" t="s">
        <v>84</v>
      </c>
      <c r="G156" s="66" t="s">
        <v>80</v>
      </c>
      <c r="H156" s="64" t="s">
        <v>81</v>
      </c>
      <c r="I156" s="424">
        <v>22.4</v>
      </c>
      <c r="J156" s="808" t="str">
        <f t="shared" si="10"/>
        <v>R Ex 2311 Cesion de 22,4 ton de Novamar  a Grupo Emb_VIII region</v>
      </c>
      <c r="K156" s="809"/>
    </row>
    <row r="157" spans="2:11" ht="11.45" customHeight="1">
      <c r="B157" s="472" t="s">
        <v>78</v>
      </c>
      <c r="C157" s="472">
        <v>2367</v>
      </c>
      <c r="D157" s="418"/>
      <c r="E157" s="494">
        <v>43647</v>
      </c>
      <c r="F157" s="64" t="s">
        <v>89</v>
      </c>
      <c r="G157" s="66" t="s">
        <v>80</v>
      </c>
      <c r="H157" s="64" t="s">
        <v>83</v>
      </c>
      <c r="I157" s="424">
        <v>374</v>
      </c>
      <c r="J157" s="808" t="str">
        <f t="shared" si="10"/>
        <v>R Ex 2367 Cesion de 374 ton de Alimar  a Grupo Emb_VIII region</v>
      </c>
      <c r="K157" s="809"/>
    </row>
    <row r="158" spans="2:11" ht="11.45" customHeight="1">
      <c r="B158" s="472" t="s">
        <v>78</v>
      </c>
      <c r="C158" s="472">
        <v>2367</v>
      </c>
      <c r="D158" s="418"/>
      <c r="E158" s="494">
        <v>43647</v>
      </c>
      <c r="F158" s="64" t="s">
        <v>89</v>
      </c>
      <c r="G158" s="66" t="s">
        <v>80</v>
      </c>
      <c r="H158" s="64" t="s">
        <v>81</v>
      </c>
      <c r="I158" s="424">
        <v>250</v>
      </c>
      <c r="J158" s="808" t="str">
        <f t="shared" si="10"/>
        <v>R Ex 2367 Cesion de 250 ton de Alimar  a Grupo Emb_VIII region</v>
      </c>
      <c r="K158" s="809"/>
    </row>
    <row r="159" spans="2:11" ht="11.45" customHeight="1">
      <c r="B159" s="472" t="s">
        <v>78</v>
      </c>
      <c r="C159" s="497">
        <v>2397</v>
      </c>
      <c r="D159" s="419"/>
      <c r="E159" s="498">
        <v>43649</v>
      </c>
      <c r="F159" s="64" t="s">
        <v>84</v>
      </c>
      <c r="G159" s="66" t="s">
        <v>86</v>
      </c>
      <c r="H159" s="64" t="s">
        <v>81</v>
      </c>
      <c r="I159" s="424">
        <v>119.226</v>
      </c>
      <c r="J159" s="808" t="str">
        <f t="shared" si="10"/>
        <v>R Ex 2397 Cesion de 119,226 ton de Novamar  a Emb Paulina M_VIII region</v>
      </c>
      <c r="K159" s="809"/>
    </row>
    <row r="160" spans="2:11" ht="11.45" customHeight="1">
      <c r="B160" s="472" t="s">
        <v>78</v>
      </c>
      <c r="C160" s="497">
        <v>2397</v>
      </c>
      <c r="D160" s="419"/>
      <c r="E160" s="498">
        <v>43649</v>
      </c>
      <c r="F160" s="64" t="s">
        <v>84</v>
      </c>
      <c r="G160" s="66" t="s">
        <v>86</v>
      </c>
      <c r="H160" s="64" t="s">
        <v>83</v>
      </c>
      <c r="I160" s="424">
        <v>30.617000000000001</v>
      </c>
      <c r="J160" s="808" t="str">
        <f t="shared" si="10"/>
        <v>R Ex 2397 Cesion de 30,617 ton de Novamar  a Emb Paulina M_VIII region</v>
      </c>
      <c r="K160" s="809"/>
    </row>
    <row r="161" spans="2:11" ht="11.45" customHeight="1">
      <c r="B161" s="472" t="s">
        <v>78</v>
      </c>
      <c r="C161" s="497">
        <v>2398</v>
      </c>
      <c r="D161" s="419"/>
      <c r="E161" s="498">
        <v>43649</v>
      </c>
      <c r="F161" s="64" t="s">
        <v>98</v>
      </c>
      <c r="G161" s="66" t="s">
        <v>99</v>
      </c>
      <c r="H161" s="64" t="s">
        <v>81</v>
      </c>
      <c r="I161" s="424">
        <v>108.372</v>
      </c>
      <c r="J161" s="808" t="str">
        <f t="shared" si="10"/>
        <v>R Ex 2398 Cesion de 108,372 ton de Inv Tridente  a Emb Gianfranco_VIII region</v>
      </c>
      <c r="K161" s="809"/>
    </row>
    <row r="162" spans="2:11" ht="11.45" customHeight="1">
      <c r="B162" s="472" t="s">
        <v>78</v>
      </c>
      <c r="C162" s="499">
        <v>2444</v>
      </c>
      <c r="D162" s="499"/>
      <c r="E162" s="500">
        <v>43651</v>
      </c>
      <c r="F162" s="64" t="s">
        <v>569</v>
      </c>
      <c r="G162" s="66" t="s">
        <v>80</v>
      </c>
      <c r="H162" s="64" t="s">
        <v>83</v>
      </c>
      <c r="I162" s="424">
        <v>48.002000000000002</v>
      </c>
      <c r="J162" s="808" t="str">
        <f t="shared" si="10"/>
        <v>R Ex 2444 Cesion de 48,002 ton de Pesq Litoral   a Grupo Emb_VIII region</v>
      </c>
      <c r="K162" s="809"/>
    </row>
    <row r="163" spans="2:11" ht="11.45" customHeight="1">
      <c r="B163" s="472" t="s">
        <v>78</v>
      </c>
      <c r="C163" s="497">
        <v>2444</v>
      </c>
      <c r="D163" s="419"/>
      <c r="E163" s="498">
        <v>43651</v>
      </c>
      <c r="F163" s="64" t="s">
        <v>569</v>
      </c>
      <c r="G163" s="66" t="s">
        <v>80</v>
      </c>
      <c r="H163" s="64" t="s">
        <v>81</v>
      </c>
      <c r="I163" s="424">
        <v>52.026000000000003</v>
      </c>
      <c r="J163" s="808" t="str">
        <f t="shared" si="10"/>
        <v>R Ex 2444 Cesion de 52,026 ton de Pesq Litoral   a Grupo Emb_VIII region</v>
      </c>
      <c r="K163" s="809"/>
    </row>
    <row r="164" spans="2:11" ht="11.45" customHeight="1">
      <c r="B164" s="472" t="s">
        <v>78</v>
      </c>
      <c r="C164" s="497">
        <v>2445</v>
      </c>
      <c r="D164" s="419"/>
      <c r="E164" s="498">
        <v>43651</v>
      </c>
      <c r="F164" s="64" t="s">
        <v>569</v>
      </c>
      <c r="G164" s="66" t="s">
        <v>80</v>
      </c>
      <c r="H164" s="64" t="s">
        <v>83</v>
      </c>
      <c r="I164" s="424">
        <v>184.483</v>
      </c>
      <c r="J164" s="808" t="str">
        <f t="shared" si="10"/>
        <v>R Ex 2445 Cesion de 184,483 ton de Pesq Litoral   a Grupo Emb_VIII region</v>
      </c>
      <c r="K164" s="809"/>
    </row>
    <row r="165" spans="2:11" ht="11.45" customHeight="1">
      <c r="B165" s="472" t="s">
        <v>78</v>
      </c>
      <c r="C165" s="497">
        <v>2445</v>
      </c>
      <c r="D165" s="419"/>
      <c r="E165" s="754">
        <v>43651</v>
      </c>
      <c r="F165" s="64" t="s">
        <v>569</v>
      </c>
      <c r="G165" s="66" t="s">
        <v>80</v>
      </c>
      <c r="H165" s="64" t="s">
        <v>81</v>
      </c>
      <c r="I165" s="424">
        <v>116.33499999999999</v>
      </c>
      <c r="J165" s="808" t="str">
        <f t="shared" si="10"/>
        <v>R Ex 2445 Cesion de 116,335 ton de Pesq Litoral   a Grupo Emb_VIII region</v>
      </c>
      <c r="K165" s="809"/>
    </row>
    <row r="166" spans="2:11" ht="11.45" customHeight="1">
      <c r="B166" s="472" t="s">
        <v>78</v>
      </c>
      <c r="C166" s="497">
        <v>2446</v>
      </c>
      <c r="D166" s="419"/>
      <c r="E166" s="754">
        <v>43651</v>
      </c>
      <c r="F166" s="64" t="s">
        <v>569</v>
      </c>
      <c r="G166" s="66" t="s">
        <v>80</v>
      </c>
      <c r="H166" s="495">
        <v>205</v>
      </c>
      <c r="I166" s="424">
        <v>47.223999999999997</v>
      </c>
      <c r="J166" s="808" t="str">
        <f t="shared" si="10"/>
        <v>R Ex 2446 Cesion de 47,224 ton de Pesq Litoral   a Grupo Emb_VIII region</v>
      </c>
      <c r="K166" s="809"/>
    </row>
    <row r="167" spans="2:11" ht="11.45" customHeight="1">
      <c r="B167" s="472" t="s">
        <v>78</v>
      </c>
      <c r="C167" s="497">
        <v>2446</v>
      </c>
      <c r="D167" s="419"/>
      <c r="E167" s="754">
        <v>43651</v>
      </c>
      <c r="F167" s="64" t="s">
        <v>569</v>
      </c>
      <c r="G167" s="66" t="s">
        <v>80</v>
      </c>
      <c r="H167" s="64" t="s">
        <v>81</v>
      </c>
      <c r="I167" s="424">
        <v>52.026000000000003</v>
      </c>
      <c r="J167" s="808" t="str">
        <f t="shared" si="10"/>
        <v>R Ex 2446 Cesion de 52,026 ton de Pesq Litoral   a Grupo Emb_VIII region</v>
      </c>
      <c r="K167" s="809"/>
    </row>
    <row r="168" spans="2:11" ht="11.45" customHeight="1">
      <c r="B168" s="682" t="s">
        <v>78</v>
      </c>
      <c r="C168" s="683">
        <v>2485</v>
      </c>
      <c r="D168" s="776"/>
      <c r="E168" s="755">
        <v>43655</v>
      </c>
      <c r="F168" s="684" t="s">
        <v>79</v>
      </c>
      <c r="G168" s="685" t="s">
        <v>80</v>
      </c>
      <c r="H168" s="684" t="s">
        <v>81</v>
      </c>
      <c r="I168" s="686">
        <v>86.709000000000003</v>
      </c>
      <c r="J168" s="806" t="str">
        <f t="shared" si="10"/>
        <v>R Ex 2485 Cesion de 86,709 ton de Proc Tec Bio Bio  a Grupo Emb_VIII region</v>
      </c>
      <c r="K168" s="807"/>
    </row>
    <row r="169" spans="2:11" ht="11.45" customHeight="1">
      <c r="B169" s="39" t="s">
        <v>78</v>
      </c>
      <c r="C169" s="40">
        <v>2506</v>
      </c>
      <c r="D169" s="40"/>
      <c r="E169" s="756">
        <v>43657</v>
      </c>
      <c r="F169" s="64" t="s">
        <v>101</v>
      </c>
      <c r="G169" s="66" t="s">
        <v>102</v>
      </c>
      <c r="H169" s="64" t="s">
        <v>617</v>
      </c>
      <c r="I169" s="681">
        <v>177.33600000000001</v>
      </c>
      <c r="J169" s="808" t="str">
        <f t="shared" si="10"/>
        <v>R Ex 2506 Cesion de 177,336 ton de Soc Mehuin Rey  a Emb Aguila Real_XIV region</v>
      </c>
      <c r="K169" s="809"/>
    </row>
    <row r="170" spans="2:11" ht="11.45" customHeight="1">
      <c r="B170" s="688" t="s">
        <v>78</v>
      </c>
      <c r="C170" s="689">
        <v>2521</v>
      </c>
      <c r="D170" s="689"/>
      <c r="E170" s="757">
        <v>43657</v>
      </c>
      <c r="F170" s="690" t="s">
        <v>87</v>
      </c>
      <c r="G170" s="685" t="s">
        <v>621</v>
      </c>
      <c r="H170" s="684" t="s">
        <v>620</v>
      </c>
      <c r="I170" s="691"/>
      <c r="J170" s="806" t="str">
        <f t="shared" ref="J170" si="11">+"R Ex "&amp;C170&amp;" Cesion de "&amp;I170&amp;" ton de "&amp;F170&amp;"  a "&amp;G170&amp;" region"</f>
        <v>R Ex 2521 Cesion de  ton de Camanchaca PS  a Emb Eden I, Rpa 960104 region</v>
      </c>
      <c r="K170" s="807"/>
    </row>
    <row r="171" spans="2:11" ht="11.45" customHeight="1">
      <c r="B171" s="472" t="s">
        <v>78</v>
      </c>
      <c r="C171" s="687" t="s">
        <v>622</v>
      </c>
      <c r="D171" s="777"/>
      <c r="E171" s="758">
        <v>43676</v>
      </c>
      <c r="F171" s="64" t="s">
        <v>79</v>
      </c>
      <c r="G171" s="66" t="s">
        <v>80</v>
      </c>
      <c r="H171" s="64" t="s">
        <v>81</v>
      </c>
      <c r="I171" s="424"/>
      <c r="J171" s="808"/>
      <c r="K171" s="809"/>
    </row>
    <row r="172" spans="2:11" ht="11.45" customHeight="1">
      <c r="B172" s="697" t="s">
        <v>78</v>
      </c>
      <c r="C172" s="699" t="s">
        <v>623</v>
      </c>
      <c r="D172" s="778"/>
      <c r="E172" s="759">
        <v>43676</v>
      </c>
      <c r="F172" s="698" t="s">
        <v>87</v>
      </c>
      <c r="G172" s="695" t="s">
        <v>621</v>
      </c>
      <c r="H172" s="694" t="s">
        <v>620</v>
      </c>
      <c r="I172" s="698">
        <v>60</v>
      </c>
      <c r="J172" s="824" t="str">
        <f t="shared" ref="J172" si="12">+"R Ex "&amp;C172&amp;" Cesion de "&amp;I172&amp;" ton de "&amp;F172&amp;"  a "&amp;G172&amp;" region"</f>
        <v>R Ex 2705_Modifica 2521 Cesion de 60 ton de Camanchaca PS  a Emb Eden I, Rpa 960104 region</v>
      </c>
      <c r="K172" s="825"/>
    </row>
    <row r="173" spans="2:11" ht="11.45" customHeight="1">
      <c r="B173" s="697" t="s">
        <v>78</v>
      </c>
      <c r="C173" s="699" t="s">
        <v>623</v>
      </c>
      <c r="D173" s="778"/>
      <c r="E173" s="759">
        <v>43676</v>
      </c>
      <c r="F173" s="698" t="s">
        <v>87</v>
      </c>
      <c r="G173" s="695" t="s">
        <v>621</v>
      </c>
      <c r="H173" s="694" t="s">
        <v>624</v>
      </c>
      <c r="I173" s="698">
        <v>60</v>
      </c>
      <c r="J173" s="824" t="str">
        <f t="shared" ref="J173" si="13">+"R Ex "&amp;C173&amp;" Cesion de "&amp;I173&amp;" ton de "&amp;F173&amp;"  a "&amp;G173&amp;" region"</f>
        <v>R Ex 2705_Modifica 2521 Cesion de 60 ton de Camanchaca PS  a Emb Eden I, Rpa 960104 region</v>
      </c>
      <c r="K173" s="825"/>
    </row>
    <row r="174" spans="2:11" ht="11.45" customHeight="1">
      <c r="B174" s="694" t="s">
        <v>78</v>
      </c>
      <c r="C174" s="700" t="s">
        <v>627</v>
      </c>
      <c r="D174" s="700"/>
      <c r="E174" s="760">
        <v>43693</v>
      </c>
      <c r="F174" s="694" t="s">
        <v>87</v>
      </c>
      <c r="G174" s="695" t="s">
        <v>626</v>
      </c>
      <c r="H174" s="694" t="s">
        <v>83</v>
      </c>
      <c r="I174" s="696">
        <v>170</v>
      </c>
      <c r="J174" s="824" t="str">
        <f>+"R Ex "&amp;C174&amp;" Cesion de "&amp;I174&amp;" ton de "&amp;F174&amp;"  a "&amp;G174&amp;" region"</f>
        <v>R Ex 2814_Modifica 2053 Cesion de 170 ton de Camanchaca PS  a Grupo Emb_VIII y eliminar MASTER Rpa 961810 region</v>
      </c>
      <c r="K174" s="825"/>
    </row>
    <row r="175" spans="2:11" ht="11.45" customHeight="1">
      <c r="B175" s="694" t="s">
        <v>78</v>
      </c>
      <c r="C175" s="700" t="s">
        <v>627</v>
      </c>
      <c r="D175" s="700"/>
      <c r="E175" s="760">
        <v>43694</v>
      </c>
      <c r="F175" s="694" t="s">
        <v>87</v>
      </c>
      <c r="G175" s="695" t="s">
        <v>625</v>
      </c>
      <c r="H175" s="694" t="s">
        <v>81</v>
      </c>
      <c r="I175" s="696">
        <v>1840</v>
      </c>
      <c r="J175" s="824" t="str">
        <f>+"R Ex "&amp;C175&amp;" Cesion de "&amp;I175&amp;" ton de "&amp;F175&amp;"  a "&amp;G175&amp;" region"</f>
        <v>R Ex 2814_Modifica 2053 Cesion de 1840 ton de Camanchaca PS  a Grupo Emb_VIII y eliminar MASTER Rpa 961811 region</v>
      </c>
      <c r="K175" s="825"/>
    </row>
    <row r="176" spans="2:11" ht="12.6" customHeight="1">
      <c r="B176" s="694" t="s">
        <v>78</v>
      </c>
      <c r="C176" s="40">
        <v>2937</v>
      </c>
      <c r="D176" s="40"/>
      <c r="E176" s="756">
        <v>43705</v>
      </c>
      <c r="F176" s="694" t="s">
        <v>112</v>
      </c>
      <c r="G176" s="695" t="s">
        <v>113</v>
      </c>
      <c r="H176" s="64" t="s">
        <v>617</v>
      </c>
      <c r="I176" s="39">
        <v>29.556000000000001</v>
      </c>
      <c r="J176" s="823" t="str">
        <f>+"R Ex "&amp;C176&amp;" Cesion de "&amp;I176&amp;" ton de "&amp;F176&amp;"  a "&amp;G176&amp;" region"</f>
        <v>R Ex 2937 Cesion de 29,556 ton de Susan Monsalve  a Emb Alberto M-XIV region</v>
      </c>
      <c r="K176" s="823"/>
    </row>
    <row r="177" spans="2:11" ht="14.45" customHeight="1">
      <c r="B177" s="694" t="s">
        <v>78</v>
      </c>
      <c r="C177" s="40">
        <v>3061</v>
      </c>
      <c r="D177" s="40"/>
      <c r="E177" s="756">
        <v>43719</v>
      </c>
      <c r="F177" s="694" t="s">
        <v>91</v>
      </c>
      <c r="G177" s="695" t="s">
        <v>630</v>
      </c>
      <c r="H177" s="64" t="s">
        <v>629</v>
      </c>
      <c r="I177" s="39">
        <v>118.224</v>
      </c>
      <c r="J177" s="823" t="str">
        <f>+"R Ex "&amp;C177&amp;" Cesion de "&amp;I177&amp;" ton de "&amp;F177&amp;"  a "&amp;G177&amp;" region"</f>
        <v>R Ex 3061 Cesion de 118,224 ton de Gonzalo galdamez  a Emb Margot IV-IX region</v>
      </c>
      <c r="K177" s="823"/>
    </row>
    <row r="178" spans="2:11" ht="22.15" customHeight="1"/>
    <row r="179" spans="2:11" ht="22.15" customHeight="1"/>
    <row r="180" spans="2:11" ht="22.15" customHeight="1"/>
    <row r="181" spans="2:11" ht="22.15" customHeight="1"/>
    <row r="182" spans="2:11" ht="22.15" customHeight="1"/>
    <row r="183" spans="2:11" ht="22.15" customHeight="1"/>
    <row r="184" spans="2:11" ht="22.15" customHeight="1"/>
    <row r="185" spans="2:11" ht="22.15" customHeight="1"/>
    <row r="186" spans="2:11" ht="22.15" customHeight="1"/>
    <row r="187" spans="2:11" ht="22.15" customHeight="1"/>
    <row r="188" spans="2:11" ht="22.15" customHeight="1"/>
    <row r="189" spans="2:11" ht="22.15" customHeight="1"/>
    <row r="190" spans="2:11" ht="22.15" customHeight="1"/>
    <row r="191" spans="2:11" ht="22.15" customHeight="1"/>
  </sheetData>
  <mergeCells count="131">
    <mergeCell ref="J177:K177"/>
    <mergeCell ref="J154:K154"/>
    <mergeCell ref="J167:K167"/>
    <mergeCell ref="J168:K168"/>
    <mergeCell ref="J158:K158"/>
    <mergeCell ref="J159:K159"/>
    <mergeCell ref="J160:K160"/>
    <mergeCell ref="J161:K161"/>
    <mergeCell ref="J162:K162"/>
    <mergeCell ref="J163:K163"/>
    <mergeCell ref="J164:K164"/>
    <mergeCell ref="J165:K165"/>
    <mergeCell ref="J166:K166"/>
    <mergeCell ref="J169:K169"/>
    <mergeCell ref="J170:K170"/>
    <mergeCell ref="J171:K171"/>
    <mergeCell ref="J172:K172"/>
    <mergeCell ref="J173:K173"/>
    <mergeCell ref="J174:K174"/>
    <mergeCell ref="J175:K175"/>
    <mergeCell ref="J176:K176"/>
    <mergeCell ref="J157:K157"/>
    <mergeCell ref="B26:B48"/>
    <mergeCell ref="B2:K2"/>
    <mergeCell ref="B3:K3"/>
    <mergeCell ref="F7:H7"/>
    <mergeCell ref="I7:K7"/>
    <mergeCell ref="B11:B24"/>
    <mergeCell ref="J63:K63"/>
    <mergeCell ref="J52:K52"/>
    <mergeCell ref="J53:K53"/>
    <mergeCell ref="J54:K54"/>
    <mergeCell ref="J55:K55"/>
    <mergeCell ref="J56:K56"/>
    <mergeCell ref="J57:K57"/>
    <mergeCell ref="J58:K58"/>
    <mergeCell ref="J59:K59"/>
    <mergeCell ref="J60:K60"/>
    <mergeCell ref="J61:K61"/>
    <mergeCell ref="J62:K62"/>
    <mergeCell ref="J64:K64"/>
    <mergeCell ref="J65:K65"/>
    <mergeCell ref="J66:K66"/>
    <mergeCell ref="J67:K67"/>
    <mergeCell ref="J68:K68"/>
    <mergeCell ref="J69:K69"/>
    <mergeCell ref="J70:K70"/>
    <mergeCell ref="J71:K71"/>
    <mergeCell ref="J72:K72"/>
    <mergeCell ref="J73:K73"/>
    <mergeCell ref="J74:K74"/>
    <mergeCell ref="J87:K87"/>
    <mergeCell ref="J76:K76"/>
    <mergeCell ref="J77:K77"/>
    <mergeCell ref="J78:K78"/>
    <mergeCell ref="J79:K79"/>
    <mergeCell ref="J80:K80"/>
    <mergeCell ref="J81:K81"/>
    <mergeCell ref="J82:K82"/>
    <mergeCell ref="J83:K83"/>
    <mergeCell ref="J84:K84"/>
    <mergeCell ref="J85:K85"/>
    <mergeCell ref="J86:K86"/>
    <mergeCell ref="J75:K75"/>
    <mergeCell ref="J99:K99"/>
    <mergeCell ref="J88:K88"/>
    <mergeCell ref="J89:K89"/>
    <mergeCell ref="J90:K90"/>
    <mergeCell ref="J91:K91"/>
    <mergeCell ref="J92:K92"/>
    <mergeCell ref="J93:K93"/>
    <mergeCell ref="J94:K94"/>
    <mergeCell ref="J95:K95"/>
    <mergeCell ref="J96:K96"/>
    <mergeCell ref="J97:K97"/>
    <mergeCell ref="J98:K98"/>
    <mergeCell ref="J111:K111"/>
    <mergeCell ref="J100:K100"/>
    <mergeCell ref="J101:K101"/>
    <mergeCell ref="J102:K102"/>
    <mergeCell ref="J103:K103"/>
    <mergeCell ref="J104:K104"/>
    <mergeCell ref="J105:K105"/>
    <mergeCell ref="J106:K106"/>
    <mergeCell ref="J107:K107"/>
    <mergeCell ref="J108:K108"/>
    <mergeCell ref="J109:K109"/>
    <mergeCell ref="J110:K110"/>
    <mergeCell ref="J131:K131"/>
    <mergeCell ref="J125:K125"/>
    <mergeCell ref="J126:K126"/>
    <mergeCell ref="J127:K127"/>
    <mergeCell ref="J128:K128"/>
    <mergeCell ref="J129:K129"/>
    <mergeCell ref="J130:K130"/>
    <mergeCell ref="J124:K124"/>
    <mergeCell ref="J112:K112"/>
    <mergeCell ref="J113:K113"/>
    <mergeCell ref="J114:K114"/>
    <mergeCell ref="J115:K115"/>
    <mergeCell ref="J116:K116"/>
    <mergeCell ref="J117:K117"/>
    <mergeCell ref="J118:K118"/>
    <mergeCell ref="J119:K119"/>
    <mergeCell ref="J120:K120"/>
    <mergeCell ref="J121:K121"/>
    <mergeCell ref="J122:K122"/>
    <mergeCell ref="J132:K132"/>
    <mergeCell ref="J133:K133"/>
    <mergeCell ref="J134:K134"/>
    <mergeCell ref="J135:K135"/>
    <mergeCell ref="J136:K136"/>
    <mergeCell ref="J137:K137"/>
    <mergeCell ref="J138:K138"/>
    <mergeCell ref="J155:K155"/>
    <mergeCell ref="J156:K156"/>
    <mergeCell ref="J144:K144"/>
    <mergeCell ref="J145:K145"/>
    <mergeCell ref="J139:K139"/>
    <mergeCell ref="J140:K140"/>
    <mergeCell ref="J141:K141"/>
    <mergeCell ref="J142:K142"/>
    <mergeCell ref="J143:K143"/>
    <mergeCell ref="J149:K149"/>
    <mergeCell ref="J146:K146"/>
    <mergeCell ref="J147:K147"/>
    <mergeCell ref="J148:K148"/>
    <mergeCell ref="J150:K150"/>
    <mergeCell ref="J151:K151"/>
    <mergeCell ref="J152:K152"/>
    <mergeCell ref="J153:K153"/>
  </mergeCells>
  <conditionalFormatting sqref="K9:K24 K26:K48">
    <cfRule type="cellIs" dxfId="65" priority="86" operator="greaterThan">
      <formula>1</formula>
    </cfRule>
  </conditionalFormatting>
  <conditionalFormatting sqref="I134:I137 J48 J24 J39 I140:I145">
    <cfRule type="cellIs" dxfId="64" priority="85" operator="lessThan">
      <formula>0</formula>
    </cfRule>
  </conditionalFormatting>
  <conditionalFormatting sqref="K48">
    <cfRule type="dataBar" priority="83">
      <dataBar>
        <cfvo type="min"/>
        <cfvo type="max"/>
        <color rgb="FF638EC6"/>
      </dataBar>
    </cfRule>
    <cfRule type="cellIs" dxfId="63" priority="84" operator="greaterThan">
      <formula>0.99</formula>
    </cfRule>
  </conditionalFormatting>
  <conditionalFormatting sqref="K48">
    <cfRule type="dataBar" priority="82">
      <dataBar>
        <cfvo type="min"/>
        <cfvo type="max"/>
        <color rgb="FF638EC6"/>
      </dataBar>
    </cfRule>
  </conditionalFormatting>
  <conditionalFormatting sqref="K24">
    <cfRule type="dataBar" priority="80">
      <dataBar>
        <cfvo type="min"/>
        <cfvo type="max"/>
        <color rgb="FF638EC6"/>
      </dataBar>
    </cfRule>
    <cfRule type="cellIs" dxfId="62" priority="81" operator="greaterThan">
      <formula>0.99</formula>
    </cfRule>
  </conditionalFormatting>
  <conditionalFormatting sqref="K24">
    <cfRule type="dataBar" priority="79">
      <dataBar>
        <cfvo type="min"/>
        <cfvo type="max"/>
        <color rgb="FF638EC6"/>
      </dataBar>
    </cfRule>
  </conditionalFormatting>
  <conditionalFormatting sqref="K11:K24">
    <cfRule type="dataBar" priority="78">
      <dataBar>
        <cfvo type="min"/>
        <cfvo type="max"/>
        <color rgb="FF638EC6"/>
      </dataBar>
    </cfRule>
  </conditionalFormatting>
  <conditionalFormatting sqref="K19:K24">
    <cfRule type="dataBar" priority="77">
      <dataBar>
        <cfvo type="min"/>
        <cfvo type="max"/>
        <color rgb="FF638EC6"/>
      </dataBar>
    </cfRule>
  </conditionalFormatting>
  <conditionalFormatting sqref="K26:K48">
    <cfRule type="dataBar" priority="76">
      <dataBar>
        <cfvo type="min"/>
        <cfvo type="max"/>
        <color rgb="FF638EC6"/>
      </dataBar>
    </cfRule>
  </conditionalFormatting>
  <conditionalFormatting sqref="K9:K24 K26:K48">
    <cfRule type="dataBar" priority="75">
      <dataBar>
        <cfvo type="min"/>
        <cfvo type="max"/>
        <color rgb="FF638EC6"/>
      </dataBar>
    </cfRule>
  </conditionalFormatting>
  <conditionalFormatting sqref="K41:K45">
    <cfRule type="dataBar" priority="74">
      <dataBar>
        <cfvo type="min"/>
        <cfvo type="max"/>
        <color rgb="FF638EC6"/>
      </dataBar>
    </cfRule>
  </conditionalFormatting>
  <conditionalFormatting sqref="G11:G23 J11:J24 J26:J48 G26:G47">
    <cfRule type="cellIs" dxfId="61" priority="73" operator="lessThan">
      <formula>0</formula>
    </cfRule>
  </conditionalFormatting>
  <conditionalFormatting sqref="G53:G133 G146:G168">
    <cfRule type="cellIs" dxfId="60" priority="72" operator="greaterThan">
      <formula>0</formula>
    </cfRule>
  </conditionalFormatting>
  <conditionalFormatting sqref="F53:F137 F140:F168">
    <cfRule type="cellIs" dxfId="59" priority="71" operator="greaterThan">
      <formula>0</formula>
    </cfRule>
  </conditionalFormatting>
  <conditionalFormatting sqref="F169">
    <cfRule type="cellIs" dxfId="58" priority="20" operator="greaterThan">
      <formula>0</formula>
    </cfRule>
  </conditionalFormatting>
  <conditionalFormatting sqref="G169">
    <cfRule type="cellIs" dxfId="57" priority="19" operator="greaterThan">
      <formula>0</formula>
    </cfRule>
  </conditionalFormatting>
  <conditionalFormatting sqref="G169">
    <cfRule type="cellIs" dxfId="56" priority="18" operator="greaterThan">
      <formula>0</formula>
    </cfRule>
  </conditionalFormatting>
  <conditionalFormatting sqref="F169">
    <cfRule type="cellIs" dxfId="55" priority="17" operator="greaterThan">
      <formula>0</formula>
    </cfRule>
  </conditionalFormatting>
  <conditionalFormatting sqref="F170">
    <cfRule type="cellIs" dxfId="54" priority="16" operator="greaterThan">
      <formula>0</formula>
    </cfRule>
  </conditionalFormatting>
  <conditionalFormatting sqref="G170">
    <cfRule type="cellIs" dxfId="53" priority="15" operator="greaterThan">
      <formula>0</formula>
    </cfRule>
  </conditionalFormatting>
  <conditionalFormatting sqref="G171">
    <cfRule type="cellIs" dxfId="52" priority="14" operator="greaterThan">
      <formula>0</formula>
    </cfRule>
  </conditionalFormatting>
  <conditionalFormatting sqref="F171">
    <cfRule type="cellIs" dxfId="51" priority="13" operator="greaterThan">
      <formula>0</formula>
    </cfRule>
  </conditionalFormatting>
  <conditionalFormatting sqref="G172">
    <cfRule type="cellIs" dxfId="50" priority="12" operator="greaterThan">
      <formula>0</formula>
    </cfRule>
  </conditionalFormatting>
  <conditionalFormatting sqref="F172">
    <cfRule type="cellIs" dxfId="49" priority="11" operator="greaterThan">
      <formula>0</formula>
    </cfRule>
  </conditionalFormatting>
  <conditionalFormatting sqref="F172">
    <cfRule type="cellIs" dxfId="48" priority="10" operator="greaterThan">
      <formula>0</formula>
    </cfRule>
  </conditionalFormatting>
  <conditionalFormatting sqref="G172">
    <cfRule type="cellIs" dxfId="47" priority="9" operator="greaterThan">
      <formula>0</formula>
    </cfRule>
  </conditionalFormatting>
  <conditionalFormatting sqref="G173">
    <cfRule type="cellIs" dxfId="46" priority="8" operator="greaterThan">
      <formula>0</formula>
    </cfRule>
  </conditionalFormatting>
  <conditionalFormatting sqref="F173">
    <cfRule type="cellIs" dxfId="45" priority="7" operator="greaterThan">
      <formula>0</formula>
    </cfRule>
  </conditionalFormatting>
  <conditionalFormatting sqref="F173">
    <cfRule type="cellIs" dxfId="44" priority="6" operator="greaterThan">
      <formula>0</formula>
    </cfRule>
  </conditionalFormatting>
  <conditionalFormatting sqref="G173">
    <cfRule type="cellIs" dxfId="43" priority="5" operator="greaterThan">
      <formula>0</formula>
    </cfRule>
  </conditionalFormatting>
  <conditionalFormatting sqref="G174:G175">
    <cfRule type="cellIs" dxfId="42" priority="4" operator="greaterThan">
      <formula>0</formula>
    </cfRule>
  </conditionalFormatting>
  <conditionalFormatting sqref="F174:F175">
    <cfRule type="cellIs" dxfId="41" priority="3" operator="greaterThan">
      <formula>0</formula>
    </cfRule>
  </conditionalFormatting>
  <conditionalFormatting sqref="G176:G177">
    <cfRule type="cellIs" dxfId="40" priority="2" operator="greaterThan">
      <formula>0</formula>
    </cfRule>
  </conditionalFormatting>
  <conditionalFormatting sqref="F176:F177">
    <cfRule type="cellIs" dxfId="39" priority="1" operator="greaterThan">
      <formula>0</formula>
    </cfRule>
  </conditionalFormatting>
  <pageMargins left="0.7" right="0.7" top="0.75" bottom="0.75" header="0.3" footer="0.3"/>
  <pageSetup paperSize="11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-0.249977111117893"/>
  </sheetPr>
  <dimension ref="A1:S195"/>
  <sheetViews>
    <sheetView showGridLines="0" zoomScale="90" zoomScaleNormal="9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G5" sqref="G5"/>
    </sheetView>
  </sheetViews>
  <sheetFormatPr baseColWidth="10" defaultColWidth="11.42578125" defaultRowHeight="13.15" customHeight="1"/>
  <cols>
    <col min="1" max="1" width="1.5703125" style="168" customWidth="1"/>
    <col min="2" max="2" width="3.140625" style="168" customWidth="1"/>
    <col min="3" max="3" width="9.7109375" style="168" customWidth="1"/>
    <col min="4" max="4" width="78.85546875" style="177" customWidth="1"/>
    <col min="5" max="5" width="10" style="168" customWidth="1"/>
    <col min="6" max="6" width="10.85546875" style="168" customWidth="1"/>
    <col min="7" max="7" width="11.140625" style="168" customWidth="1"/>
    <col min="8" max="8" width="10.85546875" style="178" customWidth="1"/>
    <col min="9" max="9" width="10.42578125" style="178" customWidth="1"/>
    <col min="10" max="10" width="9.7109375" style="178" customWidth="1"/>
    <col min="11" max="11" width="9.28515625" style="178" customWidth="1"/>
    <col min="12" max="12" width="10.7109375" style="168" customWidth="1"/>
    <col min="13" max="13" width="10.5703125" style="179" customWidth="1"/>
    <col min="14" max="14" width="11.7109375" style="174" customWidth="1"/>
    <col min="15" max="15" width="9.28515625" style="168" hidden="1" customWidth="1"/>
    <col min="16" max="16" width="11.42578125" style="168" hidden="1" customWidth="1"/>
    <col min="17" max="17" width="10.28515625" style="168" customWidth="1"/>
    <col min="18" max="18" width="7" style="168" customWidth="1"/>
    <col min="19" max="16384" width="11.42578125" style="168"/>
  </cols>
  <sheetData>
    <row r="1" spans="2:14" s="70" customFormat="1" ht="24.6" customHeight="1">
      <c r="C1" s="832" t="s">
        <v>128</v>
      </c>
      <c r="D1" s="832"/>
      <c r="E1" s="832"/>
      <c r="F1" s="832"/>
      <c r="G1" s="832"/>
      <c r="H1" s="832"/>
      <c r="I1" s="832"/>
      <c r="J1" s="832"/>
      <c r="K1" s="832"/>
      <c r="L1" s="832"/>
      <c r="M1" s="832"/>
      <c r="N1" s="832"/>
    </row>
    <row r="2" spans="2:14" s="70" customFormat="1" ht="12.6" customHeight="1">
      <c r="C2" s="833">
        <f>+'Resumen Pelagicos'!B3</f>
        <v>43741</v>
      </c>
      <c r="D2" s="833"/>
      <c r="E2" s="833"/>
      <c r="F2" s="833"/>
      <c r="G2" s="833"/>
      <c r="H2" s="833"/>
      <c r="I2" s="833"/>
      <c r="J2" s="833"/>
      <c r="K2" s="833"/>
      <c r="L2" s="833"/>
      <c r="M2" s="833"/>
      <c r="N2" s="833"/>
    </row>
    <row r="3" spans="2:14" s="70" customFormat="1" ht="10.9" customHeight="1">
      <c r="D3" s="71"/>
      <c r="M3" s="72"/>
      <c r="N3" s="73"/>
    </row>
    <row r="4" spans="2:14" s="70" customFormat="1" ht="0.6" hidden="1" customHeight="1" thickBot="1">
      <c r="C4" s="74"/>
      <c r="D4" s="75"/>
      <c r="E4" s="76"/>
      <c r="F4" s="834" t="s">
        <v>28</v>
      </c>
      <c r="G4" s="835"/>
      <c r="H4" s="836"/>
      <c r="I4" s="837" t="s">
        <v>29</v>
      </c>
      <c r="J4" s="838"/>
      <c r="K4" s="838"/>
      <c r="L4" s="838"/>
      <c r="M4" s="839"/>
      <c r="N4" s="77" t="s">
        <v>129</v>
      </c>
    </row>
    <row r="5" spans="2:14" s="78" customFormat="1" ht="38.450000000000003" customHeight="1">
      <c r="C5" s="79" t="s">
        <v>130</v>
      </c>
      <c r="D5" s="80" t="s">
        <v>131</v>
      </c>
      <c r="E5" s="81" t="s">
        <v>32</v>
      </c>
      <c r="F5" s="79" t="s">
        <v>3</v>
      </c>
      <c r="G5" s="80" t="s">
        <v>4</v>
      </c>
      <c r="H5" s="79" t="s">
        <v>5</v>
      </c>
      <c r="I5" s="82" t="s">
        <v>6</v>
      </c>
      <c r="J5" s="82" t="s">
        <v>132</v>
      </c>
      <c r="K5" s="82" t="s">
        <v>133</v>
      </c>
      <c r="L5" s="80" t="s">
        <v>7</v>
      </c>
      <c r="M5" s="80" t="s">
        <v>134</v>
      </c>
      <c r="N5" s="83" t="s">
        <v>135</v>
      </c>
    </row>
    <row r="6" spans="2:14" s="70" customFormat="1" ht="11.45" customHeight="1">
      <c r="D6" s="71"/>
      <c r="M6" s="84"/>
      <c r="N6" s="73"/>
    </row>
    <row r="7" spans="2:14" s="70" customFormat="1" ht="13.15" customHeight="1">
      <c r="C7" s="829" t="s">
        <v>136</v>
      </c>
      <c r="D7" s="85" t="s">
        <v>137</v>
      </c>
      <c r="E7" s="86" t="s">
        <v>27</v>
      </c>
      <c r="F7" s="87">
        <v>5588.3370000000004</v>
      </c>
      <c r="G7" s="92">
        <v>-807</v>
      </c>
      <c r="H7" s="89">
        <f>F7+G7</f>
        <v>4781.3370000000004</v>
      </c>
      <c r="I7" s="90">
        <v>2076.0589999999997</v>
      </c>
      <c r="J7" s="91"/>
      <c r="K7" s="91"/>
      <c r="L7" s="92">
        <f>+H7-I7-J7-K7</f>
        <v>2705.2780000000007</v>
      </c>
      <c r="M7" s="93">
        <f t="shared" ref="M7:M12" si="0">+(I7+J7+K7)/H7</f>
        <v>0.43420051755398115</v>
      </c>
      <c r="N7" s="94" t="str">
        <f>+'IC ANCH-SARC V-VII y IX-X'!O5</f>
        <v>-</v>
      </c>
    </row>
    <row r="8" spans="2:14" s="70" customFormat="1" ht="13.15" customHeight="1">
      <c r="C8" s="830"/>
      <c r="D8" s="85" t="s">
        <v>139</v>
      </c>
      <c r="E8" s="86" t="s">
        <v>27</v>
      </c>
      <c r="F8" s="95">
        <v>66.233000000000004</v>
      </c>
      <c r="G8" s="96"/>
      <c r="H8" s="97">
        <f>F8+G8</f>
        <v>66.233000000000004</v>
      </c>
      <c r="I8" s="98">
        <v>82.32</v>
      </c>
      <c r="J8" s="99"/>
      <c r="K8" s="99"/>
      <c r="L8" s="92">
        <f t="shared" ref="L8:L17" si="1">+H8-I8-J8-K8</f>
        <v>-16.086999999999989</v>
      </c>
      <c r="M8" s="93">
        <f t="shared" si="0"/>
        <v>1.2428849667084383</v>
      </c>
      <c r="N8" s="94" t="str">
        <f>+'IC ANCH-SARC V-VII y IX-X'!O6</f>
        <v>-</v>
      </c>
    </row>
    <row r="9" spans="2:14" s="70" customFormat="1" ht="13.15" customHeight="1">
      <c r="C9" s="830"/>
      <c r="D9" s="85" t="s">
        <v>140</v>
      </c>
      <c r="E9" s="86" t="s">
        <v>27</v>
      </c>
      <c r="F9" s="100">
        <v>8.5999999999999993E-2</v>
      </c>
      <c r="G9" s="101"/>
      <c r="H9" s="102">
        <f>F9+G9</f>
        <v>8.5999999999999993E-2</v>
      </c>
      <c r="I9" s="98">
        <v>0</v>
      </c>
      <c r="J9" s="90"/>
      <c r="K9" s="90"/>
      <c r="L9" s="92">
        <f t="shared" si="1"/>
        <v>8.5999999999999993E-2</v>
      </c>
      <c r="M9" s="93">
        <f t="shared" si="0"/>
        <v>0</v>
      </c>
      <c r="N9" s="94" t="str">
        <f>+'IC ANCH-SARC V-VII y IX-X'!O7</f>
        <v>-</v>
      </c>
    </row>
    <row r="10" spans="2:14" s="70" customFormat="1" ht="13.15" customHeight="1">
      <c r="C10" s="831"/>
      <c r="D10" s="85" t="s">
        <v>141</v>
      </c>
      <c r="E10" s="86" t="s">
        <v>27</v>
      </c>
      <c r="F10" s="103">
        <v>60.344000000000001</v>
      </c>
      <c r="G10" s="88"/>
      <c r="H10" s="89">
        <f>F10+G10</f>
        <v>60.344000000000001</v>
      </c>
      <c r="I10" s="98">
        <v>445.66700000000003</v>
      </c>
      <c r="J10" s="99"/>
      <c r="K10" s="99"/>
      <c r="L10" s="92">
        <f>+H10-I10-J10-K10</f>
        <v>-385.32300000000004</v>
      </c>
      <c r="M10" s="93">
        <f t="shared" si="0"/>
        <v>7.3854401431791068</v>
      </c>
      <c r="N10" s="437">
        <f>+'IC ANCH-SARC V-VII y IX-X'!O8</f>
        <v>43619</v>
      </c>
    </row>
    <row r="11" spans="2:14" s="70" customFormat="1" ht="12.6" customHeight="1">
      <c r="C11" s="104"/>
      <c r="D11" s="71"/>
      <c r="E11" s="105"/>
      <c r="F11" s="106">
        <f>SUM(F7:F10)</f>
        <v>5715.0000000000009</v>
      </c>
      <c r="G11" s="106">
        <f t="shared" ref="G11:K11" si="2">SUM(G7:G10)</f>
        <v>-807</v>
      </c>
      <c r="H11" s="106">
        <f t="shared" si="2"/>
        <v>4908.0000000000009</v>
      </c>
      <c r="I11" s="106">
        <f t="shared" si="2"/>
        <v>2604.0459999999998</v>
      </c>
      <c r="J11" s="106">
        <f t="shared" si="2"/>
        <v>0</v>
      </c>
      <c r="K11" s="106">
        <f t="shared" si="2"/>
        <v>0</v>
      </c>
      <c r="L11" s="107">
        <f t="shared" si="1"/>
        <v>2303.9540000000011</v>
      </c>
      <c r="M11" s="108">
        <f t="shared" si="0"/>
        <v>0.53057171964140171</v>
      </c>
      <c r="N11" s="109" t="s">
        <v>138</v>
      </c>
    </row>
    <row r="12" spans="2:14" s="70" customFormat="1" ht="13.15" customHeight="1">
      <c r="C12" s="110" t="s">
        <v>142</v>
      </c>
      <c r="D12" s="111" t="s">
        <v>143</v>
      </c>
      <c r="E12" s="112" t="s">
        <v>40</v>
      </c>
      <c r="F12" s="113">
        <v>36</v>
      </c>
      <c r="G12" s="89"/>
      <c r="H12" s="114">
        <f>F12+G12</f>
        <v>36</v>
      </c>
      <c r="I12" s="115"/>
      <c r="J12" s="116"/>
      <c r="K12" s="116"/>
      <c r="L12" s="117">
        <f t="shared" si="1"/>
        <v>36</v>
      </c>
      <c r="M12" s="93">
        <f t="shared" si="0"/>
        <v>0</v>
      </c>
      <c r="N12" s="118" t="s">
        <v>138</v>
      </c>
    </row>
    <row r="13" spans="2:14" s="125" customFormat="1" ht="13.15" customHeight="1">
      <c r="B13" s="70"/>
      <c r="C13" s="119"/>
      <c r="D13" s="120"/>
      <c r="E13" s="119"/>
      <c r="F13" s="121">
        <f>SUM(F12)</f>
        <v>36</v>
      </c>
      <c r="G13" s="121">
        <f t="shared" ref="G13:K13" si="3">SUM(G12)</f>
        <v>0</v>
      </c>
      <c r="H13" s="121">
        <f t="shared" si="3"/>
        <v>36</v>
      </c>
      <c r="I13" s="121">
        <f t="shared" si="3"/>
        <v>0</v>
      </c>
      <c r="J13" s="121">
        <f t="shared" si="3"/>
        <v>0</v>
      </c>
      <c r="K13" s="121">
        <f t="shared" si="3"/>
        <v>0</v>
      </c>
      <c r="L13" s="122">
        <f>+H13-I13-J13-K13</f>
        <v>36</v>
      </c>
      <c r="M13" s="123">
        <v>0</v>
      </c>
      <c r="N13" s="124"/>
    </row>
    <row r="14" spans="2:14" s="70" customFormat="1" ht="13.15" customHeight="1">
      <c r="C14" s="829" t="s">
        <v>144</v>
      </c>
      <c r="D14" s="85" t="s">
        <v>145</v>
      </c>
      <c r="E14" s="488">
        <v>0.58486000000000005</v>
      </c>
      <c r="F14" s="126">
        <f>+E14*'Resumen Pelagicos'!$E$15</f>
        <v>357.34946000000002</v>
      </c>
      <c r="G14" s="88"/>
      <c r="H14" s="88">
        <f>F14+G14</f>
        <v>357.34946000000002</v>
      </c>
      <c r="I14" s="127">
        <v>347.53899999999999</v>
      </c>
      <c r="J14" s="90"/>
      <c r="K14" s="90"/>
      <c r="L14" s="92">
        <f t="shared" si="1"/>
        <v>9.8104600000000346</v>
      </c>
      <c r="M14" s="93">
        <f>+(I14+J14+K14)/H14</f>
        <v>0.97254659346623884</v>
      </c>
      <c r="N14" s="94" t="s">
        <v>138</v>
      </c>
    </row>
    <row r="15" spans="2:14" s="70" customFormat="1" ht="13.15" customHeight="1">
      <c r="C15" s="830"/>
      <c r="D15" s="85" t="s">
        <v>146</v>
      </c>
      <c r="E15" s="488">
        <v>0.317108</v>
      </c>
      <c r="F15" s="126">
        <f>+E15*'Resumen Pelagicos'!$E$15</f>
        <v>193.75298799999999</v>
      </c>
      <c r="G15" s="128">
        <f>-130-63</f>
        <v>-193</v>
      </c>
      <c r="H15" s="88">
        <f>F15+G15</f>
        <v>0.75298799999998778</v>
      </c>
      <c r="I15" s="127"/>
      <c r="J15" s="90"/>
      <c r="K15" s="90"/>
      <c r="L15" s="92">
        <f t="shared" si="1"/>
        <v>0.75298799999998778</v>
      </c>
      <c r="M15" s="93">
        <f t="shared" ref="M15:M78" si="4">+(I15+J15+K15)/H15</f>
        <v>0</v>
      </c>
      <c r="N15" s="94" t="s">
        <v>138</v>
      </c>
    </row>
    <row r="16" spans="2:14" s="70" customFormat="1" ht="13.15" customHeight="1">
      <c r="C16" s="831"/>
      <c r="D16" s="85" t="s">
        <v>147</v>
      </c>
      <c r="E16" s="488">
        <v>9.8031999999999994E-2</v>
      </c>
      <c r="F16" s="126">
        <f>+E16*'Resumen Pelagicos'!$E$15</f>
        <v>59.897551999999997</v>
      </c>
      <c r="G16" s="88"/>
      <c r="H16" s="88">
        <f>F16+G16</f>
        <v>59.897551999999997</v>
      </c>
      <c r="I16" s="130">
        <v>46.792999999999999</v>
      </c>
      <c r="J16" s="90"/>
      <c r="K16" s="90"/>
      <c r="L16" s="92">
        <f t="shared" si="1"/>
        <v>13.104551999999998</v>
      </c>
      <c r="M16" s="93">
        <f t="shared" si="4"/>
        <v>0.78121723572275548</v>
      </c>
      <c r="N16" s="94" t="s">
        <v>138</v>
      </c>
    </row>
    <row r="17" spans="2:19" s="125" customFormat="1" ht="12" customHeight="1">
      <c r="B17" s="70"/>
      <c r="C17" s="119"/>
      <c r="D17" s="120"/>
      <c r="E17" s="119"/>
      <c r="F17" s="121">
        <f>SUM(F14:F16)</f>
        <v>611</v>
      </c>
      <c r="G17" s="121">
        <f>SUM(G14:G16)</f>
        <v>-193</v>
      </c>
      <c r="H17" s="121">
        <f>SUM(H14:H16)</f>
        <v>418</v>
      </c>
      <c r="I17" s="121">
        <f>SUM(I14:I16)</f>
        <v>394.33199999999999</v>
      </c>
      <c r="J17" s="121">
        <f>SUM(J14:J16)</f>
        <v>0</v>
      </c>
      <c r="K17" s="121">
        <f t="shared" ref="K17" si="5">SUM(K14:K16)</f>
        <v>0</v>
      </c>
      <c r="L17" s="122">
        <f t="shared" si="1"/>
        <v>23.668000000000006</v>
      </c>
      <c r="M17" s="123">
        <f>+(I17+J17+K17)/H17</f>
        <v>0.94337799043062198</v>
      </c>
      <c r="N17" s="124" t="s">
        <v>138</v>
      </c>
      <c r="O17" s="125">
        <v>205</v>
      </c>
      <c r="Q17" s="70"/>
      <c r="R17" s="70"/>
    </row>
    <row r="18" spans="2:19" s="70" customFormat="1" ht="13.15" customHeight="1">
      <c r="B18" s="131">
        <v>1</v>
      </c>
      <c r="C18" s="826" t="s">
        <v>148</v>
      </c>
      <c r="D18" s="132" t="s">
        <v>149</v>
      </c>
      <c r="E18" s="112" t="s">
        <v>27</v>
      </c>
      <c r="F18" s="133">
        <v>253.63800000000001</v>
      </c>
      <c r="G18" s="137">
        <f>-32.16-15-25-40-31</f>
        <v>-143.16</v>
      </c>
      <c r="H18" s="88">
        <f>F18+G18</f>
        <v>110.47800000000001</v>
      </c>
      <c r="I18" s="134">
        <v>73.989000000000004</v>
      </c>
      <c r="J18" s="134">
        <v>0</v>
      </c>
      <c r="K18" s="134"/>
      <c r="L18" s="92">
        <f>+H18-I18-J18-K18</f>
        <v>36.489000000000004</v>
      </c>
      <c r="M18" s="93">
        <f>+(I18+J18+K18)/H18</f>
        <v>0.66971704773801122</v>
      </c>
      <c r="N18" s="94" t="str">
        <f>+'IC ANCH-SARC VIII'!O4</f>
        <v>-</v>
      </c>
      <c r="O18" s="70">
        <v>-143.16</v>
      </c>
      <c r="P18" s="492">
        <f>+O18-G18</f>
        <v>0</v>
      </c>
      <c r="S18" s="492"/>
    </row>
    <row r="19" spans="2:19" s="70" customFormat="1" ht="13.15" customHeight="1">
      <c r="B19" s="131">
        <v>2</v>
      </c>
      <c r="C19" s="827"/>
      <c r="D19" s="132" t="s">
        <v>150</v>
      </c>
      <c r="E19" s="112" t="s">
        <v>27</v>
      </c>
      <c r="F19" s="135">
        <v>115.155</v>
      </c>
      <c r="G19" s="136">
        <v>6</v>
      </c>
      <c r="H19" s="88">
        <f>F19+G19</f>
        <v>121.155</v>
      </c>
      <c r="I19" s="134">
        <v>58.613</v>
      </c>
      <c r="J19" s="134">
        <v>24.506</v>
      </c>
      <c r="K19" s="134"/>
      <c r="L19" s="92">
        <f t="shared" ref="L19:L82" si="6">+H19-I19-J19-K19</f>
        <v>38.036000000000001</v>
      </c>
      <c r="M19" s="93">
        <f t="shared" si="4"/>
        <v>0.68605505344393547</v>
      </c>
      <c r="N19" s="94" t="str">
        <f>+'IC ANCH-SARC VIII'!O5</f>
        <v>-</v>
      </c>
      <c r="O19" s="70">
        <v>6</v>
      </c>
      <c r="P19" s="492">
        <f t="shared" ref="P19:P82" si="7">+O19-G19</f>
        <v>0</v>
      </c>
      <c r="S19" s="492"/>
    </row>
    <row r="20" spans="2:19" s="70" customFormat="1" ht="13.15" customHeight="1">
      <c r="B20" s="131">
        <v>3</v>
      </c>
      <c r="C20" s="827"/>
      <c r="D20" s="132" t="s">
        <v>151</v>
      </c>
      <c r="E20" s="112" t="s">
        <v>27</v>
      </c>
      <c r="F20" s="135">
        <v>447.69799999999998</v>
      </c>
      <c r="G20" s="137">
        <f>-28-29-20-23-47-30-39</f>
        <v>-216</v>
      </c>
      <c r="H20" s="88">
        <f t="shared" ref="H20:H27" si="8">F20+G20</f>
        <v>231.69799999999998</v>
      </c>
      <c r="I20" s="134">
        <v>209.68600000000001</v>
      </c>
      <c r="J20" s="134">
        <v>0</v>
      </c>
      <c r="K20" s="134"/>
      <c r="L20" s="92">
        <f t="shared" si="6"/>
        <v>22.011999999999972</v>
      </c>
      <c r="M20" s="93">
        <f t="shared" si="4"/>
        <v>0.90499702198551579</v>
      </c>
      <c r="N20" s="94" t="str">
        <f>+'IC ANCH-SARC VIII'!O6</f>
        <v>-</v>
      </c>
      <c r="O20" s="70">
        <v>-100</v>
      </c>
      <c r="P20" s="492">
        <f t="shared" si="7"/>
        <v>116</v>
      </c>
      <c r="S20" s="492"/>
    </row>
    <row r="21" spans="2:19" s="70" customFormat="1" ht="13.15" customHeight="1">
      <c r="B21" s="131">
        <v>4</v>
      </c>
      <c r="C21" s="827"/>
      <c r="D21" s="132" t="s">
        <v>152</v>
      </c>
      <c r="E21" s="112" t="s">
        <v>27</v>
      </c>
      <c r="F21" s="135">
        <v>539.88699999999994</v>
      </c>
      <c r="G21" s="137">
        <v>80</v>
      </c>
      <c r="H21" s="88">
        <f t="shared" si="8"/>
        <v>619.88699999999994</v>
      </c>
      <c r="I21" s="134">
        <v>878.48</v>
      </c>
      <c r="J21" s="134">
        <v>80</v>
      </c>
      <c r="K21" s="134"/>
      <c r="L21" s="92">
        <f t="shared" si="6"/>
        <v>-338.59300000000007</v>
      </c>
      <c r="M21" s="93">
        <f t="shared" si="4"/>
        <v>1.5462172944423744</v>
      </c>
      <c r="N21" s="94" t="str">
        <f>+'IC ANCH-SARC VIII'!O7</f>
        <v>-</v>
      </c>
      <c r="O21" s="70">
        <v>80</v>
      </c>
      <c r="P21" s="492">
        <f t="shared" si="7"/>
        <v>0</v>
      </c>
      <c r="S21" s="492"/>
    </row>
    <row r="22" spans="2:19" s="70" customFormat="1" ht="13.15" customHeight="1">
      <c r="B22" s="131">
        <v>5</v>
      </c>
      <c r="C22" s="827"/>
      <c r="D22" s="132" t="s">
        <v>153</v>
      </c>
      <c r="E22" s="112" t="s">
        <v>27</v>
      </c>
      <c r="F22" s="135">
        <v>1135.444</v>
      </c>
      <c r="G22" s="137">
        <f>-183.5-113.5-113.5-45-45-30-57-30.5-22-30.5</f>
        <v>-670.5</v>
      </c>
      <c r="H22" s="88">
        <f t="shared" si="8"/>
        <v>464.94399999999996</v>
      </c>
      <c r="I22" s="134">
        <v>98.242999999999995</v>
      </c>
      <c r="J22" s="134">
        <v>0</v>
      </c>
      <c r="K22" s="134"/>
      <c r="L22" s="92">
        <f t="shared" si="6"/>
        <v>366.70099999999996</v>
      </c>
      <c r="M22" s="93">
        <f t="shared" si="4"/>
        <v>0.21130071578512682</v>
      </c>
      <c r="N22" s="94" t="str">
        <f>+'IC ANCH-SARC VIII'!O8</f>
        <v>-</v>
      </c>
      <c r="O22" s="70">
        <v>-670.5</v>
      </c>
      <c r="P22" s="492">
        <f t="shared" si="7"/>
        <v>0</v>
      </c>
      <c r="S22" s="492"/>
    </row>
    <row r="23" spans="2:19" s="70" customFormat="1" ht="13.15" customHeight="1">
      <c r="B23" s="131">
        <v>6</v>
      </c>
      <c r="C23" s="827"/>
      <c r="D23" s="132" t="s">
        <v>154</v>
      </c>
      <c r="E23" s="112" t="s">
        <v>27</v>
      </c>
      <c r="F23" s="135">
        <v>1962.6510000000001</v>
      </c>
      <c r="G23" s="137"/>
      <c r="H23" s="88">
        <f t="shared" si="8"/>
        <v>1962.6510000000001</v>
      </c>
      <c r="I23" s="134">
        <v>2156.4679999999998</v>
      </c>
      <c r="J23" s="134">
        <v>0</v>
      </c>
      <c r="K23" s="134"/>
      <c r="L23" s="92">
        <f t="shared" si="6"/>
        <v>-193.81699999999978</v>
      </c>
      <c r="M23" s="93">
        <f t="shared" si="4"/>
        <v>1.0987526564835011</v>
      </c>
      <c r="N23" s="94" t="str">
        <f>+'IC ANCH-SARC VIII'!O9</f>
        <v>-</v>
      </c>
      <c r="O23" s="70">
        <v>0</v>
      </c>
      <c r="P23" s="492">
        <f t="shared" si="7"/>
        <v>0</v>
      </c>
      <c r="S23" s="492"/>
    </row>
    <row r="24" spans="2:19" s="70" customFormat="1" ht="13.15" customHeight="1">
      <c r="B24" s="131">
        <v>7</v>
      </c>
      <c r="C24" s="827"/>
      <c r="D24" s="132" t="s">
        <v>155</v>
      </c>
      <c r="E24" s="112" t="s">
        <v>27</v>
      </c>
      <c r="F24" s="135">
        <v>2279.5619999999999</v>
      </c>
      <c r="G24" s="137"/>
      <c r="H24" s="88">
        <f t="shared" si="8"/>
        <v>2279.5619999999999</v>
      </c>
      <c r="I24" s="134">
        <v>3309.6489999999999</v>
      </c>
      <c r="J24" s="134">
        <v>0</v>
      </c>
      <c r="K24" s="134"/>
      <c r="L24" s="92">
        <f t="shared" si="6"/>
        <v>-1030.087</v>
      </c>
      <c r="M24" s="93">
        <f t="shared" si="4"/>
        <v>1.451879352261531</v>
      </c>
      <c r="N24" s="94" t="str">
        <f>+'IC ANCH-SARC VIII'!O10</f>
        <v>-</v>
      </c>
      <c r="O24" s="70">
        <v>0</v>
      </c>
      <c r="P24" s="492">
        <f t="shared" si="7"/>
        <v>0</v>
      </c>
      <c r="S24" s="492"/>
    </row>
    <row r="25" spans="2:19" s="70" customFormat="1" ht="13.15" customHeight="1">
      <c r="B25" s="131">
        <v>8</v>
      </c>
      <c r="C25" s="827"/>
      <c r="D25" s="132" t="s">
        <v>156</v>
      </c>
      <c r="E25" s="112" t="s">
        <v>27</v>
      </c>
      <c r="F25" s="135">
        <v>825.34</v>
      </c>
      <c r="G25" s="137"/>
      <c r="H25" s="88">
        <f t="shared" si="8"/>
        <v>825.34</v>
      </c>
      <c r="I25" s="134">
        <v>1226.568</v>
      </c>
      <c r="J25" s="134">
        <v>0</v>
      </c>
      <c r="K25" s="134"/>
      <c r="L25" s="92">
        <f t="shared" si="6"/>
        <v>-401.22799999999995</v>
      </c>
      <c r="M25" s="93">
        <f t="shared" si="4"/>
        <v>1.4861366224828554</v>
      </c>
      <c r="N25" s="94" t="str">
        <f>+'IC ANCH-SARC VIII'!O11</f>
        <v>-</v>
      </c>
      <c r="O25" s="70">
        <v>0</v>
      </c>
      <c r="P25" s="492">
        <f t="shared" si="7"/>
        <v>0</v>
      </c>
      <c r="S25" s="492"/>
    </row>
    <row r="26" spans="2:19" s="70" customFormat="1" ht="13.15" customHeight="1">
      <c r="B26" s="131">
        <v>9</v>
      </c>
      <c r="C26" s="827"/>
      <c r="D26" s="132" t="s">
        <v>157</v>
      </c>
      <c r="E26" s="112" t="s">
        <v>27</v>
      </c>
      <c r="F26" s="135">
        <v>1345.557</v>
      </c>
      <c r="G26" s="137"/>
      <c r="H26" s="88">
        <f t="shared" si="8"/>
        <v>1345.557</v>
      </c>
      <c r="I26" s="134">
        <v>1772.086</v>
      </c>
      <c r="J26" s="134">
        <v>0</v>
      </c>
      <c r="K26" s="134"/>
      <c r="L26" s="92">
        <f t="shared" si="6"/>
        <v>-426.529</v>
      </c>
      <c r="M26" s="93">
        <f t="shared" si="4"/>
        <v>1.3169906588869889</v>
      </c>
      <c r="N26" s="94" t="str">
        <f>+'IC ANCH-SARC VIII'!O12</f>
        <v>-</v>
      </c>
      <c r="O26" s="70">
        <v>0</v>
      </c>
      <c r="P26" s="492">
        <f t="shared" si="7"/>
        <v>0</v>
      </c>
      <c r="S26" s="492"/>
    </row>
    <row r="27" spans="2:19" s="70" customFormat="1" ht="13.15" customHeight="1">
      <c r="B27" s="131">
        <v>10</v>
      </c>
      <c r="C27" s="827"/>
      <c r="D27" s="132" t="s">
        <v>158</v>
      </c>
      <c r="E27" s="112" t="s">
        <v>27</v>
      </c>
      <c r="F27" s="135">
        <v>405.399</v>
      </c>
      <c r="G27" s="137"/>
      <c r="H27" s="88">
        <f t="shared" si="8"/>
        <v>405.399</v>
      </c>
      <c r="I27" s="134">
        <v>484.09</v>
      </c>
      <c r="J27" s="134">
        <v>0</v>
      </c>
      <c r="K27" s="134"/>
      <c r="L27" s="92">
        <f t="shared" si="6"/>
        <v>-78.690999999999974</v>
      </c>
      <c r="M27" s="93">
        <f t="shared" si="4"/>
        <v>1.194107533565697</v>
      </c>
      <c r="N27" s="94" t="str">
        <f>+'IC ANCH-SARC VIII'!O13</f>
        <v>-</v>
      </c>
      <c r="O27" s="70">
        <v>0</v>
      </c>
      <c r="P27" s="492">
        <f t="shared" si="7"/>
        <v>0</v>
      </c>
      <c r="S27" s="492"/>
    </row>
    <row r="28" spans="2:19" s="70" customFormat="1" ht="13.15" customHeight="1">
      <c r="B28" s="131">
        <v>11</v>
      </c>
      <c r="C28" s="827"/>
      <c r="D28" s="132" t="s">
        <v>159</v>
      </c>
      <c r="E28" s="112" t="s">
        <v>27</v>
      </c>
      <c r="F28" s="135">
        <v>759.42700000000002</v>
      </c>
      <c r="G28" s="137"/>
      <c r="H28" s="88">
        <f>F28+G28</f>
        <v>759.42700000000002</v>
      </c>
      <c r="I28" s="134">
        <v>1225.732</v>
      </c>
      <c r="J28" s="134">
        <v>0</v>
      </c>
      <c r="K28" s="134"/>
      <c r="L28" s="92">
        <f t="shared" si="6"/>
        <v>-466.30499999999995</v>
      </c>
      <c r="M28" s="93">
        <f t="shared" si="4"/>
        <v>1.6140221509111474</v>
      </c>
      <c r="N28" s="94" t="str">
        <f>+'IC ANCH-SARC VIII'!O14</f>
        <v>-</v>
      </c>
      <c r="O28" s="70">
        <v>0</v>
      </c>
      <c r="P28" s="492">
        <f t="shared" si="7"/>
        <v>0</v>
      </c>
      <c r="S28" s="492"/>
    </row>
    <row r="29" spans="2:19" s="70" customFormat="1" ht="13.15" customHeight="1">
      <c r="B29" s="131">
        <v>12</v>
      </c>
      <c r="C29" s="827"/>
      <c r="D29" s="132" t="s">
        <v>160</v>
      </c>
      <c r="E29" s="112" t="s">
        <v>27</v>
      </c>
      <c r="F29" s="135">
        <v>793.12199999999996</v>
      </c>
      <c r="G29" s="137">
        <f>-10-11-8-12-9</f>
        <v>-50</v>
      </c>
      <c r="H29" s="88">
        <f t="shared" ref="H29:H50" si="9">F29+G29</f>
        <v>743.12199999999996</v>
      </c>
      <c r="I29" s="134">
        <v>781.077</v>
      </c>
      <c r="J29" s="134">
        <v>0</v>
      </c>
      <c r="K29" s="134"/>
      <c r="L29" s="92">
        <f t="shared" si="6"/>
        <v>-37.955000000000041</v>
      </c>
      <c r="M29" s="93">
        <f t="shared" si="4"/>
        <v>1.0510750590078077</v>
      </c>
      <c r="N29" s="138">
        <f>+'IC ANCH-SARC VIII'!O15</f>
        <v>43551</v>
      </c>
      <c r="O29" s="70">
        <v>-50</v>
      </c>
      <c r="P29" s="492">
        <f t="shared" si="7"/>
        <v>0</v>
      </c>
      <c r="S29" s="492"/>
    </row>
    <row r="30" spans="2:19" s="70" customFormat="1" ht="13.15" customHeight="1">
      <c r="B30" s="131">
        <v>13</v>
      </c>
      <c r="C30" s="827"/>
      <c r="D30" s="132" t="s">
        <v>161</v>
      </c>
      <c r="E30" s="112" t="s">
        <v>27</v>
      </c>
      <c r="F30" s="135">
        <v>960.1</v>
      </c>
      <c r="G30" s="92">
        <f>183.5-57+114</f>
        <v>240.5</v>
      </c>
      <c r="H30" s="88">
        <f t="shared" si="9"/>
        <v>1200.5999999999999</v>
      </c>
      <c r="I30" s="134">
        <v>837.31100000000004</v>
      </c>
      <c r="J30" s="134">
        <v>264.06700000000001</v>
      </c>
      <c r="K30" s="134"/>
      <c r="L30" s="92">
        <f t="shared" si="6"/>
        <v>99.221999999999866</v>
      </c>
      <c r="M30" s="93">
        <f t="shared" si="4"/>
        <v>0.91735632183908067</v>
      </c>
      <c r="N30" s="94" t="str">
        <f>+'IC ANCH-SARC VIII'!O16</f>
        <v>-</v>
      </c>
      <c r="O30" s="70">
        <v>240.5</v>
      </c>
      <c r="P30" s="492">
        <f t="shared" si="7"/>
        <v>0</v>
      </c>
      <c r="S30" s="492"/>
    </row>
    <row r="31" spans="2:19" s="70" customFormat="1" ht="13.15" customHeight="1">
      <c r="B31" s="131">
        <v>14</v>
      </c>
      <c r="C31" s="827"/>
      <c r="D31" s="132" t="s">
        <v>162</v>
      </c>
      <c r="E31" s="112" t="s">
        <v>27</v>
      </c>
      <c r="F31" s="135">
        <v>332.65100000000001</v>
      </c>
      <c r="G31" s="139"/>
      <c r="H31" s="88">
        <f t="shared" si="9"/>
        <v>332.65100000000001</v>
      </c>
      <c r="I31" s="134">
        <v>716.55399999999997</v>
      </c>
      <c r="J31" s="134">
        <v>0</v>
      </c>
      <c r="K31" s="134"/>
      <c r="L31" s="92">
        <f>+H31-I31-J31-K31</f>
        <v>-383.90299999999996</v>
      </c>
      <c r="M31" s="93">
        <f t="shared" si="4"/>
        <v>2.1540713841233003</v>
      </c>
      <c r="N31" s="94" t="str">
        <f>+'IC ANCH-SARC VIII'!O17</f>
        <v>-</v>
      </c>
      <c r="O31" s="70">
        <v>0</v>
      </c>
      <c r="P31" s="492">
        <f t="shared" si="7"/>
        <v>0</v>
      </c>
      <c r="S31" s="492"/>
    </row>
    <row r="32" spans="2:19" s="70" customFormat="1" ht="13.15" customHeight="1">
      <c r="B32" s="131">
        <v>15</v>
      </c>
      <c r="C32" s="827"/>
      <c r="D32" s="132" t="s">
        <v>163</v>
      </c>
      <c r="E32" s="112" t="s">
        <v>27</v>
      </c>
      <c r="F32" s="135">
        <v>21.36</v>
      </c>
      <c r="G32" s="137">
        <f>-14.39-6.9</f>
        <v>-21.29</v>
      </c>
      <c r="H32" s="88">
        <f t="shared" si="9"/>
        <v>7.0000000000000284E-2</v>
      </c>
      <c r="I32" s="134">
        <v>0</v>
      </c>
      <c r="J32" s="134">
        <v>0</v>
      </c>
      <c r="K32" s="134"/>
      <c r="L32" s="92">
        <f t="shared" si="6"/>
        <v>7.0000000000000284E-2</v>
      </c>
      <c r="M32" s="93">
        <f t="shared" si="4"/>
        <v>0</v>
      </c>
      <c r="N32" s="138">
        <f>+'IC ANCH-SARC VIII'!O18</f>
        <v>43537</v>
      </c>
      <c r="O32" s="70">
        <v>-14.39</v>
      </c>
      <c r="P32" s="492">
        <f t="shared" si="7"/>
        <v>6.8999999999999986</v>
      </c>
      <c r="S32" s="492"/>
    </row>
    <row r="33" spans="1:19" s="70" customFormat="1" ht="13.15" customHeight="1">
      <c r="A33" s="140"/>
      <c r="B33" s="131">
        <v>16</v>
      </c>
      <c r="C33" s="827"/>
      <c r="D33" s="132" t="s">
        <v>164</v>
      </c>
      <c r="E33" s="112" t="s">
        <v>27</v>
      </c>
      <c r="F33" s="135">
        <v>7813.4179999999997</v>
      </c>
      <c r="G33" s="137">
        <f>11.94+28.7+120+100+400+115</f>
        <v>775.64</v>
      </c>
      <c r="H33" s="88">
        <f t="shared" si="9"/>
        <v>8589.0579999999991</v>
      </c>
      <c r="I33" s="134">
        <v>7901.5110000000004</v>
      </c>
      <c r="J33" s="134">
        <v>315.01499999999999</v>
      </c>
      <c r="K33" s="134"/>
      <c r="L33" s="92">
        <f t="shared" si="6"/>
        <v>372.53199999999867</v>
      </c>
      <c r="M33" s="93">
        <f t="shared" si="4"/>
        <v>0.95662714118358505</v>
      </c>
      <c r="N33" s="94" t="str">
        <f>+'IC ANCH-SARC VIII'!O19</f>
        <v>-</v>
      </c>
      <c r="O33" s="70">
        <v>660.64</v>
      </c>
      <c r="P33" s="492">
        <f t="shared" si="7"/>
        <v>-115</v>
      </c>
      <c r="S33" s="492"/>
    </row>
    <row r="34" spans="1:19" s="70" customFormat="1" ht="13.15" customHeight="1">
      <c r="B34" s="131">
        <v>17</v>
      </c>
      <c r="C34" s="827"/>
      <c r="D34" s="132" t="s">
        <v>165</v>
      </c>
      <c r="E34" s="112" t="s">
        <v>27</v>
      </c>
      <c r="F34" s="135">
        <v>142.869</v>
      </c>
      <c r="G34" s="137">
        <f>-18.55-100</f>
        <v>-118.55</v>
      </c>
      <c r="H34" s="88">
        <f t="shared" si="9"/>
        <v>24.319000000000003</v>
      </c>
      <c r="I34" s="134">
        <v>21.216999999999999</v>
      </c>
      <c r="J34" s="134">
        <v>0</v>
      </c>
      <c r="K34" s="134"/>
      <c r="L34" s="92">
        <f t="shared" si="6"/>
        <v>3.1020000000000039</v>
      </c>
      <c r="M34" s="93">
        <f t="shared" si="4"/>
        <v>0.87244541305152334</v>
      </c>
      <c r="N34" s="94" t="str">
        <f>+'IC ANCH-SARC VIII'!O20</f>
        <v>-</v>
      </c>
      <c r="O34" s="70">
        <v>-118.55</v>
      </c>
      <c r="P34" s="492">
        <f t="shared" si="7"/>
        <v>0</v>
      </c>
      <c r="S34" s="492"/>
    </row>
    <row r="35" spans="1:19" s="70" customFormat="1" ht="13.15" customHeight="1">
      <c r="B35" s="131">
        <v>18</v>
      </c>
      <c r="C35" s="827"/>
      <c r="D35" s="132" t="s">
        <v>166</v>
      </c>
      <c r="E35" s="112" t="s">
        <v>27</v>
      </c>
      <c r="F35" s="135">
        <v>1385.5989999999999</v>
      </c>
      <c r="G35" s="141">
        <v>1</v>
      </c>
      <c r="H35" s="88">
        <f t="shared" si="9"/>
        <v>1386.5989999999999</v>
      </c>
      <c r="I35" s="134">
        <v>2303.047</v>
      </c>
      <c r="J35" s="134">
        <v>84.846999999999994</v>
      </c>
      <c r="K35" s="134"/>
      <c r="L35" s="92">
        <f t="shared" si="6"/>
        <v>-1001.2950000000001</v>
      </c>
      <c r="M35" s="93">
        <f t="shared" si="4"/>
        <v>1.7221229785972731</v>
      </c>
      <c r="N35" s="94" t="str">
        <f>+'IC ANCH-SARC VIII'!O21</f>
        <v>-</v>
      </c>
      <c r="O35" s="70">
        <v>1</v>
      </c>
      <c r="P35" s="492">
        <f t="shared" si="7"/>
        <v>0</v>
      </c>
      <c r="S35" s="492"/>
    </row>
    <row r="36" spans="1:19" s="70" customFormat="1" ht="13.15" customHeight="1">
      <c r="B36" s="131">
        <v>19</v>
      </c>
      <c r="C36" s="827"/>
      <c r="D36" s="132" t="s">
        <v>167</v>
      </c>
      <c r="E36" s="112" t="s">
        <v>27</v>
      </c>
      <c r="F36" s="135">
        <v>851.94399999999996</v>
      </c>
      <c r="G36" s="137"/>
      <c r="H36" s="88">
        <f t="shared" si="9"/>
        <v>851.94399999999996</v>
      </c>
      <c r="I36" s="142">
        <v>802.32500000000005</v>
      </c>
      <c r="J36" s="142">
        <v>0</v>
      </c>
      <c r="K36" s="142"/>
      <c r="L36" s="92">
        <f t="shared" si="6"/>
        <v>49.618999999999915</v>
      </c>
      <c r="M36" s="93">
        <f t="shared" si="4"/>
        <v>0.94175790897054279</v>
      </c>
      <c r="N36" s="94" t="str">
        <f>+'IC ANCH-SARC VIII'!O22</f>
        <v>-</v>
      </c>
      <c r="O36" s="70">
        <v>0</v>
      </c>
      <c r="P36" s="492">
        <f t="shared" si="7"/>
        <v>0</v>
      </c>
      <c r="S36" s="492"/>
    </row>
    <row r="37" spans="1:19" s="70" customFormat="1" ht="13.15" customHeight="1">
      <c r="B37" s="131">
        <v>20</v>
      </c>
      <c r="C37" s="827"/>
      <c r="D37" s="132" t="s">
        <v>168</v>
      </c>
      <c r="E37" s="112" t="s">
        <v>27</v>
      </c>
      <c r="F37" s="135">
        <v>955.44200000000001</v>
      </c>
      <c r="G37" s="137"/>
      <c r="H37" s="88">
        <f t="shared" si="9"/>
        <v>955.44200000000001</v>
      </c>
      <c r="I37" s="134">
        <v>1248.616</v>
      </c>
      <c r="J37" s="134">
        <v>0</v>
      </c>
      <c r="K37" s="134"/>
      <c r="L37" s="92">
        <f t="shared" si="6"/>
        <v>-293.17399999999998</v>
      </c>
      <c r="M37" s="93">
        <f t="shared" si="4"/>
        <v>1.3068464647775584</v>
      </c>
      <c r="N37" s="94" t="str">
        <f>+'IC ANCH-SARC VIII'!O23</f>
        <v>-</v>
      </c>
      <c r="O37" s="70">
        <v>0</v>
      </c>
      <c r="P37" s="492">
        <f t="shared" si="7"/>
        <v>0</v>
      </c>
      <c r="S37" s="492"/>
    </row>
    <row r="38" spans="1:19" s="70" customFormat="1" ht="13.15" customHeight="1">
      <c r="B38" s="131">
        <v>21</v>
      </c>
      <c r="C38" s="827"/>
      <c r="D38" s="132" t="s">
        <v>169</v>
      </c>
      <c r="E38" s="112" t="s">
        <v>27</v>
      </c>
      <c r="F38" s="135">
        <v>1735.771</v>
      </c>
      <c r="G38" s="137"/>
      <c r="H38" s="88">
        <f t="shared" si="9"/>
        <v>1735.771</v>
      </c>
      <c r="I38" s="134">
        <v>2361.268</v>
      </c>
      <c r="J38" s="134">
        <v>0</v>
      </c>
      <c r="K38" s="134"/>
      <c r="L38" s="92">
        <f t="shared" si="6"/>
        <v>-625.49700000000007</v>
      </c>
      <c r="M38" s="93">
        <f t="shared" si="4"/>
        <v>1.3603568673517417</v>
      </c>
      <c r="N38" s="94" t="str">
        <f>+'IC ANCH-SARC VIII'!O24</f>
        <v>-</v>
      </c>
      <c r="O38" s="70">
        <v>0</v>
      </c>
      <c r="P38" s="492">
        <f t="shared" si="7"/>
        <v>0</v>
      </c>
      <c r="S38" s="492"/>
    </row>
    <row r="39" spans="1:19" s="70" customFormat="1" ht="13.15" customHeight="1">
      <c r="B39" s="131">
        <v>22</v>
      </c>
      <c r="C39" s="827"/>
      <c r="D39" s="132" t="s">
        <v>170</v>
      </c>
      <c r="E39" s="112" t="s">
        <v>27</v>
      </c>
      <c r="F39" s="135">
        <v>1584.3</v>
      </c>
      <c r="G39" s="136"/>
      <c r="H39" s="88">
        <f t="shared" si="9"/>
        <v>1584.3</v>
      </c>
      <c r="I39" s="134">
        <v>1219.7080000000001</v>
      </c>
      <c r="J39" s="134">
        <v>0</v>
      </c>
      <c r="K39" s="134"/>
      <c r="L39" s="92">
        <f t="shared" si="6"/>
        <v>364.59199999999987</v>
      </c>
      <c r="M39" s="93">
        <f t="shared" si="4"/>
        <v>0.76987186770182425</v>
      </c>
      <c r="N39" s="94" t="str">
        <f>+'IC ANCH-SARC VIII'!O25</f>
        <v>-</v>
      </c>
      <c r="O39" s="70">
        <v>0</v>
      </c>
      <c r="P39" s="492">
        <f t="shared" si="7"/>
        <v>0</v>
      </c>
      <c r="S39" s="492"/>
    </row>
    <row r="40" spans="1:19" s="70" customFormat="1" ht="13.15" customHeight="1">
      <c r="B40" s="131">
        <v>23</v>
      </c>
      <c r="C40" s="827"/>
      <c r="D40" s="132" t="s">
        <v>171</v>
      </c>
      <c r="E40" s="112" t="s">
        <v>27</v>
      </c>
      <c r="F40" s="135">
        <v>1495.4190000000001</v>
      </c>
      <c r="G40" s="137"/>
      <c r="H40" s="88">
        <f t="shared" si="9"/>
        <v>1495.4190000000001</v>
      </c>
      <c r="I40" s="134">
        <v>2014.623</v>
      </c>
      <c r="J40" s="134">
        <v>0</v>
      </c>
      <c r="K40" s="134"/>
      <c r="L40" s="92">
        <f t="shared" si="6"/>
        <v>-519.20399999999995</v>
      </c>
      <c r="M40" s="93">
        <f t="shared" si="4"/>
        <v>1.3471963376150764</v>
      </c>
      <c r="N40" s="94" t="str">
        <f>+'IC ANCH-SARC VIII'!O26</f>
        <v>-</v>
      </c>
      <c r="O40" s="70">
        <v>0</v>
      </c>
      <c r="P40" s="492">
        <f t="shared" si="7"/>
        <v>0</v>
      </c>
      <c r="S40" s="492"/>
    </row>
    <row r="41" spans="1:19" s="70" customFormat="1" ht="13.15" customHeight="1">
      <c r="B41" s="131">
        <v>24</v>
      </c>
      <c r="C41" s="827"/>
      <c r="D41" s="132" t="s">
        <v>172</v>
      </c>
      <c r="E41" s="112" t="s">
        <v>27</v>
      </c>
      <c r="F41" s="135">
        <v>88.085999999999999</v>
      </c>
      <c r="G41" s="137">
        <f>130+63</f>
        <v>193</v>
      </c>
      <c r="H41" s="88">
        <f t="shared" si="9"/>
        <v>281.08600000000001</v>
      </c>
      <c r="I41" s="134">
        <v>24.427</v>
      </c>
      <c r="J41" s="134">
        <v>269.36799999999999</v>
      </c>
      <c r="K41" s="134"/>
      <c r="L41" s="92">
        <f t="shared" si="6"/>
        <v>-12.709000000000003</v>
      </c>
      <c r="M41" s="93">
        <f t="shared" si="4"/>
        <v>1.0452139202948565</v>
      </c>
      <c r="N41" s="138">
        <f>+'IC ANCH-SARC VIII'!O27</f>
        <v>43641</v>
      </c>
      <c r="O41" s="70">
        <v>193</v>
      </c>
      <c r="P41" s="492">
        <f t="shared" si="7"/>
        <v>0</v>
      </c>
      <c r="S41" s="492"/>
    </row>
    <row r="42" spans="1:19" s="70" customFormat="1" ht="13.15" customHeight="1">
      <c r="B42" s="131">
        <v>25</v>
      </c>
      <c r="C42" s="827"/>
      <c r="D42" s="132" t="s">
        <v>173</v>
      </c>
      <c r="E42" s="112" t="s">
        <v>27</v>
      </c>
      <c r="F42" s="135">
        <v>1116.4190000000001</v>
      </c>
      <c r="G42" s="137"/>
      <c r="H42" s="88">
        <f t="shared" si="9"/>
        <v>1116.4190000000001</v>
      </c>
      <c r="I42" s="134">
        <v>1499.499</v>
      </c>
      <c r="J42" s="134">
        <v>0</v>
      </c>
      <c r="K42" s="134"/>
      <c r="L42" s="92">
        <f t="shared" si="6"/>
        <v>-383.07999999999993</v>
      </c>
      <c r="M42" s="93">
        <f t="shared" si="4"/>
        <v>1.3431328202046005</v>
      </c>
      <c r="N42" s="94" t="str">
        <f>+'IC ANCH-SARC VIII'!O28</f>
        <v>-</v>
      </c>
      <c r="O42" s="70">
        <v>0</v>
      </c>
      <c r="P42" s="492">
        <f t="shared" si="7"/>
        <v>0</v>
      </c>
      <c r="S42" s="492"/>
    </row>
    <row r="43" spans="1:19" s="70" customFormat="1" ht="13.15" customHeight="1">
      <c r="B43" s="131">
        <v>26</v>
      </c>
      <c r="C43" s="827"/>
      <c r="D43" s="132" t="s">
        <v>174</v>
      </c>
      <c r="E43" s="112" t="s">
        <v>27</v>
      </c>
      <c r="F43" s="135">
        <v>4.4219999999999997</v>
      </c>
      <c r="G43" s="137">
        <v>-4.4000000000000004</v>
      </c>
      <c r="H43" s="88">
        <f t="shared" si="9"/>
        <v>2.1999999999999353E-2</v>
      </c>
      <c r="I43" s="134">
        <v>0</v>
      </c>
      <c r="J43" s="134">
        <v>0</v>
      </c>
      <c r="K43" s="134"/>
      <c r="L43" s="92">
        <f t="shared" si="6"/>
        <v>2.1999999999999353E-2</v>
      </c>
      <c r="M43" s="93">
        <f t="shared" si="4"/>
        <v>0</v>
      </c>
      <c r="N43" s="94">
        <f>+'IC ANCH-SARC VIII'!O29</f>
        <v>43628</v>
      </c>
      <c r="O43" s="70">
        <v>-4.4000000000000004</v>
      </c>
      <c r="P43" s="492">
        <f t="shared" si="7"/>
        <v>0</v>
      </c>
      <c r="S43" s="492"/>
    </row>
    <row r="44" spans="1:19" s="70" customFormat="1" ht="13.15" customHeight="1">
      <c r="B44" s="131">
        <v>27</v>
      </c>
      <c r="C44" s="827"/>
      <c r="D44" s="132" t="s">
        <v>175</v>
      </c>
      <c r="E44" s="112" t="s">
        <v>27</v>
      </c>
      <c r="F44" s="135">
        <v>852.38900000000001</v>
      </c>
      <c r="G44" s="137"/>
      <c r="H44" s="88">
        <f t="shared" si="9"/>
        <v>852.38900000000001</v>
      </c>
      <c r="I44" s="134">
        <v>1520.1510000000001</v>
      </c>
      <c r="J44" s="134">
        <v>0</v>
      </c>
      <c r="K44" s="134"/>
      <c r="L44" s="92">
        <f t="shared" si="6"/>
        <v>-667.76200000000006</v>
      </c>
      <c r="M44" s="93">
        <f t="shared" si="4"/>
        <v>1.783400536609459</v>
      </c>
      <c r="N44" s="94" t="str">
        <f>+'IC ANCH-SARC VIII'!O30</f>
        <v>-</v>
      </c>
      <c r="O44" s="70">
        <v>0</v>
      </c>
      <c r="P44" s="492">
        <f t="shared" si="7"/>
        <v>0</v>
      </c>
      <c r="S44" s="492"/>
    </row>
    <row r="45" spans="1:19" s="70" customFormat="1" ht="13.15" customHeight="1">
      <c r="B45" s="131">
        <v>28</v>
      </c>
      <c r="C45" s="827"/>
      <c r="D45" s="132" t="s">
        <v>176</v>
      </c>
      <c r="E45" s="112" t="s">
        <v>27</v>
      </c>
      <c r="F45" s="135">
        <v>19.59</v>
      </c>
      <c r="G45" s="137">
        <f>-13.2-6.38</f>
        <v>-19.579999999999998</v>
      </c>
      <c r="H45" s="88">
        <f t="shared" si="9"/>
        <v>1.0000000000001563E-2</v>
      </c>
      <c r="I45" s="134">
        <v>0</v>
      </c>
      <c r="J45" s="134">
        <v>0</v>
      </c>
      <c r="K45" s="134"/>
      <c r="L45" s="92">
        <f t="shared" si="6"/>
        <v>1.0000000000001563E-2</v>
      </c>
      <c r="M45" s="93">
        <f t="shared" si="4"/>
        <v>0</v>
      </c>
      <c r="N45" s="138">
        <f>+'IC ANCH-SARC VIII'!O31</f>
        <v>43537</v>
      </c>
      <c r="O45" s="70">
        <v>-19.579999999999998</v>
      </c>
      <c r="P45" s="492">
        <f t="shared" si="7"/>
        <v>0</v>
      </c>
      <c r="S45" s="492"/>
    </row>
    <row r="46" spans="1:19" s="70" customFormat="1" ht="13.15" customHeight="1">
      <c r="B46" s="131">
        <v>29</v>
      </c>
      <c r="C46" s="827"/>
      <c r="D46" s="132" t="s">
        <v>177</v>
      </c>
      <c r="E46" s="143" t="s">
        <v>27</v>
      </c>
      <c r="F46" s="144">
        <v>1657.308</v>
      </c>
      <c r="G46" s="137">
        <v>7</v>
      </c>
      <c r="H46" s="88">
        <f t="shared" si="9"/>
        <v>1664.308</v>
      </c>
      <c r="I46" s="134">
        <v>2127.5329999999999</v>
      </c>
      <c r="J46" s="134">
        <v>0</v>
      </c>
      <c r="K46" s="145"/>
      <c r="L46" s="92">
        <f t="shared" si="6"/>
        <v>-463.22499999999991</v>
      </c>
      <c r="M46" s="93">
        <f t="shared" si="4"/>
        <v>1.2783288910466091</v>
      </c>
      <c r="N46" s="146" t="str">
        <f>+'IC ANCH-SARC VIII'!O32</f>
        <v>-</v>
      </c>
      <c r="O46" s="70">
        <v>-1E-3</v>
      </c>
      <c r="P46" s="492">
        <f t="shared" si="7"/>
        <v>-7.0010000000000003</v>
      </c>
      <c r="S46" s="492"/>
    </row>
    <row r="47" spans="1:19" s="70" customFormat="1" ht="13.15" customHeight="1">
      <c r="B47" s="131">
        <v>30</v>
      </c>
      <c r="C47" s="827"/>
      <c r="D47" s="132" t="s">
        <v>178</v>
      </c>
      <c r="E47" s="112" t="s">
        <v>27</v>
      </c>
      <c r="F47" s="135">
        <v>2471.9960000000001</v>
      </c>
      <c r="G47" s="137"/>
      <c r="H47" s="88">
        <f t="shared" si="9"/>
        <v>2471.9960000000001</v>
      </c>
      <c r="I47" s="134">
        <v>3705.9630000000002</v>
      </c>
      <c r="J47" s="134">
        <v>0</v>
      </c>
      <c r="K47" s="134"/>
      <c r="L47" s="92">
        <f t="shared" si="6"/>
        <v>-1233.9670000000001</v>
      </c>
      <c r="M47" s="93">
        <f t="shared" si="4"/>
        <v>1.4991783967287973</v>
      </c>
      <c r="N47" s="94" t="str">
        <f>+'IC ANCH-SARC VIII'!O33</f>
        <v>-</v>
      </c>
      <c r="O47" s="70">
        <v>0</v>
      </c>
      <c r="P47" s="492">
        <f t="shared" si="7"/>
        <v>0</v>
      </c>
      <c r="S47" s="492"/>
    </row>
    <row r="48" spans="1:19" s="70" customFormat="1" ht="13.15" customHeight="1">
      <c r="B48" s="131">
        <v>31</v>
      </c>
      <c r="C48" s="827"/>
      <c r="D48" s="132" t="s">
        <v>179</v>
      </c>
      <c r="E48" s="112" t="s">
        <v>27</v>
      </c>
      <c r="F48" s="135">
        <v>6.0000000000000001E-3</v>
      </c>
      <c r="G48" s="137"/>
      <c r="H48" s="88">
        <f t="shared" si="9"/>
        <v>6.0000000000000001E-3</v>
      </c>
      <c r="I48" s="134">
        <v>0</v>
      </c>
      <c r="J48" s="134">
        <v>0</v>
      </c>
      <c r="K48" s="134"/>
      <c r="L48" s="92">
        <f t="shared" si="6"/>
        <v>6.0000000000000001E-3</v>
      </c>
      <c r="M48" s="93">
        <f t="shared" si="4"/>
        <v>0</v>
      </c>
      <c r="N48" s="94" t="str">
        <f>+'IC ANCH-SARC VIII'!O34</f>
        <v>-</v>
      </c>
      <c r="O48" s="70">
        <v>0</v>
      </c>
      <c r="P48" s="492">
        <f t="shared" si="7"/>
        <v>0</v>
      </c>
      <c r="S48" s="492"/>
    </row>
    <row r="49" spans="2:19" s="70" customFormat="1" ht="13.15" customHeight="1">
      <c r="B49" s="131">
        <v>32</v>
      </c>
      <c r="C49" s="827"/>
      <c r="D49" s="132" t="s">
        <v>180</v>
      </c>
      <c r="E49" s="112" t="s">
        <v>27</v>
      </c>
      <c r="F49" s="135">
        <v>205.535</v>
      </c>
      <c r="G49" s="137">
        <f>-1-0.5-0.5-0.5-0.5-0.5-0.5-0.5</f>
        <v>-4.5</v>
      </c>
      <c r="H49" s="88">
        <f t="shared" si="9"/>
        <v>201.035</v>
      </c>
      <c r="I49" s="134">
        <v>166.167</v>
      </c>
      <c r="J49" s="134">
        <v>0</v>
      </c>
      <c r="K49" s="134"/>
      <c r="L49" s="92">
        <f t="shared" si="6"/>
        <v>34.867999999999995</v>
      </c>
      <c r="M49" s="93">
        <f t="shared" si="4"/>
        <v>0.82655756460317853</v>
      </c>
      <c r="N49" s="94" t="str">
        <f>+'IC ANCH-SARC VIII'!O35</f>
        <v>-</v>
      </c>
      <c r="O49" s="70">
        <v>-5</v>
      </c>
      <c r="P49" s="492">
        <f t="shared" si="7"/>
        <v>-0.5</v>
      </c>
      <c r="S49" s="492"/>
    </row>
    <row r="50" spans="2:19" s="70" customFormat="1" ht="13.15" customHeight="1">
      <c r="B50" s="131">
        <v>33</v>
      </c>
      <c r="C50" s="827"/>
      <c r="D50" s="132" t="s">
        <v>181</v>
      </c>
      <c r="E50" s="112" t="s">
        <v>27</v>
      </c>
      <c r="F50" s="135">
        <v>653.73599999999999</v>
      </c>
      <c r="G50" s="92"/>
      <c r="H50" s="88">
        <f t="shared" si="9"/>
        <v>653.73599999999999</v>
      </c>
      <c r="I50" s="134">
        <v>237.17400000000001</v>
      </c>
      <c r="J50" s="134">
        <v>0</v>
      </c>
      <c r="K50" s="134"/>
      <c r="L50" s="92">
        <f t="shared" si="6"/>
        <v>416.56200000000001</v>
      </c>
      <c r="M50" s="93">
        <f t="shared" si="4"/>
        <v>0.36279782664561844</v>
      </c>
      <c r="N50" s="94" t="str">
        <f>+'IC ANCH-SARC VIII'!O36</f>
        <v>-</v>
      </c>
      <c r="O50" s="70">
        <v>0</v>
      </c>
      <c r="P50" s="492">
        <f t="shared" si="7"/>
        <v>0</v>
      </c>
      <c r="S50" s="492"/>
    </row>
    <row r="51" spans="2:19" s="70" customFormat="1" ht="13.15" customHeight="1">
      <c r="B51" s="131">
        <v>34</v>
      </c>
      <c r="C51" s="827"/>
      <c r="D51" s="132" t="s">
        <v>182</v>
      </c>
      <c r="E51" s="112" t="s">
        <v>27</v>
      </c>
      <c r="F51" s="135">
        <v>218.53100000000001</v>
      </c>
      <c r="G51" s="139">
        <f>-1-1-1</f>
        <v>-3</v>
      </c>
      <c r="H51" s="88">
        <f>F51+G51</f>
        <v>215.53100000000001</v>
      </c>
      <c r="I51" s="134">
        <v>190.09200000000001</v>
      </c>
      <c r="J51" s="134">
        <v>0</v>
      </c>
      <c r="K51" s="134"/>
      <c r="L51" s="92">
        <f>+H51-I51-J51-K51</f>
        <v>25.438999999999993</v>
      </c>
      <c r="M51" s="93">
        <f>+(I51+J51+K51)/H51</f>
        <v>0.88197057499849218</v>
      </c>
      <c r="N51" s="94" t="str">
        <f>+'IC ANCH-SARC VIII'!O37</f>
        <v>-</v>
      </c>
      <c r="O51" s="70">
        <v>-3</v>
      </c>
      <c r="P51" s="492">
        <f t="shared" si="7"/>
        <v>0</v>
      </c>
      <c r="S51" s="492"/>
    </row>
    <row r="52" spans="2:19" s="70" customFormat="1" ht="13.15" customHeight="1">
      <c r="B52" s="131">
        <v>35</v>
      </c>
      <c r="C52" s="827"/>
      <c r="D52" s="132" t="s">
        <v>183</v>
      </c>
      <c r="E52" s="112" t="s">
        <v>27</v>
      </c>
      <c r="F52" s="135">
        <v>1120.952</v>
      </c>
      <c r="G52" s="137">
        <f>113.5+30.5</f>
        <v>144</v>
      </c>
      <c r="H52" s="88">
        <f t="shared" ref="H52:H93" si="10">F52+G52</f>
        <v>1264.952</v>
      </c>
      <c r="I52" s="134">
        <v>1652.499</v>
      </c>
      <c r="J52" s="134">
        <v>113.5</v>
      </c>
      <c r="K52" s="134"/>
      <c r="L52" s="92">
        <f t="shared" si="6"/>
        <v>-501.04700000000003</v>
      </c>
      <c r="M52" s="93">
        <f t="shared" si="4"/>
        <v>1.3960996148470457</v>
      </c>
      <c r="N52" s="94" t="str">
        <f>+'IC ANCH-SARC VIII'!O38</f>
        <v>-</v>
      </c>
      <c r="O52" s="70">
        <v>144</v>
      </c>
      <c r="P52" s="492">
        <f t="shared" si="7"/>
        <v>0</v>
      </c>
      <c r="S52" s="492"/>
    </row>
    <row r="53" spans="2:19" s="70" customFormat="1" ht="13.15" customHeight="1">
      <c r="B53" s="131">
        <v>36</v>
      </c>
      <c r="C53" s="827"/>
      <c r="D53" s="132" t="s">
        <v>184</v>
      </c>
      <c r="E53" s="112" t="s">
        <v>27</v>
      </c>
      <c r="F53" s="135">
        <v>592.57100000000003</v>
      </c>
      <c r="G53" s="137"/>
      <c r="H53" s="88">
        <f t="shared" si="10"/>
        <v>592.57100000000003</v>
      </c>
      <c r="I53" s="134">
        <v>395.48200000000003</v>
      </c>
      <c r="J53" s="134">
        <v>0</v>
      </c>
      <c r="K53" s="134"/>
      <c r="L53" s="92">
        <f t="shared" si="6"/>
        <v>197.089</v>
      </c>
      <c r="M53" s="93">
        <f t="shared" si="4"/>
        <v>0.66740019339454681</v>
      </c>
      <c r="N53" s="94" t="str">
        <f>+'IC ANCH-SARC VIII'!O39</f>
        <v>-</v>
      </c>
      <c r="O53" s="70">
        <v>0</v>
      </c>
      <c r="P53" s="492">
        <f t="shared" si="7"/>
        <v>0</v>
      </c>
      <c r="S53" s="492"/>
    </row>
    <row r="54" spans="2:19" s="70" customFormat="1" ht="13.15" customHeight="1">
      <c r="B54" s="131">
        <v>37</v>
      </c>
      <c r="C54" s="827"/>
      <c r="D54" s="132" t="s">
        <v>185</v>
      </c>
      <c r="E54" s="112" t="s">
        <v>27</v>
      </c>
      <c r="F54" s="135">
        <v>352.09300000000002</v>
      </c>
      <c r="G54" s="137"/>
      <c r="H54" s="88">
        <f t="shared" si="10"/>
        <v>352.09300000000002</v>
      </c>
      <c r="I54" s="134">
        <v>196.80199999999999</v>
      </c>
      <c r="J54" s="134">
        <v>0</v>
      </c>
      <c r="K54" s="134"/>
      <c r="L54" s="92">
        <f t="shared" si="6"/>
        <v>155.29100000000003</v>
      </c>
      <c r="M54" s="93">
        <f t="shared" si="4"/>
        <v>0.55894891406531788</v>
      </c>
      <c r="N54" s="94" t="str">
        <f>+'IC ANCH-SARC VIII'!O40</f>
        <v>-</v>
      </c>
      <c r="O54" s="70">
        <v>0</v>
      </c>
      <c r="P54" s="492">
        <f t="shared" si="7"/>
        <v>0</v>
      </c>
      <c r="S54" s="492"/>
    </row>
    <row r="55" spans="2:19" s="70" customFormat="1" ht="13.15" customHeight="1">
      <c r="B55" s="131">
        <v>38</v>
      </c>
      <c r="C55" s="827"/>
      <c r="D55" s="132" t="s">
        <v>186</v>
      </c>
      <c r="E55" s="112" t="s">
        <v>27</v>
      </c>
      <c r="F55" s="135">
        <v>1101.684</v>
      </c>
      <c r="G55" s="141"/>
      <c r="H55" s="88">
        <f t="shared" si="10"/>
        <v>1101.684</v>
      </c>
      <c r="I55" s="134">
        <v>1299.259</v>
      </c>
      <c r="J55" s="134">
        <v>0</v>
      </c>
      <c r="K55" s="134"/>
      <c r="L55" s="92">
        <f t="shared" si="6"/>
        <v>-197.57500000000005</v>
      </c>
      <c r="M55" s="93">
        <f t="shared" si="4"/>
        <v>1.1793390845287759</v>
      </c>
      <c r="N55" s="94" t="str">
        <f>+'IC ANCH-SARC VIII'!O41</f>
        <v>-</v>
      </c>
      <c r="O55" s="70">
        <v>0</v>
      </c>
      <c r="P55" s="492">
        <f t="shared" si="7"/>
        <v>0</v>
      </c>
      <c r="S55" s="492"/>
    </row>
    <row r="56" spans="2:19" s="70" customFormat="1" ht="13.15" customHeight="1">
      <c r="B56" s="131">
        <v>39</v>
      </c>
      <c r="C56" s="827"/>
      <c r="D56" s="132" t="s">
        <v>187</v>
      </c>
      <c r="E56" s="112" t="s">
        <v>27</v>
      </c>
      <c r="F56" s="135">
        <v>141.77199999999999</v>
      </c>
      <c r="G56" s="137">
        <v>-55</v>
      </c>
      <c r="H56" s="88">
        <f t="shared" si="10"/>
        <v>86.771999999999991</v>
      </c>
      <c r="I56" s="134">
        <v>72.566999999999993</v>
      </c>
      <c r="J56" s="134">
        <v>0</v>
      </c>
      <c r="K56" s="134"/>
      <c r="L56" s="92">
        <f t="shared" si="6"/>
        <v>14.204999999999998</v>
      </c>
      <c r="M56" s="93">
        <f t="shared" si="4"/>
        <v>0.83629511824090719</v>
      </c>
      <c r="N56" s="94" t="str">
        <f>+'IC ANCH-SARC VIII'!O42</f>
        <v>-</v>
      </c>
      <c r="O56" s="70">
        <v>-55</v>
      </c>
      <c r="P56" s="492">
        <f t="shared" si="7"/>
        <v>0</v>
      </c>
      <c r="S56" s="492"/>
    </row>
    <row r="57" spans="2:19" s="70" customFormat="1" ht="13.15" customHeight="1">
      <c r="B57" s="131">
        <v>40</v>
      </c>
      <c r="C57" s="827"/>
      <c r="D57" s="132" t="s">
        <v>188</v>
      </c>
      <c r="E57" s="112" t="s">
        <v>27</v>
      </c>
      <c r="F57" s="135">
        <v>507.80599999999998</v>
      </c>
      <c r="G57" s="137"/>
      <c r="H57" s="88">
        <f t="shared" si="10"/>
        <v>507.80599999999998</v>
      </c>
      <c r="I57" s="134">
        <v>912.08500000000004</v>
      </c>
      <c r="J57" s="134">
        <v>0</v>
      </c>
      <c r="K57" s="134"/>
      <c r="L57" s="92">
        <f t="shared" si="6"/>
        <v>-404.27900000000005</v>
      </c>
      <c r="M57" s="93">
        <f t="shared" si="4"/>
        <v>1.7961288366029549</v>
      </c>
      <c r="N57" s="94" t="str">
        <f>+'IC ANCH-SARC VIII'!O43</f>
        <v>-</v>
      </c>
      <c r="O57" s="70">
        <v>0</v>
      </c>
      <c r="P57" s="492">
        <f t="shared" si="7"/>
        <v>0</v>
      </c>
      <c r="S57" s="492"/>
    </row>
    <row r="58" spans="2:19" s="70" customFormat="1" ht="13.15" customHeight="1">
      <c r="B58" s="131">
        <v>41</v>
      </c>
      <c r="C58" s="827"/>
      <c r="D58" s="132" t="s">
        <v>189</v>
      </c>
      <c r="E58" s="112" t="s">
        <v>27</v>
      </c>
      <c r="F58" s="135">
        <v>1067.942</v>
      </c>
      <c r="G58" s="137"/>
      <c r="H58" s="88">
        <f t="shared" si="10"/>
        <v>1067.942</v>
      </c>
      <c r="I58" s="134">
        <v>1351.7809999999999</v>
      </c>
      <c r="J58" s="134">
        <v>0</v>
      </c>
      <c r="K58" s="134"/>
      <c r="L58" s="92">
        <f t="shared" si="6"/>
        <v>-283.83899999999994</v>
      </c>
      <c r="M58" s="93">
        <f t="shared" si="4"/>
        <v>1.2657812877478365</v>
      </c>
      <c r="N58" s="94" t="str">
        <f>+'IC ANCH-SARC VIII'!O44</f>
        <v>-</v>
      </c>
      <c r="O58" s="70">
        <v>0</v>
      </c>
      <c r="P58" s="492">
        <f t="shared" si="7"/>
        <v>0</v>
      </c>
      <c r="S58" s="492"/>
    </row>
    <row r="59" spans="2:19" s="70" customFormat="1" ht="13.15" customHeight="1">
      <c r="B59" s="131">
        <v>42</v>
      </c>
      <c r="C59" s="827"/>
      <c r="D59" s="132" t="s">
        <v>190</v>
      </c>
      <c r="E59" s="112" t="s">
        <v>27</v>
      </c>
      <c r="F59" s="135">
        <v>394.31700000000001</v>
      </c>
      <c r="G59" s="136">
        <f>-16.08+20</f>
        <v>3.9200000000000017</v>
      </c>
      <c r="H59" s="88">
        <f t="shared" si="10"/>
        <v>398.23700000000002</v>
      </c>
      <c r="I59" s="134">
        <v>288</v>
      </c>
      <c r="J59" s="134">
        <v>5.5620000000000003</v>
      </c>
      <c r="K59" s="134"/>
      <c r="L59" s="92">
        <f t="shared" si="6"/>
        <v>104.67500000000003</v>
      </c>
      <c r="M59" s="93">
        <f t="shared" si="4"/>
        <v>0.7371540062826909</v>
      </c>
      <c r="N59" s="94" t="str">
        <f>+'IC ANCH-SARC VIII'!O45</f>
        <v>-</v>
      </c>
      <c r="O59" s="70">
        <v>3.9200000000000017</v>
      </c>
      <c r="P59" s="492">
        <f t="shared" si="7"/>
        <v>0</v>
      </c>
      <c r="S59" s="492"/>
    </row>
    <row r="60" spans="2:19" s="70" customFormat="1" ht="13.15" customHeight="1">
      <c r="B60" s="131">
        <v>43</v>
      </c>
      <c r="C60" s="827"/>
      <c r="D60" s="132" t="s">
        <v>191</v>
      </c>
      <c r="E60" s="112" t="s">
        <v>27</v>
      </c>
      <c r="F60" s="135">
        <v>1324.77</v>
      </c>
      <c r="G60" s="137"/>
      <c r="H60" s="88">
        <f t="shared" si="10"/>
        <v>1324.77</v>
      </c>
      <c r="I60" s="134">
        <v>1495.4</v>
      </c>
      <c r="J60" s="134">
        <v>0</v>
      </c>
      <c r="K60" s="134"/>
      <c r="L60" s="92">
        <f t="shared" si="6"/>
        <v>-170.63000000000011</v>
      </c>
      <c r="M60" s="93">
        <f t="shared" si="4"/>
        <v>1.1287997161771479</v>
      </c>
      <c r="N60" s="94" t="str">
        <f>+'IC ANCH-SARC VIII'!O46</f>
        <v>-</v>
      </c>
      <c r="O60" s="70">
        <v>0</v>
      </c>
      <c r="P60" s="492">
        <f t="shared" si="7"/>
        <v>0</v>
      </c>
      <c r="S60" s="492"/>
    </row>
    <row r="61" spans="2:19" s="70" customFormat="1" ht="13.15" customHeight="1">
      <c r="B61" s="131">
        <v>44</v>
      </c>
      <c r="C61" s="827"/>
      <c r="D61" s="132" t="s">
        <v>192</v>
      </c>
      <c r="E61" s="112" t="s">
        <v>27</v>
      </c>
      <c r="F61" s="142">
        <v>8.2200000000000006</v>
      </c>
      <c r="G61" s="137">
        <v>-5.54</v>
      </c>
      <c r="H61" s="88">
        <f t="shared" si="10"/>
        <v>2.6800000000000006</v>
      </c>
      <c r="I61" s="134">
        <v>0</v>
      </c>
      <c r="J61" s="134">
        <v>0</v>
      </c>
      <c r="K61" s="134"/>
      <c r="L61" s="92">
        <f t="shared" si="6"/>
        <v>2.6800000000000006</v>
      </c>
      <c r="M61" s="93">
        <f t="shared" si="4"/>
        <v>0</v>
      </c>
      <c r="N61" s="138">
        <f>+'IC ANCH-SARC VIII'!O47</f>
        <v>43532</v>
      </c>
      <c r="O61" s="70">
        <v>-5.54</v>
      </c>
      <c r="P61" s="492">
        <f t="shared" si="7"/>
        <v>0</v>
      </c>
      <c r="S61" s="492"/>
    </row>
    <row r="62" spans="2:19" s="70" customFormat="1" ht="13.15" customHeight="1">
      <c r="B62" s="131">
        <v>45</v>
      </c>
      <c r="C62" s="827"/>
      <c r="D62" s="132" t="s">
        <v>193</v>
      </c>
      <c r="E62" s="112" t="s">
        <v>27</v>
      </c>
      <c r="F62" s="135">
        <v>1976.4359999999999</v>
      </c>
      <c r="G62" s="137"/>
      <c r="H62" s="88">
        <f t="shared" si="10"/>
        <v>1976.4359999999999</v>
      </c>
      <c r="I62" s="134">
        <v>3136.616</v>
      </c>
      <c r="J62" s="134">
        <v>0</v>
      </c>
      <c r="K62" s="134"/>
      <c r="L62" s="92">
        <f t="shared" si="6"/>
        <v>-1160.18</v>
      </c>
      <c r="M62" s="93">
        <f t="shared" si="4"/>
        <v>1.5870061059401874</v>
      </c>
      <c r="N62" s="94" t="str">
        <f>+'IC ANCH-SARC VIII'!O48</f>
        <v>-</v>
      </c>
      <c r="O62" s="70">
        <v>0</v>
      </c>
      <c r="P62" s="492">
        <f t="shared" si="7"/>
        <v>0</v>
      </c>
      <c r="S62" s="492"/>
    </row>
    <row r="63" spans="2:19" s="70" customFormat="1" ht="13.15" customHeight="1">
      <c r="B63" s="131">
        <v>46</v>
      </c>
      <c r="C63" s="827"/>
      <c r="D63" s="132" t="s">
        <v>194</v>
      </c>
      <c r="E63" s="112" t="s">
        <v>27</v>
      </c>
      <c r="F63" s="135">
        <v>478.88499999999999</v>
      </c>
      <c r="G63" s="137"/>
      <c r="H63" s="88">
        <f t="shared" si="10"/>
        <v>478.88499999999999</v>
      </c>
      <c r="I63" s="134">
        <v>316.58699999999999</v>
      </c>
      <c r="J63" s="134">
        <v>0</v>
      </c>
      <c r="K63" s="134"/>
      <c r="L63" s="92">
        <f t="shared" si="6"/>
        <v>162.298</v>
      </c>
      <c r="M63" s="93">
        <f t="shared" si="4"/>
        <v>0.66109191141923429</v>
      </c>
      <c r="N63" s="94" t="str">
        <f>+'IC ANCH-SARC VIII'!O49</f>
        <v>-</v>
      </c>
      <c r="O63" s="70">
        <v>0</v>
      </c>
      <c r="P63" s="492">
        <f t="shared" si="7"/>
        <v>0</v>
      </c>
      <c r="S63" s="492"/>
    </row>
    <row r="64" spans="2:19" s="70" customFormat="1" ht="13.15" customHeight="1">
      <c r="B64" s="131">
        <v>47</v>
      </c>
      <c r="C64" s="827"/>
      <c r="D64" s="132" t="s">
        <v>195</v>
      </c>
      <c r="E64" s="112" t="s">
        <v>27</v>
      </c>
      <c r="F64" s="135">
        <v>2272.761</v>
      </c>
      <c r="G64" s="137">
        <v>-2</v>
      </c>
      <c r="H64" s="88">
        <f t="shared" si="10"/>
        <v>2270.761</v>
      </c>
      <c r="I64" s="134">
        <v>2592.4180000000001</v>
      </c>
      <c r="J64" s="134">
        <v>0</v>
      </c>
      <c r="K64" s="134"/>
      <c r="L64" s="92">
        <f t="shared" si="6"/>
        <v>-321.65700000000015</v>
      </c>
      <c r="M64" s="93">
        <f t="shared" si="4"/>
        <v>1.1416516313253575</v>
      </c>
      <c r="N64" s="94" t="str">
        <f>+'IC ANCH-SARC VIII'!O50</f>
        <v>-</v>
      </c>
      <c r="O64" s="70">
        <v>-2</v>
      </c>
      <c r="P64" s="492">
        <f t="shared" si="7"/>
        <v>0</v>
      </c>
      <c r="S64" s="492"/>
    </row>
    <row r="65" spans="1:19" s="70" customFormat="1" ht="13.15" customHeight="1">
      <c r="B65" s="131">
        <v>48</v>
      </c>
      <c r="C65" s="827"/>
      <c r="D65" s="132" t="s">
        <v>196</v>
      </c>
      <c r="E65" s="112" t="s">
        <v>27</v>
      </c>
      <c r="F65" s="135">
        <v>661.48099999999999</v>
      </c>
      <c r="G65" s="137">
        <f>-5-10-5</f>
        <v>-20</v>
      </c>
      <c r="H65" s="88">
        <f t="shared" si="10"/>
        <v>641.48099999999999</v>
      </c>
      <c r="I65" s="134">
        <v>528.43100000000004</v>
      </c>
      <c r="J65" s="134">
        <v>0</v>
      </c>
      <c r="K65" s="134"/>
      <c r="L65" s="92">
        <f t="shared" si="6"/>
        <v>113.04999999999995</v>
      </c>
      <c r="M65" s="93">
        <f t="shared" si="4"/>
        <v>0.82376718873980681</v>
      </c>
      <c r="N65" s="94" t="str">
        <f>+'IC ANCH-SARC VIII'!O51</f>
        <v>-</v>
      </c>
      <c r="O65" s="70">
        <v>-5</v>
      </c>
      <c r="P65" s="492">
        <f t="shared" si="7"/>
        <v>15</v>
      </c>
      <c r="S65" s="492"/>
    </row>
    <row r="66" spans="1:19" s="70" customFormat="1" ht="13.15" customHeight="1">
      <c r="B66" s="131">
        <v>49</v>
      </c>
      <c r="C66" s="827"/>
      <c r="D66" s="132" t="s">
        <v>197</v>
      </c>
      <c r="E66" s="112" t="s">
        <v>27</v>
      </c>
      <c r="F66" s="135">
        <v>1091.8589999999999</v>
      </c>
      <c r="G66" s="137"/>
      <c r="H66" s="88">
        <f t="shared" si="10"/>
        <v>1091.8589999999999</v>
      </c>
      <c r="I66" s="134">
        <v>1742.58</v>
      </c>
      <c r="J66" s="134">
        <v>0</v>
      </c>
      <c r="K66" s="134"/>
      <c r="L66" s="92">
        <f t="shared" si="6"/>
        <v>-650.721</v>
      </c>
      <c r="M66" s="93">
        <f t="shared" si="4"/>
        <v>1.5959753045036036</v>
      </c>
      <c r="N66" s="94" t="str">
        <f>+'IC ANCH-SARC VIII'!O52</f>
        <v>-</v>
      </c>
      <c r="O66" s="70">
        <v>0</v>
      </c>
      <c r="P66" s="492">
        <f t="shared" si="7"/>
        <v>0</v>
      </c>
      <c r="S66" s="492"/>
    </row>
    <row r="67" spans="1:19" s="70" customFormat="1" ht="13.15" customHeight="1">
      <c r="B67" s="131">
        <v>50</v>
      </c>
      <c r="C67" s="827"/>
      <c r="D67" s="132" t="s">
        <v>198</v>
      </c>
      <c r="E67" s="112" t="s">
        <v>27</v>
      </c>
      <c r="F67" s="135">
        <v>1789.807</v>
      </c>
      <c r="G67" s="137">
        <v>-10</v>
      </c>
      <c r="H67" s="88">
        <f t="shared" si="10"/>
        <v>1779.807</v>
      </c>
      <c r="I67" s="134">
        <v>2084.3110000000001</v>
      </c>
      <c r="J67" s="134">
        <v>0</v>
      </c>
      <c r="K67" s="134"/>
      <c r="L67" s="92">
        <f t="shared" si="6"/>
        <v>-304.50400000000013</v>
      </c>
      <c r="M67" s="93">
        <f t="shared" si="4"/>
        <v>1.1710882134973062</v>
      </c>
      <c r="N67" s="94" t="str">
        <f>+'IC ANCH-SARC VIII'!O53</f>
        <v>-</v>
      </c>
      <c r="O67" s="70">
        <v>-10</v>
      </c>
      <c r="P67" s="492">
        <f t="shared" si="7"/>
        <v>0</v>
      </c>
      <c r="S67" s="492"/>
    </row>
    <row r="68" spans="1:19" s="70" customFormat="1" ht="13.15" customHeight="1">
      <c r="B68" s="131">
        <v>51</v>
      </c>
      <c r="C68" s="827"/>
      <c r="D68" s="132" t="s">
        <v>199</v>
      </c>
      <c r="E68" s="112" t="s">
        <v>27</v>
      </c>
      <c r="F68" s="135">
        <v>287.48599999999999</v>
      </c>
      <c r="G68" s="137">
        <f>-11.94-110.85-22.9-28.7-53.7</f>
        <v>-228.08999999999997</v>
      </c>
      <c r="H68" s="88">
        <f t="shared" si="10"/>
        <v>59.396000000000015</v>
      </c>
      <c r="I68" s="134">
        <v>59.408999999999999</v>
      </c>
      <c r="J68" s="134">
        <v>0</v>
      </c>
      <c r="K68" s="134"/>
      <c r="L68" s="92">
        <f t="shared" si="6"/>
        <v>-1.2999999999983913E-2</v>
      </c>
      <c r="M68" s="93">
        <f t="shared" si="4"/>
        <v>1.0002188699575727</v>
      </c>
      <c r="N68" s="138">
        <f>+'IC ANCH-SARC VIII'!O54</f>
        <v>43628</v>
      </c>
      <c r="O68" s="70">
        <v>-228.08999999999997</v>
      </c>
      <c r="P68" s="492">
        <f t="shared" si="7"/>
        <v>0</v>
      </c>
      <c r="S68" s="492"/>
    </row>
    <row r="69" spans="1:19" s="70" customFormat="1" ht="13.15" customHeight="1">
      <c r="A69" s="147"/>
      <c r="B69" s="131">
        <v>52</v>
      </c>
      <c r="C69" s="827"/>
      <c r="D69" s="132" t="s">
        <v>200</v>
      </c>
      <c r="E69" s="112" t="s">
        <v>27</v>
      </c>
      <c r="F69" s="135">
        <v>2935.2779999999998</v>
      </c>
      <c r="G69" s="137">
        <f>-6+61-27.65+22.9-1+50+349.5</f>
        <v>448.75</v>
      </c>
      <c r="H69" s="88">
        <f t="shared" si="10"/>
        <v>3384.0279999999998</v>
      </c>
      <c r="I69" s="134">
        <v>2316.15</v>
      </c>
      <c r="J69" s="134">
        <v>475.714</v>
      </c>
      <c r="K69" s="134"/>
      <c r="L69" s="92">
        <f t="shared" si="6"/>
        <v>592.16399999999976</v>
      </c>
      <c r="M69" s="93">
        <f t="shared" si="4"/>
        <v>0.82501208618841226</v>
      </c>
      <c r="N69" s="94" t="str">
        <f>+'IC ANCH-SARC VIII'!O55</f>
        <v>-</v>
      </c>
      <c r="O69" s="70">
        <v>448.75</v>
      </c>
      <c r="P69" s="492">
        <f t="shared" si="7"/>
        <v>0</v>
      </c>
      <c r="S69" s="492"/>
    </row>
    <row r="70" spans="1:19" s="70" customFormat="1" ht="13.15" customHeight="1">
      <c r="B70" s="131">
        <v>53</v>
      </c>
      <c r="C70" s="827"/>
      <c r="D70" s="132" t="s">
        <v>201</v>
      </c>
      <c r="E70" s="112" t="s">
        <v>27</v>
      </c>
      <c r="F70" s="135">
        <v>31.702000000000002</v>
      </c>
      <c r="G70" s="92">
        <f>-15-9-5</f>
        <v>-29</v>
      </c>
      <c r="H70" s="88">
        <f t="shared" si="10"/>
        <v>2.7020000000000017</v>
      </c>
      <c r="I70" s="134">
        <v>2.379</v>
      </c>
      <c r="J70" s="134">
        <v>0</v>
      </c>
      <c r="K70" s="134"/>
      <c r="L70" s="92">
        <f t="shared" si="6"/>
        <v>0.32300000000000173</v>
      </c>
      <c r="M70" s="93">
        <f t="shared" si="4"/>
        <v>0.88045891931902243</v>
      </c>
      <c r="N70" s="94">
        <f>+'IC ANCH-SARC VIII'!O56</f>
        <v>43641</v>
      </c>
      <c r="O70" s="70">
        <v>-29</v>
      </c>
      <c r="P70" s="492">
        <f t="shared" si="7"/>
        <v>0</v>
      </c>
      <c r="S70" s="492"/>
    </row>
    <row r="71" spans="1:19" s="70" customFormat="1" ht="13.15" customHeight="1">
      <c r="B71" s="131">
        <v>54</v>
      </c>
      <c r="C71" s="827"/>
      <c r="D71" s="132" t="s">
        <v>202</v>
      </c>
      <c r="E71" s="112" t="s">
        <v>27</v>
      </c>
      <c r="F71" s="135">
        <v>0.99199999999999999</v>
      </c>
      <c r="G71" s="139">
        <v>-1</v>
      </c>
      <c r="H71" s="88">
        <f t="shared" si="10"/>
        <v>-8.0000000000000071E-3</v>
      </c>
      <c r="I71" s="134">
        <v>0</v>
      </c>
      <c r="J71" s="134">
        <v>0</v>
      </c>
      <c r="K71" s="134"/>
      <c r="L71" s="92">
        <f t="shared" si="6"/>
        <v>-8.0000000000000071E-3</v>
      </c>
      <c r="M71" s="93">
        <f t="shared" si="4"/>
        <v>0</v>
      </c>
      <c r="N71" s="94">
        <f>+'IC ANCH-SARC VIII'!O57</f>
        <v>43641</v>
      </c>
      <c r="O71" s="70">
        <v>-1</v>
      </c>
      <c r="P71" s="492">
        <f t="shared" si="7"/>
        <v>0</v>
      </c>
      <c r="S71" s="492"/>
    </row>
    <row r="72" spans="1:19" s="70" customFormat="1" ht="13.15" customHeight="1">
      <c r="B72" s="131">
        <v>55</v>
      </c>
      <c r="C72" s="827"/>
      <c r="D72" s="132" t="s">
        <v>203</v>
      </c>
      <c r="E72" s="112" t="s">
        <v>27</v>
      </c>
      <c r="F72" s="135">
        <v>3204.087</v>
      </c>
      <c r="G72" s="137"/>
      <c r="H72" s="88">
        <f t="shared" si="10"/>
        <v>3204.087</v>
      </c>
      <c r="I72" s="134">
        <v>5475.7139999999999</v>
      </c>
      <c r="J72" s="134">
        <v>0</v>
      </c>
      <c r="K72" s="134"/>
      <c r="L72" s="92">
        <f t="shared" si="6"/>
        <v>-2271.627</v>
      </c>
      <c r="M72" s="93">
        <f t="shared" si="4"/>
        <v>1.7089779397375915</v>
      </c>
      <c r="N72" s="94" t="str">
        <f>+'IC ANCH-SARC VIII'!O58</f>
        <v>-</v>
      </c>
      <c r="O72" s="70">
        <v>0</v>
      </c>
      <c r="P72" s="492">
        <f t="shared" si="7"/>
        <v>0</v>
      </c>
      <c r="S72" s="492"/>
    </row>
    <row r="73" spans="1:19" s="70" customFormat="1" ht="13.15" customHeight="1">
      <c r="B73" s="131">
        <v>56</v>
      </c>
      <c r="C73" s="827"/>
      <c r="D73" s="132" t="s">
        <v>204</v>
      </c>
      <c r="E73" s="112" t="s">
        <v>27</v>
      </c>
      <c r="F73" s="135">
        <v>891.84199999999998</v>
      </c>
      <c r="G73" s="137">
        <f>70+47+64</f>
        <v>181</v>
      </c>
      <c r="H73" s="88">
        <f t="shared" si="10"/>
        <v>1072.8420000000001</v>
      </c>
      <c r="I73" s="134">
        <v>966.13300000000004</v>
      </c>
      <c r="J73" s="134">
        <v>46.902000000000001</v>
      </c>
      <c r="K73" s="134"/>
      <c r="L73" s="92">
        <f t="shared" si="6"/>
        <v>59.807000000000059</v>
      </c>
      <c r="M73" s="93">
        <f t="shared" si="4"/>
        <v>0.94425367388674197</v>
      </c>
      <c r="N73" s="138" t="str">
        <f>+'IC ANCH-SARC VIII'!O59</f>
        <v>-</v>
      </c>
      <c r="O73" s="70">
        <v>70</v>
      </c>
      <c r="P73" s="492">
        <f t="shared" si="7"/>
        <v>-111</v>
      </c>
      <c r="S73" s="492"/>
    </row>
    <row r="74" spans="1:19" s="70" customFormat="1" ht="13.15" customHeight="1">
      <c r="B74" s="131">
        <v>57</v>
      </c>
      <c r="C74" s="827"/>
      <c r="D74" s="132" t="s">
        <v>205</v>
      </c>
      <c r="E74" s="112" t="s">
        <v>27</v>
      </c>
      <c r="F74" s="135">
        <v>876.46500000000003</v>
      </c>
      <c r="G74" s="232"/>
      <c r="H74" s="88">
        <f t="shared" si="10"/>
        <v>876.46500000000003</v>
      </c>
      <c r="I74" s="134">
        <v>954.74</v>
      </c>
      <c r="J74" s="134">
        <v>0</v>
      </c>
      <c r="K74" s="134"/>
      <c r="L74" s="92">
        <f t="shared" si="6"/>
        <v>-78.274999999999977</v>
      </c>
      <c r="M74" s="93">
        <f t="shared" si="4"/>
        <v>1.0893076163908428</v>
      </c>
      <c r="N74" s="94" t="str">
        <f>+'IC ANCH-SARC VIII'!O60</f>
        <v>-</v>
      </c>
      <c r="O74" s="70">
        <v>0</v>
      </c>
      <c r="P74" s="492">
        <f t="shared" si="7"/>
        <v>0</v>
      </c>
      <c r="S74" s="492"/>
    </row>
    <row r="75" spans="1:19" s="70" customFormat="1" ht="13.15" customHeight="1">
      <c r="B75" s="131">
        <v>58</v>
      </c>
      <c r="C75" s="827"/>
      <c r="D75" s="132" t="s">
        <v>206</v>
      </c>
      <c r="E75" s="112" t="s">
        <v>27</v>
      </c>
      <c r="F75" s="135">
        <v>484.58300000000003</v>
      </c>
      <c r="G75" s="141">
        <f>-80-7</f>
        <v>-87</v>
      </c>
      <c r="H75" s="88">
        <f t="shared" si="10"/>
        <v>397.58300000000003</v>
      </c>
      <c r="I75" s="134">
        <v>294.38900000000001</v>
      </c>
      <c r="J75" s="134">
        <v>0</v>
      </c>
      <c r="K75" s="134"/>
      <c r="L75" s="92">
        <f t="shared" si="6"/>
        <v>103.19400000000002</v>
      </c>
      <c r="M75" s="93">
        <f t="shared" si="4"/>
        <v>0.74044664887583223</v>
      </c>
      <c r="N75" s="94" t="str">
        <f>+'IC ANCH-SARC VIII'!O61</f>
        <v>-</v>
      </c>
      <c r="O75" s="70">
        <v>-80</v>
      </c>
      <c r="P75" s="492">
        <f t="shared" si="7"/>
        <v>7</v>
      </c>
      <c r="S75" s="492"/>
    </row>
    <row r="76" spans="1:19" s="70" customFormat="1" ht="13.15" customHeight="1">
      <c r="B76" s="131">
        <v>59</v>
      </c>
      <c r="C76" s="827"/>
      <c r="D76" s="132" t="s">
        <v>207</v>
      </c>
      <c r="E76" s="112" t="s">
        <v>27</v>
      </c>
      <c r="F76" s="135">
        <v>252.87700000000001</v>
      </c>
      <c r="G76" s="137"/>
      <c r="H76" s="88">
        <f t="shared" si="10"/>
        <v>252.87700000000001</v>
      </c>
      <c r="I76" s="134">
        <v>197.44499999999999</v>
      </c>
      <c r="J76" s="134">
        <v>0</v>
      </c>
      <c r="K76" s="134"/>
      <c r="L76" s="92">
        <f t="shared" si="6"/>
        <v>55.432000000000016</v>
      </c>
      <c r="M76" s="93">
        <f t="shared" si="4"/>
        <v>0.78079461556408847</v>
      </c>
      <c r="N76" s="94" t="str">
        <f>+'IC ANCH-SARC VIII'!O62</f>
        <v>-</v>
      </c>
      <c r="O76" s="70">
        <v>0</v>
      </c>
      <c r="P76" s="492">
        <f t="shared" si="7"/>
        <v>0</v>
      </c>
      <c r="S76" s="492"/>
    </row>
    <row r="77" spans="1:19" s="70" customFormat="1" ht="13.15" customHeight="1">
      <c r="B77" s="131">
        <v>60</v>
      </c>
      <c r="C77" s="827"/>
      <c r="D77" s="132" t="s">
        <v>208</v>
      </c>
      <c r="E77" s="112" t="s">
        <v>27</v>
      </c>
      <c r="F77" s="135">
        <v>1256.4549999999999</v>
      </c>
      <c r="G77" s="137"/>
      <c r="H77" s="88">
        <f t="shared" si="10"/>
        <v>1256.4549999999999</v>
      </c>
      <c r="I77" s="134">
        <v>1352.048</v>
      </c>
      <c r="J77" s="134">
        <v>0</v>
      </c>
      <c r="K77" s="134"/>
      <c r="L77" s="92">
        <f t="shared" si="6"/>
        <v>-95.593000000000075</v>
      </c>
      <c r="M77" s="93">
        <f t="shared" si="4"/>
        <v>1.0760815150562495</v>
      </c>
      <c r="N77" s="94" t="str">
        <f>+'IC ANCH-SARC VIII'!O63</f>
        <v>-</v>
      </c>
      <c r="O77" s="70">
        <v>0</v>
      </c>
      <c r="P77" s="492">
        <f t="shared" si="7"/>
        <v>0</v>
      </c>
      <c r="S77" s="492"/>
    </row>
    <row r="78" spans="1:19" s="70" customFormat="1" ht="13.15" customHeight="1">
      <c r="B78" s="131">
        <v>61</v>
      </c>
      <c r="C78" s="827"/>
      <c r="D78" s="132" t="s">
        <v>209</v>
      </c>
      <c r="E78" s="112" t="s">
        <v>27</v>
      </c>
      <c r="F78" s="135">
        <v>1494.5719999999999</v>
      </c>
      <c r="G78" s="137">
        <f>-2</f>
        <v>-2</v>
      </c>
      <c r="H78" s="88">
        <f t="shared" si="10"/>
        <v>1492.5719999999999</v>
      </c>
      <c r="I78" s="134">
        <v>2050.7159999999999</v>
      </c>
      <c r="J78" s="134">
        <v>0</v>
      </c>
      <c r="K78" s="134"/>
      <c r="L78" s="92">
        <f t="shared" si="6"/>
        <v>-558.14400000000001</v>
      </c>
      <c r="M78" s="93">
        <f t="shared" si="4"/>
        <v>1.3739477894533731</v>
      </c>
      <c r="N78" s="138" t="str">
        <f>+'IC ANCH-SARC VIII'!O64</f>
        <v>-</v>
      </c>
      <c r="O78" s="70">
        <v>-2</v>
      </c>
      <c r="P78" s="492">
        <f t="shared" si="7"/>
        <v>0</v>
      </c>
      <c r="S78" s="492"/>
    </row>
    <row r="79" spans="1:19" s="70" customFormat="1" ht="13.15" customHeight="1">
      <c r="B79" s="131">
        <v>62</v>
      </c>
      <c r="C79" s="827"/>
      <c r="D79" s="132" t="s">
        <v>210</v>
      </c>
      <c r="E79" s="112" t="s">
        <v>27</v>
      </c>
      <c r="F79" s="135">
        <v>377.97500000000002</v>
      </c>
      <c r="G79" s="136">
        <v>-64</v>
      </c>
      <c r="H79" s="88">
        <f t="shared" si="10"/>
        <v>313.97500000000002</v>
      </c>
      <c r="I79" s="134">
        <v>313.52600000000001</v>
      </c>
      <c r="J79" s="134">
        <v>0</v>
      </c>
      <c r="K79" s="134"/>
      <c r="L79" s="92">
        <f t="shared" si="6"/>
        <v>0.44900000000001228</v>
      </c>
      <c r="M79" s="93">
        <f t="shared" ref="M79:M94" si="11">+(I79+J79+K79)/H79</f>
        <v>0.99856994983677039</v>
      </c>
      <c r="N79" s="94" t="str">
        <f>+'IC ANCH-SARC VIII'!O65</f>
        <v>-</v>
      </c>
      <c r="O79" s="70">
        <v>0</v>
      </c>
      <c r="P79" s="492">
        <f t="shared" si="7"/>
        <v>64</v>
      </c>
      <c r="S79" s="492"/>
    </row>
    <row r="80" spans="1:19" s="70" customFormat="1" ht="13.15" customHeight="1">
      <c r="B80" s="131">
        <v>63</v>
      </c>
      <c r="C80" s="827"/>
      <c r="D80" s="132" t="s">
        <v>211</v>
      </c>
      <c r="E80" s="112" t="s">
        <v>27</v>
      </c>
      <c r="F80" s="135">
        <v>1139.4780000000001</v>
      </c>
      <c r="G80" s="137">
        <f>-22-59-59-233-24-80-30-30-40-131</f>
        <v>-708</v>
      </c>
      <c r="H80" s="88">
        <f t="shared" si="10"/>
        <v>431.47800000000007</v>
      </c>
      <c r="I80" s="134">
        <v>456.59699999999998</v>
      </c>
      <c r="J80" s="134">
        <v>0</v>
      </c>
      <c r="K80" s="134"/>
      <c r="L80" s="92">
        <f t="shared" si="6"/>
        <v>-25.118999999999915</v>
      </c>
      <c r="M80" s="93">
        <f t="shared" si="11"/>
        <v>1.0582161778816068</v>
      </c>
      <c r="N80" s="94" t="str">
        <f>+'IC ANCH-SARC VIII'!O66</f>
        <v>-</v>
      </c>
      <c r="O80" s="70">
        <v>-708</v>
      </c>
      <c r="P80" s="492">
        <f t="shared" si="7"/>
        <v>0</v>
      </c>
      <c r="S80" s="492"/>
    </row>
    <row r="81" spans="1:19" s="70" customFormat="1" ht="13.15" customHeight="1">
      <c r="B81" s="131">
        <v>64</v>
      </c>
      <c r="C81" s="827"/>
      <c r="D81" s="132" t="s">
        <v>212</v>
      </c>
      <c r="E81" s="112" t="s">
        <v>27</v>
      </c>
      <c r="F81" s="135">
        <v>206.73599999999999</v>
      </c>
      <c r="G81" s="136">
        <v>-47</v>
      </c>
      <c r="H81" s="88">
        <f t="shared" si="10"/>
        <v>159.73599999999999</v>
      </c>
      <c r="I81" s="134">
        <v>23.762</v>
      </c>
      <c r="J81" s="134">
        <v>0</v>
      </c>
      <c r="K81" s="134"/>
      <c r="L81" s="92">
        <f t="shared" si="6"/>
        <v>135.97399999999999</v>
      </c>
      <c r="M81" s="93">
        <f t="shared" si="11"/>
        <v>0.14875795061852057</v>
      </c>
      <c r="N81" s="94" t="str">
        <f>+'IC ANCH-SARC VIII'!O67</f>
        <v>-</v>
      </c>
      <c r="O81" s="70">
        <v>0</v>
      </c>
      <c r="P81" s="492">
        <f t="shared" si="7"/>
        <v>47</v>
      </c>
      <c r="S81" s="492"/>
    </row>
    <row r="82" spans="1:19" s="70" customFormat="1" ht="13.15" customHeight="1">
      <c r="A82" s="147"/>
      <c r="B82" s="131">
        <v>65</v>
      </c>
      <c r="C82" s="827"/>
      <c r="D82" s="132" t="s">
        <v>213</v>
      </c>
      <c r="E82" s="112" t="s">
        <v>27</v>
      </c>
      <c r="F82" s="135">
        <v>705.596</v>
      </c>
      <c r="G82" s="137"/>
      <c r="H82" s="88">
        <f t="shared" si="10"/>
        <v>705.596</v>
      </c>
      <c r="I82" s="134">
        <v>850.43499999999995</v>
      </c>
      <c r="J82" s="134">
        <v>0</v>
      </c>
      <c r="K82" s="134"/>
      <c r="L82" s="92">
        <f t="shared" si="6"/>
        <v>-144.83899999999994</v>
      </c>
      <c r="M82" s="93">
        <f t="shared" si="11"/>
        <v>1.2052718552826263</v>
      </c>
      <c r="N82" s="94" t="str">
        <f>+'IC ANCH-SARC VIII'!O68</f>
        <v>-</v>
      </c>
      <c r="O82" s="70">
        <v>0</v>
      </c>
      <c r="P82" s="492">
        <f t="shared" si="7"/>
        <v>0</v>
      </c>
      <c r="S82" s="492"/>
    </row>
    <row r="83" spans="1:19" s="70" customFormat="1" ht="13.15" customHeight="1">
      <c r="B83" s="131">
        <v>66</v>
      </c>
      <c r="C83" s="827"/>
      <c r="D83" s="132" t="s">
        <v>214</v>
      </c>
      <c r="E83" s="112" t="s">
        <v>27</v>
      </c>
      <c r="F83" s="135">
        <v>1129.7190000000001</v>
      </c>
      <c r="G83" s="137">
        <f>55+5+75</f>
        <v>135</v>
      </c>
      <c r="H83" s="148">
        <f t="shared" si="10"/>
        <v>1264.7190000000001</v>
      </c>
      <c r="I83" s="134">
        <v>1744.9559999999999</v>
      </c>
      <c r="J83" s="134">
        <v>14.842000000000001</v>
      </c>
      <c r="K83" s="134"/>
      <c r="L83" s="92">
        <f t="shared" ref="L83:L93" si="12">+H83-I83-J83-K83</f>
        <v>-495.07899999999984</v>
      </c>
      <c r="M83" s="93">
        <f t="shared" si="11"/>
        <v>1.3914537537587399</v>
      </c>
      <c r="N83" s="94" t="str">
        <f>+'IC ANCH-SARC VIII'!O69</f>
        <v>-</v>
      </c>
      <c r="O83" s="70">
        <v>60</v>
      </c>
      <c r="P83" s="492">
        <f t="shared" ref="P83:P92" si="13">+O83-G83</f>
        <v>-75</v>
      </c>
      <c r="S83" s="492"/>
    </row>
    <row r="84" spans="1:19" s="70" customFormat="1" ht="13.15" customHeight="1">
      <c r="B84" s="131">
        <v>67</v>
      </c>
      <c r="C84" s="827"/>
      <c r="D84" s="132" t="s">
        <v>215</v>
      </c>
      <c r="E84" s="112" t="s">
        <v>27</v>
      </c>
      <c r="F84" s="135">
        <v>1260.203</v>
      </c>
      <c r="G84" s="137"/>
      <c r="H84" s="88">
        <f t="shared" si="10"/>
        <v>1260.203</v>
      </c>
      <c r="I84" s="134">
        <v>1531.614</v>
      </c>
      <c r="J84" s="134">
        <v>0</v>
      </c>
      <c r="K84" s="134"/>
      <c r="L84" s="92">
        <f t="shared" si="12"/>
        <v>-271.41100000000006</v>
      </c>
      <c r="M84" s="93">
        <f t="shared" si="11"/>
        <v>1.2153708569174966</v>
      </c>
      <c r="N84" s="94" t="str">
        <f>+'IC ANCH-SARC VIII'!O70</f>
        <v>-</v>
      </c>
      <c r="O84" s="70">
        <v>0</v>
      </c>
      <c r="P84" s="492">
        <f t="shared" si="13"/>
        <v>0</v>
      </c>
      <c r="S84" s="492"/>
    </row>
    <row r="85" spans="1:19" s="70" customFormat="1" ht="13.15" customHeight="1">
      <c r="B85" s="131">
        <v>68</v>
      </c>
      <c r="C85" s="827"/>
      <c r="D85" s="132" t="s">
        <v>216</v>
      </c>
      <c r="E85" s="112" t="s">
        <v>27</v>
      </c>
      <c r="F85" s="135">
        <v>1874.2180000000001</v>
      </c>
      <c r="G85" s="137">
        <f>233+45+131</f>
        <v>409</v>
      </c>
      <c r="H85" s="88">
        <f t="shared" si="10"/>
        <v>2283.2179999999998</v>
      </c>
      <c r="I85" s="134">
        <v>2196.4090000000001</v>
      </c>
      <c r="J85" s="134">
        <v>542.88800000000003</v>
      </c>
      <c r="K85" s="134"/>
      <c r="L85" s="92">
        <f t="shared" si="12"/>
        <v>-456.07900000000029</v>
      </c>
      <c r="M85" s="93">
        <f t="shared" si="11"/>
        <v>1.1997527174365306</v>
      </c>
      <c r="N85" s="94" t="str">
        <f>+'IC ANCH-SARC VIII'!O71</f>
        <v>-</v>
      </c>
      <c r="O85" s="70">
        <v>409</v>
      </c>
      <c r="P85" s="492">
        <f t="shared" si="13"/>
        <v>0</v>
      </c>
      <c r="S85" s="492"/>
    </row>
    <row r="86" spans="1:19" s="70" customFormat="1" ht="13.15" customHeight="1">
      <c r="B86" s="131">
        <v>69</v>
      </c>
      <c r="C86" s="827"/>
      <c r="D86" s="132" t="s">
        <v>217</v>
      </c>
      <c r="E86" s="112" t="s">
        <v>27</v>
      </c>
      <c r="F86" s="135">
        <v>411.34300000000002</v>
      </c>
      <c r="G86" s="137"/>
      <c r="H86" s="88">
        <f t="shared" si="10"/>
        <v>411.34300000000002</v>
      </c>
      <c r="I86" s="134">
        <v>527.28700000000003</v>
      </c>
      <c r="J86" s="134">
        <v>0</v>
      </c>
      <c r="K86" s="134"/>
      <c r="L86" s="92">
        <f t="shared" si="12"/>
        <v>-115.94400000000002</v>
      </c>
      <c r="M86" s="93">
        <f t="shared" si="11"/>
        <v>1.2818669577457256</v>
      </c>
      <c r="N86" s="94" t="str">
        <f>+'IC ANCH-SARC VIII'!O72</f>
        <v>-</v>
      </c>
      <c r="O86" s="70">
        <v>0</v>
      </c>
      <c r="P86" s="492">
        <f t="shared" si="13"/>
        <v>0</v>
      </c>
      <c r="S86" s="492"/>
    </row>
    <row r="87" spans="1:19" s="70" customFormat="1" ht="13.15" customHeight="1">
      <c r="B87" s="131">
        <v>70</v>
      </c>
      <c r="C87" s="827"/>
      <c r="D87" s="132" t="s">
        <v>218</v>
      </c>
      <c r="E87" s="112" t="s">
        <v>27</v>
      </c>
      <c r="F87" s="135">
        <v>11.679</v>
      </c>
      <c r="G87" s="137">
        <f>-2-0.98-1.1-1.9</f>
        <v>-5.98</v>
      </c>
      <c r="H87" s="88">
        <f t="shared" si="10"/>
        <v>5.6989999999999998</v>
      </c>
      <c r="I87" s="134">
        <v>0</v>
      </c>
      <c r="J87" s="134">
        <v>0</v>
      </c>
      <c r="K87" s="134"/>
      <c r="L87" s="92">
        <f t="shared" si="12"/>
        <v>5.6989999999999998</v>
      </c>
      <c r="M87" s="93">
        <f>+(I87+J87+K87)/H87</f>
        <v>0</v>
      </c>
      <c r="N87" s="94" t="str">
        <f>+'IC ANCH-SARC VIII'!O73</f>
        <v>-</v>
      </c>
      <c r="O87" s="70">
        <v>-5.98</v>
      </c>
      <c r="P87" s="492">
        <f t="shared" si="13"/>
        <v>0</v>
      </c>
      <c r="S87" s="492"/>
    </row>
    <row r="88" spans="1:19" s="70" customFormat="1" ht="13.15" customHeight="1">
      <c r="B88" s="131">
        <v>71</v>
      </c>
      <c r="C88" s="827"/>
      <c r="D88" s="132" t="s">
        <v>219</v>
      </c>
      <c r="E88" s="112" t="s">
        <v>27</v>
      </c>
      <c r="F88" s="135">
        <v>182.16900000000001</v>
      </c>
      <c r="G88" s="137">
        <f>-43-40-10.7</f>
        <v>-93.7</v>
      </c>
      <c r="H88" s="88">
        <f t="shared" si="10"/>
        <v>88.469000000000008</v>
      </c>
      <c r="I88" s="134">
        <v>33.908999999999999</v>
      </c>
      <c r="J88" s="134">
        <v>0</v>
      </c>
      <c r="K88" s="134"/>
      <c r="L88" s="92">
        <f t="shared" si="12"/>
        <v>54.560000000000009</v>
      </c>
      <c r="M88" s="93">
        <f t="shared" si="11"/>
        <v>0.38328680102634816</v>
      </c>
      <c r="N88" s="94" t="str">
        <f>+'IC ANCH-SARC VIII'!O74</f>
        <v>-</v>
      </c>
      <c r="O88" s="70">
        <v>-93.7</v>
      </c>
      <c r="P88" s="492">
        <f t="shared" si="13"/>
        <v>0</v>
      </c>
      <c r="S88" s="492"/>
    </row>
    <row r="89" spans="1:19" s="70" customFormat="1" ht="13.15" customHeight="1">
      <c r="B89" s="131">
        <v>72</v>
      </c>
      <c r="C89" s="827"/>
      <c r="D89" s="132" t="s">
        <v>220</v>
      </c>
      <c r="E89" s="112" t="s">
        <v>27</v>
      </c>
      <c r="F89" s="135">
        <v>447.54300000000001</v>
      </c>
      <c r="G89" s="137">
        <f>113.5+22</f>
        <v>135.5</v>
      </c>
      <c r="H89" s="88">
        <f t="shared" si="10"/>
        <v>583.04300000000001</v>
      </c>
      <c r="I89" s="134">
        <v>681.125</v>
      </c>
      <c r="J89" s="134">
        <v>0</v>
      </c>
      <c r="K89" s="134"/>
      <c r="L89" s="92">
        <f t="shared" si="12"/>
        <v>-98.081999999999994</v>
      </c>
      <c r="M89" s="93">
        <f t="shared" si="11"/>
        <v>1.1682242990654206</v>
      </c>
      <c r="N89" s="138" t="str">
        <f>+'IC ANCH-SARC VIII'!O75</f>
        <v>-</v>
      </c>
      <c r="O89" s="70">
        <v>135.5</v>
      </c>
      <c r="P89" s="492">
        <f t="shared" si="13"/>
        <v>0</v>
      </c>
      <c r="S89" s="492"/>
    </row>
    <row r="90" spans="1:19" s="70" customFormat="1" ht="13.15" customHeight="1">
      <c r="B90" s="131">
        <v>73</v>
      </c>
      <c r="C90" s="827"/>
      <c r="D90" s="132" t="s">
        <v>221</v>
      </c>
      <c r="E90" s="112" t="s">
        <v>27</v>
      </c>
      <c r="F90" s="135">
        <v>2278.83</v>
      </c>
      <c r="G90" s="92">
        <f>30+50</f>
        <v>80</v>
      </c>
      <c r="H90" s="88">
        <f t="shared" si="10"/>
        <v>2358.83</v>
      </c>
      <c r="I90" s="134">
        <v>3398.1620000000003</v>
      </c>
      <c r="J90" s="134">
        <v>203.071</v>
      </c>
      <c r="K90" s="134"/>
      <c r="L90" s="92">
        <f t="shared" si="12"/>
        <v>-1242.4030000000002</v>
      </c>
      <c r="M90" s="93">
        <f t="shared" si="11"/>
        <v>1.5267030688943248</v>
      </c>
      <c r="N90" s="94" t="str">
        <f>+'IC ANCH-SARC VIII'!O76</f>
        <v>-</v>
      </c>
      <c r="O90" s="70">
        <v>80</v>
      </c>
      <c r="P90" s="492">
        <f t="shared" si="13"/>
        <v>0</v>
      </c>
      <c r="S90" s="492"/>
    </row>
    <row r="91" spans="1:19" s="70" customFormat="1" ht="13.15" customHeight="1">
      <c r="B91" s="131">
        <v>74</v>
      </c>
      <c r="C91" s="827"/>
      <c r="D91" s="132" t="s">
        <v>222</v>
      </c>
      <c r="E91" s="112" t="s">
        <v>27</v>
      </c>
      <c r="F91" s="135">
        <v>185.86199999999999</v>
      </c>
      <c r="G91" s="139">
        <f>-10-13-10-6-10-5</f>
        <v>-54</v>
      </c>
      <c r="H91" s="88">
        <f t="shared" si="10"/>
        <v>131.86199999999999</v>
      </c>
      <c r="I91" s="134">
        <v>1494.818</v>
      </c>
      <c r="J91" s="134">
        <v>0</v>
      </c>
      <c r="K91" s="134"/>
      <c r="L91" s="92">
        <f t="shared" si="12"/>
        <v>-1362.9559999999999</v>
      </c>
      <c r="M91" s="93">
        <f t="shared" si="11"/>
        <v>11.33623030137568</v>
      </c>
      <c r="N91" s="94">
        <f>+'IC ANCH-SARC VIII'!O77</f>
        <v>43564</v>
      </c>
      <c r="O91" s="70">
        <v>-54</v>
      </c>
      <c r="P91" s="492">
        <f t="shared" si="13"/>
        <v>0</v>
      </c>
      <c r="S91" s="492"/>
    </row>
    <row r="92" spans="1:19" s="70" customFormat="1" ht="13.15" customHeight="1">
      <c r="B92" s="131">
        <v>75</v>
      </c>
      <c r="C92" s="827"/>
      <c r="D92" s="132" t="s">
        <v>223</v>
      </c>
      <c r="E92" s="112" t="s">
        <v>27</v>
      </c>
      <c r="F92" s="135">
        <v>897.07100000000003</v>
      </c>
      <c r="G92" s="137">
        <f>16.08+1-113.85-22.83-110.8</f>
        <v>-230.39999999999998</v>
      </c>
      <c r="H92" s="88">
        <f t="shared" si="10"/>
        <v>666.67100000000005</v>
      </c>
      <c r="I92" s="134">
        <v>418.41699999999997</v>
      </c>
      <c r="J92" s="134">
        <v>0</v>
      </c>
      <c r="K92" s="134"/>
      <c r="L92" s="92">
        <f t="shared" si="12"/>
        <v>248.25400000000008</v>
      </c>
      <c r="M92" s="93">
        <f t="shared" si="11"/>
        <v>0.62762142046076697</v>
      </c>
      <c r="N92" s="94" t="str">
        <f>+'IC ANCH-SARC VIII'!O78</f>
        <v>-</v>
      </c>
      <c r="O92" s="70">
        <v>-230.37</v>
      </c>
      <c r="P92" s="492">
        <f t="shared" si="13"/>
        <v>2.9999999999972715E-2</v>
      </c>
      <c r="S92" s="492"/>
    </row>
    <row r="93" spans="1:19" s="70" customFormat="1" ht="13.15" customHeight="1">
      <c r="B93" s="131">
        <v>76</v>
      </c>
      <c r="C93" s="828"/>
      <c r="D93" s="111" t="s">
        <v>147</v>
      </c>
      <c r="E93" s="112" t="s">
        <v>27</v>
      </c>
      <c r="F93" s="135">
        <v>90.137</v>
      </c>
      <c r="G93" s="92"/>
      <c r="H93" s="88">
        <f t="shared" si="10"/>
        <v>90.137</v>
      </c>
      <c r="I93" s="142">
        <v>47.334000000000003</v>
      </c>
      <c r="J93" s="142">
        <v>0</v>
      </c>
      <c r="K93" s="142"/>
      <c r="L93" s="92">
        <f t="shared" si="12"/>
        <v>42.802999999999997</v>
      </c>
      <c r="M93" s="93">
        <f t="shared" si="11"/>
        <v>0.52513396274559843</v>
      </c>
      <c r="N93" s="138">
        <f>+'IC ANCH-SARC VIII'!O79</f>
        <v>43533</v>
      </c>
      <c r="O93" s="70">
        <v>0</v>
      </c>
      <c r="S93" s="492"/>
    </row>
    <row r="94" spans="1:19" s="125" customFormat="1" ht="13.15" customHeight="1">
      <c r="B94" s="70"/>
      <c r="C94" s="119"/>
      <c r="D94" s="149"/>
      <c r="E94" s="121"/>
      <c r="F94" s="104">
        <f>SUM(F18:F93)</f>
        <v>73228.024999999965</v>
      </c>
      <c r="G94" s="571">
        <f t="shared" ref="G94:L94" si="14">SUM(G18:G93)</f>
        <v>-53.379999999999939</v>
      </c>
      <c r="H94" s="150">
        <f t="shared" si="14"/>
        <v>73174.64499999996</v>
      </c>
      <c r="I94" s="411">
        <f>SUM(I18:I93)</f>
        <v>86624.159000000029</v>
      </c>
      <c r="J94" s="150">
        <f>SUM(J18:J93)</f>
        <v>2440.2819999999997</v>
      </c>
      <c r="K94" s="150">
        <f t="shared" si="14"/>
        <v>0</v>
      </c>
      <c r="L94" s="150">
        <f t="shared" si="14"/>
        <v>-15889.795999999998</v>
      </c>
      <c r="M94" s="122">
        <f t="shared" si="11"/>
        <v>1.2171489318465445</v>
      </c>
      <c r="N94" s="151"/>
      <c r="Q94" s="70"/>
      <c r="R94" s="70"/>
      <c r="S94" s="492"/>
    </row>
    <row r="95" spans="1:19" s="70" customFormat="1" ht="13.15" customHeight="1">
      <c r="C95" s="774" t="s">
        <v>224</v>
      </c>
      <c r="D95" s="86" t="s">
        <v>143</v>
      </c>
      <c r="E95" s="152" t="s">
        <v>27</v>
      </c>
      <c r="F95" s="103">
        <v>1141</v>
      </c>
      <c r="G95" s="88"/>
      <c r="H95" s="88">
        <f>F95+G95</f>
        <v>1141</v>
      </c>
      <c r="I95" s="153">
        <v>303.19300000000004</v>
      </c>
      <c r="J95" s="130"/>
      <c r="K95" s="153"/>
      <c r="L95" s="92">
        <f>+H95-I95-J95-K95</f>
        <v>837.80700000000002</v>
      </c>
      <c r="M95" s="93">
        <f>I95/H95</f>
        <v>0.26572567922874674</v>
      </c>
      <c r="N95" s="154">
        <f>+'IC ANCH-SARC V-VII y IX-X'!O16</f>
        <v>43608</v>
      </c>
    </row>
    <row r="96" spans="1:19" s="125" customFormat="1" ht="13.15" customHeight="1">
      <c r="B96" s="70"/>
      <c r="C96" s="119"/>
      <c r="D96" s="119"/>
      <c r="E96" s="119"/>
      <c r="F96" s="121">
        <f>SUM(F95)</f>
        <v>1141</v>
      </c>
      <c r="G96" s="121">
        <f t="shared" ref="G96:M96" si="15">SUM(G95)</f>
        <v>0</v>
      </c>
      <c r="H96" s="121">
        <f t="shared" si="15"/>
        <v>1141</v>
      </c>
      <c r="I96" s="121">
        <f t="shared" si="15"/>
        <v>303.19300000000004</v>
      </c>
      <c r="J96" s="121">
        <f t="shared" si="15"/>
        <v>0</v>
      </c>
      <c r="K96" s="121">
        <f t="shared" si="15"/>
        <v>0</v>
      </c>
      <c r="L96" s="121">
        <f t="shared" si="15"/>
        <v>837.80700000000002</v>
      </c>
      <c r="M96" s="121">
        <f t="shared" si="15"/>
        <v>0.26572567922874674</v>
      </c>
      <c r="N96" s="124"/>
      <c r="Q96" s="70"/>
      <c r="R96" s="70"/>
    </row>
    <row r="97" spans="2:18" s="70" customFormat="1" ht="13.15" customHeight="1">
      <c r="B97" s="70">
        <v>1</v>
      </c>
      <c r="C97" s="829" t="s">
        <v>225</v>
      </c>
      <c r="D97" s="155" t="s">
        <v>226</v>
      </c>
      <c r="E97" s="86" t="s">
        <v>27</v>
      </c>
      <c r="F97" s="126">
        <v>527.88800000000003</v>
      </c>
      <c r="G97" s="88"/>
      <c r="H97" s="88">
        <f t="shared" ref="H97:H107" si="16">F97+G97</f>
        <v>527.88800000000003</v>
      </c>
      <c r="I97" s="156">
        <v>492.91000000000008</v>
      </c>
      <c r="J97" s="156"/>
      <c r="K97" s="156"/>
      <c r="L97" s="92">
        <f t="shared" ref="L97:L107" si="17">+H97-I97-J97-K97</f>
        <v>34.977999999999952</v>
      </c>
      <c r="M97" s="93">
        <f t="shared" ref="M97:M116" si="18">+(I97+J97+K97)/H97</f>
        <v>0.93373973267056654</v>
      </c>
      <c r="N97" s="94" t="str">
        <f>+'IC ANCH-SARC V-VII y IX-X'!O18</f>
        <v>-</v>
      </c>
    </row>
    <row r="98" spans="2:18" s="70" customFormat="1" ht="13.15" customHeight="1">
      <c r="B98" s="70">
        <v>2</v>
      </c>
      <c r="C98" s="830"/>
      <c r="D98" s="155" t="s">
        <v>227</v>
      </c>
      <c r="E98" s="86" t="s">
        <v>27</v>
      </c>
      <c r="F98" s="126">
        <v>941.18200000000002</v>
      </c>
      <c r="G98" s="88"/>
      <c r="H98" s="88">
        <f t="shared" si="16"/>
        <v>941.18200000000002</v>
      </c>
      <c r="I98" s="156">
        <v>409.25199999999995</v>
      </c>
      <c r="J98" s="156"/>
      <c r="K98" s="156"/>
      <c r="L98" s="92">
        <f t="shared" si="17"/>
        <v>531.93000000000006</v>
      </c>
      <c r="M98" s="93">
        <f t="shared" si="18"/>
        <v>0.43482769538728955</v>
      </c>
      <c r="N98" s="94" t="str">
        <f>+'IC ANCH-SARC V-VII y IX-X'!O19</f>
        <v>-</v>
      </c>
    </row>
    <row r="99" spans="2:18" s="70" customFormat="1" ht="13.15" customHeight="1">
      <c r="B99" s="70">
        <v>3</v>
      </c>
      <c r="C99" s="830"/>
      <c r="D99" s="155" t="s">
        <v>228</v>
      </c>
      <c r="E99" s="86" t="s">
        <v>27</v>
      </c>
      <c r="F99" s="126">
        <v>745.24699999999996</v>
      </c>
      <c r="G99" s="88"/>
      <c r="H99" s="88">
        <f t="shared" si="16"/>
        <v>745.24699999999996</v>
      </c>
      <c r="I99" s="156">
        <v>309.59100000000001</v>
      </c>
      <c r="J99" s="156"/>
      <c r="K99" s="156"/>
      <c r="L99" s="92">
        <f t="shared" si="17"/>
        <v>435.65599999999995</v>
      </c>
      <c r="M99" s="93">
        <f t="shared" si="18"/>
        <v>0.41542065919084548</v>
      </c>
      <c r="N99" s="94" t="str">
        <f>+'IC ANCH-SARC V-VII y IX-X'!O20</f>
        <v>-</v>
      </c>
    </row>
    <row r="100" spans="2:18" s="70" customFormat="1" ht="13.15" customHeight="1">
      <c r="B100" s="70">
        <v>4</v>
      </c>
      <c r="C100" s="830"/>
      <c r="D100" s="155" t="s">
        <v>229</v>
      </c>
      <c r="E100" s="86" t="s">
        <v>27</v>
      </c>
      <c r="F100" s="126">
        <v>472.24700000000001</v>
      </c>
      <c r="G100" s="128">
        <f>-50-50-50-25-130</f>
        <v>-305</v>
      </c>
      <c r="H100" s="88">
        <f t="shared" si="16"/>
        <v>167.24700000000001</v>
      </c>
      <c r="I100" s="156">
        <v>136.58000000000001</v>
      </c>
      <c r="J100" s="156"/>
      <c r="K100" s="156"/>
      <c r="L100" s="92">
        <f t="shared" si="17"/>
        <v>30.667000000000002</v>
      </c>
      <c r="M100" s="93">
        <f t="shared" si="18"/>
        <v>0.8166364718051744</v>
      </c>
      <c r="N100" s="94" t="str">
        <f>+'IC ANCH-SARC V-VII y IX-X'!O21</f>
        <v>-</v>
      </c>
    </row>
    <row r="101" spans="2:18" s="70" customFormat="1" ht="13.15" customHeight="1">
      <c r="B101" s="70">
        <v>5</v>
      </c>
      <c r="C101" s="830"/>
      <c r="D101" s="155" t="s">
        <v>230</v>
      </c>
      <c r="E101" s="86" t="s">
        <v>27</v>
      </c>
      <c r="F101" s="126">
        <v>2336.9659999999999</v>
      </c>
      <c r="G101" s="88"/>
      <c r="H101" s="88">
        <f t="shared" si="16"/>
        <v>2336.9659999999999</v>
      </c>
      <c r="I101" s="156">
        <v>681.62599999999998</v>
      </c>
      <c r="J101" s="156"/>
      <c r="K101" s="156"/>
      <c r="L101" s="92">
        <f t="shared" si="17"/>
        <v>1655.34</v>
      </c>
      <c r="M101" s="93">
        <f t="shared" si="18"/>
        <v>0.29167133796555023</v>
      </c>
      <c r="N101" s="94" t="str">
        <f>+'IC ANCH-SARC V-VII y IX-X'!O22</f>
        <v>-</v>
      </c>
    </row>
    <row r="102" spans="2:18" s="70" customFormat="1" ht="13.15" customHeight="1">
      <c r="B102" s="70">
        <v>6</v>
      </c>
      <c r="C102" s="830"/>
      <c r="D102" s="155" t="s">
        <v>231</v>
      </c>
      <c r="E102" s="86" t="s">
        <v>27</v>
      </c>
      <c r="F102" s="126">
        <v>414.99200000000002</v>
      </c>
      <c r="G102" s="88"/>
      <c r="H102" s="88">
        <f t="shared" si="16"/>
        <v>414.99200000000002</v>
      </c>
      <c r="I102" s="156">
        <v>244.97599999999997</v>
      </c>
      <c r="J102" s="156"/>
      <c r="K102" s="156"/>
      <c r="L102" s="92">
        <f t="shared" si="17"/>
        <v>170.01600000000005</v>
      </c>
      <c r="M102" s="93">
        <f t="shared" si="18"/>
        <v>0.59031499402398113</v>
      </c>
      <c r="N102" s="435">
        <f>+'IC ANCH-SARC V-VII y IX-X'!O23</f>
        <v>43630</v>
      </c>
    </row>
    <row r="103" spans="2:18" s="70" customFormat="1" ht="13.15" customHeight="1">
      <c r="B103" s="70">
        <v>7</v>
      </c>
      <c r="C103" s="830"/>
      <c r="D103" s="155" t="s">
        <v>232</v>
      </c>
      <c r="E103" s="86" t="s">
        <v>27</v>
      </c>
      <c r="F103" s="126">
        <v>436.50700000000001</v>
      </c>
      <c r="G103" s="88"/>
      <c r="H103" s="88">
        <f t="shared" si="16"/>
        <v>436.50700000000001</v>
      </c>
      <c r="I103" s="156">
        <v>120.75200000000001</v>
      </c>
      <c r="J103" s="156"/>
      <c r="K103" s="156"/>
      <c r="L103" s="92">
        <f t="shared" si="17"/>
        <v>315.755</v>
      </c>
      <c r="M103" s="93">
        <f t="shared" si="18"/>
        <v>0.27663244804779763</v>
      </c>
      <c r="N103" s="94" t="str">
        <f>+'IC ANCH-SARC V-VII y IX-X'!O24</f>
        <v>-</v>
      </c>
    </row>
    <row r="104" spans="2:18" s="70" customFormat="1" ht="13.15" customHeight="1">
      <c r="B104" s="70">
        <v>8</v>
      </c>
      <c r="C104" s="830"/>
      <c r="D104" s="155" t="s">
        <v>233</v>
      </c>
      <c r="E104" s="86" t="s">
        <v>27</v>
      </c>
      <c r="F104" s="126">
        <v>497.83100000000002</v>
      </c>
      <c r="G104" s="88"/>
      <c r="H104" s="88">
        <f t="shared" si="16"/>
        <v>497.83100000000002</v>
      </c>
      <c r="I104" s="156">
        <v>102.309</v>
      </c>
      <c r="J104" s="156"/>
      <c r="K104" s="156"/>
      <c r="L104" s="92">
        <f t="shared" si="17"/>
        <v>395.52200000000005</v>
      </c>
      <c r="M104" s="93">
        <f t="shared" si="18"/>
        <v>0.2055095002119193</v>
      </c>
      <c r="N104" s="94" t="str">
        <f>+'IC ANCH-SARC V-VII y IX-X'!O25</f>
        <v>-</v>
      </c>
    </row>
    <row r="105" spans="2:18" s="70" customFormat="1" ht="13.15" customHeight="1">
      <c r="B105" s="70">
        <v>9</v>
      </c>
      <c r="C105" s="830"/>
      <c r="D105" s="155" t="s">
        <v>234</v>
      </c>
      <c r="E105" s="86" t="s">
        <v>27</v>
      </c>
      <c r="F105" s="126">
        <v>182.13</v>
      </c>
      <c r="G105" s="88"/>
      <c r="H105" s="88">
        <f t="shared" si="16"/>
        <v>182.13</v>
      </c>
      <c r="I105" s="156">
        <v>0</v>
      </c>
      <c r="J105" s="156"/>
      <c r="K105" s="156"/>
      <c r="L105" s="92">
        <f t="shared" si="17"/>
        <v>182.13</v>
      </c>
      <c r="M105" s="93">
        <f t="shared" si="18"/>
        <v>0</v>
      </c>
      <c r="N105" s="94" t="str">
        <f>+'IC ANCH-SARC V-VII y IX-X'!O26</f>
        <v>-</v>
      </c>
    </row>
    <row r="106" spans="2:18" s="70" customFormat="1" ht="13.15" customHeight="1">
      <c r="B106" s="70">
        <v>10</v>
      </c>
      <c r="C106" s="830"/>
      <c r="D106" s="155" t="s">
        <v>235</v>
      </c>
      <c r="E106" s="86" t="s">
        <v>27</v>
      </c>
      <c r="F106" s="126">
        <v>232.50399999999999</v>
      </c>
      <c r="G106" s="137">
        <f>-22-134.23-71</f>
        <v>-227.23</v>
      </c>
      <c r="H106" s="88">
        <f t="shared" si="16"/>
        <v>5.2740000000000009</v>
      </c>
      <c r="I106" s="156">
        <v>0</v>
      </c>
      <c r="J106" s="156"/>
      <c r="K106" s="156"/>
      <c r="L106" s="92">
        <f t="shared" si="17"/>
        <v>5.2740000000000009</v>
      </c>
      <c r="M106" s="93">
        <f t="shared" si="18"/>
        <v>0</v>
      </c>
      <c r="N106" s="94" t="str">
        <f>+'IC ANCH-SARC V-VII y IX-X'!O27</f>
        <v>-</v>
      </c>
    </row>
    <row r="107" spans="2:18" s="70" customFormat="1" ht="13.15" customHeight="1">
      <c r="B107" s="70">
        <v>11</v>
      </c>
      <c r="C107" s="831"/>
      <c r="D107" s="155" t="s">
        <v>236</v>
      </c>
      <c r="E107" s="86" t="s">
        <v>27</v>
      </c>
      <c r="F107" s="126">
        <v>88.111999999999995</v>
      </c>
      <c r="G107" s="88"/>
      <c r="H107" s="88">
        <f t="shared" si="16"/>
        <v>88.111999999999995</v>
      </c>
      <c r="I107" s="156">
        <v>47.491</v>
      </c>
      <c r="J107" s="156"/>
      <c r="K107" s="156"/>
      <c r="L107" s="92">
        <f t="shared" si="17"/>
        <v>40.620999999999995</v>
      </c>
      <c r="M107" s="93">
        <f t="shared" si="18"/>
        <v>0.53898447430542951</v>
      </c>
      <c r="N107" s="94" t="str">
        <f>+'IC ANCH-SARC V-VII y IX-X'!O28</f>
        <v>-</v>
      </c>
    </row>
    <row r="108" spans="2:18" s="125" customFormat="1" ht="13.15" customHeight="1">
      <c r="B108" s="70"/>
      <c r="C108" s="157"/>
      <c r="D108" s="157"/>
      <c r="E108" s="157"/>
      <c r="F108" s="121">
        <f>SUM(F97:F107)</f>
        <v>6875.6059999999998</v>
      </c>
      <c r="G108" s="414">
        <f t="shared" ref="G108:L108" si="19">SUM(G97:G107)</f>
        <v>-532.23</v>
      </c>
      <c r="H108" s="121">
        <f t="shared" si="19"/>
        <v>6343.3760000000002</v>
      </c>
      <c r="I108" s="121">
        <f t="shared" si="19"/>
        <v>2545.4870000000001</v>
      </c>
      <c r="J108" s="121">
        <f t="shared" si="19"/>
        <v>0</v>
      </c>
      <c r="K108" s="121">
        <f t="shared" si="19"/>
        <v>0</v>
      </c>
      <c r="L108" s="121">
        <f t="shared" si="19"/>
        <v>3797.8890000000001</v>
      </c>
      <c r="M108" s="123">
        <f>+(I108+J108+K108)/H108</f>
        <v>0.4012826923707502</v>
      </c>
      <c r="N108" s="158" t="s">
        <v>138</v>
      </c>
    </row>
    <row r="109" spans="2:18" s="70" customFormat="1" ht="13.15" customHeight="1">
      <c r="B109" s="70">
        <v>1</v>
      </c>
      <c r="C109" s="829" t="s">
        <v>237</v>
      </c>
      <c r="D109" s="85" t="s">
        <v>238</v>
      </c>
      <c r="E109" s="485">
        <v>5.7142999999999999E-2</v>
      </c>
      <c r="F109" s="129">
        <f>+E109*'Resumen Pelagicos'!$E$19</f>
        <v>242.057748</v>
      </c>
      <c r="G109" s="137">
        <f>-70-100</f>
        <v>-170</v>
      </c>
      <c r="H109" s="88">
        <f t="shared" ref="H109:H114" si="20">F109+G109</f>
        <v>72.057748000000004</v>
      </c>
      <c r="I109" s="130">
        <v>6.3819999999999997</v>
      </c>
      <c r="J109" s="90"/>
      <c r="K109" s="90"/>
      <c r="L109" s="92">
        <f>H109-I109</f>
        <v>65.675747999999999</v>
      </c>
      <c r="M109" s="93">
        <f t="shared" si="18"/>
        <v>8.8567852550706955E-2</v>
      </c>
      <c r="N109" s="146" t="s">
        <v>138</v>
      </c>
      <c r="R109" s="492"/>
    </row>
    <row r="110" spans="2:18" s="70" customFormat="1" ht="13.15" customHeight="1">
      <c r="B110" s="70">
        <v>2</v>
      </c>
      <c r="C110" s="830"/>
      <c r="D110" s="85" t="s">
        <v>239</v>
      </c>
      <c r="E110" s="487">
        <v>0.20391300000000001</v>
      </c>
      <c r="F110" s="129">
        <v>863.77499999999998</v>
      </c>
      <c r="G110" s="137">
        <f>-100-400</f>
        <v>-500</v>
      </c>
      <c r="H110" s="88">
        <f t="shared" si="20"/>
        <v>363.77499999999998</v>
      </c>
      <c r="I110" s="130">
        <v>285.00399999999996</v>
      </c>
      <c r="J110" s="90"/>
      <c r="K110" s="90"/>
      <c r="L110" s="92">
        <f>H110-I110</f>
        <v>78.771000000000015</v>
      </c>
      <c r="M110" s="93">
        <f t="shared" si="18"/>
        <v>0.78346230499622016</v>
      </c>
      <c r="N110" s="159" t="s">
        <v>138</v>
      </c>
      <c r="R110" s="492"/>
    </row>
    <row r="111" spans="2:18" s="70" customFormat="1" ht="13.15" customHeight="1">
      <c r="B111" s="70">
        <v>3</v>
      </c>
      <c r="C111" s="830"/>
      <c r="D111" s="85" t="s">
        <v>240</v>
      </c>
      <c r="E111" s="487">
        <v>0.25734499999999999</v>
      </c>
      <c r="F111" s="129">
        <v>1090.1120000000001</v>
      </c>
      <c r="G111" s="137">
        <v>-660</v>
      </c>
      <c r="H111" s="88">
        <f t="shared" si="20"/>
        <v>430.11200000000008</v>
      </c>
      <c r="I111" s="130">
        <v>298.33</v>
      </c>
      <c r="J111" s="90"/>
      <c r="K111" s="90"/>
      <c r="L111" s="92">
        <f t="shared" ref="L111:L114" si="21">H111-I111</f>
        <v>131.7820000000001</v>
      </c>
      <c r="M111" s="93">
        <f t="shared" si="18"/>
        <v>0.69361003645562069</v>
      </c>
      <c r="N111" s="146" t="s">
        <v>138</v>
      </c>
      <c r="R111" s="492"/>
    </row>
    <row r="112" spans="2:18" s="70" customFormat="1" ht="13.15" customHeight="1">
      <c r="B112" s="70">
        <v>4</v>
      </c>
      <c r="C112" s="830"/>
      <c r="D112" s="85" t="s">
        <v>241</v>
      </c>
      <c r="E112" s="487">
        <v>7.4871999999999994E-2</v>
      </c>
      <c r="F112" s="129">
        <v>317.15699999999998</v>
      </c>
      <c r="G112" s="137">
        <f>-120-115</f>
        <v>-235</v>
      </c>
      <c r="H112" s="88">
        <f t="shared" si="20"/>
        <v>82.156999999999982</v>
      </c>
      <c r="I112" s="130">
        <v>89.009999999999991</v>
      </c>
      <c r="J112" s="90"/>
      <c r="K112" s="90"/>
      <c r="L112" s="92">
        <f t="shared" si="21"/>
        <v>-6.8530000000000086</v>
      </c>
      <c r="M112" s="93">
        <f t="shared" si="18"/>
        <v>1.0834134644643794</v>
      </c>
      <c r="N112" s="146" t="s">
        <v>138</v>
      </c>
      <c r="R112" s="492"/>
    </row>
    <row r="113" spans="2:18" s="70" customFormat="1" ht="13.15" customHeight="1">
      <c r="B113" s="70">
        <v>5</v>
      </c>
      <c r="C113" s="830"/>
      <c r="D113" s="85" t="s">
        <v>242</v>
      </c>
      <c r="E113" s="487">
        <v>7.8673000000000007E-2</v>
      </c>
      <c r="F113" s="129">
        <v>333.26100000000002</v>
      </c>
      <c r="G113" s="137">
        <f>-50-100</f>
        <v>-150</v>
      </c>
      <c r="H113" s="88">
        <f t="shared" si="20"/>
        <v>183.26100000000002</v>
      </c>
      <c r="I113" s="130">
        <v>47.603999999999999</v>
      </c>
      <c r="J113" s="90"/>
      <c r="K113" s="90"/>
      <c r="L113" s="92">
        <f t="shared" si="21"/>
        <v>135.65700000000004</v>
      </c>
      <c r="M113" s="93">
        <f t="shared" si="18"/>
        <v>0.25976066920948809</v>
      </c>
      <c r="N113" s="146" t="s">
        <v>138</v>
      </c>
      <c r="R113" s="492"/>
    </row>
    <row r="114" spans="2:18" s="70" customFormat="1" ht="13.15" customHeight="1">
      <c r="B114" s="70">
        <v>6</v>
      </c>
      <c r="C114" s="830"/>
      <c r="D114" s="85" t="s">
        <v>243</v>
      </c>
      <c r="E114" s="487">
        <v>4.7795999999999998E-2</v>
      </c>
      <c r="F114" s="129">
        <v>202.46299999999999</v>
      </c>
      <c r="G114" s="137">
        <f>-1-1-1-10</f>
        <v>-13</v>
      </c>
      <c r="H114" s="88">
        <f t="shared" si="20"/>
        <v>189.46299999999999</v>
      </c>
      <c r="I114" s="130">
        <v>1.4709999999999999</v>
      </c>
      <c r="J114" s="160"/>
      <c r="K114" s="160"/>
      <c r="L114" s="92">
        <f t="shared" si="21"/>
        <v>187.99199999999999</v>
      </c>
      <c r="M114" s="93">
        <f t="shared" si="18"/>
        <v>7.764048917202831E-3</v>
      </c>
      <c r="N114" s="146" t="s">
        <v>138</v>
      </c>
      <c r="R114" s="492"/>
    </row>
    <row r="115" spans="2:18" s="162" customFormat="1" ht="13.15" customHeight="1">
      <c r="B115" s="70">
        <v>7</v>
      </c>
      <c r="C115" s="830"/>
      <c r="D115" s="85" t="s">
        <v>244</v>
      </c>
      <c r="E115" s="487">
        <v>3.9432000000000002E-2</v>
      </c>
      <c r="F115" s="129">
        <v>167.036</v>
      </c>
      <c r="G115" s="137">
        <f>-50-20-87</f>
        <v>-157</v>
      </c>
      <c r="H115" s="88">
        <f>F115+G115</f>
        <v>10.036000000000001</v>
      </c>
      <c r="I115" s="130">
        <v>0</v>
      </c>
      <c r="J115" s="90"/>
      <c r="K115" s="161"/>
      <c r="L115" s="92">
        <f>H115-I115</f>
        <v>10.036000000000001</v>
      </c>
      <c r="M115" s="93">
        <f>+(I115+J115+K115)/H115</f>
        <v>0</v>
      </c>
      <c r="N115" s="146" t="s">
        <v>138</v>
      </c>
      <c r="R115" s="492"/>
    </row>
    <row r="116" spans="2:18" s="70" customFormat="1" ht="13.15" customHeight="1">
      <c r="B116" s="70">
        <v>8</v>
      </c>
      <c r="C116" s="830"/>
      <c r="D116" s="85" t="s">
        <v>245</v>
      </c>
      <c r="E116" s="487">
        <v>0.18052599999999999</v>
      </c>
      <c r="F116" s="129">
        <v>764.70899999999995</v>
      </c>
      <c r="G116" s="137">
        <f>-61-25-349.5</f>
        <v>-435.5</v>
      </c>
      <c r="H116" s="88">
        <f t="shared" ref="H116" si="22">F116+G116</f>
        <v>329.20899999999995</v>
      </c>
      <c r="I116" s="130">
        <v>0.14699999999999999</v>
      </c>
      <c r="J116" s="90"/>
      <c r="K116" s="90"/>
      <c r="L116" s="92">
        <f>H116-I116</f>
        <v>329.06199999999995</v>
      </c>
      <c r="M116" s="93">
        <f t="shared" si="18"/>
        <v>4.4652485199371832E-4</v>
      </c>
      <c r="N116" s="146" t="s">
        <v>138</v>
      </c>
      <c r="R116" s="492"/>
    </row>
    <row r="117" spans="2:18" s="70" customFormat="1" ht="13.15" customHeight="1">
      <c r="B117" s="70">
        <v>9</v>
      </c>
      <c r="C117" s="830"/>
      <c r="D117" s="85" t="s">
        <v>246</v>
      </c>
      <c r="E117" s="487">
        <v>3.4874000000000002E-2</v>
      </c>
      <c r="F117" s="129">
        <v>147.72499999999999</v>
      </c>
      <c r="G117" s="137">
        <f>80-80+80-9</f>
        <v>71</v>
      </c>
      <c r="H117" s="88">
        <f>F117+G117</f>
        <v>218.72499999999999</v>
      </c>
      <c r="I117" s="130">
        <v>218.749</v>
      </c>
      <c r="J117" s="90"/>
      <c r="K117" s="90"/>
      <c r="L117" s="92">
        <f>H117-I117</f>
        <v>-2.4000000000000909E-2</v>
      </c>
      <c r="M117" s="93">
        <f>+(I117+J117+K117)/H117</f>
        <v>1.0001097268259229</v>
      </c>
      <c r="N117" s="146" t="s">
        <v>138</v>
      </c>
      <c r="R117" s="492"/>
    </row>
    <row r="118" spans="2:18" s="70" customFormat="1" ht="13.15" customHeight="1">
      <c r="B118" s="70">
        <v>10</v>
      </c>
      <c r="C118" s="830"/>
      <c r="D118" s="85" t="s">
        <v>247</v>
      </c>
      <c r="E118" s="486">
        <v>2.5426000000000001E-2</v>
      </c>
      <c r="F118" s="129">
        <v>107.70399999999999</v>
      </c>
      <c r="G118" s="92"/>
      <c r="H118" s="88">
        <f>F118+G118</f>
        <v>107.70399999999999</v>
      </c>
      <c r="I118" s="130">
        <v>211.78799999999998</v>
      </c>
      <c r="J118" s="160"/>
      <c r="K118" s="160"/>
      <c r="L118" s="92">
        <f>H118-I118</f>
        <v>-104.08399999999999</v>
      </c>
      <c r="M118" s="93">
        <f>+(I118+J118+K118)/H118</f>
        <v>1.9663893634405407</v>
      </c>
      <c r="N118" s="146" t="s">
        <v>138</v>
      </c>
      <c r="R118" s="492"/>
    </row>
    <row r="119" spans="2:18" s="70" customFormat="1" ht="12.6" customHeight="1">
      <c r="B119" s="70">
        <v>11</v>
      </c>
      <c r="C119" s="831"/>
      <c r="D119" s="85" t="s">
        <v>248</v>
      </c>
      <c r="E119" s="485">
        <v>0</v>
      </c>
      <c r="F119" s="163">
        <v>0</v>
      </c>
      <c r="G119" s="164"/>
      <c r="H119" s="128">
        <f>F119+G119</f>
        <v>0</v>
      </c>
      <c r="I119" s="165">
        <v>29.599999999999998</v>
      </c>
      <c r="J119" s="166"/>
      <c r="K119" s="166"/>
      <c r="L119" s="92">
        <f t="shared" ref="L119" si="23">H119-I119</f>
        <v>-29.599999999999998</v>
      </c>
      <c r="M119" s="93">
        <v>0</v>
      </c>
      <c r="N119" s="167" t="s">
        <v>138</v>
      </c>
      <c r="R119" s="492"/>
    </row>
    <row r="120" spans="2:18" s="170" customFormat="1" ht="13.15" customHeight="1">
      <c r="B120" s="168"/>
      <c r="C120" s="157"/>
      <c r="D120" s="157"/>
      <c r="E120" s="157"/>
      <c r="F120" s="169">
        <f t="shared" ref="F120:L120" si="24">SUM(F109:F119)</f>
        <v>4235.9997480000002</v>
      </c>
      <c r="G120" s="536">
        <f t="shared" si="24"/>
        <v>-2249.5</v>
      </c>
      <c r="H120" s="536">
        <f t="shared" si="24"/>
        <v>1986.499748</v>
      </c>
      <c r="I120" s="536">
        <f t="shared" si="24"/>
        <v>1188.0849999999998</v>
      </c>
      <c r="J120" s="536">
        <f t="shared" si="24"/>
        <v>0</v>
      </c>
      <c r="K120" s="169">
        <f t="shared" si="24"/>
        <v>0</v>
      </c>
      <c r="L120" s="169">
        <f t="shared" si="24"/>
        <v>798.41474800000003</v>
      </c>
      <c r="M120" s="123">
        <f>+(I120+J120+K120)/H120</f>
        <v>0.59807961274405352</v>
      </c>
      <c r="N120" s="158"/>
    </row>
    <row r="121" spans="2:18" ht="13.15" customHeight="1">
      <c r="C121" s="171"/>
      <c r="D121" s="171"/>
      <c r="E121" s="171"/>
      <c r="F121" s="172"/>
      <c r="G121" s="172"/>
      <c r="H121" s="172"/>
      <c r="I121" s="172"/>
      <c r="J121" s="172"/>
      <c r="K121" s="172"/>
      <c r="L121" s="171"/>
      <c r="M121" s="173"/>
    </row>
    <row r="122" spans="2:18" ht="13.15" customHeight="1">
      <c r="C122" s="171"/>
      <c r="D122" s="171"/>
      <c r="E122" s="171"/>
      <c r="F122" s="172"/>
      <c r="G122" s="172"/>
      <c r="H122" s="172"/>
      <c r="I122" s="172"/>
      <c r="J122" s="172"/>
      <c r="K122" s="172"/>
      <c r="L122" s="171"/>
      <c r="M122" s="173"/>
      <c r="N122" s="175"/>
    </row>
    <row r="123" spans="2:18" ht="13.15" customHeight="1">
      <c r="C123" s="171"/>
      <c r="D123" s="171"/>
      <c r="E123" s="171"/>
      <c r="F123" s="172"/>
      <c r="G123" s="172"/>
      <c r="H123" s="172"/>
      <c r="I123" s="172"/>
      <c r="J123" s="172"/>
      <c r="K123" s="172"/>
      <c r="L123" s="171"/>
      <c r="M123" s="173"/>
      <c r="N123" s="175"/>
    </row>
    <row r="124" spans="2:18" ht="13.15" customHeight="1">
      <c r="C124" s="171"/>
      <c r="D124" s="171"/>
      <c r="E124" s="171"/>
      <c r="F124" s="172"/>
      <c r="G124" s="172"/>
      <c r="H124" s="172"/>
      <c r="I124" s="172"/>
      <c r="J124" s="172"/>
      <c r="K124" s="172"/>
      <c r="L124" s="171"/>
      <c r="M124" s="173"/>
      <c r="N124" s="175"/>
    </row>
    <row r="125" spans="2:18" ht="13.15" customHeight="1">
      <c r="C125" s="171"/>
      <c r="D125" s="171"/>
      <c r="E125" s="171"/>
      <c r="F125" s="172"/>
      <c r="G125" s="172"/>
      <c r="H125" s="172"/>
      <c r="I125" s="172"/>
      <c r="J125" s="172"/>
      <c r="K125" s="172"/>
      <c r="L125" s="171"/>
      <c r="M125" s="173"/>
      <c r="N125" s="175"/>
    </row>
    <row r="126" spans="2:18" ht="13.15" customHeight="1">
      <c r="C126" s="171"/>
      <c r="D126" s="171"/>
      <c r="E126" s="171"/>
      <c r="F126" s="172"/>
      <c r="G126" s="172"/>
      <c r="H126" s="172"/>
      <c r="I126" s="172"/>
      <c r="J126" s="172"/>
      <c r="K126" s="172"/>
      <c r="L126" s="171"/>
      <c r="M126" s="173"/>
      <c r="N126" s="175"/>
    </row>
    <row r="127" spans="2:18" ht="13.15" customHeight="1">
      <c r="C127" s="171"/>
      <c r="D127" s="171"/>
      <c r="E127" s="171"/>
      <c r="F127" s="172"/>
      <c r="G127" s="172"/>
      <c r="H127" s="172"/>
      <c r="I127" s="172"/>
      <c r="J127" s="172"/>
      <c r="K127" s="172"/>
      <c r="L127" s="171"/>
      <c r="M127" s="173"/>
      <c r="N127" s="175"/>
    </row>
    <row r="128" spans="2:18" ht="13.15" customHeight="1">
      <c r="C128" s="171"/>
      <c r="D128" s="171"/>
      <c r="E128" s="171"/>
      <c r="F128" s="172"/>
      <c r="G128" s="172"/>
      <c r="H128" s="172"/>
      <c r="I128" s="172"/>
      <c r="J128" s="172"/>
      <c r="K128" s="172"/>
      <c r="L128" s="171"/>
      <c r="M128" s="173"/>
      <c r="N128" s="175"/>
    </row>
    <row r="129" spans="3:14" ht="13.15" customHeight="1">
      <c r="C129" s="171"/>
      <c r="D129" s="171"/>
      <c r="E129" s="171"/>
      <c r="F129" s="172"/>
      <c r="G129" s="172"/>
      <c r="H129" s="172"/>
      <c r="I129" s="172"/>
      <c r="J129" s="172"/>
      <c r="K129" s="172"/>
      <c r="L129" s="171"/>
      <c r="M129" s="173"/>
      <c r="N129" s="175"/>
    </row>
    <row r="130" spans="3:14" ht="13.15" customHeight="1">
      <c r="C130" s="171"/>
      <c r="D130" s="171"/>
      <c r="E130" s="171"/>
      <c r="F130" s="172"/>
      <c r="G130" s="172"/>
      <c r="H130" s="172"/>
      <c r="I130" s="172"/>
      <c r="J130" s="172"/>
      <c r="K130" s="172"/>
      <c r="L130" s="171"/>
      <c r="M130" s="173"/>
      <c r="N130" s="175"/>
    </row>
    <row r="131" spans="3:14" ht="13.15" customHeight="1">
      <c r="C131" s="171"/>
      <c r="D131" s="171"/>
      <c r="E131" s="171"/>
      <c r="F131" s="172"/>
      <c r="G131" s="172"/>
      <c r="H131" s="172"/>
      <c r="I131" s="172"/>
      <c r="J131" s="172"/>
      <c r="K131" s="172"/>
      <c r="L131" s="171"/>
      <c r="M131" s="173"/>
      <c r="N131" s="175"/>
    </row>
    <row r="132" spans="3:14" ht="13.15" customHeight="1">
      <c r="C132" s="171"/>
      <c r="D132" s="171"/>
      <c r="E132" s="171"/>
      <c r="F132" s="172"/>
      <c r="G132" s="172"/>
      <c r="H132" s="172"/>
      <c r="I132" s="172"/>
      <c r="J132" s="172"/>
      <c r="K132" s="172"/>
      <c r="L132" s="171"/>
      <c r="M132" s="173"/>
      <c r="N132" s="175"/>
    </row>
    <row r="133" spans="3:14" ht="13.15" customHeight="1">
      <c r="C133" s="171"/>
      <c r="D133" s="171"/>
      <c r="E133" s="171"/>
      <c r="F133" s="172"/>
      <c r="G133" s="172"/>
      <c r="H133" s="172"/>
      <c r="I133" s="172"/>
      <c r="J133" s="172"/>
      <c r="K133" s="172"/>
      <c r="L133" s="171"/>
      <c r="M133" s="173"/>
      <c r="N133" s="175"/>
    </row>
    <row r="134" spans="3:14" ht="13.15" customHeight="1">
      <c r="C134" s="171"/>
      <c r="D134" s="171"/>
      <c r="E134" s="171"/>
      <c r="F134" s="172"/>
      <c r="G134" s="172"/>
      <c r="H134" s="172"/>
      <c r="I134" s="172"/>
      <c r="J134" s="172"/>
      <c r="K134" s="172"/>
      <c r="L134" s="171"/>
      <c r="M134" s="173"/>
      <c r="N134" s="175"/>
    </row>
    <row r="135" spans="3:14" ht="13.15" customHeight="1">
      <c r="C135" s="171"/>
      <c r="D135" s="171"/>
      <c r="E135" s="171"/>
      <c r="F135" s="172"/>
      <c r="G135" s="172"/>
      <c r="H135" s="172"/>
      <c r="I135" s="172"/>
      <c r="J135" s="172"/>
      <c r="K135" s="172"/>
      <c r="L135" s="171"/>
      <c r="M135" s="173"/>
      <c r="N135" s="175"/>
    </row>
    <row r="136" spans="3:14" ht="13.15" customHeight="1">
      <c r="C136" s="171"/>
      <c r="D136" s="171"/>
      <c r="E136" s="171"/>
      <c r="F136" s="172"/>
      <c r="G136" s="172"/>
      <c r="H136" s="172"/>
      <c r="I136" s="172"/>
      <c r="J136" s="172"/>
      <c r="K136" s="172"/>
      <c r="L136" s="171"/>
      <c r="M136" s="173"/>
      <c r="N136" s="175"/>
    </row>
    <row r="137" spans="3:14" ht="13.15" customHeight="1">
      <c r="C137" s="171"/>
      <c r="D137" s="171"/>
      <c r="E137" s="171"/>
      <c r="F137" s="172"/>
      <c r="G137" s="172"/>
      <c r="H137" s="172"/>
      <c r="I137" s="172"/>
      <c r="J137" s="172"/>
      <c r="K137" s="172"/>
      <c r="L137" s="171"/>
      <c r="M137" s="173"/>
      <c r="N137" s="175"/>
    </row>
    <row r="138" spans="3:14" ht="13.15" customHeight="1">
      <c r="C138" s="171"/>
      <c r="D138" s="171"/>
      <c r="E138" s="171"/>
      <c r="F138" s="172"/>
      <c r="G138" s="172"/>
      <c r="H138" s="172"/>
      <c r="I138" s="172"/>
      <c r="J138" s="172"/>
      <c r="K138" s="172"/>
      <c r="L138" s="171"/>
      <c r="M138" s="173"/>
      <c r="N138" s="175"/>
    </row>
    <row r="139" spans="3:14" ht="13.15" customHeight="1">
      <c r="C139" s="171"/>
      <c r="D139" s="171"/>
      <c r="E139" s="171"/>
      <c r="F139" s="172"/>
      <c r="G139" s="172"/>
      <c r="H139" s="172"/>
      <c r="I139" s="172"/>
      <c r="J139" s="172"/>
      <c r="K139" s="172"/>
      <c r="L139" s="171"/>
      <c r="M139" s="173"/>
      <c r="N139" s="175"/>
    </row>
    <row r="140" spans="3:14" ht="13.15" customHeight="1">
      <c r="C140" s="171"/>
      <c r="D140" s="171"/>
      <c r="E140" s="171"/>
      <c r="F140" s="172"/>
      <c r="G140" s="172"/>
      <c r="H140" s="172"/>
      <c r="I140" s="172"/>
      <c r="J140" s="172"/>
      <c r="K140" s="176"/>
      <c r="L140" s="171"/>
      <c r="M140" s="173"/>
      <c r="N140" s="175"/>
    </row>
    <row r="141" spans="3:14" ht="13.15" customHeight="1">
      <c r="C141" s="171"/>
      <c r="D141" s="171"/>
      <c r="E141" s="171"/>
      <c r="F141" s="172"/>
      <c r="G141" s="172"/>
      <c r="H141" s="172"/>
      <c r="I141" s="172"/>
      <c r="J141" s="172"/>
      <c r="K141" s="172"/>
      <c r="L141" s="171"/>
      <c r="M141" s="173"/>
      <c r="N141" s="175"/>
    </row>
    <row r="142" spans="3:14" ht="13.15" customHeight="1">
      <c r="C142" s="171"/>
      <c r="D142" s="171"/>
      <c r="E142" s="171"/>
      <c r="F142" s="172"/>
      <c r="G142" s="172"/>
      <c r="H142" s="172"/>
      <c r="I142" s="172"/>
      <c r="J142" s="172"/>
      <c r="K142" s="172"/>
      <c r="L142" s="171"/>
      <c r="M142" s="173"/>
      <c r="N142" s="175"/>
    </row>
    <row r="143" spans="3:14" ht="13.15" customHeight="1">
      <c r="C143" s="171"/>
      <c r="D143" s="171"/>
      <c r="E143" s="171"/>
      <c r="F143" s="172"/>
      <c r="G143" s="172"/>
      <c r="H143" s="172"/>
      <c r="I143" s="172"/>
      <c r="J143" s="172"/>
      <c r="K143" s="172"/>
      <c r="L143" s="171"/>
      <c r="M143" s="173"/>
      <c r="N143" s="175"/>
    </row>
    <row r="144" spans="3:14" ht="13.15" customHeight="1">
      <c r="C144" s="171"/>
      <c r="D144" s="171"/>
      <c r="E144" s="171"/>
      <c r="F144" s="172"/>
      <c r="G144" s="172"/>
      <c r="H144" s="172"/>
      <c r="I144" s="172"/>
      <c r="J144" s="172"/>
      <c r="K144" s="172"/>
      <c r="L144" s="171"/>
      <c r="M144" s="173"/>
      <c r="N144" s="175"/>
    </row>
    <row r="145" spans="3:14" ht="13.15" customHeight="1">
      <c r="C145" s="171"/>
      <c r="D145" s="171"/>
      <c r="E145" s="171"/>
      <c r="F145" s="172"/>
      <c r="G145" s="172"/>
      <c r="H145" s="172"/>
      <c r="I145" s="172"/>
      <c r="J145" s="172"/>
      <c r="K145" s="172"/>
      <c r="L145" s="171"/>
      <c r="M145" s="173"/>
      <c r="N145" s="175"/>
    </row>
    <row r="146" spans="3:14" ht="13.15" customHeight="1">
      <c r="C146" s="171"/>
      <c r="D146" s="171"/>
      <c r="E146" s="171"/>
      <c r="F146" s="172"/>
      <c r="G146" s="172"/>
      <c r="H146" s="172"/>
      <c r="I146" s="172"/>
      <c r="J146" s="172"/>
      <c r="K146" s="172"/>
      <c r="L146" s="171"/>
      <c r="M146" s="173"/>
      <c r="N146" s="175"/>
    </row>
    <row r="147" spans="3:14" ht="13.15" customHeight="1">
      <c r="C147" s="171"/>
      <c r="D147" s="171"/>
      <c r="E147" s="171"/>
      <c r="F147" s="172"/>
      <c r="G147" s="172"/>
      <c r="H147" s="172"/>
      <c r="I147" s="172"/>
      <c r="J147" s="172"/>
      <c r="K147" s="172"/>
      <c r="L147" s="171"/>
      <c r="M147" s="173"/>
      <c r="N147" s="175"/>
    </row>
    <row r="148" spans="3:14" ht="13.15" customHeight="1">
      <c r="C148" s="171"/>
      <c r="D148" s="171"/>
      <c r="E148" s="171"/>
      <c r="F148" s="172"/>
      <c r="G148" s="172"/>
      <c r="H148" s="172"/>
      <c r="I148" s="172"/>
      <c r="J148" s="172"/>
      <c r="K148" s="172"/>
      <c r="L148" s="171"/>
      <c r="M148" s="173"/>
      <c r="N148" s="175"/>
    </row>
    <row r="149" spans="3:14" ht="13.15" customHeight="1">
      <c r="C149" s="171"/>
      <c r="D149" s="171"/>
      <c r="E149" s="171"/>
      <c r="F149" s="172"/>
      <c r="G149" s="172"/>
      <c r="H149" s="172"/>
      <c r="I149" s="172"/>
      <c r="J149" s="172"/>
      <c r="K149" s="172"/>
      <c r="L149" s="171"/>
      <c r="M149" s="173"/>
      <c r="N149" s="175"/>
    </row>
    <row r="150" spans="3:14" ht="13.15" customHeight="1">
      <c r="C150" s="171"/>
      <c r="D150" s="171"/>
      <c r="E150" s="171"/>
      <c r="F150" s="172"/>
      <c r="G150" s="172"/>
      <c r="H150" s="172"/>
      <c r="I150" s="172"/>
      <c r="J150" s="172"/>
      <c r="K150" s="172"/>
      <c r="L150" s="171"/>
      <c r="M150" s="173"/>
      <c r="N150" s="175"/>
    </row>
    <row r="151" spans="3:14" ht="13.15" customHeight="1">
      <c r="C151" s="171"/>
      <c r="D151" s="171"/>
      <c r="E151" s="171"/>
      <c r="F151" s="172"/>
      <c r="G151" s="172"/>
      <c r="H151" s="172"/>
      <c r="I151" s="172"/>
      <c r="J151" s="172"/>
      <c r="K151" s="172"/>
      <c r="L151" s="171"/>
      <c r="M151" s="173"/>
      <c r="N151" s="175"/>
    </row>
    <row r="152" spans="3:14" ht="13.15" customHeight="1">
      <c r="C152" s="171"/>
      <c r="D152" s="171"/>
      <c r="E152" s="171"/>
      <c r="F152" s="172"/>
      <c r="G152" s="172"/>
      <c r="H152" s="172"/>
      <c r="I152" s="172"/>
      <c r="J152" s="172"/>
      <c r="K152" s="172"/>
      <c r="L152" s="171"/>
      <c r="M152" s="173"/>
      <c r="N152" s="175"/>
    </row>
    <row r="153" spans="3:14" ht="13.15" customHeight="1">
      <c r="C153" s="171"/>
      <c r="D153" s="171"/>
      <c r="E153" s="171"/>
      <c r="F153" s="172"/>
      <c r="G153" s="172"/>
      <c r="H153" s="172"/>
      <c r="I153" s="172"/>
      <c r="J153" s="172"/>
      <c r="K153" s="172"/>
      <c r="L153" s="171"/>
      <c r="M153" s="173"/>
      <c r="N153" s="175"/>
    </row>
    <row r="154" spans="3:14" ht="13.15" customHeight="1">
      <c r="C154" s="171"/>
      <c r="D154" s="171"/>
      <c r="E154" s="171"/>
      <c r="F154" s="172"/>
      <c r="G154" s="172"/>
      <c r="H154" s="172"/>
      <c r="I154" s="172"/>
      <c r="J154" s="172"/>
      <c r="K154" s="172"/>
      <c r="L154" s="171"/>
      <c r="M154" s="173"/>
      <c r="N154" s="175"/>
    </row>
    <row r="155" spans="3:14" ht="13.15" customHeight="1">
      <c r="C155" s="171"/>
      <c r="D155" s="171"/>
      <c r="E155" s="171"/>
      <c r="F155" s="172"/>
      <c r="G155" s="172"/>
      <c r="H155" s="172"/>
      <c r="I155" s="172"/>
      <c r="J155" s="172"/>
      <c r="K155" s="172"/>
      <c r="L155" s="171"/>
      <c r="M155" s="173"/>
      <c r="N155" s="175"/>
    </row>
    <row r="156" spans="3:14" ht="13.15" customHeight="1">
      <c r="C156" s="171"/>
      <c r="D156" s="171"/>
      <c r="E156" s="171"/>
      <c r="F156" s="172"/>
      <c r="G156" s="172"/>
      <c r="H156" s="172"/>
      <c r="I156" s="172"/>
      <c r="J156" s="172"/>
      <c r="K156" s="172"/>
      <c r="L156" s="171"/>
      <c r="M156" s="173"/>
      <c r="N156" s="175"/>
    </row>
    <row r="157" spans="3:14" ht="13.15" customHeight="1">
      <c r="C157" s="171"/>
      <c r="D157" s="171"/>
      <c r="E157" s="171"/>
      <c r="F157" s="172"/>
      <c r="G157" s="172"/>
      <c r="H157" s="172"/>
      <c r="I157" s="172"/>
      <c r="J157" s="172"/>
      <c r="K157" s="172"/>
      <c r="L157" s="171"/>
      <c r="M157" s="173"/>
      <c r="N157" s="175"/>
    </row>
    <row r="158" spans="3:14" ht="13.15" customHeight="1">
      <c r="C158" s="171"/>
      <c r="D158" s="171"/>
      <c r="E158" s="171"/>
      <c r="F158" s="172"/>
      <c r="G158" s="172"/>
      <c r="H158" s="172"/>
      <c r="I158" s="172"/>
      <c r="J158" s="172"/>
      <c r="K158" s="172"/>
      <c r="L158" s="171"/>
      <c r="M158" s="173"/>
      <c r="N158" s="175"/>
    </row>
    <row r="159" spans="3:14" ht="13.15" customHeight="1">
      <c r="C159" s="171"/>
      <c r="D159" s="171"/>
      <c r="E159" s="171"/>
      <c r="F159" s="172"/>
      <c r="G159" s="172"/>
      <c r="H159" s="172"/>
      <c r="I159" s="172"/>
      <c r="J159" s="172"/>
      <c r="K159" s="172"/>
      <c r="L159" s="171"/>
      <c r="M159" s="173"/>
      <c r="N159" s="175"/>
    </row>
    <row r="160" spans="3:14" ht="13.15" customHeight="1">
      <c r="C160" s="171"/>
      <c r="D160" s="171"/>
      <c r="E160" s="171"/>
      <c r="F160" s="172"/>
      <c r="G160" s="172"/>
      <c r="H160" s="172"/>
      <c r="I160" s="172"/>
      <c r="J160" s="172"/>
      <c r="K160" s="172"/>
      <c r="L160" s="171"/>
      <c r="M160" s="173"/>
      <c r="N160" s="175"/>
    </row>
    <row r="161" spans="3:14" ht="13.15" customHeight="1">
      <c r="C161" s="171"/>
      <c r="D161" s="171"/>
      <c r="E161" s="171"/>
      <c r="F161" s="172"/>
      <c r="G161" s="172"/>
      <c r="H161" s="172"/>
      <c r="I161" s="172"/>
      <c r="J161" s="172"/>
      <c r="K161" s="172"/>
      <c r="L161" s="171"/>
      <c r="M161" s="173"/>
      <c r="N161" s="175"/>
    </row>
    <row r="162" spans="3:14" ht="13.15" customHeight="1">
      <c r="C162" s="171"/>
      <c r="D162" s="171"/>
      <c r="E162" s="171"/>
      <c r="F162" s="172"/>
      <c r="G162" s="172"/>
      <c r="H162" s="172"/>
      <c r="I162" s="172"/>
      <c r="J162" s="172"/>
      <c r="K162" s="172"/>
      <c r="L162" s="171"/>
      <c r="M162" s="173"/>
      <c r="N162" s="175"/>
    </row>
    <row r="163" spans="3:14" ht="13.15" customHeight="1">
      <c r="C163" s="171"/>
      <c r="D163" s="171"/>
      <c r="E163" s="171"/>
      <c r="F163" s="172"/>
      <c r="G163" s="172"/>
      <c r="H163" s="172"/>
      <c r="I163" s="172"/>
      <c r="J163" s="172"/>
      <c r="K163" s="172"/>
      <c r="L163" s="171"/>
      <c r="M163" s="173"/>
      <c r="N163" s="175"/>
    </row>
    <row r="164" spans="3:14" ht="13.15" customHeight="1">
      <c r="F164" s="178"/>
      <c r="G164" s="178"/>
    </row>
    <row r="165" spans="3:14" ht="13.15" customHeight="1">
      <c r="F165" s="178"/>
      <c r="G165" s="178"/>
    </row>
    <row r="166" spans="3:14" ht="13.15" customHeight="1">
      <c r="F166" s="178"/>
      <c r="G166" s="178"/>
    </row>
    <row r="167" spans="3:14" ht="13.15" customHeight="1">
      <c r="F167" s="178"/>
      <c r="G167" s="178"/>
    </row>
    <row r="168" spans="3:14" ht="13.15" customHeight="1">
      <c r="F168" s="178"/>
      <c r="G168" s="178"/>
    </row>
    <row r="169" spans="3:14" ht="13.15" customHeight="1">
      <c r="F169" s="178"/>
      <c r="G169" s="178"/>
    </row>
    <row r="170" spans="3:14" ht="13.15" customHeight="1">
      <c r="F170" s="178"/>
      <c r="G170" s="178"/>
    </row>
    <row r="171" spans="3:14" ht="13.15" customHeight="1">
      <c r="F171" s="178"/>
      <c r="G171" s="178"/>
    </row>
    <row r="172" spans="3:14" ht="13.15" customHeight="1">
      <c r="F172" s="178"/>
      <c r="G172" s="178"/>
    </row>
    <row r="173" spans="3:14" ht="13.15" customHeight="1">
      <c r="F173" s="178"/>
      <c r="G173" s="178"/>
    </row>
    <row r="174" spans="3:14" ht="13.15" customHeight="1">
      <c r="F174" s="178"/>
      <c r="G174" s="178"/>
    </row>
    <row r="175" spans="3:14" ht="13.15" customHeight="1">
      <c r="F175" s="178"/>
      <c r="G175" s="178"/>
    </row>
    <row r="176" spans="3:14" ht="13.15" customHeight="1">
      <c r="F176" s="178"/>
      <c r="G176" s="178"/>
    </row>
    <row r="177" spans="6:7" ht="13.15" customHeight="1">
      <c r="F177" s="178"/>
      <c r="G177" s="178"/>
    </row>
    <row r="178" spans="6:7" ht="13.15" customHeight="1">
      <c r="F178" s="178"/>
      <c r="G178" s="178"/>
    </row>
    <row r="179" spans="6:7" ht="13.15" customHeight="1">
      <c r="F179" s="178"/>
      <c r="G179" s="178"/>
    </row>
    <row r="180" spans="6:7" ht="13.15" customHeight="1">
      <c r="F180" s="178"/>
      <c r="G180" s="178"/>
    </row>
    <row r="181" spans="6:7" ht="13.15" customHeight="1">
      <c r="F181" s="178"/>
      <c r="G181" s="178"/>
    </row>
    <row r="182" spans="6:7" ht="13.15" customHeight="1">
      <c r="F182" s="178"/>
      <c r="G182" s="178"/>
    </row>
    <row r="183" spans="6:7" ht="13.15" customHeight="1">
      <c r="F183" s="178"/>
      <c r="G183" s="178"/>
    </row>
    <row r="184" spans="6:7" ht="13.15" customHeight="1">
      <c r="F184" s="178"/>
      <c r="G184" s="178"/>
    </row>
    <row r="185" spans="6:7" ht="13.15" customHeight="1">
      <c r="F185" s="178"/>
      <c r="G185" s="178"/>
    </row>
    <row r="186" spans="6:7" ht="13.15" customHeight="1">
      <c r="F186" s="178"/>
      <c r="G186" s="178"/>
    </row>
    <row r="187" spans="6:7" ht="13.15" customHeight="1">
      <c r="F187" s="178"/>
      <c r="G187" s="178"/>
    </row>
    <row r="188" spans="6:7" ht="13.15" customHeight="1">
      <c r="F188" s="178"/>
      <c r="G188" s="178"/>
    </row>
    <row r="189" spans="6:7" ht="13.15" customHeight="1">
      <c r="F189" s="178"/>
      <c r="G189" s="178"/>
    </row>
    <row r="190" spans="6:7" ht="13.15" customHeight="1">
      <c r="F190" s="178"/>
      <c r="G190" s="178"/>
    </row>
    <row r="191" spans="6:7" ht="13.15" customHeight="1">
      <c r="F191" s="178"/>
      <c r="G191" s="178"/>
    </row>
    <row r="192" spans="6:7" ht="13.15" customHeight="1">
      <c r="F192" s="178"/>
      <c r="G192" s="178"/>
    </row>
    <row r="193" spans="6:7" ht="13.15" customHeight="1">
      <c r="F193" s="178"/>
      <c r="G193" s="178"/>
    </row>
    <row r="194" spans="6:7" ht="13.15" customHeight="1">
      <c r="F194" s="178"/>
      <c r="G194" s="178"/>
    </row>
    <row r="195" spans="6:7" ht="13.15" customHeight="1">
      <c r="F195" s="178"/>
      <c r="G195" s="178"/>
    </row>
  </sheetData>
  <mergeCells count="9">
    <mergeCell ref="C18:C93"/>
    <mergeCell ref="C97:C107"/>
    <mergeCell ref="C109:C119"/>
    <mergeCell ref="C1:N1"/>
    <mergeCell ref="C2:N2"/>
    <mergeCell ref="F4:H4"/>
    <mergeCell ref="I4:M4"/>
    <mergeCell ref="C7:C10"/>
    <mergeCell ref="C14:C16"/>
  </mergeCells>
  <conditionalFormatting sqref="M109:M119 M97:M107 M95 M18:M93 M14:M16 M12 M6:M10">
    <cfRule type="cellIs" dxfId="38" priority="48" operator="greaterThan">
      <formula>0.95</formula>
    </cfRule>
  </conditionalFormatting>
  <conditionalFormatting sqref="I109:I119">
    <cfRule type="cellIs" dxfId="37" priority="47" operator="lessThan">
      <formula>0</formula>
    </cfRule>
  </conditionalFormatting>
  <conditionalFormatting sqref="M7:M10">
    <cfRule type="dataBar" priority="46">
      <dataBar>
        <cfvo type="min"/>
        <cfvo type="max"/>
        <color rgb="FFD6007B"/>
      </dataBar>
    </cfRule>
  </conditionalFormatting>
  <conditionalFormatting sqref="M12">
    <cfRule type="dataBar" priority="45">
      <dataBar>
        <cfvo type="min"/>
        <cfvo type="max"/>
        <color rgb="FFD6007B"/>
      </dataBar>
    </cfRule>
  </conditionalFormatting>
  <conditionalFormatting sqref="M14:M16">
    <cfRule type="dataBar" priority="44">
      <dataBar>
        <cfvo type="min"/>
        <cfvo type="max"/>
        <color rgb="FFD6007B"/>
      </dataBar>
    </cfRule>
  </conditionalFormatting>
  <conditionalFormatting sqref="M18:M93">
    <cfRule type="dataBar" priority="43">
      <dataBar>
        <cfvo type="min"/>
        <cfvo type="max"/>
        <color rgb="FFD6007B"/>
      </dataBar>
    </cfRule>
  </conditionalFormatting>
  <conditionalFormatting sqref="M97:M107">
    <cfRule type="dataBar" priority="42">
      <dataBar>
        <cfvo type="min"/>
        <cfvo type="max"/>
        <color rgb="FFD6007B"/>
      </dataBar>
    </cfRule>
  </conditionalFormatting>
  <conditionalFormatting sqref="M95">
    <cfRule type="dataBar" priority="41">
      <dataBar>
        <cfvo type="min"/>
        <cfvo type="max"/>
        <color rgb="FFD6007B"/>
      </dataBar>
    </cfRule>
  </conditionalFormatting>
  <conditionalFormatting sqref="M6">
    <cfRule type="dataBar" priority="40">
      <dataBar>
        <cfvo type="min"/>
        <cfvo type="max"/>
        <color rgb="FF63C384"/>
      </dataBar>
    </cfRule>
  </conditionalFormatting>
  <conditionalFormatting sqref="M115">
    <cfRule type="dataBar" priority="39">
      <dataBar>
        <cfvo type="min"/>
        <cfvo type="max"/>
        <color rgb="FFD6007B"/>
      </dataBar>
    </cfRule>
  </conditionalFormatting>
  <conditionalFormatting sqref="M109:M119">
    <cfRule type="dataBar" priority="38">
      <dataBar>
        <cfvo type="min"/>
        <cfvo type="max"/>
        <color rgb="FF638EC6"/>
      </dataBar>
    </cfRule>
  </conditionalFormatting>
  <conditionalFormatting sqref="M109:M119 M97:M107 M95 M18:M93 M14:M16 M12 M7:M10">
    <cfRule type="dataBar" priority="37">
      <dataBar>
        <cfvo type="min"/>
        <cfvo type="max"/>
        <color rgb="FF63C384"/>
      </dataBar>
    </cfRule>
  </conditionalFormatting>
  <conditionalFormatting sqref="M109:M119">
    <cfRule type="dataBar" priority="36">
      <dataBar>
        <cfvo type="min"/>
        <cfvo type="max"/>
        <color rgb="FFD6007B"/>
      </dataBar>
    </cfRule>
  </conditionalFormatting>
  <conditionalFormatting sqref="I5:K5">
    <cfRule type="cellIs" dxfId="36" priority="35" operator="greaterThan">
      <formula>0</formula>
    </cfRule>
  </conditionalFormatting>
  <conditionalFormatting sqref="M97:M107">
    <cfRule type="dataBar" priority="34">
      <dataBar>
        <cfvo type="min"/>
        <cfvo type="max"/>
        <color rgb="FF638EC6"/>
      </dataBar>
    </cfRule>
  </conditionalFormatting>
  <conditionalFormatting sqref="M95">
    <cfRule type="dataBar" priority="31">
      <dataBar>
        <cfvo type="min"/>
        <cfvo type="max"/>
        <color rgb="FF638EC6"/>
      </dataBar>
    </cfRule>
  </conditionalFormatting>
  <conditionalFormatting sqref="M93">
    <cfRule type="dataBar" priority="29">
      <dataBar>
        <cfvo type="min"/>
        <cfvo type="max"/>
        <color rgb="FFD6007B"/>
      </dataBar>
    </cfRule>
  </conditionalFormatting>
  <conditionalFormatting sqref="M93">
    <cfRule type="dataBar" priority="27">
      <dataBar>
        <cfvo type="min"/>
        <cfvo type="max"/>
        <color rgb="FF638EC6"/>
      </dataBar>
    </cfRule>
  </conditionalFormatting>
  <conditionalFormatting sqref="M18:M93">
    <cfRule type="dataBar" priority="24">
      <dataBar>
        <cfvo type="min"/>
        <cfvo type="max"/>
        <color rgb="FF638EC6"/>
      </dataBar>
    </cfRule>
  </conditionalFormatting>
  <conditionalFormatting sqref="M14:M16">
    <cfRule type="dataBar" priority="20">
      <dataBar>
        <cfvo type="min"/>
        <cfvo type="max"/>
        <color rgb="FF638EC6"/>
      </dataBar>
    </cfRule>
  </conditionalFormatting>
  <conditionalFormatting sqref="M12">
    <cfRule type="dataBar" priority="15">
      <dataBar>
        <cfvo type="min"/>
        <cfvo type="max"/>
        <color rgb="FF638EC6"/>
      </dataBar>
    </cfRule>
  </conditionalFormatting>
  <conditionalFormatting sqref="M7:M10">
    <cfRule type="dataBar" priority="9">
      <dataBar>
        <cfvo type="min"/>
        <cfvo type="max"/>
        <color rgb="FF638EC6"/>
      </dataBar>
    </cfRule>
  </conditionalFormatting>
  <conditionalFormatting sqref="N102">
    <cfRule type="dataBar" priority="7">
      <dataBar>
        <cfvo type="min"/>
        <cfvo type="max"/>
        <color rgb="FFD6007B"/>
      </dataBar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660066"/>
  </sheetPr>
  <dimension ref="A1:IB1031"/>
  <sheetViews>
    <sheetView zoomScale="80" zoomScaleNormal="80" workbookViewId="0">
      <pane xSplit="4" ySplit="5" topLeftCell="E108" activePane="bottomRight" state="frozen"/>
      <selection pane="topRight" activeCell="E1" sqref="E1"/>
      <selection pane="bottomLeft" activeCell="A9" sqref="A9"/>
      <selection pane="bottomRight" activeCell="G93" sqref="G93"/>
    </sheetView>
  </sheetViews>
  <sheetFormatPr baseColWidth="10" defaultColWidth="12.28515625" defaultRowHeight="13.15" customHeight="1"/>
  <cols>
    <col min="1" max="1" width="3.7109375" style="180" customWidth="1"/>
    <col min="2" max="2" width="6.28515625" style="181" customWidth="1"/>
    <col min="3" max="3" width="13.42578125" style="272" customWidth="1"/>
    <col min="4" max="4" width="21.7109375" style="194" customWidth="1"/>
    <col min="5" max="5" width="3.7109375" style="190" customWidth="1"/>
    <col min="6" max="6" width="11.42578125" style="190" customWidth="1"/>
    <col min="7" max="7" width="8.42578125" style="190" customWidth="1"/>
    <col min="8" max="8" width="9.42578125" style="190" customWidth="1"/>
    <col min="9" max="9" width="12" style="190" customWidth="1"/>
    <col min="10" max="10" width="10.42578125" style="190" customWidth="1"/>
    <col min="11" max="11" width="10.7109375" style="190" customWidth="1"/>
    <col min="12" max="12" width="10.5703125" style="190" customWidth="1"/>
    <col min="13" max="13" width="7.140625" style="273" customWidth="1"/>
    <col min="14" max="14" width="25" style="186" customWidth="1"/>
    <col min="15" max="15" width="7.140625" style="489" bestFit="1" customWidth="1"/>
    <col min="16" max="16" width="7" style="489" customWidth="1"/>
    <col min="17" max="17" width="6.7109375" style="489" customWidth="1"/>
    <col min="18" max="18" width="10" style="489" customWidth="1"/>
    <col min="19" max="19" width="12.28515625" style="489"/>
    <col min="20" max="26" width="12.28515625" style="187"/>
    <col min="27" max="90" width="12.28515625" style="184"/>
    <col min="91" max="233" width="12.28515625" style="188"/>
    <col min="234" max="235" width="12.28515625" style="189"/>
    <col min="236" max="236" width="12.28515625" style="190"/>
    <col min="237" max="16384" width="12.28515625" style="187"/>
  </cols>
  <sheetData>
    <row r="1" spans="1:236" ht="13.15" customHeight="1">
      <c r="C1" s="182"/>
      <c r="D1" s="183"/>
      <c r="E1" s="184"/>
      <c r="F1" s="184"/>
      <c r="G1" s="184"/>
      <c r="H1" s="184"/>
      <c r="I1" s="184"/>
      <c r="J1" s="184"/>
      <c r="K1" s="184"/>
      <c r="L1" s="184"/>
      <c r="M1" s="185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187"/>
      <c r="AQ1" s="187"/>
      <c r="AR1" s="187"/>
      <c r="AS1" s="187"/>
      <c r="AT1" s="187"/>
      <c r="AU1" s="187"/>
      <c r="AV1" s="187"/>
      <c r="AW1" s="187"/>
      <c r="AX1" s="187"/>
      <c r="AY1" s="187"/>
      <c r="AZ1" s="187"/>
      <c r="BA1" s="187"/>
      <c r="BB1" s="187"/>
      <c r="BC1" s="187"/>
      <c r="BD1" s="187"/>
      <c r="BE1" s="187"/>
      <c r="BF1" s="187"/>
      <c r="BG1" s="187"/>
      <c r="BH1" s="187"/>
      <c r="BI1" s="187"/>
      <c r="BJ1" s="187"/>
      <c r="BK1" s="187"/>
      <c r="BL1" s="187"/>
      <c r="BM1" s="187"/>
      <c r="BN1" s="187"/>
      <c r="BO1" s="187"/>
      <c r="BP1" s="187"/>
      <c r="BQ1" s="187"/>
      <c r="BR1" s="187"/>
      <c r="BS1" s="187"/>
      <c r="BT1" s="187"/>
      <c r="BU1" s="187"/>
      <c r="BV1" s="187"/>
      <c r="BW1" s="187"/>
      <c r="BX1" s="187"/>
      <c r="BY1" s="187"/>
      <c r="BZ1" s="187"/>
      <c r="CA1" s="187"/>
      <c r="CB1" s="187"/>
      <c r="CC1" s="187"/>
      <c r="CD1" s="187"/>
      <c r="CE1" s="187"/>
      <c r="CF1" s="187"/>
      <c r="CG1" s="187"/>
      <c r="CH1" s="187"/>
      <c r="CI1" s="187"/>
      <c r="CJ1" s="187"/>
      <c r="CK1" s="187"/>
      <c r="CL1" s="187"/>
      <c r="CM1" s="187"/>
      <c r="CN1" s="187"/>
      <c r="CO1" s="187"/>
      <c r="CP1" s="187"/>
      <c r="CQ1" s="187"/>
      <c r="CR1" s="187"/>
      <c r="CS1" s="187"/>
      <c r="CT1" s="187"/>
      <c r="CU1" s="187"/>
      <c r="CV1" s="187"/>
      <c r="CW1" s="187"/>
      <c r="CX1" s="187"/>
      <c r="CY1" s="187"/>
      <c r="CZ1" s="187"/>
      <c r="DA1" s="187"/>
      <c r="DB1" s="187"/>
      <c r="DC1" s="187"/>
      <c r="DD1" s="187"/>
      <c r="DE1" s="187"/>
      <c r="DF1" s="187"/>
      <c r="DG1" s="187"/>
      <c r="DH1" s="187"/>
      <c r="DI1" s="187"/>
      <c r="DJ1" s="187"/>
      <c r="DK1" s="187"/>
      <c r="DL1" s="187"/>
      <c r="DM1" s="187"/>
      <c r="DN1" s="187"/>
      <c r="DO1" s="187"/>
      <c r="DP1" s="187"/>
      <c r="DQ1" s="187"/>
      <c r="DR1" s="187"/>
      <c r="DS1" s="187"/>
      <c r="DT1" s="187"/>
      <c r="DU1" s="187"/>
      <c r="DV1" s="187"/>
      <c r="DW1" s="187"/>
      <c r="DX1" s="187"/>
      <c r="DY1" s="187"/>
      <c r="DZ1" s="187"/>
      <c r="EA1" s="187"/>
      <c r="EB1" s="187"/>
      <c r="EC1" s="187"/>
      <c r="ED1" s="187"/>
      <c r="EE1" s="187"/>
      <c r="EF1" s="187"/>
      <c r="EG1" s="187"/>
      <c r="EH1" s="187"/>
      <c r="EI1" s="187"/>
      <c r="EJ1" s="187"/>
      <c r="EK1" s="187"/>
      <c r="EL1" s="187"/>
      <c r="EM1" s="187"/>
      <c r="EN1" s="187"/>
      <c r="EO1" s="187"/>
      <c r="EP1" s="187"/>
      <c r="EQ1" s="187"/>
      <c r="ER1" s="187"/>
      <c r="ES1" s="187"/>
      <c r="ET1" s="187"/>
      <c r="EU1" s="187"/>
      <c r="EV1" s="187"/>
      <c r="EW1" s="187"/>
      <c r="EX1" s="187"/>
      <c r="EY1" s="187"/>
      <c r="EZ1" s="187"/>
      <c r="FA1" s="187"/>
      <c r="FB1" s="187"/>
      <c r="FC1" s="187"/>
      <c r="FD1" s="187"/>
      <c r="FE1" s="187"/>
      <c r="FF1" s="187"/>
      <c r="FG1" s="187"/>
      <c r="FH1" s="187"/>
      <c r="FI1" s="187"/>
      <c r="FJ1" s="187"/>
      <c r="FK1" s="187"/>
      <c r="FL1" s="187"/>
      <c r="FM1" s="187"/>
      <c r="FN1" s="187"/>
      <c r="FO1" s="187"/>
      <c r="FP1" s="187"/>
      <c r="FQ1" s="187"/>
      <c r="FR1" s="187"/>
      <c r="FS1" s="187"/>
      <c r="FT1" s="187"/>
      <c r="FU1" s="187"/>
      <c r="FV1" s="187"/>
      <c r="FW1" s="187"/>
      <c r="FX1" s="187"/>
      <c r="FY1" s="187"/>
      <c r="FZ1" s="187"/>
      <c r="GA1" s="187"/>
      <c r="GB1" s="187"/>
      <c r="GC1" s="187"/>
      <c r="GD1" s="187"/>
      <c r="GE1" s="187"/>
      <c r="GF1" s="187"/>
      <c r="GG1" s="187"/>
      <c r="GH1" s="187"/>
      <c r="GI1" s="187"/>
      <c r="GJ1" s="187"/>
      <c r="GK1" s="187"/>
      <c r="GL1" s="187"/>
      <c r="GM1" s="187"/>
      <c r="GN1" s="187"/>
      <c r="GO1" s="187"/>
      <c r="GP1" s="187"/>
      <c r="GQ1" s="187"/>
      <c r="GR1" s="187"/>
      <c r="GS1" s="187"/>
      <c r="GT1" s="187"/>
      <c r="GU1" s="187"/>
      <c r="GV1" s="187"/>
      <c r="GW1" s="187"/>
      <c r="GX1" s="187"/>
      <c r="GY1" s="187"/>
      <c r="GZ1" s="187"/>
      <c r="HA1" s="187"/>
      <c r="HB1" s="187"/>
      <c r="HC1" s="187"/>
      <c r="HD1" s="187"/>
      <c r="HE1" s="187"/>
      <c r="HF1" s="187"/>
      <c r="HG1" s="187"/>
      <c r="HH1" s="187"/>
      <c r="HI1" s="187"/>
      <c r="HJ1" s="187"/>
      <c r="HK1" s="187"/>
      <c r="HL1" s="187"/>
      <c r="HM1" s="187"/>
      <c r="HN1" s="187"/>
      <c r="HO1" s="187"/>
      <c r="HP1" s="187"/>
      <c r="HQ1" s="187"/>
      <c r="HR1" s="187"/>
      <c r="HS1" s="187"/>
      <c r="HT1" s="187"/>
      <c r="HU1" s="187"/>
      <c r="HV1" s="187"/>
      <c r="HW1" s="187"/>
      <c r="HX1" s="187"/>
      <c r="HY1" s="187"/>
      <c r="HZ1" s="187"/>
      <c r="IA1" s="187"/>
      <c r="IB1" s="187"/>
    </row>
    <row r="2" spans="1:236" ht="17.45" customHeight="1">
      <c r="C2" s="847" t="s">
        <v>249</v>
      </c>
      <c r="D2" s="847"/>
      <c r="E2" s="847"/>
      <c r="F2" s="847"/>
      <c r="G2" s="847"/>
      <c r="H2" s="847"/>
      <c r="I2" s="847"/>
      <c r="J2" s="847"/>
      <c r="K2" s="847"/>
      <c r="L2" s="847"/>
      <c r="M2" s="847"/>
      <c r="N2" s="84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187"/>
      <c r="AM2" s="187"/>
      <c r="AN2" s="187"/>
      <c r="AO2" s="187"/>
      <c r="AP2" s="187"/>
      <c r="AQ2" s="187"/>
      <c r="AR2" s="187"/>
      <c r="AS2" s="187"/>
      <c r="AT2" s="187"/>
      <c r="AU2" s="187"/>
      <c r="AV2" s="187"/>
      <c r="AW2" s="187"/>
      <c r="AX2" s="187"/>
      <c r="AY2" s="187"/>
      <c r="AZ2" s="187"/>
      <c r="BA2" s="187"/>
      <c r="BB2" s="187"/>
      <c r="BC2" s="187"/>
      <c r="BD2" s="187"/>
      <c r="BE2" s="187"/>
      <c r="BF2" s="187"/>
      <c r="BG2" s="187"/>
      <c r="BH2" s="187"/>
      <c r="BI2" s="187"/>
      <c r="BJ2" s="187"/>
      <c r="BK2" s="187"/>
      <c r="BL2" s="187"/>
      <c r="BM2" s="187"/>
      <c r="BN2" s="187"/>
      <c r="BO2" s="187"/>
      <c r="BP2" s="187"/>
      <c r="BQ2" s="187"/>
      <c r="BR2" s="187"/>
      <c r="BS2" s="187"/>
      <c r="BT2" s="187"/>
      <c r="BU2" s="187"/>
      <c r="BV2" s="187"/>
      <c r="BW2" s="187"/>
      <c r="BX2" s="187"/>
      <c r="BY2" s="187"/>
      <c r="BZ2" s="187"/>
      <c r="CA2" s="187"/>
      <c r="CB2" s="187"/>
      <c r="CC2" s="187"/>
      <c r="CD2" s="187"/>
      <c r="CE2" s="187"/>
      <c r="CF2" s="187"/>
      <c r="CG2" s="187"/>
      <c r="CH2" s="187"/>
      <c r="CI2" s="187"/>
      <c r="CJ2" s="187"/>
      <c r="CK2" s="187"/>
      <c r="CL2" s="187"/>
      <c r="CM2" s="187"/>
      <c r="CN2" s="187"/>
      <c r="CO2" s="187"/>
      <c r="CP2" s="187"/>
      <c r="CQ2" s="187"/>
      <c r="CR2" s="187"/>
      <c r="CS2" s="187"/>
      <c r="CT2" s="187"/>
      <c r="CU2" s="187"/>
      <c r="CV2" s="187"/>
      <c r="CW2" s="187"/>
      <c r="CX2" s="187"/>
      <c r="CY2" s="187"/>
      <c r="CZ2" s="187"/>
      <c r="DA2" s="187"/>
      <c r="DB2" s="187"/>
      <c r="DC2" s="187"/>
      <c r="DD2" s="187"/>
      <c r="DE2" s="187"/>
      <c r="DF2" s="187"/>
      <c r="DG2" s="187"/>
      <c r="DH2" s="187"/>
      <c r="DI2" s="187"/>
      <c r="DJ2" s="187"/>
      <c r="DK2" s="187"/>
      <c r="DL2" s="187"/>
      <c r="DM2" s="187"/>
      <c r="DN2" s="187"/>
      <c r="DO2" s="187"/>
      <c r="DP2" s="187"/>
      <c r="DQ2" s="187"/>
      <c r="DR2" s="187"/>
      <c r="DS2" s="187"/>
      <c r="DT2" s="187"/>
      <c r="DU2" s="187"/>
      <c r="DV2" s="187"/>
      <c r="DW2" s="187"/>
      <c r="DX2" s="187"/>
      <c r="DY2" s="187"/>
      <c r="DZ2" s="187"/>
      <c r="EA2" s="187"/>
      <c r="EB2" s="187"/>
      <c r="EC2" s="187"/>
      <c r="ED2" s="187"/>
      <c r="EE2" s="187"/>
      <c r="EF2" s="187"/>
      <c r="EG2" s="187"/>
      <c r="EH2" s="187"/>
      <c r="EI2" s="187"/>
      <c r="EJ2" s="187"/>
      <c r="EK2" s="187"/>
      <c r="EL2" s="187"/>
      <c r="EM2" s="187"/>
      <c r="EN2" s="187"/>
      <c r="EO2" s="187"/>
      <c r="EP2" s="187"/>
      <c r="EQ2" s="187"/>
      <c r="ER2" s="187"/>
      <c r="ES2" s="187"/>
      <c r="ET2" s="187"/>
      <c r="EU2" s="187"/>
      <c r="EV2" s="187"/>
      <c r="EW2" s="187"/>
      <c r="EX2" s="187"/>
      <c r="EY2" s="187"/>
      <c r="EZ2" s="187"/>
      <c r="FA2" s="187"/>
      <c r="FB2" s="187"/>
      <c r="FC2" s="187"/>
      <c r="FD2" s="187"/>
      <c r="FE2" s="187"/>
      <c r="FF2" s="187"/>
      <c r="FG2" s="187"/>
      <c r="FH2" s="187"/>
      <c r="FI2" s="187"/>
      <c r="FJ2" s="187"/>
      <c r="FK2" s="187"/>
      <c r="FL2" s="187"/>
      <c r="FM2" s="187"/>
      <c r="FN2" s="187"/>
      <c r="FO2" s="187"/>
      <c r="FP2" s="187"/>
      <c r="FQ2" s="187"/>
      <c r="FR2" s="187"/>
      <c r="FS2" s="187"/>
      <c r="FT2" s="187"/>
      <c r="FU2" s="187"/>
      <c r="FV2" s="187"/>
      <c r="FW2" s="187"/>
      <c r="FX2" s="187"/>
      <c r="FY2" s="187"/>
      <c r="FZ2" s="187"/>
      <c r="GA2" s="187"/>
      <c r="GB2" s="187"/>
      <c r="GC2" s="187"/>
      <c r="GD2" s="187"/>
      <c r="GE2" s="187"/>
      <c r="GF2" s="187"/>
      <c r="GG2" s="187"/>
      <c r="GH2" s="187"/>
      <c r="GI2" s="187"/>
      <c r="GJ2" s="187"/>
      <c r="GK2" s="187"/>
      <c r="GL2" s="187"/>
      <c r="GM2" s="187"/>
      <c r="GN2" s="187"/>
      <c r="GO2" s="187"/>
      <c r="GP2" s="187"/>
      <c r="GQ2" s="187"/>
      <c r="GR2" s="187"/>
      <c r="GS2" s="187"/>
      <c r="GT2" s="187"/>
      <c r="GU2" s="187"/>
      <c r="GV2" s="187"/>
      <c r="GW2" s="187"/>
      <c r="GX2" s="187"/>
      <c r="GY2" s="187"/>
      <c r="GZ2" s="187"/>
      <c r="HA2" s="187"/>
      <c r="HB2" s="187"/>
      <c r="HC2" s="187"/>
      <c r="HD2" s="187"/>
      <c r="HE2" s="187"/>
      <c r="HF2" s="187"/>
      <c r="HG2" s="187"/>
      <c r="HH2" s="187"/>
      <c r="HI2" s="187"/>
      <c r="HJ2" s="187"/>
      <c r="HK2" s="187"/>
      <c r="HL2" s="187"/>
      <c r="HM2" s="187"/>
      <c r="HN2" s="187"/>
      <c r="HO2" s="187"/>
      <c r="HP2" s="187"/>
      <c r="HQ2" s="187"/>
      <c r="HR2" s="187"/>
      <c r="HS2" s="187"/>
      <c r="HT2" s="187"/>
      <c r="HU2" s="187"/>
      <c r="HV2" s="187"/>
      <c r="HW2" s="187"/>
      <c r="HX2" s="187"/>
      <c r="HY2" s="187"/>
      <c r="HZ2" s="187"/>
      <c r="IA2" s="187"/>
      <c r="IB2" s="187"/>
    </row>
    <row r="3" spans="1:236" ht="13.9" customHeight="1">
      <c r="C3" s="848">
        <f>+'Resumen Pelagicos'!B3</f>
        <v>43741</v>
      </c>
      <c r="D3" s="848"/>
      <c r="E3" s="848"/>
      <c r="F3" s="848"/>
      <c r="G3" s="848"/>
      <c r="H3" s="848"/>
      <c r="I3" s="848"/>
      <c r="J3" s="848"/>
      <c r="K3" s="848"/>
      <c r="L3" s="848"/>
      <c r="M3" s="848"/>
      <c r="N3" s="848"/>
      <c r="AA3" s="187"/>
      <c r="AB3" s="187"/>
      <c r="AC3" s="187"/>
      <c r="AD3" s="187"/>
      <c r="AE3" s="187"/>
      <c r="AF3" s="187"/>
      <c r="AG3" s="187"/>
      <c r="AH3" s="187"/>
      <c r="AI3" s="187"/>
      <c r="AJ3" s="187"/>
      <c r="AK3" s="187"/>
      <c r="AL3" s="187"/>
      <c r="AM3" s="187"/>
      <c r="AN3" s="187"/>
      <c r="AO3" s="187"/>
      <c r="AP3" s="187"/>
      <c r="AQ3" s="187"/>
      <c r="AR3" s="187"/>
      <c r="AS3" s="187"/>
      <c r="AT3" s="187"/>
      <c r="AU3" s="187"/>
      <c r="AV3" s="187"/>
      <c r="AW3" s="187"/>
      <c r="AX3" s="187"/>
      <c r="AY3" s="187"/>
      <c r="AZ3" s="187"/>
      <c r="BA3" s="187"/>
      <c r="BB3" s="187"/>
      <c r="BC3" s="187"/>
      <c r="BD3" s="187"/>
      <c r="BE3" s="187"/>
      <c r="BF3" s="187"/>
      <c r="BG3" s="187"/>
      <c r="BH3" s="187"/>
      <c r="BI3" s="187"/>
      <c r="BJ3" s="187"/>
      <c r="BK3" s="187"/>
      <c r="BL3" s="187"/>
      <c r="BM3" s="187"/>
      <c r="BN3" s="187"/>
      <c r="BO3" s="187"/>
      <c r="BP3" s="187"/>
      <c r="BQ3" s="187"/>
      <c r="BR3" s="187"/>
      <c r="BS3" s="187"/>
      <c r="BT3" s="187"/>
      <c r="BU3" s="187"/>
      <c r="BV3" s="187"/>
      <c r="BW3" s="187"/>
      <c r="BX3" s="187"/>
      <c r="BY3" s="187"/>
      <c r="BZ3" s="187"/>
      <c r="CA3" s="187"/>
      <c r="CB3" s="187"/>
      <c r="CC3" s="187"/>
      <c r="CD3" s="187"/>
      <c r="CE3" s="187"/>
      <c r="CF3" s="187"/>
      <c r="CG3" s="187"/>
      <c r="CH3" s="187"/>
      <c r="CI3" s="187"/>
      <c r="CJ3" s="187"/>
      <c r="CK3" s="187"/>
      <c r="CL3" s="187"/>
      <c r="CM3" s="187"/>
      <c r="CN3" s="187"/>
      <c r="CO3" s="187"/>
      <c r="CP3" s="187"/>
      <c r="CQ3" s="187"/>
      <c r="CR3" s="187"/>
      <c r="CS3" s="187"/>
      <c r="CT3" s="187"/>
      <c r="CU3" s="187"/>
      <c r="CV3" s="187"/>
      <c r="CW3" s="187"/>
      <c r="CX3" s="187"/>
      <c r="CY3" s="187"/>
      <c r="CZ3" s="187"/>
      <c r="DA3" s="187"/>
      <c r="DB3" s="187"/>
      <c r="DC3" s="187"/>
      <c r="DD3" s="187"/>
      <c r="DE3" s="187"/>
      <c r="DF3" s="187"/>
      <c r="DG3" s="187"/>
      <c r="DH3" s="187"/>
      <c r="DI3" s="187"/>
      <c r="DJ3" s="187"/>
      <c r="DK3" s="187"/>
      <c r="DL3" s="187"/>
      <c r="DM3" s="187"/>
      <c r="DN3" s="187"/>
      <c r="DO3" s="187"/>
      <c r="DP3" s="187"/>
      <c r="DQ3" s="187"/>
      <c r="DR3" s="187"/>
      <c r="DS3" s="187"/>
      <c r="DT3" s="187"/>
      <c r="DU3" s="187"/>
      <c r="DV3" s="187"/>
      <c r="DW3" s="187"/>
      <c r="DX3" s="187"/>
      <c r="DY3" s="187"/>
      <c r="DZ3" s="187"/>
      <c r="EA3" s="187"/>
      <c r="EB3" s="187"/>
      <c r="EC3" s="187"/>
      <c r="ED3" s="187"/>
      <c r="EE3" s="187"/>
      <c r="EF3" s="187"/>
      <c r="EG3" s="187"/>
      <c r="EH3" s="187"/>
      <c r="EI3" s="187"/>
      <c r="EJ3" s="187"/>
      <c r="EK3" s="187"/>
      <c r="EL3" s="187"/>
      <c r="EM3" s="187"/>
      <c r="EN3" s="187"/>
      <c r="EO3" s="187"/>
      <c r="EP3" s="187"/>
      <c r="EQ3" s="187"/>
      <c r="ER3" s="187"/>
      <c r="ES3" s="187"/>
      <c r="ET3" s="187"/>
      <c r="EU3" s="187"/>
      <c r="EV3" s="187"/>
      <c r="EW3" s="187"/>
      <c r="EX3" s="187"/>
      <c r="EY3" s="187"/>
      <c r="EZ3" s="187"/>
      <c r="FA3" s="187"/>
      <c r="FB3" s="187"/>
      <c r="FC3" s="187"/>
      <c r="FD3" s="187"/>
      <c r="FE3" s="187"/>
      <c r="FF3" s="187"/>
      <c r="FG3" s="187"/>
      <c r="FH3" s="187"/>
      <c r="FI3" s="187"/>
      <c r="FJ3" s="187"/>
      <c r="FK3" s="187"/>
      <c r="FL3" s="187"/>
      <c r="FM3" s="187"/>
      <c r="FN3" s="187"/>
      <c r="FO3" s="187"/>
      <c r="FP3" s="187"/>
      <c r="FQ3" s="187"/>
      <c r="FR3" s="187"/>
      <c r="FS3" s="187"/>
      <c r="FT3" s="187"/>
      <c r="FU3" s="187"/>
      <c r="FV3" s="187"/>
      <c r="FW3" s="187"/>
      <c r="FX3" s="187"/>
      <c r="FY3" s="187"/>
      <c r="FZ3" s="187"/>
      <c r="GA3" s="187"/>
      <c r="GB3" s="187"/>
      <c r="GC3" s="187"/>
      <c r="GD3" s="187"/>
      <c r="GE3" s="187"/>
      <c r="GF3" s="187"/>
      <c r="GG3" s="187"/>
      <c r="GH3" s="187"/>
      <c r="GI3" s="187"/>
      <c r="GJ3" s="187"/>
      <c r="GK3" s="187"/>
      <c r="GL3" s="187"/>
      <c r="GM3" s="187"/>
      <c r="GN3" s="187"/>
      <c r="GO3" s="187"/>
      <c r="GP3" s="187"/>
      <c r="GQ3" s="187"/>
      <c r="GR3" s="187"/>
      <c r="GS3" s="187"/>
      <c r="GT3" s="187"/>
      <c r="GU3" s="187"/>
      <c r="GV3" s="187"/>
      <c r="GW3" s="187"/>
      <c r="GX3" s="187"/>
      <c r="GY3" s="187"/>
      <c r="GZ3" s="187"/>
      <c r="HA3" s="187"/>
      <c r="HB3" s="187"/>
      <c r="HC3" s="187"/>
      <c r="HD3" s="187"/>
      <c r="HE3" s="187"/>
      <c r="HF3" s="187"/>
      <c r="HG3" s="187"/>
      <c r="HH3" s="187"/>
      <c r="HI3" s="187"/>
      <c r="HJ3" s="187"/>
      <c r="HK3" s="187"/>
      <c r="HL3" s="187"/>
      <c r="HM3" s="187"/>
      <c r="HN3" s="187"/>
      <c r="HO3" s="187"/>
      <c r="HP3" s="187"/>
      <c r="HQ3" s="187"/>
      <c r="HR3" s="187"/>
      <c r="HS3" s="187"/>
      <c r="HT3" s="187"/>
      <c r="HU3" s="187"/>
      <c r="HV3" s="187"/>
      <c r="HW3" s="187"/>
      <c r="HX3" s="187"/>
      <c r="HY3" s="187"/>
      <c r="HZ3" s="187"/>
      <c r="IA3" s="187"/>
      <c r="IB3" s="187"/>
    </row>
    <row r="4" spans="1:236" ht="20.45" customHeight="1">
      <c r="A4" s="412"/>
      <c r="C4" s="413"/>
      <c r="D4" s="413"/>
      <c r="E4" s="413"/>
      <c r="F4" s="413"/>
      <c r="G4" s="413"/>
      <c r="H4" s="413"/>
      <c r="I4" s="413"/>
      <c r="J4" s="413"/>
      <c r="K4" s="413"/>
      <c r="L4" s="413"/>
      <c r="M4" s="413"/>
      <c r="N4" s="413"/>
      <c r="AA4" s="187"/>
      <c r="AB4" s="187"/>
      <c r="AC4" s="187"/>
      <c r="AD4" s="187"/>
      <c r="AE4" s="187"/>
      <c r="AF4" s="187"/>
      <c r="AG4" s="187"/>
      <c r="AH4" s="187"/>
      <c r="AI4" s="187"/>
      <c r="AJ4" s="187"/>
      <c r="AK4" s="187"/>
      <c r="AL4" s="187"/>
      <c r="AM4" s="187"/>
      <c r="AN4" s="187"/>
      <c r="AO4" s="187"/>
      <c r="AP4" s="187"/>
      <c r="AQ4" s="187"/>
      <c r="AR4" s="187"/>
      <c r="AS4" s="187"/>
      <c r="AT4" s="187"/>
      <c r="AU4" s="187"/>
      <c r="AV4" s="187"/>
      <c r="AW4" s="187"/>
      <c r="AX4" s="187"/>
      <c r="AY4" s="187"/>
      <c r="AZ4" s="187"/>
      <c r="BA4" s="187"/>
      <c r="BB4" s="187"/>
      <c r="BC4" s="187"/>
      <c r="BD4" s="187"/>
      <c r="BE4" s="187"/>
      <c r="BF4" s="187"/>
      <c r="BG4" s="187"/>
      <c r="BH4" s="187"/>
      <c r="BI4" s="187"/>
      <c r="BJ4" s="187"/>
      <c r="BK4" s="187"/>
      <c r="BL4" s="187"/>
      <c r="BM4" s="187"/>
      <c r="BN4" s="187"/>
      <c r="BO4" s="187"/>
      <c r="BP4" s="187"/>
      <c r="BQ4" s="187"/>
      <c r="BR4" s="187"/>
      <c r="BS4" s="187"/>
      <c r="BT4" s="187"/>
      <c r="BU4" s="187"/>
      <c r="BV4" s="187"/>
      <c r="BW4" s="187"/>
      <c r="BX4" s="187"/>
      <c r="BY4" s="187"/>
      <c r="BZ4" s="187"/>
      <c r="CA4" s="187"/>
      <c r="CB4" s="187"/>
      <c r="CC4" s="187"/>
      <c r="CD4" s="187"/>
      <c r="CE4" s="187"/>
      <c r="CF4" s="187"/>
      <c r="CG4" s="187"/>
      <c r="CH4" s="187"/>
      <c r="CI4" s="187"/>
      <c r="CJ4" s="187"/>
      <c r="CK4" s="187"/>
      <c r="CL4" s="187"/>
      <c r="CM4" s="187"/>
      <c r="CN4" s="187"/>
      <c r="CO4" s="187"/>
      <c r="CP4" s="187"/>
      <c r="CQ4" s="187"/>
      <c r="CR4" s="187"/>
      <c r="CS4" s="187"/>
      <c r="CT4" s="187"/>
      <c r="CU4" s="187"/>
      <c r="CV4" s="187"/>
      <c r="CW4" s="187"/>
      <c r="CX4" s="187"/>
      <c r="CY4" s="187"/>
      <c r="CZ4" s="187"/>
      <c r="DA4" s="187"/>
      <c r="DB4" s="187"/>
      <c r="DC4" s="187"/>
      <c r="DD4" s="187"/>
      <c r="DE4" s="187"/>
      <c r="DF4" s="187"/>
      <c r="DG4" s="187"/>
      <c r="DH4" s="187"/>
      <c r="DI4" s="187"/>
      <c r="DJ4" s="187"/>
      <c r="DK4" s="187"/>
      <c r="DL4" s="187"/>
      <c r="DM4" s="187"/>
      <c r="DN4" s="187"/>
      <c r="DO4" s="187"/>
      <c r="DP4" s="187"/>
      <c r="DQ4" s="187"/>
      <c r="DR4" s="187"/>
      <c r="DS4" s="187"/>
      <c r="DT4" s="187"/>
      <c r="DU4" s="187"/>
      <c r="DV4" s="187"/>
      <c r="DW4" s="187"/>
      <c r="DX4" s="187"/>
      <c r="DY4" s="187"/>
      <c r="DZ4" s="187"/>
      <c r="EA4" s="187"/>
      <c r="EB4" s="187"/>
      <c r="EC4" s="187"/>
      <c r="ED4" s="187"/>
      <c r="EE4" s="187"/>
      <c r="EF4" s="187"/>
      <c r="EG4" s="187"/>
      <c r="EH4" s="187"/>
      <c r="EI4" s="187"/>
      <c r="EJ4" s="187"/>
      <c r="EK4" s="187"/>
      <c r="EL4" s="187"/>
      <c r="EM4" s="187"/>
      <c r="EN4" s="187"/>
      <c r="EO4" s="187"/>
      <c r="EP4" s="187"/>
      <c r="EQ4" s="187"/>
      <c r="ER4" s="187"/>
      <c r="ES4" s="187"/>
      <c r="ET4" s="187"/>
      <c r="EU4" s="187"/>
      <c r="EV4" s="187"/>
      <c r="EW4" s="187"/>
      <c r="EX4" s="187"/>
      <c r="EY4" s="187"/>
      <c r="EZ4" s="187"/>
      <c r="FA4" s="187"/>
      <c r="FB4" s="187"/>
      <c r="FC4" s="187"/>
      <c r="FD4" s="187"/>
      <c r="FE4" s="187"/>
      <c r="FF4" s="187"/>
      <c r="FG4" s="187"/>
      <c r="FH4" s="187"/>
      <c r="FI4" s="187"/>
      <c r="FJ4" s="187"/>
      <c r="FK4" s="187"/>
      <c r="FL4" s="187"/>
      <c r="FM4" s="187"/>
      <c r="FN4" s="187"/>
      <c r="FO4" s="187"/>
      <c r="FP4" s="187"/>
      <c r="FQ4" s="187"/>
      <c r="FR4" s="187"/>
      <c r="FS4" s="187"/>
      <c r="FT4" s="187"/>
      <c r="FU4" s="187"/>
      <c r="FV4" s="187"/>
      <c r="FW4" s="187"/>
      <c r="FX4" s="187"/>
      <c r="FY4" s="187"/>
      <c r="FZ4" s="187"/>
      <c r="GA4" s="187"/>
      <c r="GB4" s="187"/>
      <c r="GC4" s="187"/>
      <c r="GD4" s="187"/>
      <c r="GE4" s="187"/>
      <c r="GF4" s="187"/>
      <c r="GG4" s="187"/>
      <c r="GH4" s="187"/>
      <c r="GI4" s="187"/>
      <c r="GJ4" s="187"/>
      <c r="GK4" s="187"/>
      <c r="GL4" s="187"/>
      <c r="GM4" s="187"/>
      <c r="GN4" s="187"/>
      <c r="GO4" s="187"/>
      <c r="GP4" s="187"/>
      <c r="GQ4" s="187"/>
      <c r="GR4" s="187"/>
      <c r="GS4" s="187"/>
      <c r="GT4" s="187"/>
      <c r="GU4" s="187"/>
      <c r="GV4" s="187"/>
      <c r="GW4" s="187"/>
      <c r="GX4" s="187"/>
      <c r="GY4" s="187"/>
      <c r="GZ4" s="187"/>
      <c r="HA4" s="187"/>
      <c r="HB4" s="187"/>
      <c r="HC4" s="187"/>
      <c r="HD4" s="187"/>
      <c r="HE4" s="187"/>
      <c r="HF4" s="187"/>
      <c r="HG4" s="187"/>
      <c r="HH4" s="187"/>
      <c r="HI4" s="187"/>
      <c r="HJ4" s="187"/>
      <c r="HK4" s="187"/>
      <c r="HL4" s="187"/>
      <c r="HM4" s="187"/>
      <c r="HN4" s="187"/>
      <c r="HO4" s="187"/>
      <c r="HP4" s="187"/>
      <c r="HQ4" s="187"/>
      <c r="HR4" s="187"/>
      <c r="HS4" s="187"/>
      <c r="HT4" s="187"/>
      <c r="HU4" s="187"/>
      <c r="HV4" s="187"/>
      <c r="HW4" s="187"/>
      <c r="HX4" s="187"/>
      <c r="HY4" s="187"/>
      <c r="HZ4" s="187"/>
      <c r="IA4" s="187"/>
      <c r="IB4" s="187"/>
    </row>
    <row r="5" spans="1:236" ht="48.6" customHeight="1">
      <c r="C5" s="195" t="s">
        <v>130</v>
      </c>
      <c r="D5" s="195" t="s">
        <v>131</v>
      </c>
      <c r="E5" s="195" t="s">
        <v>568</v>
      </c>
      <c r="F5" s="195" t="s">
        <v>3</v>
      </c>
      <c r="G5" s="195" t="s">
        <v>4</v>
      </c>
      <c r="H5" s="195" t="s">
        <v>5</v>
      </c>
      <c r="I5" s="82" t="s">
        <v>6</v>
      </c>
      <c r="J5" s="82" t="s">
        <v>628</v>
      </c>
      <c r="K5" s="82" t="s">
        <v>133</v>
      </c>
      <c r="L5" s="195" t="s">
        <v>7</v>
      </c>
      <c r="M5" s="195" t="s">
        <v>8</v>
      </c>
      <c r="N5" s="196" t="s">
        <v>250</v>
      </c>
      <c r="AA5" s="187"/>
      <c r="AB5" s="187"/>
      <c r="AC5" s="187"/>
      <c r="AD5" s="187"/>
      <c r="AE5" s="187"/>
      <c r="AF5" s="187"/>
      <c r="AG5" s="187"/>
      <c r="AH5" s="187"/>
      <c r="AI5" s="187"/>
      <c r="AJ5" s="187"/>
      <c r="AK5" s="187"/>
      <c r="AL5" s="187"/>
      <c r="AM5" s="187"/>
      <c r="AN5" s="187"/>
      <c r="AO5" s="187"/>
      <c r="AP5" s="187"/>
      <c r="AQ5" s="187"/>
      <c r="AR5" s="187"/>
      <c r="AS5" s="187"/>
      <c r="AT5" s="187"/>
      <c r="AU5" s="187"/>
      <c r="AV5" s="187"/>
      <c r="AW5" s="187"/>
      <c r="AX5" s="187"/>
      <c r="AY5" s="187"/>
      <c r="AZ5" s="187"/>
      <c r="BA5" s="187"/>
      <c r="BB5" s="187"/>
      <c r="BC5" s="187"/>
      <c r="BD5" s="187"/>
      <c r="BE5" s="187"/>
      <c r="BF5" s="187"/>
      <c r="BG5" s="187"/>
      <c r="BH5" s="187"/>
      <c r="BI5" s="187"/>
      <c r="BJ5" s="187"/>
      <c r="BK5" s="187"/>
      <c r="BL5" s="187"/>
      <c r="BM5" s="187"/>
      <c r="BN5" s="187"/>
      <c r="BO5" s="187"/>
      <c r="BP5" s="187"/>
      <c r="BQ5" s="187"/>
      <c r="BR5" s="187"/>
      <c r="BS5" s="187"/>
      <c r="BT5" s="187"/>
      <c r="BU5" s="187"/>
      <c r="BV5" s="187"/>
      <c r="BW5" s="187"/>
      <c r="BX5" s="187"/>
      <c r="BY5" s="187"/>
      <c r="BZ5" s="187"/>
      <c r="CA5" s="187"/>
      <c r="CB5" s="187"/>
      <c r="CC5" s="187"/>
      <c r="CD5" s="187"/>
      <c r="CE5" s="187"/>
      <c r="CF5" s="187"/>
      <c r="CG5" s="187"/>
      <c r="CH5" s="187"/>
      <c r="CI5" s="187"/>
      <c r="CJ5" s="187"/>
      <c r="CK5" s="187"/>
      <c r="CL5" s="187"/>
      <c r="CM5" s="187"/>
      <c r="CN5" s="187"/>
      <c r="CO5" s="187"/>
      <c r="CP5" s="187"/>
      <c r="CQ5" s="187"/>
      <c r="CR5" s="187"/>
      <c r="CS5" s="187"/>
      <c r="CT5" s="187"/>
      <c r="CU5" s="187"/>
      <c r="CV5" s="187"/>
      <c r="CW5" s="187"/>
      <c r="CX5" s="187"/>
      <c r="CY5" s="187"/>
      <c r="CZ5" s="187"/>
      <c r="DA5" s="187"/>
      <c r="DB5" s="187"/>
      <c r="DC5" s="187"/>
      <c r="DD5" s="187"/>
      <c r="DE5" s="187"/>
      <c r="DF5" s="187"/>
      <c r="DG5" s="187"/>
      <c r="DH5" s="187"/>
      <c r="DI5" s="187"/>
      <c r="DJ5" s="187"/>
      <c r="DK5" s="187"/>
      <c r="DL5" s="187"/>
      <c r="DM5" s="187"/>
      <c r="DN5" s="187"/>
      <c r="DO5" s="187"/>
      <c r="DP5" s="187"/>
      <c r="DQ5" s="187"/>
      <c r="DR5" s="187"/>
      <c r="DS5" s="187"/>
      <c r="DT5" s="187"/>
      <c r="DU5" s="187"/>
      <c r="DV5" s="187"/>
      <c r="DW5" s="187"/>
      <c r="DX5" s="187"/>
      <c r="DY5" s="187"/>
      <c r="DZ5" s="187"/>
      <c r="EA5" s="187"/>
      <c r="EB5" s="187"/>
      <c r="EC5" s="187"/>
      <c r="ED5" s="187"/>
      <c r="EE5" s="187"/>
      <c r="EF5" s="187"/>
      <c r="EG5" s="187"/>
      <c r="EH5" s="187"/>
      <c r="EI5" s="187"/>
      <c r="EJ5" s="187"/>
      <c r="EK5" s="187"/>
      <c r="EL5" s="187"/>
      <c r="EM5" s="187"/>
      <c r="EN5" s="187"/>
      <c r="EO5" s="187"/>
      <c r="EP5" s="187"/>
      <c r="EQ5" s="187"/>
      <c r="ER5" s="187"/>
      <c r="ES5" s="187"/>
      <c r="ET5" s="187"/>
      <c r="EU5" s="187"/>
      <c r="EV5" s="187"/>
      <c r="EW5" s="187"/>
      <c r="EX5" s="187"/>
      <c r="EY5" s="187"/>
      <c r="EZ5" s="187"/>
      <c r="FA5" s="187"/>
      <c r="FB5" s="187"/>
      <c r="FC5" s="187"/>
      <c r="FD5" s="187"/>
      <c r="FE5" s="187"/>
      <c r="FF5" s="187"/>
      <c r="FG5" s="187"/>
      <c r="FH5" s="187"/>
      <c r="FI5" s="187"/>
      <c r="FJ5" s="187"/>
      <c r="FK5" s="187"/>
      <c r="FL5" s="187"/>
      <c r="FM5" s="187"/>
      <c r="FN5" s="187"/>
      <c r="FO5" s="187"/>
      <c r="FP5" s="187"/>
      <c r="FQ5" s="187"/>
      <c r="FR5" s="187"/>
      <c r="FS5" s="187"/>
      <c r="FT5" s="187"/>
      <c r="FU5" s="187"/>
      <c r="FV5" s="187"/>
      <c r="FW5" s="187"/>
      <c r="FX5" s="187"/>
      <c r="FY5" s="187"/>
      <c r="FZ5" s="187"/>
      <c r="GA5" s="187"/>
      <c r="GB5" s="187"/>
      <c r="GC5" s="187"/>
      <c r="GD5" s="187"/>
      <c r="GE5" s="187"/>
      <c r="GF5" s="187"/>
      <c r="GG5" s="187"/>
      <c r="GH5" s="187"/>
      <c r="GI5" s="187"/>
      <c r="GJ5" s="187"/>
      <c r="GK5" s="187"/>
      <c r="GL5" s="187"/>
      <c r="GM5" s="187"/>
      <c r="GN5" s="187"/>
      <c r="GO5" s="187"/>
      <c r="GP5" s="187"/>
      <c r="GQ5" s="187"/>
      <c r="GR5" s="187"/>
      <c r="GS5" s="187"/>
      <c r="GT5" s="187"/>
      <c r="GU5" s="187"/>
      <c r="GV5" s="187"/>
      <c r="GW5" s="187"/>
      <c r="GX5" s="187"/>
      <c r="GY5" s="187"/>
      <c r="GZ5" s="187"/>
      <c r="HA5" s="187"/>
      <c r="HB5" s="187"/>
      <c r="HC5" s="187"/>
      <c r="HD5" s="187"/>
      <c r="HE5" s="187"/>
      <c r="HF5" s="187"/>
      <c r="HG5" s="187"/>
      <c r="HH5" s="187"/>
      <c r="HI5" s="187"/>
      <c r="HJ5" s="187"/>
      <c r="HK5" s="187"/>
      <c r="HL5" s="187"/>
      <c r="HM5" s="187"/>
      <c r="HN5" s="187"/>
      <c r="HO5" s="187"/>
      <c r="HP5" s="187"/>
      <c r="HQ5" s="187"/>
      <c r="HR5" s="187"/>
      <c r="HS5" s="187"/>
      <c r="HT5" s="187"/>
      <c r="HU5" s="187"/>
      <c r="HV5" s="187"/>
      <c r="HW5" s="187"/>
      <c r="HX5" s="187"/>
      <c r="HY5" s="187"/>
      <c r="HZ5" s="187"/>
      <c r="IA5" s="187"/>
      <c r="IB5" s="187"/>
    </row>
    <row r="6" spans="1:236" s="203" customFormat="1" ht="13.15" customHeight="1">
      <c r="A6" s="197"/>
      <c r="B6" s="198"/>
      <c r="C6" s="840" t="s">
        <v>251</v>
      </c>
      <c r="D6" s="85" t="s">
        <v>137</v>
      </c>
      <c r="E6" s="92" t="s">
        <v>27</v>
      </c>
      <c r="F6" s="199">
        <v>2835.9229999999998</v>
      </c>
      <c r="G6" s="92">
        <v>-807</v>
      </c>
      <c r="H6" s="199">
        <f>F6+G6</f>
        <v>2028.9229999999998</v>
      </c>
      <c r="I6" s="200">
        <v>762.37599999999998</v>
      </c>
      <c r="J6" s="200">
        <v>0</v>
      </c>
      <c r="K6" s="200">
        <v>0</v>
      </c>
      <c r="L6" s="92">
        <f>H6-(I6+J6)</f>
        <v>1266.5469999999998</v>
      </c>
      <c r="M6" s="201">
        <f>+(I6+J6+K6)/H6</f>
        <v>0.3757540330510325</v>
      </c>
      <c r="N6" s="202" t="str">
        <f>+'IC ANCH-SARC V-VII y IX-X'!O5</f>
        <v>-</v>
      </c>
      <c r="O6" s="490"/>
      <c r="P6" s="490"/>
      <c r="Q6" s="490"/>
      <c r="R6" s="490"/>
      <c r="S6" s="490"/>
    </row>
    <row r="7" spans="1:236" s="203" customFormat="1" ht="13.15" customHeight="1">
      <c r="A7" s="197"/>
      <c r="B7" s="198"/>
      <c r="C7" s="841"/>
      <c r="D7" s="205" t="s">
        <v>139</v>
      </c>
      <c r="E7" s="92" t="s">
        <v>27</v>
      </c>
      <c r="F7" s="199">
        <v>188.80799999999999</v>
      </c>
      <c r="G7" s="92"/>
      <c r="H7" s="199">
        <f>F7+G7</f>
        <v>188.80799999999999</v>
      </c>
      <c r="I7" s="200">
        <v>54.28</v>
      </c>
      <c r="J7" s="200">
        <v>0</v>
      </c>
      <c r="K7" s="200">
        <v>0</v>
      </c>
      <c r="L7" s="92">
        <f t="shared" ref="L7" si="0">H7-(I7+J7)</f>
        <v>134.52799999999999</v>
      </c>
      <c r="M7" s="201">
        <f t="shared" ref="M7:M70" si="1">+(I7+J7+K7)/H7</f>
        <v>0.28748781831278336</v>
      </c>
      <c r="N7" s="202" t="str">
        <f>+'IC ANCH-SARC V-VII y IX-X'!O6</f>
        <v>-</v>
      </c>
      <c r="O7" s="490"/>
      <c r="P7" s="490"/>
      <c r="Q7" s="490"/>
      <c r="R7" s="490"/>
      <c r="S7" s="490"/>
    </row>
    <row r="8" spans="1:236" s="203" customFormat="1" ht="13.15" customHeight="1">
      <c r="A8" s="197"/>
      <c r="B8" s="198"/>
      <c r="C8" s="841"/>
      <c r="D8" s="206" t="s">
        <v>140</v>
      </c>
      <c r="E8" s="92" t="s">
        <v>27</v>
      </c>
      <c r="F8" s="199">
        <v>2.8420000000000001</v>
      </c>
      <c r="G8" s="92"/>
      <c r="H8" s="199">
        <f>F8+G8</f>
        <v>2.8420000000000001</v>
      </c>
      <c r="I8" s="200">
        <v>0.48</v>
      </c>
      <c r="J8" s="200">
        <v>0</v>
      </c>
      <c r="K8" s="200">
        <v>0</v>
      </c>
      <c r="L8" s="92">
        <f>H8-(I8+J8)</f>
        <v>2.3620000000000001</v>
      </c>
      <c r="M8" s="201">
        <f t="shared" si="1"/>
        <v>0.16889514426460239</v>
      </c>
      <c r="N8" s="202" t="str">
        <f>+'IC ANCH-SARC V-VII y IX-X'!O7</f>
        <v>-</v>
      </c>
      <c r="O8" s="490"/>
      <c r="P8" s="490"/>
      <c r="Q8" s="490"/>
      <c r="R8" s="490"/>
      <c r="S8" s="490"/>
    </row>
    <row r="9" spans="1:236" s="203" customFormat="1" ht="13.15" customHeight="1">
      <c r="A9" s="197"/>
      <c r="B9" s="198"/>
      <c r="C9" s="842"/>
      <c r="D9" s="85" t="s">
        <v>141</v>
      </c>
      <c r="E9" s="92" t="s">
        <v>27</v>
      </c>
      <c r="F9" s="199">
        <v>603.42600000000004</v>
      </c>
      <c r="G9" s="92"/>
      <c r="H9" s="199">
        <f>F9+G9</f>
        <v>603.42600000000004</v>
      </c>
      <c r="I9" s="200">
        <v>201.096</v>
      </c>
      <c r="J9" s="200">
        <v>0</v>
      </c>
      <c r="K9" s="200">
        <v>0</v>
      </c>
      <c r="L9" s="92">
        <f>H9-(I9+J9+K9)</f>
        <v>402.33000000000004</v>
      </c>
      <c r="M9" s="201">
        <f t="shared" si="1"/>
        <v>0.33325710194787761</v>
      </c>
      <c r="N9" s="440">
        <f>+'IC ANCH-SARC V-VII y IX-X'!O8</f>
        <v>43619</v>
      </c>
      <c r="O9" s="490"/>
      <c r="P9" s="490"/>
      <c r="Q9" s="490"/>
      <c r="R9" s="490"/>
      <c r="S9" s="490"/>
    </row>
    <row r="10" spans="1:236" s="207" customFormat="1" ht="13.15" customHeight="1">
      <c r="B10" s="198"/>
      <c r="C10" s="208"/>
      <c r="D10" s="209" t="s">
        <v>252</v>
      </c>
      <c r="E10" s="210"/>
      <c r="F10" s="211">
        <f>SUM(F6:F9)</f>
        <v>3630.9989999999998</v>
      </c>
      <c r="G10" s="211">
        <f>SUM(G6:G9)</f>
        <v>-807</v>
      </c>
      <c r="H10" s="211">
        <f>+F10+G10</f>
        <v>2823.9989999999998</v>
      </c>
      <c r="I10" s="211">
        <f>SUM(I6:I9)</f>
        <v>1018.232</v>
      </c>
      <c r="J10" s="211">
        <f t="shared" ref="J10:K10" si="2">SUM(J6:J9)</f>
        <v>0</v>
      </c>
      <c r="K10" s="211">
        <f t="shared" si="2"/>
        <v>0</v>
      </c>
      <c r="L10" s="211">
        <f t="shared" ref="L10:L73" si="3">H10-(I10+J10+K10)</f>
        <v>1805.7669999999998</v>
      </c>
      <c r="M10" s="212">
        <f>+(I10+J10+K10)/H10</f>
        <v>0.36056386705519372</v>
      </c>
      <c r="N10" s="213"/>
      <c r="O10" s="490"/>
      <c r="P10" s="490"/>
      <c r="Q10" s="490"/>
      <c r="R10" s="490"/>
      <c r="S10" s="490"/>
    </row>
    <row r="11" spans="1:236" s="203" customFormat="1" ht="13.15" customHeight="1">
      <c r="A11" s="197"/>
      <c r="B11" s="198"/>
      <c r="C11" s="214" t="s">
        <v>142</v>
      </c>
      <c r="D11" s="215" t="s">
        <v>143</v>
      </c>
      <c r="E11" s="216" t="s">
        <v>253</v>
      </c>
      <c r="F11" s="199">
        <v>86</v>
      </c>
      <c r="G11" s="92"/>
      <c r="H11" s="199">
        <f>F11+G11</f>
        <v>86</v>
      </c>
      <c r="I11" s="200">
        <v>0</v>
      </c>
      <c r="J11" s="200">
        <v>0</v>
      </c>
      <c r="K11" s="200">
        <v>0</v>
      </c>
      <c r="L11" s="92">
        <f t="shared" si="3"/>
        <v>86</v>
      </c>
      <c r="M11" s="201">
        <f t="shared" si="1"/>
        <v>0</v>
      </c>
      <c r="N11" s="202" t="s">
        <v>138</v>
      </c>
      <c r="O11" s="490"/>
      <c r="P11" s="490"/>
      <c r="Q11" s="490"/>
      <c r="R11" s="490"/>
      <c r="S11" s="490"/>
    </row>
    <row r="12" spans="1:236" s="217" customFormat="1" ht="13.15" customHeight="1">
      <c r="B12" s="198"/>
      <c r="C12" s="218"/>
      <c r="D12" s="209" t="s">
        <v>252</v>
      </c>
      <c r="E12" s="219"/>
      <c r="F12" s="220">
        <f>SUM(F11:F11)</f>
        <v>86</v>
      </c>
      <c r="G12" s="220">
        <f>SUM(G11:G11)</f>
        <v>0</v>
      </c>
      <c r="H12" s="220">
        <f>SUM(H11:H11)</f>
        <v>86</v>
      </c>
      <c r="I12" s="220">
        <f>SUM(I11:I11)</f>
        <v>0</v>
      </c>
      <c r="J12" s="220">
        <f t="shared" ref="J12:K12" si="4">SUM(J11:J11)</f>
        <v>0</v>
      </c>
      <c r="K12" s="220">
        <f t="shared" si="4"/>
        <v>0</v>
      </c>
      <c r="L12" s="220">
        <f t="shared" si="3"/>
        <v>86</v>
      </c>
      <c r="M12" s="221">
        <f t="shared" si="1"/>
        <v>0</v>
      </c>
      <c r="N12" s="222"/>
      <c r="O12" s="490"/>
      <c r="P12" s="490"/>
      <c r="Q12" s="490"/>
      <c r="R12" s="490"/>
      <c r="S12" s="490"/>
    </row>
    <row r="13" spans="1:236" s="203" customFormat="1" ht="13.15" customHeight="1">
      <c r="A13" s="197"/>
      <c r="B13" s="198"/>
      <c r="C13" s="840" t="s">
        <v>144</v>
      </c>
      <c r="D13" s="223" t="s">
        <v>145</v>
      </c>
      <c r="E13" s="484"/>
      <c r="F13" s="199">
        <v>769.00900000000001</v>
      </c>
      <c r="G13" s="92"/>
      <c r="H13" s="199">
        <f>F13-G13</f>
        <v>769.00900000000001</v>
      </c>
      <c r="I13" s="200">
        <v>556.41000000000008</v>
      </c>
      <c r="J13" s="200">
        <v>0</v>
      </c>
      <c r="K13" s="200">
        <v>0</v>
      </c>
      <c r="L13" s="92">
        <f>H13-(I13+J13+K13)</f>
        <v>212.59899999999993</v>
      </c>
      <c r="M13" s="201">
        <f t="shared" si="1"/>
        <v>0.72354159704242738</v>
      </c>
      <c r="N13" s="202" t="s">
        <v>138</v>
      </c>
      <c r="O13" s="490"/>
      <c r="P13" s="490"/>
      <c r="Q13" s="490"/>
      <c r="R13" s="490"/>
      <c r="S13" s="490"/>
    </row>
    <row r="14" spans="1:236" s="203" customFormat="1" ht="13.15" customHeight="1">
      <c r="A14" s="197"/>
      <c r="B14" s="198"/>
      <c r="C14" s="841"/>
      <c r="D14" s="223" t="s">
        <v>146</v>
      </c>
      <c r="E14" s="484"/>
      <c r="F14" s="199">
        <v>416.36200000000002</v>
      </c>
      <c r="G14" s="92">
        <f>-340-76</f>
        <v>-416</v>
      </c>
      <c r="H14" s="199">
        <f>F14+G14</f>
        <v>0.36200000000002319</v>
      </c>
      <c r="I14" s="200">
        <v>0</v>
      </c>
      <c r="J14" s="200">
        <v>0</v>
      </c>
      <c r="K14" s="200">
        <v>0</v>
      </c>
      <c r="L14" s="92">
        <f>H14-(I14+J14+K14)</f>
        <v>0.36200000000002319</v>
      </c>
      <c r="M14" s="201">
        <f t="shared" si="1"/>
        <v>0</v>
      </c>
      <c r="N14" s="202" t="s">
        <v>138</v>
      </c>
      <c r="O14" s="490"/>
      <c r="P14" s="490"/>
      <c r="Q14" s="490"/>
      <c r="R14" s="490"/>
      <c r="S14" s="490"/>
      <c r="T14" s="224"/>
      <c r="U14" s="224"/>
      <c r="V14" s="224"/>
      <c r="W14" s="224"/>
      <c r="X14" s="224"/>
    </row>
    <row r="15" spans="1:236" s="203" customFormat="1" ht="13.15" customHeight="1">
      <c r="A15" s="197"/>
      <c r="B15" s="198"/>
      <c r="C15" s="842"/>
      <c r="D15" s="215" t="s">
        <v>147</v>
      </c>
      <c r="E15" s="484"/>
      <c r="F15" s="199">
        <v>95.039000000000001</v>
      </c>
      <c r="G15" s="92"/>
      <c r="H15" s="199">
        <f>F15-G15</f>
        <v>95.039000000000001</v>
      </c>
      <c r="I15" s="200">
        <v>61.677</v>
      </c>
      <c r="J15" s="200">
        <v>0</v>
      </c>
      <c r="K15" s="200">
        <v>0</v>
      </c>
      <c r="L15" s="92">
        <f t="shared" si="3"/>
        <v>33.362000000000002</v>
      </c>
      <c r="M15" s="201">
        <f t="shared" si="1"/>
        <v>0.64896516167047213</v>
      </c>
      <c r="N15" s="202" t="s">
        <v>138</v>
      </c>
      <c r="O15" s="490"/>
      <c r="P15" s="490"/>
      <c r="Q15" s="490"/>
      <c r="R15" s="490"/>
      <c r="S15" s="490"/>
    </row>
    <row r="16" spans="1:236" s="217" customFormat="1" ht="13.15" customHeight="1">
      <c r="B16" s="198"/>
      <c r="C16" s="218"/>
      <c r="D16" s="209" t="s">
        <v>252</v>
      </c>
      <c r="E16" s="219"/>
      <c r="F16" s="220">
        <f>SUM(F13:F15)</f>
        <v>1280.4100000000001</v>
      </c>
      <c r="G16" s="220">
        <f>SUM(G13:G15)</f>
        <v>-416</v>
      </c>
      <c r="H16" s="220">
        <f>+F16+G16</f>
        <v>864.41000000000008</v>
      </c>
      <c r="I16" s="220">
        <f>SUM(I13:I15)</f>
        <v>618.0870000000001</v>
      </c>
      <c r="J16" s="220">
        <f t="shared" ref="J16:K16" si="5">SUM(J13:J15)</f>
        <v>0</v>
      </c>
      <c r="K16" s="220">
        <f t="shared" si="5"/>
        <v>0</v>
      </c>
      <c r="L16" s="220">
        <f>H16-(I16+J16+K16)</f>
        <v>246.32299999999998</v>
      </c>
      <c r="M16" s="221">
        <f t="shared" si="1"/>
        <v>0.71503915965803266</v>
      </c>
      <c r="N16" s="222"/>
      <c r="O16" s="490"/>
      <c r="P16" s="490"/>
      <c r="Q16" s="743"/>
      <c r="R16" s="743"/>
      <c r="S16" s="490"/>
    </row>
    <row r="17" spans="1:19" s="203" customFormat="1" ht="13.15" customHeight="1">
      <c r="A17" s="197"/>
      <c r="B17" s="225">
        <v>1</v>
      </c>
      <c r="C17" s="840" t="s">
        <v>254</v>
      </c>
      <c r="D17" s="226" t="s">
        <v>149</v>
      </c>
      <c r="E17" s="92" t="s">
        <v>27</v>
      </c>
      <c r="F17" s="227">
        <v>709.21600000000001</v>
      </c>
      <c r="G17" s="137">
        <f>-149.13-30-5-2.2-4</f>
        <v>-190.32999999999998</v>
      </c>
      <c r="H17" s="227">
        <f>+F17+G17</f>
        <v>518.88599999999997</v>
      </c>
      <c r="I17" s="228">
        <v>526.16399999999999</v>
      </c>
      <c r="J17" s="228">
        <v>0</v>
      </c>
      <c r="K17" s="229">
        <v>0</v>
      </c>
      <c r="L17" s="92">
        <f>H17-(I17+J17+K17)</f>
        <v>-7.27800000000002</v>
      </c>
      <c r="M17" s="201">
        <f t="shared" si="1"/>
        <v>1.0140262022872075</v>
      </c>
      <c r="N17" s="202" t="str">
        <f>+'IC ANCH-SARC VIII'!O4</f>
        <v>-</v>
      </c>
      <c r="O17" s="490"/>
      <c r="P17" s="490"/>
      <c r="Q17" s="744"/>
      <c r="R17" s="745"/>
      <c r="S17" s="490"/>
    </row>
    <row r="18" spans="1:19" s="203" customFormat="1" ht="13.15" customHeight="1">
      <c r="A18" s="197"/>
      <c r="B18" s="225">
        <v>2</v>
      </c>
      <c r="C18" s="841"/>
      <c r="D18" s="230" t="s">
        <v>255</v>
      </c>
      <c r="E18" s="92" t="s">
        <v>27</v>
      </c>
      <c r="F18" s="231">
        <v>321.99599999999998</v>
      </c>
      <c r="G18" s="232">
        <v>194</v>
      </c>
      <c r="H18" s="231">
        <f t="shared" ref="H18:H81" si="6">+F18+G18</f>
        <v>515.99599999999998</v>
      </c>
      <c r="I18" s="233">
        <v>369.50299999999999</v>
      </c>
      <c r="J18" s="233">
        <v>175.494</v>
      </c>
      <c r="K18" s="229">
        <v>0</v>
      </c>
      <c r="L18" s="92">
        <f t="shared" si="3"/>
        <v>-29.000999999999976</v>
      </c>
      <c r="M18" s="201">
        <f t="shared" si="1"/>
        <v>1.0562039240614267</v>
      </c>
      <c r="N18" s="202" t="str">
        <f>+'IC ANCH-SARC VIII'!O5</f>
        <v>-</v>
      </c>
      <c r="O18" s="490"/>
      <c r="P18" s="490"/>
      <c r="Q18" s="744"/>
      <c r="R18" s="745"/>
      <c r="S18" s="490"/>
    </row>
    <row r="19" spans="1:19" s="203" customFormat="1" ht="13.15" customHeight="1">
      <c r="A19" s="197"/>
      <c r="B19" s="225">
        <v>3</v>
      </c>
      <c r="C19" s="841"/>
      <c r="D19" s="230" t="s">
        <v>151</v>
      </c>
      <c r="E19" s="92" t="s">
        <v>27</v>
      </c>
      <c r="F19" s="231">
        <v>1251.8520000000001</v>
      </c>
      <c r="G19" s="232">
        <f>-47.5-76-82-68-50-64-62</f>
        <v>-449.5</v>
      </c>
      <c r="H19" s="231">
        <f t="shared" si="6"/>
        <v>802.35200000000009</v>
      </c>
      <c r="I19" s="233">
        <v>722.37900000000002</v>
      </c>
      <c r="J19" s="233">
        <v>0</v>
      </c>
      <c r="K19" s="229">
        <v>0</v>
      </c>
      <c r="L19" s="92">
        <f t="shared" si="3"/>
        <v>79.97300000000007</v>
      </c>
      <c r="M19" s="201">
        <f t="shared" si="1"/>
        <v>0.90032678923963538</v>
      </c>
      <c r="N19" s="202" t="str">
        <f>+'IC ANCH-SARC VIII'!O6</f>
        <v>-</v>
      </c>
      <c r="O19" s="490"/>
      <c r="P19" s="490"/>
      <c r="Q19" s="744"/>
      <c r="R19" s="745"/>
      <c r="S19" s="490"/>
    </row>
    <row r="20" spans="1:19" s="203" customFormat="1" ht="13.15" customHeight="1">
      <c r="A20" s="197"/>
      <c r="B20" s="225">
        <v>4</v>
      </c>
      <c r="C20" s="841"/>
      <c r="D20" s="230" t="s">
        <v>152</v>
      </c>
      <c r="E20" s="92" t="s">
        <v>27</v>
      </c>
      <c r="F20" s="234">
        <v>1509.63</v>
      </c>
      <c r="G20" s="232">
        <v>320</v>
      </c>
      <c r="H20" s="234">
        <f t="shared" si="6"/>
        <v>1829.63</v>
      </c>
      <c r="I20" s="233">
        <v>948.76300000000003</v>
      </c>
      <c r="J20" s="233">
        <v>256.87099999999998</v>
      </c>
      <c r="K20" s="229">
        <v>0</v>
      </c>
      <c r="L20" s="92">
        <f t="shared" si="3"/>
        <v>623.99600000000009</v>
      </c>
      <c r="M20" s="201">
        <f t="shared" si="1"/>
        <v>0.65894962369440813</v>
      </c>
      <c r="N20" s="202" t="str">
        <f>+'IC ANCH-SARC VIII'!O7</f>
        <v>-</v>
      </c>
      <c r="O20" s="490"/>
      <c r="P20" s="490"/>
      <c r="Q20" s="744"/>
      <c r="R20" s="745"/>
      <c r="S20" s="490"/>
    </row>
    <row r="21" spans="1:19" s="203" customFormat="1" ht="12" customHeight="1">
      <c r="A21" s="197"/>
      <c r="B21" s="225">
        <v>5</v>
      </c>
      <c r="C21" s="841"/>
      <c r="D21" s="230" t="s">
        <v>153</v>
      </c>
      <c r="E21" s="92" t="s">
        <v>27</v>
      </c>
      <c r="F21" s="235">
        <v>3174.922</v>
      </c>
      <c r="G21" s="236">
        <f>-622.5-386-386-155-155-120-170-170-90-107-250-250</f>
        <v>-2861.5</v>
      </c>
      <c r="H21" s="235">
        <f t="shared" si="6"/>
        <v>313.42200000000003</v>
      </c>
      <c r="I21" s="233">
        <v>218.86699999999999</v>
      </c>
      <c r="J21" s="233">
        <v>0</v>
      </c>
      <c r="K21" s="229">
        <v>0</v>
      </c>
      <c r="L21" s="92">
        <f t="shared" si="3"/>
        <v>94.555000000000035</v>
      </c>
      <c r="M21" s="201">
        <f t="shared" si="1"/>
        <v>0.69831409409677681</v>
      </c>
      <c r="N21" s="202" t="str">
        <f>+'IC ANCH-SARC VIII'!O8</f>
        <v>-</v>
      </c>
      <c r="O21" s="490"/>
      <c r="P21" s="490"/>
      <c r="Q21" s="744"/>
      <c r="R21" s="745"/>
      <c r="S21" s="490"/>
    </row>
    <row r="22" spans="1:19" s="203" customFormat="1" ht="13.15" customHeight="1">
      <c r="A22" s="197"/>
      <c r="B22" s="225">
        <v>6</v>
      </c>
      <c r="C22" s="841"/>
      <c r="D22" s="230" t="s">
        <v>154</v>
      </c>
      <c r="E22" s="92" t="s">
        <v>27</v>
      </c>
      <c r="F22" s="231">
        <v>5487.96</v>
      </c>
      <c r="G22" s="232"/>
      <c r="H22" s="231">
        <f t="shared" si="6"/>
        <v>5487.96</v>
      </c>
      <c r="I22" s="233">
        <v>4479.2150000000001</v>
      </c>
      <c r="J22" s="233">
        <v>0</v>
      </c>
      <c r="K22" s="229">
        <v>0.17699999999999999</v>
      </c>
      <c r="L22" s="92">
        <f t="shared" si="3"/>
        <v>1008.5680000000002</v>
      </c>
      <c r="M22" s="201">
        <f t="shared" si="1"/>
        <v>0.8162216925779342</v>
      </c>
      <c r="N22" s="202" t="str">
        <f>+'IC ANCH-SARC VIII'!O9</f>
        <v>-</v>
      </c>
      <c r="O22" s="490"/>
      <c r="P22" s="490"/>
      <c r="S22" s="490"/>
    </row>
    <row r="23" spans="1:19" s="203" customFormat="1" ht="13.15" customHeight="1">
      <c r="A23" s="197"/>
      <c r="B23" s="225">
        <v>7</v>
      </c>
      <c r="C23" s="841"/>
      <c r="D23" s="237" t="s">
        <v>155</v>
      </c>
      <c r="E23" s="92" t="s">
        <v>27</v>
      </c>
      <c r="F23" s="231">
        <v>6374.1030000000001</v>
      </c>
      <c r="G23" s="232"/>
      <c r="H23" s="231">
        <f t="shared" si="6"/>
        <v>6374.1030000000001</v>
      </c>
      <c r="I23" s="233">
        <v>5194.2839999999997</v>
      </c>
      <c r="J23" s="233">
        <v>0</v>
      </c>
      <c r="K23" s="229">
        <v>0</v>
      </c>
      <c r="L23" s="92">
        <f t="shared" si="3"/>
        <v>1179.8190000000004</v>
      </c>
      <c r="M23" s="201">
        <f t="shared" si="1"/>
        <v>0.81490430888863885</v>
      </c>
      <c r="N23" s="202" t="str">
        <f>+'IC ANCH-SARC VIII'!O10</f>
        <v>-</v>
      </c>
      <c r="O23" s="490"/>
      <c r="P23" s="490"/>
      <c r="S23" s="490"/>
    </row>
    <row r="24" spans="1:19" s="203" customFormat="1" ht="13.15" customHeight="1">
      <c r="A24" s="197"/>
      <c r="B24" s="773">
        <v>8</v>
      </c>
      <c r="C24" s="841"/>
      <c r="D24" s="237" t="s">
        <v>156</v>
      </c>
      <c r="E24" s="92" t="s">
        <v>27</v>
      </c>
      <c r="F24" s="231">
        <v>2307.8150000000001</v>
      </c>
      <c r="G24" s="232"/>
      <c r="H24" s="231">
        <f t="shared" si="6"/>
        <v>2307.8150000000001</v>
      </c>
      <c r="I24" s="233">
        <v>1770.7460000000001</v>
      </c>
      <c r="J24" s="233">
        <v>0</v>
      </c>
      <c r="K24" s="229">
        <v>2E-3</v>
      </c>
      <c r="L24" s="92">
        <f t="shared" si="3"/>
        <v>537.06700000000001</v>
      </c>
      <c r="M24" s="201">
        <f t="shared" si="1"/>
        <v>0.76728333943578664</v>
      </c>
      <c r="N24" s="202" t="str">
        <f>+'IC ANCH-SARC VIII'!O11</f>
        <v>-</v>
      </c>
      <c r="O24" s="490"/>
      <c r="P24" s="490"/>
      <c r="Q24" s="744"/>
      <c r="R24" s="745"/>
      <c r="S24" s="490"/>
    </row>
    <row r="25" spans="1:19" s="203" customFormat="1" ht="13.15" customHeight="1">
      <c r="A25" s="197"/>
      <c r="B25" s="225">
        <v>9</v>
      </c>
      <c r="C25" s="841"/>
      <c r="D25" s="237" t="s">
        <v>256</v>
      </c>
      <c r="E25" s="92" t="s">
        <v>27</v>
      </c>
      <c r="F25" s="231">
        <v>3762.444</v>
      </c>
      <c r="G25" s="232"/>
      <c r="H25" s="231">
        <f t="shared" si="6"/>
        <v>3762.444</v>
      </c>
      <c r="I25" s="233">
        <v>2137.9479999999999</v>
      </c>
      <c r="J25" s="233">
        <v>0</v>
      </c>
      <c r="K25" s="229">
        <v>0</v>
      </c>
      <c r="L25" s="92">
        <f t="shared" si="3"/>
        <v>1624.4960000000001</v>
      </c>
      <c r="M25" s="201">
        <f t="shared" si="1"/>
        <v>0.56823383949369077</v>
      </c>
      <c r="N25" s="202" t="str">
        <f>+'IC ANCH-SARC VIII'!O12</f>
        <v>-</v>
      </c>
      <c r="O25" s="490"/>
      <c r="P25" s="490"/>
      <c r="S25" s="490"/>
    </row>
    <row r="26" spans="1:19" s="203" customFormat="1" ht="13.15" customHeight="1">
      <c r="A26" s="197"/>
      <c r="B26" s="225">
        <v>10</v>
      </c>
      <c r="C26" s="841"/>
      <c r="D26" s="237" t="s">
        <v>257</v>
      </c>
      <c r="E26" s="92" t="s">
        <v>27</v>
      </c>
      <c r="F26" s="231">
        <v>1133.5820000000001</v>
      </c>
      <c r="G26" s="232">
        <f>-80-130.8-137</f>
        <v>-347.8</v>
      </c>
      <c r="H26" s="231">
        <f t="shared" si="6"/>
        <v>785.78200000000015</v>
      </c>
      <c r="I26" s="233">
        <v>672.09699999999998</v>
      </c>
      <c r="J26" s="233">
        <v>0</v>
      </c>
      <c r="K26" s="229">
        <v>0</v>
      </c>
      <c r="L26" s="92">
        <f t="shared" si="3"/>
        <v>113.68500000000017</v>
      </c>
      <c r="M26" s="201">
        <f t="shared" si="1"/>
        <v>0.85532246857270822</v>
      </c>
      <c r="N26" s="238" t="str">
        <f>+'IC ANCH-SARC VIII'!O13</f>
        <v>-</v>
      </c>
      <c r="O26" s="490"/>
      <c r="P26" s="490"/>
      <c r="Q26" s="744"/>
      <c r="R26" s="745"/>
      <c r="S26" s="490"/>
    </row>
    <row r="27" spans="1:19" s="203" customFormat="1" ht="13.15" customHeight="1">
      <c r="A27" s="197"/>
      <c r="B27" s="225">
        <v>11</v>
      </c>
      <c r="C27" s="841"/>
      <c r="D27" s="237" t="s">
        <v>159</v>
      </c>
      <c r="E27" s="92" t="s">
        <v>27</v>
      </c>
      <c r="F27" s="231">
        <v>2123.509</v>
      </c>
      <c r="G27" s="236"/>
      <c r="H27" s="231">
        <f t="shared" si="6"/>
        <v>2123.509</v>
      </c>
      <c r="I27" s="233">
        <v>1316.3610000000001</v>
      </c>
      <c r="J27" s="233">
        <v>0</v>
      </c>
      <c r="K27" s="229">
        <v>46.16</v>
      </c>
      <c r="L27" s="92">
        <f t="shared" si="3"/>
        <v>760.98799999999983</v>
      </c>
      <c r="M27" s="201">
        <f t="shared" si="1"/>
        <v>0.64163655534306663</v>
      </c>
      <c r="N27" s="202" t="str">
        <f>+'IC ANCH-SARC VIII'!O14</f>
        <v>-</v>
      </c>
      <c r="O27" s="490"/>
      <c r="P27" s="490"/>
      <c r="S27" s="490"/>
    </row>
    <row r="28" spans="1:19" s="203" customFormat="1" ht="13.15" customHeight="1">
      <c r="A28" s="197"/>
      <c r="B28" s="225">
        <v>12</v>
      </c>
      <c r="C28" s="841"/>
      <c r="D28" s="734" t="s">
        <v>160</v>
      </c>
      <c r="E28" s="92" t="s">
        <v>27</v>
      </c>
      <c r="F28" s="231">
        <v>2217.7249999999999</v>
      </c>
      <c r="G28" s="232">
        <f>-90-21-18-25-16</f>
        <v>-170</v>
      </c>
      <c r="H28" s="231">
        <f t="shared" si="6"/>
        <v>2047.7249999999999</v>
      </c>
      <c r="I28" s="233">
        <v>2075.5810000000001</v>
      </c>
      <c r="J28" s="233">
        <v>0</v>
      </c>
      <c r="K28" s="229">
        <v>1381.7439999999999</v>
      </c>
      <c r="L28" s="735">
        <f t="shared" si="3"/>
        <v>-1409.6</v>
      </c>
      <c r="M28" s="201">
        <f>+(I28+J28+K28)/H28</f>
        <v>1.6883736829896592</v>
      </c>
      <c r="N28" s="374">
        <f>+'IC ANCH-SARC VIII'!O15</f>
        <v>43551</v>
      </c>
      <c r="O28" s="490"/>
      <c r="P28" s="490"/>
      <c r="Q28" s="744"/>
      <c r="R28" s="745"/>
      <c r="S28" s="490"/>
    </row>
    <row r="29" spans="1:19" s="203" customFormat="1" ht="13.15" customHeight="1">
      <c r="A29" s="197"/>
      <c r="B29" s="225">
        <v>13</v>
      </c>
      <c r="C29" s="841"/>
      <c r="D29" s="237" t="s">
        <v>161</v>
      </c>
      <c r="E29" s="92" t="s">
        <v>27</v>
      </c>
      <c r="F29" s="231">
        <v>2684.627</v>
      </c>
      <c r="G29" s="232">
        <f>622.5+170+299</f>
        <v>1091.5</v>
      </c>
      <c r="H29" s="231">
        <f t="shared" si="6"/>
        <v>3776.127</v>
      </c>
      <c r="I29" s="233">
        <v>1857.556</v>
      </c>
      <c r="J29" s="233">
        <v>951.47900000000004</v>
      </c>
      <c r="K29" s="229">
        <v>0</v>
      </c>
      <c r="L29" s="92">
        <f t="shared" si="3"/>
        <v>967.0920000000001</v>
      </c>
      <c r="M29" s="201">
        <f t="shared" si="1"/>
        <v>0.74389314766161196</v>
      </c>
      <c r="N29" s="202" t="str">
        <f>+'IC ANCH-SARC VIII'!O16</f>
        <v>-</v>
      </c>
      <c r="O29" s="490"/>
      <c r="P29" s="490"/>
      <c r="Q29" s="744"/>
      <c r="R29" s="745"/>
      <c r="S29" s="490"/>
    </row>
    <row r="30" spans="1:19" s="203" customFormat="1" ht="13.15" customHeight="1">
      <c r="A30" s="197"/>
      <c r="B30" s="225">
        <v>14</v>
      </c>
      <c r="C30" s="841"/>
      <c r="D30" s="237" t="s">
        <v>162</v>
      </c>
      <c r="E30" s="92" t="s">
        <v>27</v>
      </c>
      <c r="F30" s="231">
        <v>930.16099999999994</v>
      </c>
      <c r="G30" s="232"/>
      <c r="H30" s="231">
        <f t="shared" si="6"/>
        <v>930.16099999999994</v>
      </c>
      <c r="I30" s="233">
        <v>450.11599999999999</v>
      </c>
      <c r="J30" s="233">
        <v>0</v>
      </c>
      <c r="K30" s="229">
        <v>0</v>
      </c>
      <c r="L30" s="92">
        <f t="shared" si="3"/>
        <v>480.04499999999996</v>
      </c>
      <c r="M30" s="201">
        <f t="shared" si="1"/>
        <v>0.48391192492482488</v>
      </c>
      <c r="N30" s="202" t="str">
        <f>+'IC ANCH-SARC VIII'!O17</f>
        <v>-</v>
      </c>
      <c r="O30" s="490"/>
      <c r="P30" s="490"/>
      <c r="S30" s="490"/>
    </row>
    <row r="31" spans="1:19" s="203" customFormat="1" ht="13.15" customHeight="1">
      <c r="A31" s="197"/>
      <c r="B31" s="225">
        <v>15</v>
      </c>
      <c r="C31" s="841"/>
      <c r="D31" s="237" t="s">
        <v>163</v>
      </c>
      <c r="E31" s="92" t="s">
        <v>27</v>
      </c>
      <c r="F31" s="231">
        <v>59.726999999999997</v>
      </c>
      <c r="G31" s="232">
        <f>-48.85-10.9</f>
        <v>-59.75</v>
      </c>
      <c r="H31" s="231">
        <f t="shared" si="6"/>
        <v>-2.300000000000324E-2</v>
      </c>
      <c r="I31" s="233">
        <v>0</v>
      </c>
      <c r="J31" s="233">
        <v>0</v>
      </c>
      <c r="K31" s="229">
        <v>0</v>
      </c>
      <c r="L31" s="92">
        <f t="shared" si="3"/>
        <v>-2.300000000000324E-2</v>
      </c>
      <c r="M31" s="201">
        <f t="shared" si="1"/>
        <v>0</v>
      </c>
      <c r="N31" s="374">
        <f>+'IC ANCH-SARC VIII'!O18</f>
        <v>43537</v>
      </c>
      <c r="O31" s="490"/>
      <c r="P31" s="490"/>
      <c r="Q31" s="744"/>
      <c r="R31" s="745"/>
      <c r="S31" s="490"/>
    </row>
    <row r="32" spans="1:19" s="203" customFormat="1" ht="13.15" customHeight="1">
      <c r="A32" s="197"/>
      <c r="B32" s="225">
        <v>16</v>
      </c>
      <c r="C32" s="841"/>
      <c r="D32" s="237" t="s">
        <v>164</v>
      </c>
      <c r="E32" s="92" t="s">
        <v>27</v>
      </c>
      <c r="F32" s="199">
        <v>21847.859</v>
      </c>
      <c r="G32" s="232">
        <f>40.52+2000+780+180+44.8+400+100+215</f>
        <v>3760.32</v>
      </c>
      <c r="H32" s="199">
        <f t="shared" si="6"/>
        <v>25608.179</v>
      </c>
      <c r="I32" s="200">
        <v>19113.260999999999</v>
      </c>
      <c r="J32" s="200">
        <v>3306.3240000000001</v>
      </c>
      <c r="K32" s="229">
        <v>0</v>
      </c>
      <c r="L32" s="92">
        <f t="shared" si="3"/>
        <v>3188.594000000001</v>
      </c>
      <c r="M32" s="201">
        <f t="shared" si="1"/>
        <v>0.87548532833982451</v>
      </c>
      <c r="N32" s="202" t="str">
        <f>+'IC ANCH-SARC VIII'!O19</f>
        <v>-</v>
      </c>
      <c r="O32" s="490"/>
      <c r="P32" s="490"/>
      <c r="Q32" s="744"/>
      <c r="R32" s="745"/>
      <c r="S32" s="490"/>
    </row>
    <row r="33" spans="1:19" s="203" customFormat="1" ht="13.15" customHeight="1">
      <c r="A33" s="197"/>
      <c r="B33" s="225">
        <v>17</v>
      </c>
      <c r="C33" s="841"/>
      <c r="D33" s="237" t="s">
        <v>165</v>
      </c>
      <c r="E33" s="240" t="s">
        <v>27</v>
      </c>
      <c r="F33" s="241">
        <v>399.488</v>
      </c>
      <c r="G33" s="236">
        <f>-72.94-60-110</f>
        <v>-242.94</v>
      </c>
      <c r="H33" s="241">
        <f t="shared" si="6"/>
        <v>156.548</v>
      </c>
      <c r="I33" s="242">
        <v>140.62299999999999</v>
      </c>
      <c r="J33" s="242">
        <v>0</v>
      </c>
      <c r="K33" s="229">
        <v>0</v>
      </c>
      <c r="L33" s="92">
        <f t="shared" si="3"/>
        <v>15.925000000000011</v>
      </c>
      <c r="M33" s="201">
        <f t="shared" si="1"/>
        <v>0.89827401180468602</v>
      </c>
      <c r="N33" s="202" t="str">
        <f>+'IC ANCH-SARC VIII'!O20</f>
        <v>-</v>
      </c>
      <c r="O33" s="490"/>
      <c r="P33" s="490"/>
      <c r="Q33" s="744"/>
      <c r="R33" s="745"/>
      <c r="S33" s="490"/>
    </row>
    <row r="34" spans="1:19" s="203" customFormat="1" ht="13.15" customHeight="1">
      <c r="A34" s="197"/>
      <c r="B34" s="225">
        <v>18</v>
      </c>
      <c r="C34" s="841"/>
      <c r="D34" s="237" t="s">
        <v>258</v>
      </c>
      <c r="E34" s="92" t="s">
        <v>27</v>
      </c>
      <c r="F34" s="231">
        <v>3874.4079999999999</v>
      </c>
      <c r="G34" s="232">
        <v>299</v>
      </c>
      <c r="H34" s="231">
        <f t="shared" si="6"/>
        <v>4173.4079999999994</v>
      </c>
      <c r="I34" s="233">
        <v>1840.001</v>
      </c>
      <c r="J34" s="233">
        <v>213.465</v>
      </c>
      <c r="K34" s="229">
        <v>0</v>
      </c>
      <c r="L34" s="92">
        <f t="shared" si="3"/>
        <v>2119.9419999999996</v>
      </c>
      <c r="M34" s="201">
        <f t="shared" si="1"/>
        <v>0.49203576549429151</v>
      </c>
      <c r="N34" s="202" t="str">
        <f>+'IC ANCH-SARC VIII'!O21</f>
        <v>-</v>
      </c>
      <c r="O34" s="490"/>
      <c r="P34" s="490"/>
      <c r="Q34" s="744"/>
      <c r="R34" s="745"/>
      <c r="S34" s="490"/>
    </row>
    <row r="35" spans="1:19" s="203" customFormat="1" ht="13.15" customHeight="1">
      <c r="A35" s="197"/>
      <c r="B35" s="225">
        <v>19</v>
      </c>
      <c r="C35" s="841"/>
      <c r="D35" s="237" t="s">
        <v>259</v>
      </c>
      <c r="E35" s="92" t="s">
        <v>27</v>
      </c>
      <c r="F35" s="231">
        <v>2382.201</v>
      </c>
      <c r="G35" s="232"/>
      <c r="H35" s="231">
        <f t="shared" si="6"/>
        <v>2382.201</v>
      </c>
      <c r="I35" s="233">
        <v>2230.8629999999998</v>
      </c>
      <c r="J35" s="233">
        <v>0</v>
      </c>
      <c r="K35" s="229">
        <v>0</v>
      </c>
      <c r="L35" s="92">
        <f>H35-(I35+J35+K35)</f>
        <v>151.33800000000019</v>
      </c>
      <c r="M35" s="201">
        <f>+(I35+J35+K35)/H35</f>
        <v>0.93647135569164808</v>
      </c>
      <c r="N35" s="202" t="str">
        <f>+'IC ANCH-SARC VIII'!O22</f>
        <v>-</v>
      </c>
      <c r="O35" s="490"/>
      <c r="P35" s="490"/>
      <c r="S35" s="490"/>
    </row>
    <row r="36" spans="1:19" s="203" customFormat="1" ht="13.15" customHeight="1">
      <c r="A36" s="197"/>
      <c r="B36" s="225">
        <v>20</v>
      </c>
      <c r="C36" s="841"/>
      <c r="D36" s="237" t="s">
        <v>168</v>
      </c>
      <c r="E36" s="92" t="s">
        <v>27</v>
      </c>
      <c r="F36" s="231">
        <v>2671.605</v>
      </c>
      <c r="G36" s="232">
        <f>300</f>
        <v>300</v>
      </c>
      <c r="H36" s="231">
        <f t="shared" si="6"/>
        <v>2971.605</v>
      </c>
      <c r="I36" s="233">
        <v>1424.9760000000001</v>
      </c>
      <c r="J36" s="233">
        <v>299.91000000000003</v>
      </c>
      <c r="K36" s="229">
        <v>0</v>
      </c>
      <c r="L36" s="92">
        <f>H36-(I36+J36+K36)</f>
        <v>1246.7189999999998</v>
      </c>
      <c r="M36" s="201">
        <f>+(I36+J36+K36)/H36</f>
        <v>0.58045601619326936</v>
      </c>
      <c r="N36" s="202" t="str">
        <f>+'IC ANCH-SARC VIII'!O23</f>
        <v>-</v>
      </c>
      <c r="O36" s="490"/>
      <c r="P36" s="490"/>
      <c r="Q36" s="744"/>
      <c r="R36" s="745"/>
      <c r="S36" s="490"/>
    </row>
    <row r="37" spans="1:19" s="203" customFormat="1" ht="13.15" customHeight="1">
      <c r="A37" s="197"/>
      <c r="B37" s="225">
        <v>21</v>
      </c>
      <c r="C37" s="841"/>
      <c r="D37" s="237" t="s">
        <v>169</v>
      </c>
      <c r="E37" s="92" t="s">
        <v>27</v>
      </c>
      <c r="F37" s="243">
        <v>4853.5600000000004</v>
      </c>
      <c r="G37" s="232">
        <f>500</f>
        <v>500</v>
      </c>
      <c r="H37" s="243">
        <f t="shared" si="6"/>
        <v>5353.56</v>
      </c>
      <c r="I37" s="233">
        <v>3854.797</v>
      </c>
      <c r="J37" s="233">
        <v>71.215000000000003</v>
      </c>
      <c r="K37" s="229">
        <v>0</v>
      </c>
      <c r="L37" s="92">
        <f t="shared" si="3"/>
        <v>1427.5480000000002</v>
      </c>
      <c r="M37" s="201">
        <f t="shared" si="1"/>
        <v>0.73334603516164942</v>
      </c>
      <c r="N37" s="202" t="str">
        <f>+'IC ANCH-SARC VIII'!O24</f>
        <v>-</v>
      </c>
      <c r="O37" s="490"/>
      <c r="P37" s="490"/>
      <c r="Q37" s="744"/>
      <c r="R37" s="745"/>
      <c r="S37" s="490"/>
    </row>
    <row r="38" spans="1:19" s="203" customFormat="1" ht="13.15" customHeight="1">
      <c r="A38" s="197"/>
      <c r="B38" s="225">
        <v>22</v>
      </c>
      <c r="C38" s="841"/>
      <c r="D38" s="237" t="s">
        <v>170</v>
      </c>
      <c r="E38" s="92" t="s">
        <v>27</v>
      </c>
      <c r="F38" s="231">
        <v>4430.0129999999999</v>
      </c>
      <c r="G38" s="232">
        <v>250</v>
      </c>
      <c r="H38" s="231">
        <f t="shared" si="6"/>
        <v>4680.0129999999999</v>
      </c>
      <c r="I38" s="233">
        <v>2640.5260000000003</v>
      </c>
      <c r="J38" s="233">
        <v>0</v>
      </c>
      <c r="K38" s="229">
        <v>0</v>
      </c>
      <c r="L38" s="92">
        <f t="shared" si="3"/>
        <v>2039.4869999999996</v>
      </c>
      <c r="M38" s="201">
        <f t="shared" si="1"/>
        <v>0.5642133900055406</v>
      </c>
      <c r="N38" s="202" t="str">
        <f>+'IC ANCH-SARC VIII'!O25</f>
        <v>-</v>
      </c>
      <c r="O38" s="490"/>
      <c r="P38" s="490"/>
      <c r="Q38" s="744"/>
      <c r="R38" s="745"/>
      <c r="S38" s="490"/>
    </row>
    <row r="39" spans="1:19" s="203" customFormat="1" ht="13.15" customHeight="1">
      <c r="A39" s="197"/>
      <c r="B39" s="225">
        <v>23</v>
      </c>
      <c r="C39" s="841"/>
      <c r="D39" s="237" t="s">
        <v>171</v>
      </c>
      <c r="E39" s="92" t="s">
        <v>27</v>
      </c>
      <c r="F39" s="231">
        <v>4181.4870000000001</v>
      </c>
      <c r="G39" s="236"/>
      <c r="H39" s="231">
        <f t="shared" si="6"/>
        <v>4181.4870000000001</v>
      </c>
      <c r="I39" s="233">
        <v>2737.489</v>
      </c>
      <c r="J39" s="233">
        <v>0</v>
      </c>
      <c r="K39" s="229">
        <v>0</v>
      </c>
      <c r="L39" s="92">
        <f t="shared" si="3"/>
        <v>1443.998</v>
      </c>
      <c r="M39" s="201">
        <f t="shared" si="1"/>
        <v>0.65466878170373366</v>
      </c>
      <c r="N39" s="202" t="str">
        <f>+'IC ANCH-SARC VIII'!O26</f>
        <v>-</v>
      </c>
      <c r="O39" s="490"/>
      <c r="P39" s="490"/>
      <c r="S39" s="490"/>
    </row>
    <row r="40" spans="1:19" s="203" customFormat="1" ht="13.15" customHeight="1">
      <c r="A40" s="197"/>
      <c r="B40" s="225">
        <v>24</v>
      </c>
      <c r="C40" s="841"/>
      <c r="D40" s="237" t="s">
        <v>172</v>
      </c>
      <c r="E40" s="92" t="s">
        <v>27</v>
      </c>
      <c r="F40" s="231">
        <v>246.30699999999999</v>
      </c>
      <c r="G40" s="232">
        <f>340+76</f>
        <v>416</v>
      </c>
      <c r="H40" s="231">
        <f t="shared" si="6"/>
        <v>662.30700000000002</v>
      </c>
      <c r="I40" s="233">
        <v>292.03100000000001</v>
      </c>
      <c r="J40" s="233">
        <v>452.75799999999998</v>
      </c>
      <c r="K40" s="229">
        <v>0</v>
      </c>
      <c r="L40" s="92">
        <f t="shared" si="3"/>
        <v>-82.481999999999971</v>
      </c>
      <c r="M40" s="201">
        <f t="shared" si="1"/>
        <v>1.1245374124084451</v>
      </c>
      <c r="N40" s="239">
        <f>+'IC ANCH-SARC VIII'!O27</f>
        <v>43641</v>
      </c>
      <c r="O40" s="490"/>
      <c r="P40" s="490"/>
      <c r="Q40" s="744"/>
      <c r="R40" s="745"/>
      <c r="S40" s="490"/>
    </row>
    <row r="41" spans="1:19" s="203" customFormat="1" ht="13.15" customHeight="1">
      <c r="A41" s="197"/>
      <c r="B41" s="225">
        <v>25</v>
      </c>
      <c r="C41" s="841"/>
      <c r="D41" s="237" t="s">
        <v>173</v>
      </c>
      <c r="E41" s="92" t="s">
        <v>27</v>
      </c>
      <c r="F41" s="231">
        <v>3121.7280000000001</v>
      </c>
      <c r="G41" s="232"/>
      <c r="H41" s="231">
        <f t="shared" si="6"/>
        <v>3121.7280000000001</v>
      </c>
      <c r="I41" s="233">
        <v>2626.931</v>
      </c>
      <c r="J41" s="233">
        <v>0</v>
      </c>
      <c r="K41" s="229">
        <v>0</v>
      </c>
      <c r="L41" s="92">
        <f t="shared" si="3"/>
        <v>494.79700000000003</v>
      </c>
      <c r="M41" s="201">
        <f t="shared" si="1"/>
        <v>0.84149900311622283</v>
      </c>
      <c r="N41" s="202" t="str">
        <f>+'IC ANCH-SARC VIII'!O28</f>
        <v>-</v>
      </c>
      <c r="O41" s="490"/>
      <c r="P41" s="490"/>
      <c r="S41" s="490"/>
    </row>
    <row r="42" spans="1:19" s="203" customFormat="1" ht="13.15" customHeight="1">
      <c r="A42" s="197"/>
      <c r="B42" s="225">
        <v>26</v>
      </c>
      <c r="C42" s="841"/>
      <c r="D42" s="230" t="s">
        <v>174</v>
      </c>
      <c r="E42" s="92" t="s">
        <v>27</v>
      </c>
      <c r="F42" s="231">
        <v>12.364000000000001</v>
      </c>
      <c r="G42" s="137">
        <v>-12.4</v>
      </c>
      <c r="H42" s="231">
        <f t="shared" si="6"/>
        <v>-3.5999999999999588E-2</v>
      </c>
      <c r="I42" s="233">
        <v>0</v>
      </c>
      <c r="J42" s="233">
        <v>0</v>
      </c>
      <c r="K42" s="229">
        <v>0</v>
      </c>
      <c r="L42" s="92">
        <f t="shared" si="3"/>
        <v>-3.5999999999999588E-2</v>
      </c>
      <c r="M42" s="201">
        <f t="shared" si="1"/>
        <v>0</v>
      </c>
      <c r="N42" s="202">
        <f>+'IC ANCH-SARC VIII'!O29</f>
        <v>43628</v>
      </c>
      <c r="O42" s="490"/>
      <c r="P42" s="490"/>
      <c r="Q42" s="744"/>
      <c r="R42" s="745"/>
      <c r="S42" s="490"/>
    </row>
    <row r="43" spans="1:19" s="203" customFormat="1" ht="13.15" customHeight="1">
      <c r="A43" s="197"/>
      <c r="B43" s="225">
        <v>27</v>
      </c>
      <c r="C43" s="841"/>
      <c r="D43" s="230" t="s">
        <v>175</v>
      </c>
      <c r="E43" s="92" t="s">
        <v>27</v>
      </c>
      <c r="F43" s="231">
        <v>2383.4470000000001</v>
      </c>
      <c r="G43" s="232"/>
      <c r="H43" s="231">
        <f t="shared" si="6"/>
        <v>2383.4470000000001</v>
      </c>
      <c r="I43" s="233">
        <v>1290.643</v>
      </c>
      <c r="J43" s="233">
        <v>0</v>
      </c>
      <c r="K43" s="229">
        <v>0</v>
      </c>
      <c r="L43" s="92">
        <f t="shared" si="3"/>
        <v>1092.8040000000001</v>
      </c>
      <c r="M43" s="201">
        <f t="shared" si="1"/>
        <v>0.54150270595486283</v>
      </c>
      <c r="N43" s="202" t="str">
        <f>+'IC ANCH-SARC VIII'!O30</f>
        <v>-</v>
      </c>
      <c r="O43" s="490"/>
      <c r="P43" s="490"/>
      <c r="S43" s="490"/>
    </row>
    <row r="44" spans="1:19" s="203" customFormat="1" ht="13.15" customHeight="1">
      <c r="A44" s="197"/>
      <c r="B44" s="225">
        <v>28</v>
      </c>
      <c r="C44" s="841"/>
      <c r="D44" s="230" t="s">
        <v>176</v>
      </c>
      <c r="E44" s="92" t="s">
        <v>27</v>
      </c>
      <c r="F44" s="231">
        <v>54.779000000000003</v>
      </c>
      <c r="G44" s="232">
        <f>-44.81-9.96</f>
        <v>-54.77</v>
      </c>
      <c r="H44" s="231">
        <f t="shared" si="6"/>
        <v>9.0000000000003411E-3</v>
      </c>
      <c r="I44" s="233">
        <v>0</v>
      </c>
      <c r="J44" s="233">
        <v>0</v>
      </c>
      <c r="K44" s="229">
        <v>0</v>
      </c>
      <c r="L44" s="92">
        <f t="shared" si="3"/>
        <v>9.0000000000003411E-3</v>
      </c>
      <c r="M44" s="201">
        <f t="shared" si="1"/>
        <v>0</v>
      </c>
      <c r="N44" s="374">
        <f>+'IC ANCH-SARC VIII'!O31</f>
        <v>43537</v>
      </c>
      <c r="O44" s="490"/>
      <c r="P44" s="490"/>
      <c r="Q44" s="744"/>
      <c r="R44" s="745"/>
      <c r="S44" s="490"/>
    </row>
    <row r="45" spans="1:19" s="203" customFormat="1" ht="13.15" customHeight="1">
      <c r="A45" s="197"/>
      <c r="B45" s="225">
        <v>29</v>
      </c>
      <c r="C45" s="841"/>
      <c r="D45" s="230" t="s">
        <v>177</v>
      </c>
      <c r="E45" s="92" t="s">
        <v>27</v>
      </c>
      <c r="F45" s="231">
        <v>4634.1570000000002</v>
      </c>
      <c r="G45" s="236">
        <f>50+266+63</f>
        <v>379</v>
      </c>
      <c r="H45" s="231">
        <f t="shared" si="6"/>
        <v>5013.1570000000002</v>
      </c>
      <c r="I45" s="233">
        <v>3115.058</v>
      </c>
      <c r="J45" s="233">
        <v>50</v>
      </c>
      <c r="K45" s="229">
        <v>0</v>
      </c>
      <c r="L45" s="92">
        <f t="shared" si="3"/>
        <v>1848.0990000000002</v>
      </c>
      <c r="M45" s="201">
        <f t="shared" si="1"/>
        <v>0.63135026491290813</v>
      </c>
      <c r="N45" s="202" t="str">
        <f>+'IC ANCH-SARC VIII'!O32</f>
        <v>-</v>
      </c>
      <c r="O45" s="490"/>
      <c r="P45" s="490"/>
      <c r="Q45" s="744"/>
      <c r="R45" s="745"/>
      <c r="S45" s="490"/>
    </row>
    <row r="46" spans="1:19" s="203" customFormat="1" ht="13.15" customHeight="1">
      <c r="A46" s="197"/>
      <c r="B46" s="225">
        <v>30</v>
      </c>
      <c r="C46" s="841"/>
      <c r="D46" s="237" t="s">
        <v>178</v>
      </c>
      <c r="E46" s="92" t="s">
        <v>27</v>
      </c>
      <c r="F46" s="231">
        <v>6912.1880000000001</v>
      </c>
      <c r="G46" s="232"/>
      <c r="H46" s="231">
        <f t="shared" si="6"/>
        <v>6912.1880000000001</v>
      </c>
      <c r="I46" s="233">
        <v>4244.0569999999998</v>
      </c>
      <c r="J46" s="233">
        <v>0</v>
      </c>
      <c r="K46" s="229">
        <v>15.342000000000001</v>
      </c>
      <c r="L46" s="92">
        <f t="shared" si="3"/>
        <v>2652.7890000000007</v>
      </c>
      <c r="M46" s="201">
        <f t="shared" si="1"/>
        <v>0.61621573371557592</v>
      </c>
      <c r="N46" s="202" t="str">
        <f>+'IC ANCH-SARC VIII'!O33</f>
        <v>-</v>
      </c>
      <c r="O46" s="490"/>
      <c r="P46" s="490"/>
      <c r="S46" s="490"/>
    </row>
    <row r="47" spans="1:19" s="203" customFormat="1" ht="13.15" customHeight="1">
      <c r="A47" s="197"/>
      <c r="B47" s="225">
        <v>31</v>
      </c>
      <c r="C47" s="841"/>
      <c r="D47" s="237" t="s">
        <v>179</v>
      </c>
      <c r="E47" s="92" t="s">
        <v>27</v>
      </c>
      <c r="F47" s="231">
        <v>1.7999999999999999E-2</v>
      </c>
      <c r="G47" s="232"/>
      <c r="H47" s="231">
        <f t="shared" si="6"/>
        <v>1.7999999999999999E-2</v>
      </c>
      <c r="I47" s="233">
        <v>0</v>
      </c>
      <c r="J47" s="233">
        <v>0</v>
      </c>
      <c r="K47" s="229">
        <v>0</v>
      </c>
      <c r="L47" s="92">
        <f t="shared" si="3"/>
        <v>1.7999999999999999E-2</v>
      </c>
      <c r="M47" s="201">
        <f t="shared" si="1"/>
        <v>0</v>
      </c>
      <c r="N47" s="202" t="str">
        <f>+'IC ANCH-SARC VIII'!O34</f>
        <v>-</v>
      </c>
      <c r="O47" s="490"/>
      <c r="P47" s="490"/>
      <c r="S47" s="490"/>
    </row>
    <row r="48" spans="1:19" s="203" customFormat="1" ht="13.15" customHeight="1">
      <c r="A48" s="197"/>
      <c r="B48" s="225">
        <v>32</v>
      </c>
      <c r="C48" s="841"/>
      <c r="D48" s="237" t="s">
        <v>180</v>
      </c>
      <c r="E48" s="92" t="s">
        <v>27</v>
      </c>
      <c r="F48" s="231">
        <v>574.71600000000001</v>
      </c>
      <c r="G48" s="232">
        <f>-49-49-20-69-100-25-20-29</f>
        <v>-361</v>
      </c>
      <c r="H48" s="231">
        <f t="shared" si="6"/>
        <v>213.71600000000001</v>
      </c>
      <c r="I48" s="233">
        <v>147.90100000000001</v>
      </c>
      <c r="J48" s="233">
        <v>0</v>
      </c>
      <c r="K48" s="229">
        <v>0</v>
      </c>
      <c r="L48" s="92">
        <f t="shared" si="3"/>
        <v>65.814999999999998</v>
      </c>
      <c r="M48" s="201">
        <f t="shared" si="1"/>
        <v>0.69204458253008672</v>
      </c>
      <c r="N48" s="202" t="str">
        <f>+'IC ANCH-SARC VIII'!O35</f>
        <v>-</v>
      </c>
      <c r="O48" s="490"/>
      <c r="P48" s="490"/>
      <c r="Q48" s="744"/>
      <c r="R48" s="745"/>
      <c r="S48" s="490"/>
    </row>
    <row r="49" spans="1:19" s="203" customFormat="1" ht="13.15" customHeight="1">
      <c r="A49" s="197"/>
      <c r="B49" s="225">
        <v>33</v>
      </c>
      <c r="C49" s="841"/>
      <c r="D49" s="237" t="s">
        <v>181</v>
      </c>
      <c r="E49" s="92" t="s">
        <v>27</v>
      </c>
      <c r="F49" s="231">
        <v>1827.973</v>
      </c>
      <c r="G49" s="232">
        <f>-500</f>
        <v>-500</v>
      </c>
      <c r="H49" s="231">
        <f t="shared" si="6"/>
        <v>1327.973</v>
      </c>
      <c r="I49" s="233">
        <v>801.78599999999994</v>
      </c>
      <c r="J49" s="233">
        <v>0</v>
      </c>
      <c r="K49" s="229">
        <v>0</v>
      </c>
      <c r="L49" s="92">
        <f t="shared" si="3"/>
        <v>526.18700000000001</v>
      </c>
      <c r="M49" s="201">
        <f t="shared" si="1"/>
        <v>0.60376679345137285</v>
      </c>
      <c r="N49" s="202" t="str">
        <f>+'IC ANCH-SARC VIII'!O36</f>
        <v>-</v>
      </c>
      <c r="O49" s="490"/>
      <c r="P49" s="490"/>
      <c r="Q49" s="744"/>
      <c r="R49" s="745"/>
      <c r="S49" s="490"/>
    </row>
    <row r="50" spans="1:19" s="203" customFormat="1" ht="13.15" customHeight="1">
      <c r="A50" s="197"/>
      <c r="B50" s="225">
        <v>34</v>
      </c>
      <c r="C50" s="841"/>
      <c r="D50" s="237" t="s">
        <v>182</v>
      </c>
      <c r="E50" s="92" t="s">
        <v>27</v>
      </c>
      <c r="F50" s="231">
        <v>611.05499999999995</v>
      </c>
      <c r="G50" s="232">
        <f>-299-50-89-89</f>
        <v>-527</v>
      </c>
      <c r="H50" s="231">
        <f t="shared" si="6"/>
        <v>84.05499999999995</v>
      </c>
      <c r="I50" s="233">
        <v>78.768000000000001</v>
      </c>
      <c r="J50" s="233">
        <v>0</v>
      </c>
      <c r="K50" s="229">
        <v>0</v>
      </c>
      <c r="L50" s="92">
        <f t="shared" si="3"/>
        <v>5.2869999999999493</v>
      </c>
      <c r="M50" s="201">
        <f t="shared" si="1"/>
        <v>0.93710070786984767</v>
      </c>
      <c r="N50" s="202" t="str">
        <f>+'IC ANCH-SARC VIII'!O37</f>
        <v>-</v>
      </c>
      <c r="O50" s="490"/>
      <c r="P50" s="490"/>
      <c r="Q50" s="744"/>
      <c r="R50" s="745"/>
      <c r="S50" s="490"/>
    </row>
    <row r="51" spans="1:19" s="203" customFormat="1" ht="13.15" customHeight="1">
      <c r="A51" s="197"/>
      <c r="B51" s="225">
        <v>35</v>
      </c>
      <c r="C51" s="841"/>
      <c r="D51" s="237" t="s">
        <v>183</v>
      </c>
      <c r="E51" s="92" t="s">
        <v>27</v>
      </c>
      <c r="F51" s="231">
        <v>3134.4050000000002</v>
      </c>
      <c r="G51" s="236">
        <f>386+170+250</f>
        <v>806</v>
      </c>
      <c r="H51" s="231">
        <f t="shared" si="6"/>
        <v>3940.4050000000002</v>
      </c>
      <c r="I51" s="233">
        <v>1571.1310000000001</v>
      </c>
      <c r="J51" s="233">
        <v>386</v>
      </c>
      <c r="K51" s="229">
        <v>0</v>
      </c>
      <c r="L51" s="92">
        <f t="shared" si="3"/>
        <v>1983.2740000000001</v>
      </c>
      <c r="M51" s="201">
        <f t="shared" si="1"/>
        <v>0.49668270139744519</v>
      </c>
      <c r="N51" s="202" t="str">
        <f>+'IC ANCH-SARC VIII'!O38</f>
        <v>-</v>
      </c>
      <c r="O51" s="490"/>
      <c r="P51" s="490"/>
      <c r="Q51" s="744"/>
      <c r="R51" s="745"/>
      <c r="S51" s="490"/>
    </row>
    <row r="52" spans="1:19" s="203" customFormat="1" ht="13.15" customHeight="1">
      <c r="A52" s="197"/>
      <c r="B52" s="225">
        <v>36</v>
      </c>
      <c r="C52" s="841"/>
      <c r="D52" s="237" t="s">
        <v>184</v>
      </c>
      <c r="E52" s="92" t="s">
        <v>27</v>
      </c>
      <c r="F52" s="231">
        <v>1656.9490000000001</v>
      </c>
      <c r="G52" s="232"/>
      <c r="H52" s="231">
        <f t="shared" si="6"/>
        <v>1656.9490000000001</v>
      </c>
      <c r="I52" s="233">
        <v>1587.797</v>
      </c>
      <c r="J52" s="233">
        <v>0</v>
      </c>
      <c r="K52" s="229">
        <v>0</v>
      </c>
      <c r="L52" s="92">
        <f t="shared" si="3"/>
        <v>69.152000000000044</v>
      </c>
      <c r="M52" s="201">
        <f t="shared" si="1"/>
        <v>0.9582654626062721</v>
      </c>
      <c r="N52" s="202" t="str">
        <f>+'IC ANCH-SARC VIII'!O39</f>
        <v>-</v>
      </c>
      <c r="O52" s="490"/>
      <c r="P52" s="490"/>
      <c r="S52" s="490"/>
    </row>
    <row r="53" spans="1:19" s="203" customFormat="1" ht="13.15" customHeight="1">
      <c r="A53" s="197"/>
      <c r="B53" s="225">
        <v>37</v>
      </c>
      <c r="C53" s="841"/>
      <c r="D53" s="237" t="s">
        <v>185</v>
      </c>
      <c r="E53" s="92" t="s">
        <v>27</v>
      </c>
      <c r="F53" s="231">
        <v>984.52099999999996</v>
      </c>
      <c r="G53" s="232"/>
      <c r="H53" s="231">
        <f t="shared" si="6"/>
        <v>984.52099999999996</v>
      </c>
      <c r="I53" s="233">
        <v>981.12699999999995</v>
      </c>
      <c r="J53" s="233">
        <v>0</v>
      </c>
      <c r="K53" s="229">
        <v>0</v>
      </c>
      <c r="L53" s="92">
        <f t="shared" si="3"/>
        <v>3.3940000000000055</v>
      </c>
      <c r="M53" s="201">
        <f t="shared" si="1"/>
        <v>0.99655263828806084</v>
      </c>
      <c r="N53" s="202" t="str">
        <f>+'IC ANCH-SARC VIII'!O40</f>
        <v>-</v>
      </c>
      <c r="O53" s="490"/>
      <c r="P53" s="490"/>
      <c r="S53" s="490"/>
    </row>
    <row r="54" spans="1:19" s="203" customFormat="1" ht="13.15" customHeight="1">
      <c r="A54" s="197"/>
      <c r="B54" s="225">
        <v>38</v>
      </c>
      <c r="C54" s="841"/>
      <c r="D54" s="237" t="s">
        <v>186</v>
      </c>
      <c r="E54" s="92" t="s">
        <v>27</v>
      </c>
      <c r="F54" s="231">
        <v>3080.5239999999999</v>
      </c>
      <c r="G54" s="232"/>
      <c r="H54" s="231">
        <f t="shared" si="6"/>
        <v>3080.5239999999999</v>
      </c>
      <c r="I54" s="233">
        <v>2083.9470000000001</v>
      </c>
      <c r="J54" s="233">
        <v>0</v>
      </c>
      <c r="K54" s="229">
        <v>0</v>
      </c>
      <c r="L54" s="92">
        <f t="shared" si="3"/>
        <v>996.57699999999977</v>
      </c>
      <c r="M54" s="201">
        <f t="shared" si="1"/>
        <v>0.67649107749201121</v>
      </c>
      <c r="N54" s="202" t="str">
        <f>+'IC ANCH-SARC VIII'!O41</f>
        <v>-</v>
      </c>
      <c r="O54" s="490"/>
      <c r="P54" s="490"/>
      <c r="S54" s="490"/>
    </row>
    <row r="55" spans="1:19" s="203" customFormat="1" ht="13.15" customHeight="1">
      <c r="A55" s="197"/>
      <c r="B55" s="225">
        <v>39</v>
      </c>
      <c r="C55" s="841"/>
      <c r="D55" s="237" t="s">
        <v>187</v>
      </c>
      <c r="E55" s="92" t="s">
        <v>27</v>
      </c>
      <c r="F55" s="231">
        <v>396.42500000000001</v>
      </c>
      <c r="G55" s="137">
        <v>-75</v>
      </c>
      <c r="H55" s="231">
        <f t="shared" si="6"/>
        <v>321.42500000000001</v>
      </c>
      <c r="I55" s="233">
        <v>267.26900000000001</v>
      </c>
      <c r="J55" s="233">
        <v>0</v>
      </c>
      <c r="K55" s="229">
        <v>0</v>
      </c>
      <c r="L55" s="92">
        <f t="shared" si="3"/>
        <v>54.156000000000006</v>
      </c>
      <c r="M55" s="201">
        <f t="shared" si="1"/>
        <v>0.83151279458660654</v>
      </c>
      <c r="N55" s="202" t="str">
        <f>+'IC ANCH-SARC VIII'!O42</f>
        <v>-</v>
      </c>
      <c r="O55" s="490"/>
      <c r="P55" s="490"/>
      <c r="Q55" s="744"/>
      <c r="R55" s="745"/>
      <c r="S55" s="490"/>
    </row>
    <row r="56" spans="1:19" s="203" customFormat="1" ht="13.15" customHeight="1">
      <c r="A56" s="197"/>
      <c r="B56" s="225">
        <v>40</v>
      </c>
      <c r="C56" s="841"/>
      <c r="D56" s="237" t="s">
        <v>188</v>
      </c>
      <c r="E56" s="92" t="s">
        <v>27</v>
      </c>
      <c r="F56" s="231">
        <v>1419.9269999999999</v>
      </c>
      <c r="G56" s="232"/>
      <c r="H56" s="231">
        <f t="shared" si="6"/>
        <v>1419.9269999999999</v>
      </c>
      <c r="I56" s="233">
        <v>656.85599999999999</v>
      </c>
      <c r="J56" s="233">
        <v>0</v>
      </c>
      <c r="K56" s="229">
        <v>0</v>
      </c>
      <c r="L56" s="92">
        <f t="shared" si="3"/>
        <v>763.07099999999991</v>
      </c>
      <c r="M56" s="201">
        <f t="shared" si="1"/>
        <v>0.46259842935587536</v>
      </c>
      <c r="N56" s="202" t="str">
        <f>+'IC ANCH-SARC VIII'!O43</f>
        <v>-</v>
      </c>
      <c r="O56" s="490"/>
      <c r="P56" s="490"/>
      <c r="S56" s="490"/>
    </row>
    <row r="57" spans="1:19" s="203" customFormat="1" ht="13.15" customHeight="1">
      <c r="A57" s="197"/>
      <c r="B57" s="225">
        <v>41</v>
      </c>
      <c r="C57" s="841"/>
      <c r="D57" s="237" t="s">
        <v>189</v>
      </c>
      <c r="E57" s="92" t="s">
        <v>27</v>
      </c>
      <c r="F57" s="231">
        <v>2986.1779999999999</v>
      </c>
      <c r="G57" s="236"/>
      <c r="H57" s="231">
        <f t="shared" si="6"/>
        <v>2986.1779999999999</v>
      </c>
      <c r="I57" s="233">
        <v>1587.287</v>
      </c>
      <c r="J57" s="233">
        <v>0</v>
      </c>
      <c r="K57" s="229">
        <v>0</v>
      </c>
      <c r="L57" s="92">
        <f t="shared" si="3"/>
        <v>1398.8909999999998</v>
      </c>
      <c r="M57" s="201">
        <f t="shared" si="1"/>
        <v>0.53154467014357487</v>
      </c>
      <c r="N57" s="202" t="str">
        <f>+'IC ANCH-SARC VIII'!O44</f>
        <v>-</v>
      </c>
      <c r="O57" s="490"/>
      <c r="P57" s="490"/>
      <c r="S57" s="490"/>
    </row>
    <row r="58" spans="1:19" s="203" customFormat="1" ht="13.15" customHeight="1">
      <c r="A58" s="197"/>
      <c r="B58" s="225">
        <v>42</v>
      </c>
      <c r="C58" s="841"/>
      <c r="D58" s="237" t="s">
        <v>190</v>
      </c>
      <c r="E58" s="92" t="s">
        <v>27</v>
      </c>
      <c r="F58" s="231">
        <v>1102.5889999999999</v>
      </c>
      <c r="G58" s="232">
        <f>-54.56+100</f>
        <v>45.44</v>
      </c>
      <c r="H58" s="231">
        <f t="shared" si="6"/>
        <v>1148.029</v>
      </c>
      <c r="I58" s="233">
        <v>950.51900000000001</v>
      </c>
      <c r="J58" s="233">
        <v>115.05500000000001</v>
      </c>
      <c r="K58" s="229">
        <v>35.6</v>
      </c>
      <c r="L58" s="92">
        <f t="shared" si="3"/>
        <v>46.855000000000018</v>
      </c>
      <c r="M58" s="201">
        <f t="shared" si="1"/>
        <v>0.95918657107093985</v>
      </c>
      <c r="N58" s="202" t="str">
        <f>+'IC ANCH-SARC VIII'!O45</f>
        <v>-</v>
      </c>
      <c r="O58" s="490"/>
      <c r="P58" s="490"/>
      <c r="Q58" s="744"/>
      <c r="R58" s="745"/>
      <c r="S58" s="490"/>
    </row>
    <row r="59" spans="1:19" s="203" customFormat="1" ht="13.15" customHeight="1">
      <c r="A59" s="197"/>
      <c r="B59" s="225">
        <v>43</v>
      </c>
      <c r="C59" s="841"/>
      <c r="D59" s="237" t="s">
        <v>191</v>
      </c>
      <c r="E59" s="92" t="s">
        <v>27</v>
      </c>
      <c r="F59" s="231">
        <v>3704.319</v>
      </c>
      <c r="G59" s="232"/>
      <c r="H59" s="231">
        <f t="shared" si="6"/>
        <v>3704.319</v>
      </c>
      <c r="I59" s="233">
        <v>3273.9110000000001</v>
      </c>
      <c r="J59" s="233">
        <v>0</v>
      </c>
      <c r="K59" s="229">
        <v>0</v>
      </c>
      <c r="L59" s="92">
        <f t="shared" si="3"/>
        <v>430.4079999999999</v>
      </c>
      <c r="M59" s="201">
        <f t="shared" si="1"/>
        <v>0.88380914278710876</v>
      </c>
      <c r="N59" s="202" t="str">
        <f>+'IC ANCH-SARC VIII'!O46</f>
        <v>-</v>
      </c>
      <c r="O59" s="490"/>
      <c r="P59" s="490"/>
      <c r="S59" s="490"/>
    </row>
    <row r="60" spans="1:19" s="203" customFormat="1" ht="13.15" customHeight="1">
      <c r="A60" s="197"/>
      <c r="B60" s="225">
        <v>44</v>
      </c>
      <c r="C60" s="841"/>
      <c r="D60" s="237" t="s">
        <v>192</v>
      </c>
      <c r="E60" s="92" t="s">
        <v>27</v>
      </c>
      <c r="F60" s="231">
        <v>22.984999999999999</v>
      </c>
      <c r="G60" s="232">
        <v>-18.46</v>
      </c>
      <c r="H60" s="231">
        <f t="shared" si="6"/>
        <v>4.5249999999999986</v>
      </c>
      <c r="I60" s="233">
        <v>0</v>
      </c>
      <c r="J60" s="233">
        <v>0</v>
      </c>
      <c r="K60" s="229">
        <v>0</v>
      </c>
      <c r="L60" s="92">
        <f t="shared" si="3"/>
        <v>4.5249999999999986</v>
      </c>
      <c r="M60" s="201">
        <f t="shared" si="1"/>
        <v>0</v>
      </c>
      <c r="N60" s="239">
        <f>+'IC ANCH-SARC VIII'!O47</f>
        <v>43532</v>
      </c>
      <c r="O60" s="490"/>
      <c r="P60" s="490"/>
      <c r="Q60" s="744"/>
      <c r="R60" s="745"/>
      <c r="S60" s="490"/>
    </row>
    <row r="61" spans="1:19" s="203" customFormat="1" ht="13.15" customHeight="1">
      <c r="A61" s="197"/>
      <c r="B61" s="225">
        <v>45</v>
      </c>
      <c r="C61" s="841"/>
      <c r="D61" s="237" t="s">
        <v>193</v>
      </c>
      <c r="E61" s="92" t="s">
        <v>27</v>
      </c>
      <c r="F61" s="231">
        <v>5526.4960000000001</v>
      </c>
      <c r="G61" s="232"/>
      <c r="H61" s="231">
        <f t="shared" si="6"/>
        <v>5526.4960000000001</v>
      </c>
      <c r="I61" s="233">
        <v>3024.6840000000002</v>
      </c>
      <c r="J61" s="233">
        <v>0</v>
      </c>
      <c r="K61" s="229">
        <v>0</v>
      </c>
      <c r="L61" s="92">
        <f t="shared" si="3"/>
        <v>2501.8119999999999</v>
      </c>
      <c r="M61" s="201">
        <f t="shared" si="1"/>
        <v>0.54730592404301026</v>
      </c>
      <c r="N61" s="202" t="str">
        <f>+'IC ANCH-SARC VIII'!O48</f>
        <v>-</v>
      </c>
      <c r="O61" s="490"/>
      <c r="P61" s="490"/>
      <c r="S61" s="490"/>
    </row>
    <row r="62" spans="1:19" s="203" customFormat="1" ht="13.15" customHeight="1">
      <c r="A62" s="197"/>
      <c r="B62" s="225">
        <v>46</v>
      </c>
      <c r="C62" s="841"/>
      <c r="D62" s="237" t="s">
        <v>194</v>
      </c>
      <c r="E62" s="92" t="s">
        <v>27</v>
      </c>
      <c r="F62" s="231">
        <v>1339.057</v>
      </c>
      <c r="G62" s="232"/>
      <c r="H62" s="231">
        <f t="shared" si="6"/>
        <v>1339.057</v>
      </c>
      <c r="I62" s="233">
        <v>496.54300000000001</v>
      </c>
      <c r="J62" s="233">
        <v>0</v>
      </c>
      <c r="K62" s="229">
        <v>0</v>
      </c>
      <c r="L62" s="92">
        <f t="shared" si="3"/>
        <v>842.51400000000001</v>
      </c>
      <c r="M62" s="201">
        <f t="shared" si="1"/>
        <v>0.37081543205404999</v>
      </c>
      <c r="N62" s="202" t="str">
        <f>+'IC ANCH-SARC VIII'!O49</f>
        <v>-</v>
      </c>
      <c r="O62" s="490"/>
      <c r="P62" s="490"/>
      <c r="S62" s="490"/>
    </row>
    <row r="63" spans="1:19" s="203" customFormat="1" ht="13.15" customHeight="1">
      <c r="A63" s="197"/>
      <c r="B63" s="225">
        <v>47</v>
      </c>
      <c r="C63" s="841"/>
      <c r="D63" s="237" t="s">
        <v>195</v>
      </c>
      <c r="E63" s="92" t="s">
        <v>27</v>
      </c>
      <c r="F63" s="231">
        <v>6355.0870000000004</v>
      </c>
      <c r="G63" s="236">
        <v>-228</v>
      </c>
      <c r="H63" s="231">
        <f t="shared" si="6"/>
        <v>6127.0870000000004</v>
      </c>
      <c r="I63" s="233">
        <v>3426.3580000000002</v>
      </c>
      <c r="J63" s="233">
        <v>0</v>
      </c>
      <c r="K63" s="229">
        <v>0</v>
      </c>
      <c r="L63" s="92">
        <f t="shared" si="3"/>
        <v>2700.7290000000003</v>
      </c>
      <c r="M63" s="201">
        <f t="shared" si="1"/>
        <v>0.5592148438564688</v>
      </c>
      <c r="N63" s="202" t="str">
        <f>+'IC ANCH-SARC VIII'!O50</f>
        <v>-</v>
      </c>
      <c r="O63" s="490"/>
      <c r="P63" s="490"/>
      <c r="Q63" s="744"/>
      <c r="R63" s="745"/>
      <c r="S63" s="490"/>
    </row>
    <row r="64" spans="1:19" s="203" customFormat="1" ht="13.15" customHeight="1">
      <c r="A64" s="197"/>
      <c r="B64" s="225">
        <v>48</v>
      </c>
      <c r="C64" s="841"/>
      <c r="D64" s="237" t="s">
        <v>196</v>
      </c>
      <c r="E64" s="92" t="s">
        <v>27</v>
      </c>
      <c r="F64" s="231">
        <v>1849.6320000000001</v>
      </c>
      <c r="G64" s="232">
        <f>-266-53-240-195</f>
        <v>-754</v>
      </c>
      <c r="H64" s="231">
        <f t="shared" si="6"/>
        <v>1095.6320000000001</v>
      </c>
      <c r="I64" s="233">
        <v>798.19</v>
      </c>
      <c r="J64" s="233">
        <v>0</v>
      </c>
      <c r="K64" s="229">
        <v>0</v>
      </c>
      <c r="L64" s="92">
        <f t="shared" si="3"/>
        <v>297.44200000000001</v>
      </c>
      <c r="M64" s="201">
        <f t="shared" si="1"/>
        <v>0.72852016005374065</v>
      </c>
      <c r="N64" s="202" t="str">
        <f>+'IC ANCH-SARC VIII'!O51</f>
        <v>-</v>
      </c>
      <c r="O64" s="490"/>
      <c r="P64" s="490"/>
      <c r="Q64" s="744"/>
      <c r="R64" s="745"/>
      <c r="S64" s="490"/>
    </row>
    <row r="65" spans="1:19" s="203" customFormat="1" ht="13.15" customHeight="1">
      <c r="A65" s="197"/>
      <c r="B65" s="225">
        <v>49</v>
      </c>
      <c r="C65" s="841"/>
      <c r="D65" s="237" t="s">
        <v>197</v>
      </c>
      <c r="E65" s="92" t="s">
        <v>27</v>
      </c>
      <c r="F65" s="231">
        <v>3053.0520000000001</v>
      </c>
      <c r="G65" s="232"/>
      <c r="H65" s="231">
        <f t="shared" si="6"/>
        <v>3053.0520000000001</v>
      </c>
      <c r="I65" s="233">
        <v>1940.0119999999999</v>
      </c>
      <c r="J65" s="233">
        <v>0</v>
      </c>
      <c r="K65" s="229">
        <v>0</v>
      </c>
      <c r="L65" s="92">
        <f t="shared" si="3"/>
        <v>1113.0400000000002</v>
      </c>
      <c r="M65" s="201">
        <f t="shared" si="1"/>
        <v>0.63543365786105177</v>
      </c>
      <c r="N65" s="202" t="str">
        <f>+'IC ANCH-SARC VIII'!O52</f>
        <v>-</v>
      </c>
      <c r="O65" s="490"/>
      <c r="P65" s="490"/>
      <c r="S65" s="490"/>
    </row>
    <row r="66" spans="1:19" s="203" customFormat="1" ht="13.15" customHeight="1">
      <c r="A66" s="197"/>
      <c r="B66" s="225">
        <v>50</v>
      </c>
      <c r="C66" s="841"/>
      <c r="D66" s="237" t="s">
        <v>198</v>
      </c>
      <c r="E66" s="92" t="s">
        <v>27</v>
      </c>
      <c r="F66" s="231">
        <v>5004.6499999999996</v>
      </c>
      <c r="G66" s="232">
        <v>-90</v>
      </c>
      <c r="H66" s="231">
        <f t="shared" si="6"/>
        <v>4914.6499999999996</v>
      </c>
      <c r="I66" s="233">
        <v>3766.8719999999998</v>
      </c>
      <c r="J66" s="233">
        <v>0</v>
      </c>
      <c r="K66" s="229">
        <v>0</v>
      </c>
      <c r="L66" s="92">
        <f t="shared" si="3"/>
        <v>1147.7779999999998</v>
      </c>
      <c r="M66" s="201">
        <f t="shared" si="1"/>
        <v>0.76645783524767785</v>
      </c>
      <c r="N66" s="202" t="str">
        <f>+'IC ANCH-SARC VIII'!O53</f>
        <v>-</v>
      </c>
      <c r="O66" s="490"/>
      <c r="P66" s="490"/>
      <c r="Q66" s="744"/>
      <c r="R66" s="745"/>
      <c r="S66" s="490"/>
    </row>
    <row r="67" spans="1:19" s="203" customFormat="1" ht="13.15" customHeight="1">
      <c r="A67" s="197"/>
      <c r="B67" s="225">
        <v>51</v>
      </c>
      <c r="C67" s="841"/>
      <c r="D67" s="237" t="s">
        <v>199</v>
      </c>
      <c r="E67" s="92" t="s">
        <v>27</v>
      </c>
      <c r="F67" s="231">
        <v>803.87099999999998</v>
      </c>
      <c r="G67" s="232">
        <f>-40.52-376.14-35.8-44.8-51.3</f>
        <v>-548.55999999999995</v>
      </c>
      <c r="H67" s="231">
        <f t="shared" si="6"/>
        <v>255.31100000000004</v>
      </c>
      <c r="I67" s="233">
        <v>255.33799999999999</v>
      </c>
      <c r="J67" s="233">
        <v>0</v>
      </c>
      <c r="K67" s="229">
        <v>0</v>
      </c>
      <c r="L67" s="92">
        <f t="shared" si="3"/>
        <v>-2.6999999999958391E-2</v>
      </c>
      <c r="M67" s="201">
        <f t="shared" si="1"/>
        <v>1.0001057533752951</v>
      </c>
      <c r="N67" s="239">
        <f>+'IC ANCH-SARC VIII'!O54</f>
        <v>43628</v>
      </c>
      <c r="O67" s="490"/>
      <c r="P67" s="490"/>
      <c r="Q67" s="744"/>
      <c r="R67" s="745"/>
      <c r="S67" s="490"/>
    </row>
    <row r="68" spans="1:19" s="203" customFormat="1" ht="13.15" customHeight="1">
      <c r="A68" s="197"/>
      <c r="B68" s="225">
        <v>52</v>
      </c>
      <c r="C68" s="841"/>
      <c r="D68" s="237" t="s">
        <v>200</v>
      </c>
      <c r="E68" s="92" t="s">
        <v>27</v>
      </c>
      <c r="F68" s="231">
        <v>8207.6200000000008</v>
      </c>
      <c r="G68" s="232">
        <f>-194+1233-77.3+35.8-24+150+384.5+100</f>
        <v>1608</v>
      </c>
      <c r="H68" s="231">
        <f t="shared" si="6"/>
        <v>9815.6200000000008</v>
      </c>
      <c r="I68" s="233">
        <v>7456.4560000000001</v>
      </c>
      <c r="J68" s="233">
        <v>907.63</v>
      </c>
      <c r="K68" s="229">
        <v>21.175000000000001</v>
      </c>
      <c r="L68" s="92">
        <f t="shared" si="3"/>
        <v>1430.3590000000022</v>
      </c>
      <c r="M68" s="201">
        <f t="shared" si="1"/>
        <v>0.85427726419726902</v>
      </c>
      <c r="N68" s="202" t="str">
        <f>+'IC ANCH-SARC VIII'!O55</f>
        <v>-</v>
      </c>
      <c r="O68" s="490"/>
      <c r="P68" s="490"/>
      <c r="Q68" s="744"/>
      <c r="R68" s="745"/>
      <c r="S68" s="490"/>
    </row>
    <row r="69" spans="1:19" s="203" customFormat="1" ht="13.15" customHeight="1">
      <c r="A69" s="197"/>
      <c r="B69" s="225">
        <v>53</v>
      </c>
      <c r="C69" s="841"/>
      <c r="D69" s="237" t="s">
        <v>201</v>
      </c>
      <c r="E69" s="92" t="s">
        <v>27</v>
      </c>
      <c r="F69" s="231">
        <v>88.644999999999996</v>
      </c>
      <c r="G69" s="436">
        <f>-15-10-7</f>
        <v>-32</v>
      </c>
      <c r="H69" s="231">
        <f t="shared" si="6"/>
        <v>56.644999999999996</v>
      </c>
      <c r="I69" s="233">
        <v>56.591000000000001</v>
      </c>
      <c r="J69" s="233">
        <v>0</v>
      </c>
      <c r="K69" s="229">
        <v>0</v>
      </c>
      <c r="L69" s="92">
        <f t="shared" si="3"/>
        <v>5.3999999999994941E-2</v>
      </c>
      <c r="M69" s="201">
        <f t="shared" si="1"/>
        <v>0.9990466943243006</v>
      </c>
      <c r="N69" s="202">
        <f>+'IC ANCH-SARC VIII'!O56</f>
        <v>43641</v>
      </c>
      <c r="O69" s="490"/>
      <c r="P69" s="490"/>
      <c r="Q69" s="744"/>
      <c r="R69" s="745"/>
      <c r="S69" s="490"/>
    </row>
    <row r="70" spans="1:19" s="203" customFormat="1" ht="13.15" customHeight="1">
      <c r="A70" s="197"/>
      <c r="B70" s="225">
        <v>54</v>
      </c>
      <c r="C70" s="841"/>
      <c r="D70" s="237" t="s">
        <v>202</v>
      </c>
      <c r="E70" s="92" t="s">
        <v>27</v>
      </c>
      <c r="F70" s="231">
        <v>2.774</v>
      </c>
      <c r="G70" s="139">
        <v>-2.7</v>
      </c>
      <c r="H70" s="231">
        <f t="shared" si="6"/>
        <v>7.3999999999999844E-2</v>
      </c>
      <c r="I70" s="233">
        <v>0</v>
      </c>
      <c r="J70" s="233">
        <v>0</v>
      </c>
      <c r="K70" s="229">
        <v>0</v>
      </c>
      <c r="L70" s="92">
        <f t="shared" si="3"/>
        <v>7.3999999999999844E-2</v>
      </c>
      <c r="M70" s="201">
        <f t="shared" si="1"/>
        <v>0</v>
      </c>
      <c r="N70" s="202">
        <f>+'IC ANCH-SARC VIII'!O57</f>
        <v>43641</v>
      </c>
      <c r="O70" s="490"/>
      <c r="P70" s="490"/>
      <c r="Q70" s="744"/>
      <c r="R70" s="745"/>
      <c r="S70" s="490"/>
    </row>
    <row r="71" spans="1:19" s="203" customFormat="1" ht="13.15" customHeight="1">
      <c r="A71" s="197"/>
      <c r="B71" s="225">
        <v>55</v>
      </c>
      <c r="C71" s="841"/>
      <c r="D71" s="237" t="s">
        <v>203</v>
      </c>
      <c r="E71" s="92" t="s">
        <v>27</v>
      </c>
      <c r="F71" s="231">
        <v>8959.26</v>
      </c>
      <c r="G71" s="232">
        <f>-299-204</f>
        <v>-503</v>
      </c>
      <c r="H71" s="231">
        <f t="shared" si="6"/>
        <v>8456.26</v>
      </c>
      <c r="I71" s="233">
        <v>5222.7460000000001</v>
      </c>
      <c r="J71" s="233">
        <v>0</v>
      </c>
      <c r="K71" s="229">
        <v>0</v>
      </c>
      <c r="L71" s="92">
        <f t="shared" si="3"/>
        <v>3233.5140000000001</v>
      </c>
      <c r="M71" s="201">
        <f t="shared" ref="M71:M117" si="7">+(I71+J71+K71)/H71</f>
        <v>0.6176189000811233</v>
      </c>
      <c r="N71" s="202" t="str">
        <f>+'IC ANCH-SARC VIII'!O58</f>
        <v>-</v>
      </c>
      <c r="O71" s="490"/>
      <c r="P71" s="490"/>
      <c r="Q71" s="744"/>
      <c r="R71" s="745"/>
      <c r="S71" s="490"/>
    </row>
    <row r="72" spans="1:19" s="203" customFormat="1" ht="13.15" customHeight="1">
      <c r="A72" s="197"/>
      <c r="B72" s="225">
        <v>56</v>
      </c>
      <c r="C72" s="841"/>
      <c r="D72" s="237" t="s">
        <v>204</v>
      </c>
      <c r="E72" s="92" t="s">
        <v>27</v>
      </c>
      <c r="F72" s="231">
        <v>2493.7660000000001</v>
      </c>
      <c r="G72" s="232">
        <f>200+130+50+11</f>
        <v>391</v>
      </c>
      <c r="H72" s="231">
        <f t="shared" si="6"/>
        <v>2884.7660000000001</v>
      </c>
      <c r="I72" s="233">
        <v>2320.962</v>
      </c>
      <c r="J72" s="233">
        <v>264.03199999999998</v>
      </c>
      <c r="K72" s="229">
        <v>1.135</v>
      </c>
      <c r="L72" s="92">
        <f t="shared" si="3"/>
        <v>298.63699999999972</v>
      </c>
      <c r="M72" s="201">
        <f t="shared" si="7"/>
        <v>0.89647791189996007</v>
      </c>
      <c r="N72" s="239" t="str">
        <f>+'IC ANCH-SARC VIII'!O59</f>
        <v>-</v>
      </c>
      <c r="O72" s="490"/>
      <c r="P72" s="490"/>
      <c r="Q72" s="744"/>
      <c r="R72" s="745"/>
      <c r="S72" s="490"/>
    </row>
    <row r="73" spans="1:19" s="203" customFormat="1" ht="13.15" customHeight="1">
      <c r="A73" s="197"/>
      <c r="B73" s="225">
        <v>57</v>
      </c>
      <c r="C73" s="841"/>
      <c r="D73" s="237" t="s">
        <v>205</v>
      </c>
      <c r="E73" s="92" t="s">
        <v>27</v>
      </c>
      <c r="F73" s="231">
        <v>2450.7649999999999</v>
      </c>
      <c r="G73" s="232"/>
      <c r="H73" s="231">
        <f t="shared" si="6"/>
        <v>2450.7649999999999</v>
      </c>
      <c r="I73" s="233">
        <v>2284.35</v>
      </c>
      <c r="J73" s="233">
        <v>0</v>
      </c>
      <c r="K73" s="229">
        <v>19.652000000000001</v>
      </c>
      <c r="L73" s="92">
        <f t="shared" si="3"/>
        <v>146.76299999999992</v>
      </c>
      <c r="M73" s="201">
        <f t="shared" si="7"/>
        <v>0.94011543334428227</v>
      </c>
      <c r="N73" s="202" t="str">
        <f>+'IC ANCH-SARC VIII'!O60</f>
        <v>-</v>
      </c>
      <c r="O73" s="490"/>
      <c r="P73" s="490"/>
      <c r="S73" s="490"/>
    </row>
    <row r="74" spans="1:19" s="203" customFormat="1" ht="13.15" customHeight="1">
      <c r="A74" s="197"/>
      <c r="B74" s="225">
        <v>58</v>
      </c>
      <c r="C74" s="841"/>
      <c r="D74" s="237" t="s">
        <v>206</v>
      </c>
      <c r="E74" s="92" t="s">
        <v>27</v>
      </c>
      <c r="F74" s="231">
        <v>1354.9870000000001</v>
      </c>
      <c r="G74" s="232">
        <f>-320-63</f>
        <v>-383</v>
      </c>
      <c r="H74" s="231">
        <f t="shared" si="6"/>
        <v>971.98700000000008</v>
      </c>
      <c r="I74" s="233">
        <v>619.46199999999999</v>
      </c>
      <c r="J74" s="233">
        <v>0</v>
      </c>
      <c r="K74" s="229">
        <v>11.058999999999999</v>
      </c>
      <c r="L74" s="92">
        <f t="shared" ref="L74:L91" si="8">H74-(I74+J74+K74)</f>
        <v>341.46600000000012</v>
      </c>
      <c r="M74" s="201">
        <f>+(I74+J74+K74)/H74</f>
        <v>0.64869283231154318</v>
      </c>
      <c r="N74" s="202" t="str">
        <f>+'IC ANCH-SARC VIII'!O61</f>
        <v>-</v>
      </c>
      <c r="O74" s="490"/>
      <c r="P74" s="490"/>
      <c r="Q74" s="744"/>
      <c r="R74" s="745"/>
      <c r="S74" s="490"/>
    </row>
    <row r="75" spans="1:19" s="203" customFormat="1" ht="13.15" customHeight="1">
      <c r="A75" s="197"/>
      <c r="B75" s="225">
        <v>59</v>
      </c>
      <c r="C75" s="841"/>
      <c r="D75" s="230" t="s">
        <v>207</v>
      </c>
      <c r="E75" s="92" t="s">
        <v>27</v>
      </c>
      <c r="F75" s="231">
        <v>707.09400000000005</v>
      </c>
      <c r="G75" s="236"/>
      <c r="H75" s="231">
        <f t="shared" si="6"/>
        <v>707.09400000000005</v>
      </c>
      <c r="I75" s="233">
        <v>732.88499999999999</v>
      </c>
      <c r="J75" s="233">
        <v>0</v>
      </c>
      <c r="K75" s="229">
        <v>0</v>
      </c>
      <c r="L75" s="92">
        <f t="shared" si="8"/>
        <v>-25.79099999999994</v>
      </c>
      <c r="M75" s="438">
        <f t="shared" si="7"/>
        <v>1.0364746412782457</v>
      </c>
      <c r="N75" s="202" t="str">
        <f>+'IC ANCH-SARC VIII'!O62</f>
        <v>-</v>
      </c>
      <c r="O75" s="490"/>
      <c r="P75" s="490"/>
      <c r="S75" s="490"/>
    </row>
    <row r="76" spans="1:19" s="203" customFormat="1" ht="13.15" customHeight="1">
      <c r="A76" s="197"/>
      <c r="B76" s="225">
        <v>60</v>
      </c>
      <c r="C76" s="841"/>
      <c r="D76" s="230" t="s">
        <v>208</v>
      </c>
      <c r="E76" s="92" t="s">
        <v>27</v>
      </c>
      <c r="F76" s="231">
        <v>3513.2910000000002</v>
      </c>
      <c r="G76" s="232"/>
      <c r="H76" s="231">
        <f t="shared" si="6"/>
        <v>3513.2910000000002</v>
      </c>
      <c r="I76" s="233">
        <v>2651.3539999999998</v>
      </c>
      <c r="J76" s="233">
        <v>0</v>
      </c>
      <c r="K76" s="229">
        <v>0</v>
      </c>
      <c r="L76" s="92">
        <f t="shared" si="8"/>
        <v>861.93700000000035</v>
      </c>
      <c r="M76" s="201">
        <f t="shared" si="7"/>
        <v>0.75466393190885683</v>
      </c>
      <c r="N76" s="202" t="str">
        <f>+'IC ANCH-SARC VIII'!O63</f>
        <v>-</v>
      </c>
      <c r="O76" s="490"/>
      <c r="P76" s="490"/>
      <c r="S76" s="490"/>
    </row>
    <row r="77" spans="1:19" s="203" customFormat="1" ht="13.15" customHeight="1">
      <c r="A77" s="197"/>
      <c r="B77" s="225">
        <v>61</v>
      </c>
      <c r="C77" s="841"/>
      <c r="D77" s="230" t="s">
        <v>209</v>
      </c>
      <c r="E77" s="92" t="s">
        <v>27</v>
      </c>
      <c r="F77" s="231">
        <v>4179.1189999999997</v>
      </c>
      <c r="G77" s="232">
        <f>-98-100</f>
        <v>-198</v>
      </c>
      <c r="H77" s="231">
        <f t="shared" si="6"/>
        <v>3981.1189999999997</v>
      </c>
      <c r="I77" s="233">
        <v>3249.5619999999999</v>
      </c>
      <c r="J77" s="233">
        <v>0</v>
      </c>
      <c r="K77" s="229">
        <v>0</v>
      </c>
      <c r="L77" s="92">
        <f t="shared" si="8"/>
        <v>731.55699999999979</v>
      </c>
      <c r="M77" s="201">
        <f t="shared" si="7"/>
        <v>0.81624337278036652</v>
      </c>
      <c r="N77" s="244" t="str">
        <f>+'IC ANCH-SARC VIII'!O64</f>
        <v>-</v>
      </c>
      <c r="O77" s="490"/>
      <c r="P77" s="490"/>
      <c r="Q77" s="744"/>
      <c r="R77" s="745"/>
      <c r="S77" s="490"/>
    </row>
    <row r="78" spans="1:19" s="203" customFormat="1" ht="13.15" customHeight="1">
      <c r="A78" s="197"/>
      <c r="B78" s="225">
        <v>62</v>
      </c>
      <c r="C78" s="841"/>
      <c r="D78" s="230" t="s">
        <v>210</v>
      </c>
      <c r="E78" s="92" t="s">
        <v>27</v>
      </c>
      <c r="F78" s="231">
        <v>1056.894</v>
      </c>
      <c r="G78" s="232">
        <v>-11</v>
      </c>
      <c r="H78" s="231">
        <f t="shared" si="6"/>
        <v>1045.894</v>
      </c>
      <c r="I78" s="233">
        <v>1045.508</v>
      </c>
      <c r="J78" s="233">
        <v>0</v>
      </c>
      <c r="K78" s="229">
        <v>0</v>
      </c>
      <c r="L78" s="92">
        <f t="shared" si="8"/>
        <v>0.38599999999996726</v>
      </c>
      <c r="M78" s="201">
        <f t="shared" si="7"/>
        <v>0.99963093774321299</v>
      </c>
      <c r="N78" s="202" t="str">
        <f>+'IC ANCH-SARC VIII'!O65</f>
        <v>-</v>
      </c>
      <c r="O78" s="490"/>
      <c r="P78" s="490"/>
      <c r="Q78" s="744"/>
      <c r="R78" s="745"/>
      <c r="S78" s="490"/>
    </row>
    <row r="79" spans="1:19" s="203" customFormat="1" ht="13.15" customHeight="1">
      <c r="A79" s="197"/>
      <c r="B79" s="225">
        <v>63</v>
      </c>
      <c r="C79" s="841"/>
      <c r="D79" s="230" t="s">
        <v>211</v>
      </c>
      <c r="E79" s="92" t="s">
        <v>27</v>
      </c>
      <c r="F79" s="231">
        <v>3186.2</v>
      </c>
      <c r="G79" s="232">
        <f>-352-205-205-791-62-70-60-222</f>
        <v>-1967</v>
      </c>
      <c r="H79" s="231">
        <f t="shared" si="6"/>
        <v>1219.1999999999998</v>
      </c>
      <c r="I79" s="233">
        <v>419.42099999999999</v>
      </c>
      <c r="J79" s="233">
        <v>0</v>
      </c>
      <c r="K79" s="229">
        <v>0</v>
      </c>
      <c r="L79" s="92">
        <f t="shared" si="8"/>
        <v>799.77899999999977</v>
      </c>
      <c r="M79" s="201">
        <f t="shared" si="7"/>
        <v>0.34401328740157483</v>
      </c>
      <c r="N79" s="202" t="str">
        <f>+'IC ANCH-SARC VIII'!O66</f>
        <v>-</v>
      </c>
      <c r="O79" s="490"/>
      <c r="P79" s="490"/>
      <c r="Q79" s="744"/>
      <c r="R79" s="745"/>
      <c r="S79" s="490"/>
    </row>
    <row r="80" spans="1:19" s="203" customFormat="1" ht="13.15" customHeight="1">
      <c r="A80" s="197"/>
      <c r="B80" s="225">
        <v>64</v>
      </c>
      <c r="C80" s="841"/>
      <c r="D80" s="230" t="s">
        <v>212</v>
      </c>
      <c r="E80" s="92" t="s">
        <v>27</v>
      </c>
      <c r="F80" s="231">
        <v>578.07299999999998</v>
      </c>
      <c r="G80" s="232">
        <v>-50</v>
      </c>
      <c r="H80" s="231">
        <f t="shared" si="6"/>
        <v>528.07299999999998</v>
      </c>
      <c r="I80" s="233">
        <v>485.97800000000001</v>
      </c>
      <c r="J80" s="233">
        <v>0</v>
      </c>
      <c r="K80" s="229">
        <v>0</v>
      </c>
      <c r="L80" s="92">
        <f t="shared" si="8"/>
        <v>42.09499999999997</v>
      </c>
      <c r="M80" s="201">
        <f t="shared" si="7"/>
        <v>0.92028564232596632</v>
      </c>
      <c r="N80" s="202" t="str">
        <f>+'IC ANCH-SARC VIII'!O67</f>
        <v>-</v>
      </c>
      <c r="O80" s="490"/>
      <c r="P80" s="490"/>
      <c r="Q80" s="744"/>
      <c r="R80" s="745"/>
      <c r="S80" s="490"/>
    </row>
    <row r="81" spans="1:24" s="203" customFormat="1" ht="13.15" customHeight="1">
      <c r="A81" s="197"/>
      <c r="B81" s="225">
        <v>65</v>
      </c>
      <c r="C81" s="841"/>
      <c r="D81" s="230" t="s">
        <v>213</v>
      </c>
      <c r="E81" s="92" t="s">
        <v>27</v>
      </c>
      <c r="F81" s="231">
        <v>1972.9839999999999</v>
      </c>
      <c r="G81" s="236"/>
      <c r="H81" s="231">
        <f t="shared" si="6"/>
        <v>1972.9839999999999</v>
      </c>
      <c r="I81" s="233">
        <v>635.90099999999995</v>
      </c>
      <c r="J81" s="233">
        <v>0</v>
      </c>
      <c r="K81" s="229">
        <v>0</v>
      </c>
      <c r="L81" s="92">
        <f t="shared" si="8"/>
        <v>1337.0830000000001</v>
      </c>
      <c r="M81" s="201">
        <f t="shared" si="7"/>
        <v>0.32230418493003488</v>
      </c>
      <c r="N81" s="202" t="str">
        <f>+'IC ANCH-SARC VIII'!O68</f>
        <v>-</v>
      </c>
      <c r="O81" s="490"/>
      <c r="P81" s="490"/>
      <c r="S81" s="490"/>
    </row>
    <row r="82" spans="1:24" s="203" customFormat="1" ht="13.15" customHeight="1">
      <c r="A82" s="197"/>
      <c r="B82" s="225">
        <v>66</v>
      </c>
      <c r="C82" s="841"/>
      <c r="D82" s="471" t="s">
        <v>214</v>
      </c>
      <c r="E82" s="92" t="s">
        <v>27</v>
      </c>
      <c r="F82" s="231">
        <v>3158.9180000000001</v>
      </c>
      <c r="G82" s="137">
        <f>53+204</f>
        <v>257</v>
      </c>
      <c r="H82" s="231">
        <f t="shared" ref="H82:H92" si="9">+F82+G82</f>
        <v>3415.9180000000001</v>
      </c>
      <c r="I82" s="233">
        <v>1595.3689999999999</v>
      </c>
      <c r="J82" s="233">
        <v>55.832999999999998</v>
      </c>
      <c r="K82" s="229">
        <v>0</v>
      </c>
      <c r="L82" s="92">
        <f t="shared" si="8"/>
        <v>1764.7160000000001</v>
      </c>
      <c r="M82" s="201">
        <f t="shared" si="7"/>
        <v>0.48338455431307192</v>
      </c>
      <c r="N82" s="202" t="str">
        <f>+'IC ANCH-SARC VIII'!O69</f>
        <v>-</v>
      </c>
      <c r="O82" s="490"/>
      <c r="P82" s="490"/>
      <c r="Q82" s="744"/>
      <c r="R82" s="745"/>
      <c r="S82" s="490"/>
    </row>
    <row r="83" spans="1:24" s="203" customFormat="1" ht="13.15" customHeight="1">
      <c r="A83" s="197"/>
      <c r="B83" s="225">
        <v>67</v>
      </c>
      <c r="C83" s="841"/>
      <c r="D83" s="230" t="s">
        <v>215</v>
      </c>
      <c r="E83" s="92" t="s">
        <v>27</v>
      </c>
      <c r="F83" s="231">
        <v>3523.77</v>
      </c>
      <c r="G83" s="232"/>
      <c r="H83" s="231">
        <f t="shared" si="9"/>
        <v>3523.77</v>
      </c>
      <c r="I83" s="233">
        <v>2604.3780000000002</v>
      </c>
      <c r="J83" s="233">
        <v>0</v>
      </c>
      <c r="K83" s="229">
        <v>0</v>
      </c>
      <c r="L83" s="92">
        <f t="shared" si="8"/>
        <v>919.39199999999983</v>
      </c>
      <c r="M83" s="201">
        <f t="shared" si="7"/>
        <v>0.73908853302003252</v>
      </c>
      <c r="N83" s="202" t="str">
        <f>+'IC ANCH-SARC VIII'!O70</f>
        <v>-</v>
      </c>
      <c r="O83" s="490"/>
      <c r="P83" s="490"/>
      <c r="S83" s="490"/>
    </row>
    <row r="84" spans="1:24" s="203" customFormat="1" ht="13.15" customHeight="1">
      <c r="A84" s="197"/>
      <c r="B84" s="225">
        <v>68</v>
      </c>
      <c r="C84" s="841"/>
      <c r="D84" s="230" t="s">
        <v>216</v>
      </c>
      <c r="E84" s="92" t="s">
        <v>27</v>
      </c>
      <c r="F84" s="231">
        <v>5240.6790000000001</v>
      </c>
      <c r="G84" s="232">
        <f>791+155+222</f>
        <v>1168</v>
      </c>
      <c r="H84" s="231">
        <f t="shared" si="9"/>
        <v>6408.6790000000001</v>
      </c>
      <c r="I84" s="233">
        <v>4635.6329999999998</v>
      </c>
      <c r="J84" s="233">
        <v>732.21299999999997</v>
      </c>
      <c r="K84" s="229">
        <v>2.0019999999999998</v>
      </c>
      <c r="L84" s="92">
        <f t="shared" si="8"/>
        <v>1038.8310000000001</v>
      </c>
      <c r="M84" s="201">
        <f t="shared" si="7"/>
        <v>0.83790247568960774</v>
      </c>
      <c r="N84" s="202" t="str">
        <f>+'IC ANCH-SARC VIII'!O71</f>
        <v>-</v>
      </c>
      <c r="O84" s="490"/>
      <c r="P84" s="490"/>
      <c r="Q84" s="744"/>
      <c r="R84" s="745"/>
      <c r="S84" s="490"/>
    </row>
    <row r="85" spans="1:24" s="203" customFormat="1" ht="13.15" customHeight="1">
      <c r="A85" s="197"/>
      <c r="B85" s="225">
        <v>69</v>
      </c>
      <c r="C85" s="841"/>
      <c r="D85" s="230" t="s">
        <v>217</v>
      </c>
      <c r="E85" s="92" t="s">
        <v>27</v>
      </c>
      <c r="F85" s="231">
        <v>1150.194</v>
      </c>
      <c r="G85" s="232"/>
      <c r="H85" s="231">
        <f t="shared" si="9"/>
        <v>1150.194</v>
      </c>
      <c r="I85" s="233">
        <v>402.226</v>
      </c>
      <c r="J85" s="233">
        <v>0</v>
      </c>
      <c r="K85" s="229">
        <v>0</v>
      </c>
      <c r="L85" s="92">
        <f t="shared" si="8"/>
        <v>747.96799999999996</v>
      </c>
      <c r="M85" s="201">
        <f t="shared" si="7"/>
        <v>0.34970274579766547</v>
      </c>
      <c r="N85" s="202" t="str">
        <f>+'IC ANCH-SARC VIII'!O72</f>
        <v>-</v>
      </c>
      <c r="O85" s="490"/>
      <c r="P85" s="490"/>
      <c r="S85" s="490"/>
    </row>
    <row r="86" spans="1:24" s="203" customFormat="1" ht="13.15" customHeight="1">
      <c r="A86" s="197"/>
      <c r="B86" s="225">
        <v>70</v>
      </c>
      <c r="C86" s="841"/>
      <c r="D86" s="230" t="s">
        <v>218</v>
      </c>
      <c r="E86" s="92" t="s">
        <v>27</v>
      </c>
      <c r="F86" s="231">
        <v>32.655999999999999</v>
      </c>
      <c r="G86" s="232">
        <f>-7-3.2-3.8-3.1</f>
        <v>-17.100000000000001</v>
      </c>
      <c r="H86" s="231">
        <f t="shared" si="9"/>
        <v>15.555999999999997</v>
      </c>
      <c r="I86" s="233">
        <v>1.4</v>
      </c>
      <c r="J86" s="233">
        <v>0</v>
      </c>
      <c r="K86" s="229">
        <v>0</v>
      </c>
      <c r="L86" s="92">
        <f t="shared" si="8"/>
        <v>14.155999999999997</v>
      </c>
      <c r="M86" s="201">
        <f t="shared" si="7"/>
        <v>8.9997428644895863E-2</v>
      </c>
      <c r="N86" s="202" t="str">
        <f>+'IC ANCH-SARC VIII'!O73</f>
        <v>-</v>
      </c>
      <c r="O86" s="490"/>
      <c r="P86" s="490"/>
      <c r="Q86" s="744"/>
      <c r="R86" s="745"/>
      <c r="S86" s="490"/>
    </row>
    <row r="87" spans="1:24" s="203" customFormat="1" ht="13.15" customHeight="1">
      <c r="A87" s="197"/>
      <c r="B87" s="225">
        <v>71</v>
      </c>
      <c r="C87" s="841"/>
      <c r="D87" s="230" t="s">
        <v>219</v>
      </c>
      <c r="E87" s="92" t="s">
        <v>27</v>
      </c>
      <c r="F87" s="231">
        <v>509.38299999999998</v>
      </c>
      <c r="G87" s="236">
        <f>30-10-10.7-14</f>
        <v>-4.6999999999999993</v>
      </c>
      <c r="H87" s="231">
        <f t="shared" si="9"/>
        <v>504.68299999999999</v>
      </c>
      <c r="I87" s="233">
        <v>465.74299999999999</v>
      </c>
      <c r="J87" s="233">
        <v>0</v>
      </c>
      <c r="K87" s="229">
        <v>0</v>
      </c>
      <c r="L87" s="92">
        <f t="shared" si="8"/>
        <v>38.94</v>
      </c>
      <c r="M87" s="201">
        <f t="shared" si="7"/>
        <v>0.9228426556868371</v>
      </c>
      <c r="N87" s="202" t="str">
        <f>+'IC ANCH-SARC VIII'!O74</f>
        <v>-</v>
      </c>
      <c r="O87" s="490"/>
      <c r="P87" s="490"/>
      <c r="Q87" s="744"/>
      <c r="R87" s="745"/>
      <c r="S87" s="490"/>
      <c r="T87" s="245"/>
      <c r="U87" s="245"/>
      <c r="V87" s="245"/>
      <c r="W87" s="245"/>
      <c r="X87" s="245"/>
    </row>
    <row r="88" spans="1:24" s="203" customFormat="1" ht="13.15" customHeight="1">
      <c r="A88" s="197"/>
      <c r="B88" s="225">
        <v>72</v>
      </c>
      <c r="C88" s="841"/>
      <c r="D88" s="230" t="s">
        <v>220</v>
      </c>
      <c r="E88" s="92" t="s">
        <v>27</v>
      </c>
      <c r="F88" s="231">
        <v>1251.42</v>
      </c>
      <c r="G88" s="232">
        <f>386+90</f>
        <v>476</v>
      </c>
      <c r="H88" s="231">
        <f t="shared" si="9"/>
        <v>1727.42</v>
      </c>
      <c r="I88" s="233">
        <v>1208.5340000000001</v>
      </c>
      <c r="J88" s="233">
        <v>0</v>
      </c>
      <c r="K88" s="229">
        <v>0</v>
      </c>
      <c r="L88" s="92">
        <f t="shared" si="8"/>
        <v>518.88599999999997</v>
      </c>
      <c r="M88" s="201">
        <f t="shared" si="7"/>
        <v>0.69961792731356598</v>
      </c>
      <c r="N88" s="244" t="str">
        <f>+'IC ANCH-SARC VIII'!O75</f>
        <v>-</v>
      </c>
      <c r="O88" s="490"/>
      <c r="P88" s="490"/>
      <c r="Q88" s="744"/>
      <c r="R88" s="745"/>
      <c r="S88" s="490"/>
    </row>
    <row r="89" spans="1:24" s="203" customFormat="1" ht="13.15" customHeight="1">
      <c r="A89" s="197"/>
      <c r="B89" s="225">
        <v>73</v>
      </c>
      <c r="C89" s="841"/>
      <c r="D89" s="230" t="s">
        <v>221</v>
      </c>
      <c r="E89" s="92" t="s">
        <v>27</v>
      </c>
      <c r="F89" s="231">
        <v>6372.0559999999996</v>
      </c>
      <c r="G89" s="232">
        <f>120+250</f>
        <v>370</v>
      </c>
      <c r="H89" s="231">
        <f t="shared" si="9"/>
        <v>6742.0559999999996</v>
      </c>
      <c r="I89" s="233">
        <v>2889.848</v>
      </c>
      <c r="J89" s="233">
        <v>199.971</v>
      </c>
      <c r="K89" s="229">
        <v>0.01</v>
      </c>
      <c r="L89" s="92">
        <f t="shared" si="8"/>
        <v>3652.2269999999994</v>
      </c>
      <c r="M89" s="201">
        <f t="shared" si="7"/>
        <v>0.45829180297523492</v>
      </c>
      <c r="N89" s="202" t="str">
        <f>+'IC ANCH-SARC VIII'!O76</f>
        <v>-</v>
      </c>
      <c r="O89" s="490"/>
      <c r="P89" s="490"/>
      <c r="Q89" s="744"/>
      <c r="R89" s="745"/>
      <c r="S89" s="490"/>
    </row>
    <row r="90" spans="1:24" s="203" customFormat="1" ht="13.15" customHeight="1">
      <c r="A90" s="197"/>
      <c r="B90" s="225">
        <v>74</v>
      </c>
      <c r="C90" s="841"/>
      <c r="D90" s="230" t="s">
        <v>222</v>
      </c>
      <c r="E90" s="92" t="s">
        <v>27</v>
      </c>
      <c r="F90" s="231">
        <v>519.70699999999999</v>
      </c>
      <c r="G90" s="232">
        <f>-90+2335-27-29-18-22-10</f>
        <v>2139</v>
      </c>
      <c r="H90" s="231">
        <f t="shared" si="9"/>
        <v>2658.7069999999999</v>
      </c>
      <c r="I90" s="233">
        <v>1721.134</v>
      </c>
      <c r="J90" s="233">
        <v>65.521000000000001</v>
      </c>
      <c r="K90" s="229">
        <v>1959.7629999999999</v>
      </c>
      <c r="L90" s="92">
        <f t="shared" si="8"/>
        <v>-1087.7109999999998</v>
      </c>
      <c r="M90" s="201">
        <f t="shared" si="7"/>
        <v>1.4091127754957578</v>
      </c>
      <c r="N90" s="435">
        <f>+'IC ANCH-SARC VIII'!O77</f>
        <v>43564</v>
      </c>
      <c r="O90" s="490"/>
      <c r="P90" s="490"/>
      <c r="Q90" s="744"/>
      <c r="R90" s="745"/>
      <c r="S90" s="490"/>
    </row>
    <row r="91" spans="1:24" s="203" customFormat="1" ht="13.15" customHeight="1">
      <c r="A91" s="197"/>
      <c r="B91" s="225">
        <v>75</v>
      </c>
      <c r="C91" s="841"/>
      <c r="D91" s="230" t="s">
        <v>553</v>
      </c>
      <c r="E91" s="92" t="s">
        <v>27</v>
      </c>
      <c r="F91" s="231">
        <v>2508.386</v>
      </c>
      <c r="G91" s="232">
        <f>54.56+299-386.35-77.37-400.3</f>
        <v>-510.46000000000004</v>
      </c>
      <c r="H91" s="231">
        <f t="shared" si="9"/>
        <v>1997.9259999999999</v>
      </c>
      <c r="I91" s="233">
        <v>965.44</v>
      </c>
      <c r="J91" s="233">
        <v>0</v>
      </c>
      <c r="K91" s="229">
        <v>0</v>
      </c>
      <c r="L91" s="92">
        <f t="shared" si="8"/>
        <v>1032.4859999999999</v>
      </c>
      <c r="M91" s="201">
        <f t="shared" si="7"/>
        <v>0.48322110028099141</v>
      </c>
      <c r="N91" s="202" t="str">
        <f>+'IC ANCH-SARC VIII'!O78</f>
        <v>-</v>
      </c>
      <c r="O91" s="490"/>
      <c r="P91" s="490"/>
      <c r="Q91" s="744"/>
      <c r="R91" s="745"/>
      <c r="S91" s="490"/>
    </row>
    <row r="92" spans="1:24" s="245" customFormat="1" ht="13.15" customHeight="1">
      <c r="A92" s="197"/>
      <c r="B92" s="225">
        <v>76</v>
      </c>
      <c r="C92" s="842"/>
      <c r="D92" s="246" t="s">
        <v>147</v>
      </c>
      <c r="E92" s="92" t="s">
        <v>27</v>
      </c>
      <c r="F92" s="231">
        <v>252.047</v>
      </c>
      <c r="G92" s="232"/>
      <c r="H92" s="199">
        <f t="shared" si="9"/>
        <v>252.047</v>
      </c>
      <c r="I92" s="200">
        <v>588.47199999999998</v>
      </c>
      <c r="J92" s="200">
        <v>0</v>
      </c>
      <c r="K92" s="229">
        <v>0</v>
      </c>
      <c r="L92" s="92">
        <f>H92-(I92+J92+K92)</f>
        <v>-336.42499999999995</v>
      </c>
      <c r="M92" s="201">
        <f>+(I92+J92+K92)/H92</f>
        <v>2.3347708959043354</v>
      </c>
      <c r="N92" s="435">
        <f>+'IC ANCH-SARC VIII'!O79</f>
        <v>43533</v>
      </c>
      <c r="O92" s="490"/>
      <c r="P92" s="490"/>
      <c r="Q92" s="746"/>
      <c r="R92" s="747"/>
      <c r="S92" s="490"/>
      <c r="T92" s="224"/>
      <c r="U92" s="224"/>
      <c r="V92" s="224"/>
      <c r="W92" s="224"/>
      <c r="X92" s="224"/>
    </row>
    <row r="93" spans="1:24" s="217" customFormat="1" ht="13.15" customHeight="1">
      <c r="B93" s="198"/>
      <c r="C93" s="247"/>
      <c r="D93" s="736" t="s">
        <v>252</v>
      </c>
      <c r="E93" s="737"/>
      <c r="F93" s="738">
        <f>SUM(F17:F92)</f>
        <v>204759.97700000001</v>
      </c>
      <c r="G93" s="739">
        <f>SUM(G17:G92)</f>
        <v>3600.29</v>
      </c>
      <c r="H93" s="739">
        <f>+F93+G93</f>
        <v>208360.26700000002</v>
      </c>
      <c r="I93" s="739">
        <f>SUM(I17:I92)</f>
        <v>140246.48499999996</v>
      </c>
      <c r="J93" s="739">
        <f t="shared" ref="J93:K93" si="10">SUM(J17:J92)</f>
        <v>8503.7710000000006</v>
      </c>
      <c r="K93" s="739">
        <f t="shared" si="10"/>
        <v>3493.8209999999999</v>
      </c>
      <c r="L93" s="739">
        <f>H93-(I93+J93+K93)</f>
        <v>56116.190000000061</v>
      </c>
      <c r="M93" s="740">
        <f t="shared" si="7"/>
        <v>0.73067710649458872</v>
      </c>
      <c r="N93" s="741" t="s">
        <v>138</v>
      </c>
      <c r="O93" s="742"/>
      <c r="P93" s="742"/>
      <c r="Q93" s="742"/>
      <c r="R93" s="490"/>
      <c r="S93" s="490"/>
    </row>
    <row r="94" spans="1:24" s="203" customFormat="1" ht="13.15" customHeight="1">
      <c r="A94" s="197"/>
      <c r="B94" s="198"/>
      <c r="C94" s="249" t="s">
        <v>224</v>
      </c>
      <c r="D94" s="250" t="s">
        <v>260</v>
      </c>
      <c r="E94" s="92" t="s">
        <v>27</v>
      </c>
      <c r="F94" s="231">
        <f>+'Resumen Pelagicos'!E37</f>
        <v>3033</v>
      </c>
      <c r="G94" s="470">
        <f>999</f>
        <v>999</v>
      </c>
      <c r="H94" s="199">
        <f>F94+G94</f>
        <v>4032</v>
      </c>
      <c r="I94" s="200">
        <v>4855.0030000000006</v>
      </c>
      <c r="J94" s="200">
        <v>0</v>
      </c>
      <c r="K94" s="229">
        <v>0</v>
      </c>
      <c r="L94" s="92">
        <f>H94-(I94+J94+K94)</f>
        <v>-823.00300000000061</v>
      </c>
      <c r="M94" s="201">
        <f>+(I94+J94+K94)/H94</f>
        <v>1.2041178075396828</v>
      </c>
      <c r="N94" s="435">
        <f>+'IC ANCH-SARC V-VII y IX-X'!O16</f>
        <v>43608</v>
      </c>
      <c r="O94" s="490"/>
      <c r="P94" s="490"/>
      <c r="Q94" s="490"/>
      <c r="R94" s="490"/>
      <c r="S94" s="490"/>
    </row>
    <row r="95" spans="1:24" s="217" customFormat="1" ht="13.15" customHeight="1">
      <c r="B95" s="198"/>
      <c r="C95" s="247"/>
      <c r="D95" s="248" t="s">
        <v>252</v>
      </c>
      <c r="E95" s="219"/>
      <c r="F95" s="220">
        <f>SUM(F94:F94)</f>
        <v>3033</v>
      </c>
      <c r="G95" s="220">
        <f>SUM(G94:G94)</f>
        <v>999</v>
      </c>
      <c r="H95" s="220">
        <f>+F95+G95</f>
        <v>4032</v>
      </c>
      <c r="I95" s="220">
        <f>SUM(I94:I94)</f>
        <v>4855.0030000000006</v>
      </c>
      <c r="J95" s="220">
        <f>SUM(J94)</f>
        <v>0</v>
      </c>
      <c r="K95" s="220">
        <f>SUM(K94)</f>
        <v>0</v>
      </c>
      <c r="L95" s="220">
        <f t="shared" ref="L95:L117" si="11">H95-(I95+J95+K95)</f>
        <v>-823.00300000000061</v>
      </c>
      <c r="M95" s="221">
        <f>+(I95+J95+K95)/H95</f>
        <v>1.2041178075396828</v>
      </c>
      <c r="N95" s="222" t="s">
        <v>138</v>
      </c>
      <c r="O95" s="490"/>
      <c r="P95" s="490"/>
      <c r="Q95" s="490"/>
      <c r="R95" s="490"/>
      <c r="S95" s="490"/>
    </row>
    <row r="96" spans="1:24" s="203" customFormat="1" ht="13.15" customHeight="1">
      <c r="A96" s="197"/>
      <c r="B96" s="198">
        <v>1</v>
      </c>
      <c r="C96" s="843" t="s">
        <v>261</v>
      </c>
      <c r="D96" s="251" t="s">
        <v>226</v>
      </c>
      <c r="E96" s="92">
        <v>5.7142999999999997</v>
      </c>
      <c r="F96" s="231">
        <v>2252.2759999999998</v>
      </c>
      <c r="G96" s="232"/>
      <c r="H96" s="199">
        <f t="shared" ref="H96:H106" si="12">F96+G96</f>
        <v>2252.2759999999998</v>
      </c>
      <c r="I96" s="233">
        <v>2112.2060000000001</v>
      </c>
      <c r="J96" s="200">
        <v>0</v>
      </c>
      <c r="K96" s="229">
        <v>0</v>
      </c>
      <c r="L96" s="92">
        <f t="shared" si="11"/>
        <v>140.06999999999971</v>
      </c>
      <c r="M96" s="201">
        <f>+(I96+J96+K96)/H96</f>
        <v>0.93780957573583357</v>
      </c>
      <c r="N96" s="252" t="str">
        <f>+'IC ANCH-SARC V-VII y IX-X'!O18</f>
        <v>-</v>
      </c>
      <c r="O96" s="490"/>
      <c r="P96" s="490"/>
      <c r="Q96" s="490"/>
      <c r="R96" s="490"/>
      <c r="S96" s="490"/>
    </row>
    <row r="97" spans="1:24" s="203" customFormat="1" ht="13.15" customHeight="1">
      <c r="A97" s="197"/>
      <c r="B97" s="198">
        <v>2</v>
      </c>
      <c r="C97" s="843"/>
      <c r="D97" s="251" t="s">
        <v>227</v>
      </c>
      <c r="E97" s="92">
        <v>20.391300000000001</v>
      </c>
      <c r="F97" s="231">
        <v>4015.627</v>
      </c>
      <c r="G97" s="232"/>
      <c r="H97" s="199">
        <f t="shared" si="12"/>
        <v>4015.627</v>
      </c>
      <c r="I97" s="233">
        <v>4027.7660000000001</v>
      </c>
      <c r="J97" s="200">
        <v>0</v>
      </c>
      <c r="K97" s="229">
        <v>0</v>
      </c>
      <c r="L97" s="92">
        <f t="shared" si="11"/>
        <v>-12.139000000000124</v>
      </c>
      <c r="M97" s="201">
        <f t="shared" si="7"/>
        <v>1.0030229401286523</v>
      </c>
      <c r="N97" s="252" t="str">
        <f>+'IC ANCH-SARC V-VII y IX-X'!O19</f>
        <v>-</v>
      </c>
      <c r="O97" s="490"/>
      <c r="P97" s="490"/>
      <c r="Q97" s="490"/>
      <c r="R97" s="490"/>
      <c r="S97" s="490"/>
    </row>
    <row r="98" spans="1:24" s="203" customFormat="1" ht="13.15" customHeight="1">
      <c r="A98" s="197"/>
      <c r="B98" s="198">
        <v>3</v>
      </c>
      <c r="C98" s="843"/>
      <c r="D98" s="251" t="s">
        <v>228</v>
      </c>
      <c r="E98" s="92">
        <v>25.734500000000001</v>
      </c>
      <c r="F98" s="231">
        <v>3181.3420000000001</v>
      </c>
      <c r="G98" s="232"/>
      <c r="H98" s="199">
        <f t="shared" si="12"/>
        <v>3181.3420000000001</v>
      </c>
      <c r="I98" s="200">
        <v>3378.5569999999998</v>
      </c>
      <c r="J98" s="200">
        <v>0</v>
      </c>
      <c r="K98" s="229">
        <v>0</v>
      </c>
      <c r="L98" s="92">
        <f t="shared" si="11"/>
        <v>-197.21499999999969</v>
      </c>
      <c r="M98" s="201">
        <f t="shared" si="7"/>
        <v>1.0619911345589377</v>
      </c>
      <c r="N98" s="252" t="str">
        <f>+'IC ANCH-SARC V-VII y IX-X'!O20</f>
        <v>-</v>
      </c>
      <c r="O98" s="490"/>
      <c r="P98" s="490"/>
      <c r="Q98" s="490"/>
      <c r="R98" s="490"/>
      <c r="S98" s="490"/>
    </row>
    <row r="99" spans="1:24" s="203" customFormat="1" ht="13.15" customHeight="1">
      <c r="A99" s="197"/>
      <c r="B99" s="198">
        <v>4</v>
      </c>
      <c r="C99" s="843"/>
      <c r="D99" s="251" t="s">
        <v>229</v>
      </c>
      <c r="E99" s="92">
        <v>7.4871999999999996</v>
      </c>
      <c r="F99" s="231">
        <v>2014.88</v>
      </c>
      <c r="G99" s="232">
        <f>-150-150-250-75-270</f>
        <v>-895</v>
      </c>
      <c r="H99" s="199">
        <f t="shared" si="12"/>
        <v>1119.8800000000001</v>
      </c>
      <c r="I99" s="233">
        <v>1052.92</v>
      </c>
      <c r="J99" s="200">
        <v>0</v>
      </c>
      <c r="K99" s="229">
        <v>0</v>
      </c>
      <c r="L99" s="92">
        <f t="shared" si="11"/>
        <v>66.960000000000036</v>
      </c>
      <c r="M99" s="201">
        <f t="shared" si="7"/>
        <v>0.94020787941565165</v>
      </c>
      <c r="N99" s="252" t="str">
        <f>+'IC ANCH-SARC V-VII y IX-X'!O21</f>
        <v>-</v>
      </c>
      <c r="O99" s="490"/>
      <c r="P99" s="490"/>
      <c r="Q99" s="490"/>
      <c r="R99" s="490"/>
      <c r="S99" s="490"/>
    </row>
    <row r="100" spans="1:24" s="203" customFormat="1" ht="13.15" customHeight="1">
      <c r="A100" s="197"/>
      <c r="B100" s="198">
        <v>5</v>
      </c>
      <c r="C100" s="843"/>
      <c r="D100" s="251" t="s">
        <v>230</v>
      </c>
      <c r="E100" s="92">
        <v>7.8673000000000002</v>
      </c>
      <c r="F100" s="231">
        <v>9970.8490000000002</v>
      </c>
      <c r="G100" s="232"/>
      <c r="H100" s="199">
        <f t="shared" si="12"/>
        <v>9970.8490000000002</v>
      </c>
      <c r="I100" s="233">
        <v>9554.5099999999984</v>
      </c>
      <c r="J100" s="200">
        <v>0</v>
      </c>
      <c r="K100" s="229">
        <v>0</v>
      </c>
      <c r="L100" s="92">
        <f t="shared" si="11"/>
        <v>416.33900000000176</v>
      </c>
      <c r="M100" s="201">
        <f t="shared" si="7"/>
        <v>0.95824437818685226</v>
      </c>
      <c r="N100" s="252" t="str">
        <f>+'IC ANCH-SARC V-VII y IX-X'!O22</f>
        <v>-</v>
      </c>
      <c r="O100" s="490"/>
      <c r="P100" s="490"/>
      <c r="Q100" s="490"/>
      <c r="R100" s="490"/>
      <c r="S100" s="490"/>
    </row>
    <row r="101" spans="1:24" s="203" customFormat="1" ht="13.15" customHeight="1">
      <c r="A101" s="197"/>
      <c r="B101" s="198">
        <v>6</v>
      </c>
      <c r="C101" s="843"/>
      <c r="D101" s="251" t="s">
        <v>231</v>
      </c>
      <c r="E101" s="92">
        <v>4.7796000000000003</v>
      </c>
      <c r="F101" s="231">
        <v>1770.597</v>
      </c>
      <c r="G101" s="232"/>
      <c r="H101" s="199">
        <f t="shared" si="12"/>
        <v>1770.597</v>
      </c>
      <c r="I101" s="200">
        <v>1937.7570000000001</v>
      </c>
      <c r="J101" s="200">
        <v>0</v>
      </c>
      <c r="K101" s="229">
        <v>0</v>
      </c>
      <c r="L101" s="92">
        <f t="shared" si="11"/>
        <v>-167.16000000000008</v>
      </c>
      <c r="M101" s="201">
        <f t="shared" si="7"/>
        <v>1.0944088349861658</v>
      </c>
      <c r="N101" s="435">
        <f>+'IC ANCH-SARC V-VII y IX-X'!O23</f>
        <v>43630</v>
      </c>
      <c r="O101" s="490"/>
      <c r="P101" s="490"/>
      <c r="Q101" s="490"/>
      <c r="R101" s="490"/>
      <c r="S101" s="490"/>
    </row>
    <row r="102" spans="1:24" s="203" customFormat="1" ht="13.15" customHeight="1">
      <c r="A102" s="197"/>
      <c r="B102" s="198">
        <v>7</v>
      </c>
      <c r="C102" s="843"/>
      <c r="D102" s="251" t="s">
        <v>232</v>
      </c>
      <c r="E102" s="92">
        <v>3.9432</v>
      </c>
      <c r="F102" s="231">
        <v>1862.39</v>
      </c>
      <c r="G102" s="232"/>
      <c r="H102" s="199">
        <f t="shared" si="12"/>
        <v>1862.39</v>
      </c>
      <c r="I102" s="233">
        <v>2128.5239999999999</v>
      </c>
      <c r="J102" s="200">
        <v>0</v>
      </c>
      <c r="K102" s="229">
        <v>0</v>
      </c>
      <c r="L102" s="92">
        <f t="shared" si="11"/>
        <v>-266.13399999999979</v>
      </c>
      <c r="M102" s="201">
        <f t="shared" si="7"/>
        <v>1.1428991779380258</v>
      </c>
      <c r="N102" s="252" t="str">
        <f>+'IC ANCH-SARC V-VII y IX-X'!O24</f>
        <v>-</v>
      </c>
      <c r="O102" s="490"/>
      <c r="P102" s="490"/>
      <c r="Q102" s="490"/>
      <c r="R102" s="490"/>
      <c r="S102" s="490"/>
    </row>
    <row r="103" spans="1:24" s="203" customFormat="1" ht="13.15" customHeight="1">
      <c r="A103" s="197"/>
      <c r="B103" s="198">
        <v>8</v>
      </c>
      <c r="C103" s="843"/>
      <c r="D103" s="251" t="s">
        <v>233</v>
      </c>
      <c r="E103" s="92">
        <v>18.052600000000002</v>
      </c>
      <c r="F103" s="231">
        <v>2124.0340000000001</v>
      </c>
      <c r="G103" s="232"/>
      <c r="H103" s="199">
        <f t="shared" si="12"/>
        <v>2124.0340000000001</v>
      </c>
      <c r="I103" s="233">
        <v>1549.09</v>
      </c>
      <c r="J103" s="200">
        <v>0</v>
      </c>
      <c r="K103" s="229">
        <v>0</v>
      </c>
      <c r="L103" s="92">
        <f t="shared" si="11"/>
        <v>574.94400000000019</v>
      </c>
      <c r="M103" s="201">
        <f t="shared" si="7"/>
        <v>0.7293150674612553</v>
      </c>
      <c r="N103" s="252" t="str">
        <f>+'IC ANCH-SARC V-VII y IX-X'!O25</f>
        <v>-</v>
      </c>
      <c r="O103" s="490"/>
      <c r="P103" s="490"/>
      <c r="Q103" s="490"/>
      <c r="R103" s="490"/>
      <c r="S103" s="490"/>
    </row>
    <row r="104" spans="1:24" s="203" customFormat="1" ht="13.15" customHeight="1">
      <c r="A104" s="197"/>
      <c r="B104" s="198">
        <v>9</v>
      </c>
      <c r="C104" s="843"/>
      <c r="D104" s="251" t="s">
        <v>262</v>
      </c>
      <c r="E104" s="92">
        <v>3.4874000000000001</v>
      </c>
      <c r="F104" s="231">
        <v>777.07299999999998</v>
      </c>
      <c r="G104" s="232"/>
      <c r="H104" s="199">
        <f t="shared" si="12"/>
        <v>777.07299999999998</v>
      </c>
      <c r="I104" s="200">
        <v>273.81</v>
      </c>
      <c r="J104" s="200">
        <v>0</v>
      </c>
      <c r="K104" s="229">
        <v>0</v>
      </c>
      <c r="L104" s="92">
        <f t="shared" si="11"/>
        <v>503.26299999999998</v>
      </c>
      <c r="M104" s="201">
        <f t="shared" si="7"/>
        <v>0.3523607177189273</v>
      </c>
      <c r="N104" s="252" t="str">
        <f>+'IC ANCH-SARC V-VII y IX-X'!O26</f>
        <v>-</v>
      </c>
      <c r="O104" s="490"/>
      <c r="P104" s="490"/>
      <c r="Q104" s="490"/>
      <c r="R104" s="490"/>
      <c r="S104" s="490"/>
    </row>
    <row r="105" spans="1:24" s="203" customFormat="1" ht="13.15" customHeight="1">
      <c r="A105" s="197"/>
      <c r="B105" s="198">
        <v>10</v>
      </c>
      <c r="C105" s="843"/>
      <c r="D105" s="251" t="s">
        <v>235</v>
      </c>
      <c r="E105" s="92">
        <v>3.4874000000000001</v>
      </c>
      <c r="F105" s="231">
        <v>991.99699999999996</v>
      </c>
      <c r="G105" s="232">
        <f>-116-695.07-177</f>
        <v>-988.07</v>
      </c>
      <c r="H105" s="199">
        <f t="shared" si="12"/>
        <v>3.9269999999999072</v>
      </c>
      <c r="I105" s="233">
        <v>0</v>
      </c>
      <c r="J105" s="200">
        <v>0</v>
      </c>
      <c r="K105" s="229">
        <v>0</v>
      </c>
      <c r="L105" s="92">
        <f t="shared" si="11"/>
        <v>3.9269999999999072</v>
      </c>
      <c r="M105" s="201">
        <f t="shared" si="7"/>
        <v>0</v>
      </c>
      <c r="N105" s="252" t="str">
        <f>+'IC ANCH-SARC V-VII y IX-X'!O27</f>
        <v>-</v>
      </c>
      <c r="O105" s="491"/>
      <c r="P105" s="491"/>
      <c r="Q105" s="490"/>
      <c r="R105" s="490"/>
      <c r="S105" s="491"/>
      <c r="T105" s="253"/>
      <c r="U105" s="253"/>
      <c r="V105" s="253"/>
      <c r="W105" s="253"/>
      <c r="X105" s="253"/>
    </row>
    <row r="106" spans="1:24" s="203" customFormat="1" ht="13.15" customHeight="1">
      <c r="A106" s="197"/>
      <c r="B106" s="198">
        <v>11</v>
      </c>
      <c r="C106" s="843"/>
      <c r="D106" s="251" t="s">
        <v>236</v>
      </c>
      <c r="E106" s="92">
        <v>0</v>
      </c>
      <c r="F106" s="231">
        <v>375.93599999999998</v>
      </c>
      <c r="G106" s="232"/>
      <c r="H106" s="199">
        <f t="shared" si="12"/>
        <v>375.93599999999998</v>
      </c>
      <c r="I106" s="233">
        <v>401.68299999999999</v>
      </c>
      <c r="J106" s="200">
        <v>0</v>
      </c>
      <c r="K106" s="229">
        <v>0</v>
      </c>
      <c r="L106" s="92">
        <f t="shared" si="11"/>
        <v>-25.747000000000014</v>
      </c>
      <c r="M106" s="201">
        <f>I106/H106</f>
        <v>1.0684877213142663</v>
      </c>
      <c r="N106" s="252" t="str">
        <f>+'IC ANCH-SARC V-VII y IX-X'!O28</f>
        <v>-</v>
      </c>
      <c r="O106" s="490"/>
      <c r="P106" s="490"/>
      <c r="Q106" s="490"/>
      <c r="R106" s="490"/>
      <c r="S106" s="490"/>
    </row>
    <row r="107" spans="1:24" s="217" customFormat="1" ht="13.15" customHeight="1">
      <c r="B107" s="198"/>
      <c r="C107" s="247"/>
      <c r="D107" s="248" t="s">
        <v>252</v>
      </c>
      <c r="E107" s="219"/>
      <c r="F107" s="220">
        <f>SUM(F96:F106)</f>
        <v>29337.001000000004</v>
      </c>
      <c r="G107" s="220">
        <f>SUM(G96:G106)</f>
        <v>-1883.0700000000002</v>
      </c>
      <c r="H107" s="220">
        <f>+F107+G107</f>
        <v>27453.931000000004</v>
      </c>
      <c r="I107" s="220">
        <f>SUM(I96:I106)</f>
        <v>26416.823</v>
      </c>
      <c r="J107" s="220">
        <f t="shared" ref="J107:K107" si="13">SUM(J96:J106)</f>
        <v>0</v>
      </c>
      <c r="K107" s="220">
        <f t="shared" si="13"/>
        <v>0</v>
      </c>
      <c r="L107" s="220">
        <f t="shared" si="11"/>
        <v>1037.1080000000038</v>
      </c>
      <c r="M107" s="221">
        <f>I107/H107</f>
        <v>0.96222369758268844</v>
      </c>
      <c r="N107" s="222" t="s">
        <v>138</v>
      </c>
      <c r="O107" s="490"/>
      <c r="P107" s="490"/>
      <c r="Q107" s="491"/>
      <c r="R107" s="491"/>
      <c r="S107" s="490"/>
    </row>
    <row r="108" spans="1:24" s="203" customFormat="1" ht="13.15" customHeight="1">
      <c r="A108" s="197"/>
      <c r="B108" s="198">
        <v>1</v>
      </c>
      <c r="C108" s="844" t="s">
        <v>263</v>
      </c>
      <c r="D108" s="397" t="s">
        <v>238</v>
      </c>
      <c r="E108" s="483">
        <v>5.7142999999999999E-2</v>
      </c>
      <c r="F108" s="400">
        <v>793.32</v>
      </c>
      <c r="G108" s="399">
        <f>-300-180-130-100</f>
        <v>-710</v>
      </c>
      <c r="H108" s="400">
        <f>F108+G108</f>
        <v>83.32000000000005</v>
      </c>
      <c r="I108" s="401">
        <v>2.3680000000000003</v>
      </c>
      <c r="J108" s="401">
        <v>0</v>
      </c>
      <c r="K108" s="402">
        <v>0</v>
      </c>
      <c r="L108" s="398">
        <f>H108-(I108+J108+K108)</f>
        <v>80.952000000000055</v>
      </c>
      <c r="M108" s="403">
        <f>+(I108+J108+K108)/H108</f>
        <v>2.8420547287565996E-2</v>
      </c>
      <c r="N108" s="252" t="s">
        <v>138</v>
      </c>
      <c r="O108" s="490"/>
      <c r="P108" s="490"/>
      <c r="Q108" s="490"/>
      <c r="R108" s="490"/>
      <c r="S108" s="490"/>
    </row>
    <row r="109" spans="1:24" s="203" customFormat="1" ht="13.15" customHeight="1">
      <c r="A109" s="197"/>
      <c r="B109" s="198">
        <v>2</v>
      </c>
      <c r="C109" s="845"/>
      <c r="D109" s="397" t="s">
        <v>239</v>
      </c>
      <c r="E109" s="483">
        <v>0.20391300000000001</v>
      </c>
      <c r="F109" s="400">
        <v>2830.93</v>
      </c>
      <c r="G109" s="399">
        <f>-2000-300-400</f>
        <v>-2700</v>
      </c>
      <c r="H109" s="400">
        <f t="shared" ref="H109:H117" si="14">F109+G109</f>
        <v>130.92999999999984</v>
      </c>
      <c r="I109" s="401">
        <v>22.930000000000003</v>
      </c>
      <c r="J109" s="401">
        <v>0</v>
      </c>
      <c r="K109" s="402">
        <v>0</v>
      </c>
      <c r="L109" s="398">
        <f t="shared" si="11"/>
        <v>107.99999999999983</v>
      </c>
      <c r="M109" s="403">
        <f t="shared" si="7"/>
        <v>0.17513174978996435</v>
      </c>
      <c r="N109" s="252" t="s">
        <v>138</v>
      </c>
      <c r="O109" s="490"/>
      <c r="P109" s="490"/>
      <c r="Q109" s="490"/>
      <c r="R109" s="490"/>
      <c r="S109" s="490"/>
    </row>
    <row r="110" spans="1:24" s="203" customFormat="1" ht="13.15" customHeight="1">
      <c r="A110" s="197"/>
      <c r="B110" s="198">
        <v>3</v>
      </c>
      <c r="C110" s="845"/>
      <c r="D110" s="397" t="s">
        <v>240</v>
      </c>
      <c r="E110" s="483">
        <v>0.25734499999999999</v>
      </c>
      <c r="F110" s="400">
        <v>3572.7179999999998</v>
      </c>
      <c r="G110" s="399">
        <f>-2335-820</f>
        <v>-3155</v>
      </c>
      <c r="H110" s="400">
        <f t="shared" si="14"/>
        <v>417.71799999999985</v>
      </c>
      <c r="I110" s="401">
        <v>119.26700000000001</v>
      </c>
      <c r="J110" s="401">
        <v>0</v>
      </c>
      <c r="K110" s="402">
        <v>0</v>
      </c>
      <c r="L110" s="398">
        <f t="shared" si="11"/>
        <v>298.45099999999985</v>
      </c>
      <c r="M110" s="403">
        <f t="shared" si="7"/>
        <v>0.2855203749898258</v>
      </c>
      <c r="N110" s="252" t="s">
        <v>138</v>
      </c>
      <c r="O110" s="490"/>
      <c r="P110" s="490"/>
      <c r="Q110" s="490"/>
      <c r="R110" s="490"/>
      <c r="S110" s="490"/>
    </row>
    <row r="111" spans="1:24" s="203" customFormat="1" ht="13.15" customHeight="1">
      <c r="A111" s="197"/>
      <c r="B111" s="198">
        <v>4</v>
      </c>
      <c r="C111" s="845"/>
      <c r="D111" s="397" t="s">
        <v>264</v>
      </c>
      <c r="E111" s="483">
        <v>7.4871999999999994E-2</v>
      </c>
      <c r="F111" s="400">
        <v>1039.4459999999999</v>
      </c>
      <c r="G111" s="399">
        <f>-780-215</f>
        <v>-995</v>
      </c>
      <c r="H111" s="400">
        <f t="shared" si="14"/>
        <v>44.445999999999913</v>
      </c>
      <c r="I111" s="401">
        <v>1.66</v>
      </c>
      <c r="J111" s="401">
        <v>0</v>
      </c>
      <c r="K111" s="402">
        <v>0</v>
      </c>
      <c r="L111" s="398">
        <f t="shared" si="11"/>
        <v>42.785999999999916</v>
      </c>
      <c r="M111" s="403">
        <f t="shared" si="7"/>
        <v>3.7348692795752217E-2</v>
      </c>
      <c r="N111" s="252" t="s">
        <v>138</v>
      </c>
      <c r="O111" s="490"/>
      <c r="P111" s="490"/>
      <c r="Q111" s="490"/>
      <c r="R111" s="490"/>
      <c r="S111" s="490"/>
    </row>
    <row r="112" spans="1:24" s="203" customFormat="1" ht="13.15" customHeight="1">
      <c r="A112" s="197"/>
      <c r="B112" s="198">
        <v>5</v>
      </c>
      <c r="C112" s="845"/>
      <c r="D112" s="397" t="s">
        <v>242</v>
      </c>
      <c r="E112" s="483">
        <v>7.8673000000000007E-2</v>
      </c>
      <c r="F112" s="400">
        <v>1092.222</v>
      </c>
      <c r="G112" s="399">
        <f>-300-200-250-200</f>
        <v>-950</v>
      </c>
      <c r="H112" s="400">
        <f t="shared" si="14"/>
        <v>142.22199999999998</v>
      </c>
      <c r="I112" s="401">
        <v>74.774999999999991</v>
      </c>
      <c r="J112" s="401">
        <v>0</v>
      </c>
      <c r="K112" s="402">
        <v>0</v>
      </c>
      <c r="L112" s="398">
        <f t="shared" si="11"/>
        <v>67.446999999999989</v>
      </c>
      <c r="M112" s="403">
        <f>+(I112+J112+K112)/H112</f>
        <v>0.52576254025396918</v>
      </c>
      <c r="N112" s="252" t="s">
        <v>138</v>
      </c>
      <c r="O112" s="490"/>
      <c r="P112" s="490"/>
      <c r="Q112" s="490"/>
      <c r="R112" s="490"/>
      <c r="S112" s="490"/>
    </row>
    <row r="113" spans="1:24" s="203" customFormat="1" ht="13.15" customHeight="1">
      <c r="A113" s="197"/>
      <c r="B113" s="198">
        <v>6</v>
      </c>
      <c r="C113" s="845"/>
      <c r="D113" s="397" t="s">
        <v>243</v>
      </c>
      <c r="E113" s="483">
        <v>4.7795999999999998E-2</v>
      </c>
      <c r="F113" s="400">
        <v>663.54700000000003</v>
      </c>
      <c r="G113" s="444">
        <f>-119-299-119-90</f>
        <v>-627</v>
      </c>
      <c r="H113" s="400">
        <f t="shared" si="14"/>
        <v>36.547000000000025</v>
      </c>
      <c r="I113" s="401">
        <v>2.9000000000000004</v>
      </c>
      <c r="J113" s="401">
        <v>0</v>
      </c>
      <c r="K113" s="402">
        <v>0</v>
      </c>
      <c r="L113" s="398">
        <f t="shared" si="11"/>
        <v>33.647000000000027</v>
      </c>
      <c r="M113" s="403">
        <f t="shared" si="7"/>
        <v>7.9349878238979904E-2</v>
      </c>
      <c r="N113" s="252" t="s">
        <v>138</v>
      </c>
      <c r="O113" s="490"/>
      <c r="P113" s="490"/>
      <c r="Q113" s="490"/>
      <c r="R113" s="490"/>
      <c r="S113" s="490"/>
    </row>
    <row r="114" spans="1:24" s="203" customFormat="1" ht="13.15" customHeight="1">
      <c r="A114" s="197"/>
      <c r="B114" s="198">
        <v>7</v>
      </c>
      <c r="C114" s="845"/>
      <c r="D114" s="397" t="s">
        <v>244</v>
      </c>
      <c r="E114" s="483">
        <v>3.9432000000000002E-2</v>
      </c>
      <c r="F114" s="400">
        <v>547.43799999999999</v>
      </c>
      <c r="G114" s="399">
        <f>-300-100-128</f>
        <v>-528</v>
      </c>
      <c r="H114" s="400">
        <f t="shared" si="14"/>
        <v>19.437999999999988</v>
      </c>
      <c r="I114" s="401">
        <v>5.6589999999999998</v>
      </c>
      <c r="J114" s="401">
        <v>0</v>
      </c>
      <c r="K114" s="402">
        <v>0</v>
      </c>
      <c r="L114" s="398">
        <f t="shared" si="11"/>
        <v>13.778999999999989</v>
      </c>
      <c r="M114" s="403">
        <f t="shared" si="7"/>
        <v>0.29113077477106714</v>
      </c>
      <c r="N114" s="252" t="s">
        <v>138</v>
      </c>
      <c r="O114" s="490"/>
      <c r="P114" s="490"/>
      <c r="Q114" s="490"/>
      <c r="R114" s="490"/>
      <c r="S114" s="490"/>
    </row>
    <row r="115" spans="1:24" s="203" customFormat="1" ht="13.15" customHeight="1">
      <c r="A115" s="197"/>
      <c r="B115" s="198">
        <v>8</v>
      </c>
      <c r="C115" s="845"/>
      <c r="D115" s="397" t="s">
        <v>245</v>
      </c>
      <c r="E115" s="483">
        <v>0.18052599999999999</v>
      </c>
      <c r="F115" s="400">
        <v>2506.2429999999999</v>
      </c>
      <c r="G115" s="399">
        <f>-1233-575-384.5</f>
        <v>-2192.5</v>
      </c>
      <c r="H115" s="400">
        <f t="shared" si="14"/>
        <v>313.74299999999994</v>
      </c>
      <c r="I115" s="401">
        <v>305.58999999999992</v>
      </c>
      <c r="J115" s="401">
        <v>0</v>
      </c>
      <c r="K115" s="402">
        <v>0</v>
      </c>
      <c r="L115" s="398">
        <f t="shared" si="11"/>
        <v>8.15300000000002</v>
      </c>
      <c r="M115" s="403">
        <f t="shared" si="7"/>
        <v>0.97401376285686048</v>
      </c>
      <c r="N115" s="252" t="s">
        <v>138</v>
      </c>
      <c r="O115" s="490"/>
      <c r="P115" s="490"/>
      <c r="Q115" s="490"/>
      <c r="R115" s="490"/>
      <c r="S115" s="490"/>
      <c r="T115" s="224"/>
      <c r="U115" s="224"/>
      <c r="V115" s="224"/>
      <c r="W115" s="224"/>
      <c r="X115" s="224"/>
    </row>
    <row r="116" spans="1:24" s="203" customFormat="1" ht="13.15" customHeight="1">
      <c r="A116" s="197"/>
      <c r="B116" s="198">
        <v>9</v>
      </c>
      <c r="C116" s="845"/>
      <c r="D116" s="445" t="s">
        <v>246</v>
      </c>
      <c r="E116" s="483">
        <v>3.4874000000000002E-2</v>
      </c>
      <c r="F116" s="400">
        <v>484.15300000000002</v>
      </c>
      <c r="G116" s="448">
        <f>-330-114</f>
        <v>-444</v>
      </c>
      <c r="H116" s="400">
        <f t="shared" si="14"/>
        <v>40.15300000000002</v>
      </c>
      <c r="I116" s="401">
        <v>12.811</v>
      </c>
      <c r="J116" s="401">
        <v>0</v>
      </c>
      <c r="K116" s="402">
        <v>0</v>
      </c>
      <c r="L116" s="398">
        <f t="shared" si="11"/>
        <v>27.34200000000002</v>
      </c>
      <c r="M116" s="403">
        <f t="shared" si="7"/>
        <v>0.31905461609344243</v>
      </c>
      <c r="N116" s="252" t="s">
        <v>138</v>
      </c>
      <c r="O116" s="490"/>
      <c r="P116" s="490"/>
      <c r="Q116" s="490"/>
      <c r="R116" s="490"/>
      <c r="S116" s="490"/>
    </row>
    <row r="117" spans="1:24" s="203" customFormat="1" ht="13.15" customHeight="1">
      <c r="A117" s="197"/>
      <c r="B117" s="198">
        <v>10</v>
      </c>
      <c r="C117" s="845"/>
      <c r="D117" s="397" t="s">
        <v>236</v>
      </c>
      <c r="E117" s="483">
        <v>2.5426000000000001E-2</v>
      </c>
      <c r="F117" s="400">
        <v>352.98899999999998</v>
      </c>
      <c r="G117" s="399"/>
      <c r="H117" s="400">
        <f t="shared" si="14"/>
        <v>352.98899999999998</v>
      </c>
      <c r="I117" s="401">
        <v>0.30000000000000004</v>
      </c>
      <c r="J117" s="401">
        <v>0</v>
      </c>
      <c r="K117" s="402">
        <v>0</v>
      </c>
      <c r="L117" s="398">
        <f t="shared" si="11"/>
        <v>352.68899999999996</v>
      </c>
      <c r="M117" s="403">
        <f t="shared" si="7"/>
        <v>8.4988484060409834E-4</v>
      </c>
      <c r="N117" s="252" t="s">
        <v>138</v>
      </c>
      <c r="O117" s="490"/>
      <c r="P117" s="490"/>
      <c r="Q117" s="490"/>
      <c r="R117" s="490"/>
      <c r="S117" s="490"/>
      <c r="T117" s="224"/>
      <c r="U117" s="224"/>
      <c r="V117" s="224"/>
      <c r="W117" s="224"/>
      <c r="X117" s="224"/>
    </row>
    <row r="118" spans="1:24" s="224" customFormat="1" ht="13.15" customHeight="1">
      <c r="A118" s="197"/>
      <c r="B118" s="198">
        <v>11</v>
      </c>
      <c r="C118" s="846"/>
      <c r="D118" s="397" t="s">
        <v>248</v>
      </c>
      <c r="E118" s="483">
        <v>0</v>
      </c>
      <c r="F118" s="400">
        <v>0</v>
      </c>
      <c r="G118" s="398"/>
      <c r="H118" s="400">
        <f>F118+G118</f>
        <v>0</v>
      </c>
      <c r="I118" s="401">
        <v>0</v>
      </c>
      <c r="J118" s="401">
        <v>0</v>
      </c>
      <c r="K118" s="402">
        <v>0</v>
      </c>
      <c r="L118" s="398">
        <f>H118-(I118+J118+K118)</f>
        <v>0</v>
      </c>
      <c r="M118" s="403">
        <v>0</v>
      </c>
      <c r="N118" s="252" t="s">
        <v>138</v>
      </c>
      <c r="O118" s="490"/>
      <c r="P118" s="490"/>
      <c r="Q118" s="490"/>
      <c r="R118" s="490"/>
      <c r="S118" s="490"/>
      <c r="T118" s="203"/>
      <c r="U118" s="203"/>
      <c r="V118" s="203"/>
      <c r="W118" s="203"/>
      <c r="X118" s="203"/>
    </row>
    <row r="119" spans="1:24" s="217" customFormat="1" ht="13.15" customHeight="1">
      <c r="B119" s="198"/>
      <c r="C119" s="247"/>
      <c r="D119" s="396" t="s">
        <v>252</v>
      </c>
      <c r="E119" s="219"/>
      <c r="F119" s="255">
        <f>SUM(F108:F117)</f>
        <v>13883.006000000001</v>
      </c>
      <c r="G119" s="255">
        <f>SUM(G108:G117)</f>
        <v>-12301.5</v>
      </c>
      <c r="H119" s="255">
        <f>+F119+G119</f>
        <v>1581.5060000000012</v>
      </c>
      <c r="I119" s="537">
        <f>SUM(I108:I118)</f>
        <v>548.25999999999988</v>
      </c>
      <c r="J119" s="255">
        <f>SUM(J108:J117)</f>
        <v>0</v>
      </c>
      <c r="K119" s="255">
        <f>SUM(K108:K117)</f>
        <v>0</v>
      </c>
      <c r="L119" s="255">
        <f>H119-(I119+J119+K119)</f>
        <v>1033.2460000000015</v>
      </c>
      <c r="M119" s="256">
        <f>+(I119+J119+K119)/H119</f>
        <v>0.34666956685589523</v>
      </c>
      <c r="N119" s="257" t="s">
        <v>138</v>
      </c>
      <c r="O119" s="490"/>
      <c r="P119" s="490"/>
      <c r="Q119" s="490"/>
      <c r="R119" s="490"/>
      <c r="S119" s="490"/>
    </row>
    <row r="120" spans="1:24" s="203" customFormat="1" ht="13.15" customHeight="1">
      <c r="A120" s="197"/>
      <c r="B120" s="198"/>
      <c r="C120" s="258"/>
      <c r="D120" s="254"/>
      <c r="E120" s="254"/>
      <c r="F120" s="254"/>
      <c r="G120" s="259"/>
      <c r="H120" s="260"/>
      <c r="I120" s="260"/>
      <c r="J120" s="254"/>
      <c r="K120" s="254"/>
      <c r="L120" s="260"/>
      <c r="M120" s="261"/>
      <c r="N120" s="262"/>
      <c r="O120" s="490"/>
      <c r="P120" s="490"/>
      <c r="Q120" s="490"/>
      <c r="R120" s="490"/>
      <c r="S120" s="490"/>
    </row>
    <row r="121" spans="1:24" s="203" customFormat="1" ht="13.15" customHeight="1">
      <c r="A121" s="197"/>
      <c r="B121" s="198"/>
      <c r="C121" s="263"/>
      <c r="D121" s="204"/>
      <c r="E121" s="204"/>
      <c r="F121" s="204"/>
      <c r="G121" s="204"/>
      <c r="H121" s="204"/>
      <c r="I121" s="204"/>
      <c r="J121" s="204"/>
      <c r="K121" s="204"/>
      <c r="L121" s="204"/>
      <c r="M121" s="264"/>
      <c r="N121" s="262"/>
      <c r="O121" s="490"/>
      <c r="P121" s="490"/>
      <c r="Q121" s="490"/>
      <c r="R121" s="490"/>
      <c r="S121" s="490"/>
    </row>
    <row r="122" spans="1:24" s="203" customFormat="1" ht="13.15" customHeight="1">
      <c r="A122" s="197"/>
      <c r="B122" s="198"/>
      <c r="C122" s="263"/>
      <c r="D122" s="204"/>
      <c r="E122" s="204"/>
      <c r="F122" s="204"/>
      <c r="G122" s="204"/>
      <c r="H122" s="204"/>
      <c r="I122" s="204"/>
      <c r="J122" s="204"/>
      <c r="K122" s="204"/>
      <c r="L122" s="204"/>
      <c r="M122" s="264"/>
      <c r="N122" s="262"/>
      <c r="O122" s="490"/>
      <c r="P122" s="490"/>
      <c r="Q122" s="490"/>
      <c r="R122" s="490"/>
      <c r="S122" s="490"/>
    </row>
    <row r="123" spans="1:24" s="203" customFormat="1" ht="13.15" customHeight="1">
      <c r="A123" s="197"/>
      <c r="B123" s="198"/>
      <c r="C123" s="263"/>
      <c r="D123" s="204"/>
      <c r="E123" s="204"/>
      <c r="F123" s="204"/>
      <c r="G123" s="204"/>
      <c r="H123" s="204"/>
      <c r="I123" s="204"/>
      <c r="J123" s="204"/>
      <c r="K123" s="204"/>
      <c r="L123" s="204"/>
      <c r="M123" s="264"/>
      <c r="N123" s="262"/>
      <c r="O123" s="490"/>
      <c r="P123" s="490"/>
      <c r="Q123" s="490"/>
      <c r="R123" s="490"/>
      <c r="S123" s="490"/>
    </row>
    <row r="124" spans="1:24" s="203" customFormat="1" ht="13.15" customHeight="1">
      <c r="A124" s="197"/>
      <c r="B124" s="198"/>
      <c r="O124" s="490"/>
      <c r="P124" s="490"/>
      <c r="Q124" s="490"/>
      <c r="R124" s="490"/>
      <c r="S124" s="490"/>
    </row>
    <row r="125" spans="1:24" s="203" customFormat="1" ht="13.15" customHeight="1">
      <c r="A125" s="197"/>
      <c r="B125" s="198"/>
      <c r="O125" s="490"/>
      <c r="P125" s="490"/>
      <c r="Q125" s="490"/>
      <c r="R125" s="490"/>
      <c r="S125" s="490"/>
    </row>
    <row r="126" spans="1:24" s="203" customFormat="1" ht="13.15" customHeight="1">
      <c r="A126" s="197"/>
      <c r="B126" s="198"/>
      <c r="O126" s="490"/>
      <c r="P126" s="490"/>
      <c r="Q126" s="490"/>
      <c r="R126" s="490"/>
      <c r="S126" s="490"/>
    </row>
    <row r="127" spans="1:24" s="203" customFormat="1" ht="13.15" customHeight="1">
      <c r="A127" s="197"/>
      <c r="B127" s="198"/>
      <c r="O127" s="490"/>
      <c r="P127" s="490"/>
      <c r="Q127" s="490"/>
      <c r="R127" s="490"/>
      <c r="S127" s="490"/>
    </row>
    <row r="128" spans="1:24" s="203" customFormat="1" ht="13.15" customHeight="1">
      <c r="A128" s="197"/>
      <c r="B128" s="198"/>
      <c r="O128" s="490"/>
      <c r="P128" s="490"/>
      <c r="Q128" s="490"/>
      <c r="R128" s="490"/>
      <c r="S128" s="490"/>
    </row>
    <row r="129" spans="1:19" s="203" customFormat="1" ht="13.15" customHeight="1">
      <c r="A129" s="197"/>
      <c r="B129" s="198"/>
      <c r="O129" s="490"/>
      <c r="P129" s="490"/>
      <c r="Q129" s="490"/>
      <c r="R129" s="490"/>
      <c r="S129" s="490"/>
    </row>
    <row r="130" spans="1:19" s="203" customFormat="1" ht="13.15" customHeight="1">
      <c r="A130" s="197"/>
      <c r="B130" s="198"/>
      <c r="C130" s="263"/>
      <c r="D130" s="204"/>
      <c r="E130" s="204"/>
      <c r="F130" s="204"/>
      <c r="G130" s="204"/>
      <c r="H130" s="204"/>
      <c r="I130" s="204"/>
      <c r="J130" s="204"/>
      <c r="K130" s="204"/>
      <c r="L130" s="204"/>
      <c r="M130" s="264"/>
      <c r="N130" s="262"/>
      <c r="O130" s="490"/>
      <c r="P130" s="490"/>
      <c r="Q130" s="490"/>
      <c r="R130" s="490"/>
      <c r="S130" s="490"/>
    </row>
    <row r="131" spans="1:19" s="203" customFormat="1" ht="13.15" customHeight="1">
      <c r="A131" s="197"/>
      <c r="B131" s="198"/>
      <c r="C131" s="263"/>
      <c r="D131" s="204"/>
      <c r="E131" s="204"/>
      <c r="F131" s="204"/>
      <c r="G131" s="204"/>
      <c r="H131" s="204"/>
      <c r="I131" s="204"/>
      <c r="J131" s="204"/>
      <c r="K131" s="204"/>
      <c r="L131" s="204"/>
      <c r="M131" s="264"/>
      <c r="N131" s="262"/>
      <c r="O131" s="490"/>
      <c r="P131" s="490"/>
      <c r="Q131" s="490"/>
      <c r="R131" s="490"/>
      <c r="S131" s="490"/>
    </row>
    <row r="132" spans="1:19" s="203" customFormat="1" ht="13.15" customHeight="1">
      <c r="A132" s="197"/>
      <c r="B132" s="198"/>
      <c r="C132" s="263"/>
      <c r="D132" s="204"/>
      <c r="E132" s="204"/>
      <c r="F132" s="204"/>
      <c r="G132" s="204"/>
      <c r="H132" s="204"/>
      <c r="I132" s="204"/>
      <c r="J132" s="204"/>
      <c r="K132" s="204"/>
      <c r="L132" s="204"/>
      <c r="M132" s="264"/>
      <c r="N132" s="262"/>
      <c r="O132" s="490"/>
      <c r="P132" s="490"/>
      <c r="Q132" s="490"/>
      <c r="R132" s="490"/>
      <c r="S132" s="490"/>
    </row>
    <row r="133" spans="1:19" s="203" customFormat="1" ht="13.15" customHeight="1">
      <c r="A133" s="197"/>
      <c r="B133" s="198"/>
      <c r="C133" s="263"/>
      <c r="D133" s="204"/>
      <c r="E133" s="204"/>
      <c r="F133" s="204"/>
      <c r="G133" s="204"/>
      <c r="H133" s="204"/>
      <c r="I133" s="204"/>
      <c r="J133" s="204"/>
      <c r="K133" s="204"/>
      <c r="L133" s="204"/>
      <c r="M133" s="264"/>
      <c r="N133" s="262"/>
      <c r="O133" s="490"/>
      <c r="P133" s="490"/>
      <c r="Q133" s="490"/>
      <c r="R133" s="490"/>
      <c r="S133" s="490"/>
    </row>
    <row r="134" spans="1:19" s="203" customFormat="1" ht="13.15" customHeight="1">
      <c r="A134" s="197"/>
      <c r="B134" s="198"/>
      <c r="C134" s="263"/>
      <c r="D134" s="204"/>
      <c r="E134" s="204"/>
      <c r="F134" s="204"/>
      <c r="G134" s="204"/>
      <c r="H134" s="204"/>
      <c r="I134" s="204"/>
      <c r="J134" s="204"/>
      <c r="K134" s="204"/>
      <c r="L134" s="204"/>
      <c r="M134" s="264"/>
      <c r="N134" s="262"/>
      <c r="O134" s="490"/>
      <c r="P134" s="490"/>
      <c r="Q134" s="490"/>
      <c r="R134" s="490"/>
      <c r="S134" s="490"/>
    </row>
    <row r="135" spans="1:19" s="203" customFormat="1" ht="13.15" customHeight="1">
      <c r="A135" s="197"/>
      <c r="B135" s="198"/>
      <c r="C135" s="263"/>
      <c r="D135" s="204"/>
      <c r="E135" s="204"/>
      <c r="F135" s="204"/>
      <c r="G135" s="204"/>
      <c r="H135" s="204"/>
      <c r="I135" s="204"/>
      <c r="J135" s="204"/>
      <c r="K135" s="204"/>
      <c r="L135" s="204"/>
      <c r="M135" s="264"/>
      <c r="N135" s="262"/>
      <c r="O135" s="490"/>
      <c r="P135" s="490"/>
      <c r="Q135" s="490"/>
      <c r="R135" s="490"/>
      <c r="S135" s="490"/>
    </row>
    <row r="136" spans="1:19" s="203" customFormat="1" ht="13.15" customHeight="1">
      <c r="A136" s="197"/>
      <c r="B136" s="198"/>
      <c r="C136" s="263"/>
      <c r="D136" s="204"/>
      <c r="E136" s="204"/>
      <c r="F136" s="204"/>
      <c r="G136" s="204"/>
      <c r="H136" s="204"/>
      <c r="I136" s="204"/>
      <c r="J136" s="204"/>
      <c r="K136" s="204"/>
      <c r="L136" s="204"/>
      <c r="M136" s="264"/>
      <c r="N136" s="262"/>
      <c r="O136" s="490"/>
      <c r="P136" s="490"/>
      <c r="Q136" s="490"/>
      <c r="R136" s="490"/>
      <c r="S136" s="490"/>
    </row>
    <row r="137" spans="1:19" s="203" customFormat="1" ht="13.15" customHeight="1">
      <c r="A137" s="197"/>
      <c r="B137" s="198"/>
      <c r="C137" s="263"/>
      <c r="D137" s="204"/>
      <c r="E137" s="204"/>
      <c r="F137" s="204"/>
      <c r="G137" s="204"/>
      <c r="H137" s="204"/>
      <c r="I137" s="204"/>
      <c r="J137" s="204"/>
      <c r="K137" s="204"/>
      <c r="L137" s="204"/>
      <c r="M137" s="264"/>
      <c r="N137" s="262"/>
      <c r="O137" s="490"/>
      <c r="P137" s="490"/>
      <c r="Q137" s="490"/>
      <c r="R137" s="490"/>
      <c r="S137" s="490"/>
    </row>
    <row r="138" spans="1:19" s="203" customFormat="1" ht="13.15" customHeight="1">
      <c r="A138" s="197"/>
      <c r="B138" s="198"/>
      <c r="C138" s="263"/>
      <c r="D138" s="204"/>
      <c r="E138" s="204"/>
      <c r="F138" s="204"/>
      <c r="G138" s="204"/>
      <c r="H138" s="204"/>
      <c r="I138" s="204"/>
      <c r="J138" s="204"/>
      <c r="K138" s="204"/>
      <c r="L138" s="204"/>
      <c r="M138" s="264"/>
      <c r="N138" s="262"/>
      <c r="O138" s="490"/>
      <c r="P138" s="490"/>
      <c r="Q138" s="490"/>
      <c r="R138" s="490"/>
      <c r="S138" s="490"/>
    </row>
    <row r="139" spans="1:19" s="203" customFormat="1" ht="13.15" customHeight="1">
      <c r="A139" s="197"/>
      <c r="B139" s="198"/>
      <c r="C139" s="263"/>
      <c r="D139" s="204"/>
      <c r="E139" s="204"/>
      <c r="F139" s="204"/>
      <c r="G139" s="204"/>
      <c r="H139" s="204"/>
      <c r="I139" s="204"/>
      <c r="J139" s="204"/>
      <c r="K139" s="204"/>
      <c r="L139" s="204"/>
      <c r="M139" s="264"/>
      <c r="N139" s="262"/>
      <c r="O139" s="490"/>
      <c r="P139" s="490"/>
      <c r="Q139" s="490"/>
      <c r="R139" s="490"/>
      <c r="S139" s="490"/>
    </row>
    <row r="140" spans="1:19" s="203" customFormat="1" ht="13.15" customHeight="1">
      <c r="A140" s="197"/>
      <c r="B140" s="198"/>
      <c r="C140" s="263"/>
      <c r="D140" s="204"/>
      <c r="E140" s="204"/>
      <c r="F140" s="204"/>
      <c r="G140" s="204"/>
      <c r="H140" s="204"/>
      <c r="I140" s="204"/>
      <c r="J140" s="204"/>
      <c r="K140" s="204"/>
      <c r="L140" s="204"/>
      <c r="M140" s="264"/>
      <c r="N140" s="262"/>
      <c r="O140" s="490"/>
      <c r="P140" s="490"/>
      <c r="Q140" s="490"/>
      <c r="R140" s="490"/>
      <c r="S140" s="490"/>
    </row>
    <row r="141" spans="1:19" s="203" customFormat="1" ht="13.15" customHeight="1">
      <c r="A141" s="197"/>
      <c r="B141" s="198"/>
      <c r="C141" s="263"/>
      <c r="D141" s="204"/>
      <c r="E141" s="204"/>
      <c r="F141" s="204"/>
      <c r="G141" s="204"/>
      <c r="H141" s="204"/>
      <c r="I141" s="204"/>
      <c r="J141" s="204"/>
      <c r="K141" s="204"/>
      <c r="L141" s="204"/>
      <c r="M141" s="264"/>
      <c r="N141" s="262"/>
      <c r="O141" s="490"/>
      <c r="P141" s="490"/>
      <c r="Q141" s="490"/>
      <c r="R141" s="490"/>
      <c r="S141" s="490"/>
    </row>
    <row r="142" spans="1:19" s="203" customFormat="1" ht="13.15" customHeight="1">
      <c r="A142" s="197"/>
      <c r="B142" s="198"/>
      <c r="C142" s="263"/>
      <c r="D142" s="204"/>
      <c r="E142" s="204"/>
      <c r="F142" s="204"/>
      <c r="G142" s="204"/>
      <c r="H142" s="204"/>
      <c r="I142" s="204"/>
      <c r="J142" s="204"/>
      <c r="K142" s="204"/>
      <c r="L142" s="204"/>
      <c r="M142" s="264"/>
      <c r="N142" s="262"/>
      <c r="O142" s="490"/>
      <c r="P142" s="490"/>
      <c r="Q142" s="490"/>
      <c r="R142" s="490"/>
      <c r="S142" s="490"/>
    </row>
    <row r="143" spans="1:19" s="203" customFormat="1" ht="13.15" customHeight="1">
      <c r="A143" s="197"/>
      <c r="B143" s="198"/>
      <c r="C143" s="263"/>
      <c r="D143" s="204"/>
      <c r="E143" s="204"/>
      <c r="F143" s="204"/>
      <c r="G143" s="204"/>
      <c r="H143" s="204"/>
      <c r="I143" s="204"/>
      <c r="J143" s="204"/>
      <c r="K143" s="204"/>
      <c r="L143" s="204"/>
      <c r="M143" s="264"/>
      <c r="N143" s="262"/>
      <c r="O143" s="490"/>
      <c r="P143" s="490"/>
      <c r="Q143" s="490"/>
      <c r="R143" s="490"/>
      <c r="S143" s="490"/>
    </row>
    <row r="144" spans="1:19" s="203" customFormat="1" ht="13.15" customHeight="1">
      <c r="A144" s="197"/>
      <c r="B144" s="198"/>
      <c r="C144" s="263"/>
      <c r="D144" s="204"/>
      <c r="E144" s="204"/>
      <c r="F144" s="204"/>
      <c r="G144" s="204"/>
      <c r="H144" s="204"/>
      <c r="I144" s="204"/>
      <c r="J144" s="204"/>
      <c r="K144" s="204"/>
      <c r="L144" s="204"/>
      <c r="M144" s="264"/>
      <c r="N144" s="262"/>
      <c r="O144" s="490"/>
      <c r="P144" s="490"/>
      <c r="Q144" s="490"/>
      <c r="R144" s="490"/>
      <c r="S144" s="490"/>
    </row>
    <row r="145" spans="1:19" s="203" customFormat="1" ht="13.15" customHeight="1">
      <c r="A145" s="197"/>
      <c r="B145" s="198"/>
      <c r="C145" s="263"/>
      <c r="D145" s="204"/>
      <c r="E145" s="204"/>
      <c r="F145" s="204"/>
      <c r="G145" s="204"/>
      <c r="H145" s="204"/>
      <c r="I145" s="204"/>
      <c r="J145" s="204"/>
      <c r="K145" s="204"/>
      <c r="L145" s="204"/>
      <c r="M145" s="264"/>
      <c r="N145" s="262"/>
      <c r="O145" s="490"/>
      <c r="P145" s="490"/>
      <c r="Q145" s="490"/>
      <c r="R145" s="490"/>
      <c r="S145" s="490"/>
    </row>
    <row r="146" spans="1:19" s="203" customFormat="1" ht="13.15" customHeight="1">
      <c r="A146" s="197"/>
      <c r="B146" s="198"/>
      <c r="C146" s="263"/>
      <c r="D146" s="204"/>
      <c r="E146" s="204"/>
      <c r="F146" s="204"/>
      <c r="G146" s="204"/>
      <c r="H146" s="204"/>
      <c r="I146" s="204"/>
      <c r="J146" s="204"/>
      <c r="K146" s="204"/>
      <c r="L146" s="204"/>
      <c r="M146" s="264"/>
      <c r="N146" s="262"/>
      <c r="O146" s="490"/>
      <c r="P146" s="490"/>
      <c r="Q146" s="490"/>
      <c r="R146" s="490"/>
      <c r="S146" s="490"/>
    </row>
    <row r="147" spans="1:19" s="203" customFormat="1" ht="13.15" customHeight="1">
      <c r="A147" s="197"/>
      <c r="B147" s="198"/>
      <c r="C147" s="263"/>
      <c r="D147" s="204"/>
      <c r="E147" s="204"/>
      <c r="F147" s="204"/>
      <c r="G147" s="204"/>
      <c r="H147" s="204"/>
      <c r="I147" s="204"/>
      <c r="J147" s="204"/>
      <c r="K147" s="204"/>
      <c r="L147" s="204"/>
      <c r="M147" s="264"/>
      <c r="N147" s="262"/>
      <c r="O147" s="490"/>
      <c r="P147" s="490"/>
      <c r="Q147" s="490"/>
      <c r="R147" s="490"/>
      <c r="S147" s="490"/>
    </row>
    <row r="148" spans="1:19" s="203" customFormat="1" ht="13.15" customHeight="1">
      <c r="A148" s="197"/>
      <c r="B148" s="198"/>
      <c r="C148" s="263"/>
      <c r="D148" s="204"/>
      <c r="E148" s="204"/>
      <c r="F148" s="204"/>
      <c r="G148" s="204"/>
      <c r="H148" s="204"/>
      <c r="I148" s="204"/>
      <c r="J148" s="204"/>
      <c r="K148" s="204"/>
      <c r="L148" s="204"/>
      <c r="M148" s="264"/>
      <c r="N148" s="262"/>
      <c r="O148" s="490"/>
      <c r="P148" s="490"/>
      <c r="Q148" s="490"/>
      <c r="R148" s="490"/>
      <c r="S148" s="490"/>
    </row>
    <row r="149" spans="1:19" s="203" customFormat="1" ht="13.15" customHeight="1">
      <c r="A149" s="197"/>
      <c r="B149" s="198"/>
      <c r="C149" s="263"/>
      <c r="D149" s="204"/>
      <c r="E149" s="204"/>
      <c r="F149" s="204"/>
      <c r="G149" s="204"/>
      <c r="H149" s="204"/>
      <c r="I149" s="204"/>
      <c r="J149" s="204"/>
      <c r="K149" s="204"/>
      <c r="L149" s="204"/>
      <c r="M149" s="264"/>
      <c r="N149" s="262"/>
      <c r="O149" s="490"/>
      <c r="P149" s="490"/>
      <c r="Q149" s="490"/>
      <c r="R149" s="490"/>
      <c r="S149" s="490"/>
    </row>
    <row r="150" spans="1:19" s="203" customFormat="1" ht="13.15" customHeight="1">
      <c r="A150" s="197"/>
      <c r="B150" s="198"/>
      <c r="C150" s="263"/>
      <c r="D150" s="265"/>
      <c r="E150" s="265"/>
      <c r="F150" s="265"/>
      <c r="G150" s="265"/>
      <c r="H150" s="265"/>
      <c r="I150" s="265"/>
      <c r="J150" s="265"/>
      <c r="K150" s="265"/>
      <c r="L150" s="265"/>
      <c r="M150" s="266"/>
      <c r="N150" s="267"/>
      <c r="O150" s="490"/>
      <c r="P150" s="490"/>
      <c r="Q150" s="490"/>
      <c r="R150" s="490"/>
      <c r="S150" s="490"/>
    </row>
    <row r="151" spans="1:19" s="203" customFormat="1" ht="13.15" customHeight="1">
      <c r="A151" s="197"/>
      <c r="B151" s="198"/>
      <c r="C151" s="263"/>
      <c r="D151" s="265"/>
      <c r="E151" s="265"/>
      <c r="F151" s="265"/>
      <c r="G151" s="265"/>
      <c r="H151" s="265"/>
      <c r="I151" s="265"/>
      <c r="J151" s="265"/>
      <c r="K151" s="265"/>
      <c r="L151" s="265"/>
      <c r="M151" s="266"/>
      <c r="N151" s="267"/>
      <c r="O151" s="490"/>
      <c r="P151" s="490"/>
      <c r="Q151" s="490"/>
      <c r="R151" s="490"/>
      <c r="S151" s="490"/>
    </row>
    <row r="152" spans="1:19" s="203" customFormat="1" ht="13.15" customHeight="1">
      <c r="A152" s="197"/>
      <c r="B152" s="198"/>
      <c r="C152" s="263"/>
      <c r="D152" s="204"/>
      <c r="E152" s="204"/>
      <c r="F152" s="204"/>
      <c r="G152" s="204"/>
      <c r="H152" s="204"/>
      <c r="I152" s="204"/>
      <c r="J152" s="204"/>
      <c r="K152" s="204"/>
      <c r="L152" s="204"/>
      <c r="M152" s="264"/>
      <c r="N152" s="262"/>
      <c r="O152" s="490"/>
      <c r="P152" s="490"/>
      <c r="Q152" s="490"/>
      <c r="R152" s="490"/>
      <c r="S152" s="490"/>
    </row>
    <row r="153" spans="1:19" s="203" customFormat="1" ht="13.15" customHeight="1">
      <c r="A153" s="197"/>
      <c r="B153" s="198"/>
      <c r="C153" s="263"/>
      <c r="D153" s="204"/>
      <c r="E153" s="204"/>
      <c r="F153" s="204"/>
      <c r="G153" s="204"/>
      <c r="H153" s="204"/>
      <c r="I153" s="204"/>
      <c r="J153" s="204"/>
      <c r="K153" s="204"/>
      <c r="L153" s="204"/>
      <c r="M153" s="264"/>
      <c r="N153" s="262"/>
      <c r="O153" s="490"/>
      <c r="P153" s="490"/>
      <c r="Q153" s="490"/>
      <c r="R153" s="490"/>
      <c r="S153" s="490"/>
    </row>
    <row r="154" spans="1:19" s="203" customFormat="1" ht="13.15" customHeight="1">
      <c r="A154" s="197"/>
      <c r="B154" s="198"/>
      <c r="C154" s="263"/>
      <c r="D154" s="204"/>
      <c r="E154" s="204"/>
      <c r="F154" s="204"/>
      <c r="G154" s="204"/>
      <c r="H154" s="204"/>
      <c r="I154" s="204"/>
      <c r="J154" s="204"/>
      <c r="K154" s="204"/>
      <c r="L154" s="204"/>
      <c r="M154" s="264"/>
      <c r="N154" s="262"/>
      <c r="O154" s="490"/>
      <c r="P154" s="490"/>
      <c r="Q154" s="490"/>
      <c r="R154" s="490"/>
      <c r="S154" s="490"/>
    </row>
    <row r="155" spans="1:19" s="203" customFormat="1" ht="13.15" customHeight="1">
      <c r="A155" s="197"/>
      <c r="B155" s="198"/>
      <c r="C155" s="263"/>
      <c r="D155" s="204"/>
      <c r="E155" s="204"/>
      <c r="F155" s="204"/>
      <c r="G155" s="204"/>
      <c r="H155" s="204"/>
      <c r="I155" s="204"/>
      <c r="J155" s="204"/>
      <c r="K155" s="204"/>
      <c r="L155" s="204"/>
      <c r="M155" s="264"/>
      <c r="N155" s="262"/>
      <c r="O155" s="490"/>
      <c r="P155" s="490"/>
      <c r="Q155" s="490"/>
      <c r="R155" s="490"/>
      <c r="S155" s="490"/>
    </row>
    <row r="156" spans="1:19" s="203" customFormat="1" ht="13.15" customHeight="1">
      <c r="A156" s="197"/>
      <c r="B156" s="198"/>
      <c r="C156" s="263"/>
      <c r="D156" s="204"/>
      <c r="E156" s="204"/>
      <c r="F156" s="204"/>
      <c r="G156" s="204"/>
      <c r="H156" s="204"/>
      <c r="I156" s="204"/>
      <c r="J156" s="204"/>
      <c r="K156" s="204"/>
      <c r="L156" s="204"/>
      <c r="M156" s="264"/>
      <c r="N156" s="262"/>
      <c r="O156" s="490"/>
      <c r="P156" s="490"/>
      <c r="Q156" s="490"/>
      <c r="R156" s="490"/>
      <c r="S156" s="490"/>
    </row>
    <row r="157" spans="1:19" s="203" customFormat="1" ht="13.15" customHeight="1">
      <c r="A157" s="197"/>
      <c r="B157" s="198"/>
      <c r="C157" s="263"/>
      <c r="D157" s="204"/>
      <c r="E157" s="204"/>
      <c r="F157" s="204"/>
      <c r="G157" s="204"/>
      <c r="H157" s="204"/>
      <c r="I157" s="204"/>
      <c r="J157" s="204"/>
      <c r="K157" s="204"/>
      <c r="L157" s="204"/>
      <c r="M157" s="264"/>
      <c r="N157" s="262"/>
      <c r="O157" s="490"/>
      <c r="P157" s="490"/>
      <c r="Q157" s="490"/>
      <c r="R157" s="490"/>
      <c r="S157" s="490"/>
    </row>
    <row r="158" spans="1:19" s="203" customFormat="1" ht="13.15" customHeight="1">
      <c r="A158" s="197"/>
      <c r="B158" s="198"/>
      <c r="C158" s="263"/>
      <c r="D158" s="204"/>
      <c r="E158" s="204"/>
      <c r="F158" s="204"/>
      <c r="G158" s="204"/>
      <c r="H158" s="204"/>
      <c r="I158" s="204"/>
      <c r="J158" s="204"/>
      <c r="K158" s="204"/>
      <c r="L158" s="204"/>
      <c r="M158" s="264"/>
      <c r="N158" s="262"/>
      <c r="O158" s="490"/>
      <c r="P158" s="490"/>
      <c r="Q158" s="490"/>
      <c r="R158" s="490"/>
      <c r="S158" s="490"/>
    </row>
    <row r="159" spans="1:19" s="203" customFormat="1" ht="13.15" customHeight="1">
      <c r="A159" s="197"/>
      <c r="B159" s="198"/>
      <c r="C159" s="263"/>
      <c r="D159" s="204"/>
      <c r="E159" s="204"/>
      <c r="F159" s="204"/>
      <c r="G159" s="204"/>
      <c r="H159" s="204"/>
      <c r="I159" s="204"/>
      <c r="J159" s="204"/>
      <c r="K159" s="204"/>
      <c r="L159" s="204"/>
      <c r="M159" s="264"/>
      <c r="N159" s="262"/>
      <c r="O159" s="490"/>
      <c r="P159" s="490"/>
      <c r="Q159" s="490"/>
      <c r="R159" s="490"/>
      <c r="S159" s="490"/>
    </row>
    <row r="160" spans="1:19" s="203" customFormat="1" ht="13.15" customHeight="1">
      <c r="A160" s="197"/>
      <c r="B160" s="198"/>
      <c r="C160" s="263"/>
      <c r="D160" s="204"/>
      <c r="E160" s="204"/>
      <c r="F160" s="204"/>
      <c r="G160" s="204"/>
      <c r="H160" s="204"/>
      <c r="I160" s="204"/>
      <c r="J160" s="204"/>
      <c r="K160" s="204"/>
      <c r="L160" s="204"/>
      <c r="M160" s="264"/>
      <c r="N160" s="262"/>
      <c r="O160" s="490"/>
      <c r="P160" s="490"/>
      <c r="Q160" s="490"/>
      <c r="R160" s="490"/>
      <c r="S160" s="490"/>
    </row>
    <row r="161" spans="1:19" s="203" customFormat="1" ht="13.15" customHeight="1">
      <c r="A161" s="197"/>
      <c r="B161" s="198"/>
      <c r="C161" s="263"/>
      <c r="D161" s="204"/>
      <c r="E161" s="204"/>
      <c r="F161" s="204"/>
      <c r="G161" s="204"/>
      <c r="H161" s="204"/>
      <c r="I161" s="204"/>
      <c r="J161" s="204"/>
      <c r="K161" s="204"/>
      <c r="L161" s="204"/>
      <c r="M161" s="264"/>
      <c r="N161" s="262"/>
      <c r="O161" s="490"/>
      <c r="P161" s="490"/>
      <c r="Q161" s="490"/>
      <c r="R161" s="490"/>
      <c r="S161" s="490"/>
    </row>
    <row r="162" spans="1:19" s="203" customFormat="1" ht="13.15" customHeight="1">
      <c r="A162" s="197"/>
      <c r="B162" s="198"/>
      <c r="C162" s="263"/>
      <c r="D162" s="204"/>
      <c r="E162" s="204"/>
      <c r="F162" s="204"/>
      <c r="G162" s="204"/>
      <c r="H162" s="204"/>
      <c r="I162" s="204"/>
      <c r="J162" s="204"/>
      <c r="K162" s="204"/>
      <c r="L162" s="204"/>
      <c r="M162" s="264"/>
      <c r="N162" s="262"/>
      <c r="O162" s="490"/>
      <c r="P162" s="490"/>
      <c r="Q162" s="490"/>
      <c r="R162" s="490"/>
      <c r="S162" s="490"/>
    </row>
    <row r="163" spans="1:19" s="203" customFormat="1" ht="13.15" customHeight="1">
      <c r="A163" s="197"/>
      <c r="B163" s="198"/>
      <c r="C163" s="263"/>
      <c r="D163" s="204"/>
      <c r="E163" s="204"/>
      <c r="F163" s="204"/>
      <c r="G163" s="204"/>
      <c r="H163" s="204"/>
      <c r="I163" s="204"/>
      <c r="J163" s="204"/>
      <c r="K163" s="204"/>
      <c r="L163" s="204"/>
      <c r="M163" s="264"/>
      <c r="N163" s="262"/>
      <c r="O163" s="490"/>
      <c r="P163" s="490"/>
      <c r="Q163" s="490"/>
      <c r="R163" s="490"/>
      <c r="S163" s="490"/>
    </row>
    <row r="164" spans="1:19" s="203" customFormat="1" ht="13.15" customHeight="1">
      <c r="A164" s="197"/>
      <c r="B164" s="198"/>
      <c r="C164" s="263"/>
      <c r="D164" s="204"/>
      <c r="E164" s="204"/>
      <c r="F164" s="204"/>
      <c r="G164" s="204"/>
      <c r="H164" s="204"/>
      <c r="I164" s="204"/>
      <c r="J164" s="204"/>
      <c r="K164" s="204"/>
      <c r="L164" s="204"/>
      <c r="M164" s="264"/>
      <c r="N164" s="262"/>
      <c r="O164" s="490"/>
      <c r="P164" s="490"/>
      <c r="Q164" s="490"/>
      <c r="R164" s="490"/>
      <c r="S164" s="490"/>
    </row>
    <row r="165" spans="1:19" s="203" customFormat="1" ht="13.15" customHeight="1">
      <c r="A165" s="197"/>
      <c r="B165" s="198"/>
      <c r="C165" s="263"/>
      <c r="D165" s="204"/>
      <c r="E165" s="204"/>
      <c r="F165" s="204"/>
      <c r="G165" s="204"/>
      <c r="H165" s="204"/>
      <c r="I165" s="204"/>
      <c r="J165" s="204"/>
      <c r="K165" s="204"/>
      <c r="L165" s="204"/>
      <c r="M165" s="264"/>
      <c r="N165" s="262"/>
      <c r="O165" s="490"/>
      <c r="P165" s="490"/>
      <c r="Q165" s="490"/>
      <c r="R165" s="490"/>
      <c r="S165" s="490"/>
    </row>
    <row r="166" spans="1:19" s="203" customFormat="1" ht="13.15" customHeight="1">
      <c r="A166" s="197"/>
      <c r="B166" s="198"/>
      <c r="C166" s="263"/>
      <c r="D166" s="204"/>
      <c r="E166" s="204"/>
      <c r="F166" s="204"/>
      <c r="G166" s="204"/>
      <c r="H166" s="204"/>
      <c r="I166" s="204"/>
      <c r="J166" s="204"/>
      <c r="K166" s="204"/>
      <c r="L166" s="204"/>
      <c r="M166" s="264"/>
      <c r="N166" s="262"/>
      <c r="O166" s="490"/>
      <c r="P166" s="490"/>
      <c r="Q166" s="490"/>
      <c r="R166" s="490"/>
      <c r="S166" s="490"/>
    </row>
    <row r="167" spans="1:19" s="203" customFormat="1" ht="13.15" customHeight="1">
      <c r="A167" s="197"/>
      <c r="B167" s="198"/>
      <c r="C167" s="263"/>
      <c r="D167" s="204"/>
      <c r="E167" s="204"/>
      <c r="F167" s="204"/>
      <c r="G167" s="204"/>
      <c r="H167" s="204"/>
      <c r="I167" s="204"/>
      <c r="J167" s="204"/>
      <c r="K167" s="204"/>
      <c r="L167" s="204"/>
      <c r="M167" s="264"/>
      <c r="N167" s="262"/>
      <c r="O167" s="490"/>
      <c r="P167" s="490"/>
      <c r="Q167" s="490"/>
      <c r="R167" s="490"/>
      <c r="S167" s="490"/>
    </row>
    <row r="168" spans="1:19" s="203" customFormat="1" ht="13.15" customHeight="1">
      <c r="A168" s="197"/>
      <c r="B168" s="198"/>
      <c r="C168" s="263"/>
      <c r="D168" s="204"/>
      <c r="E168" s="204"/>
      <c r="F168" s="204"/>
      <c r="G168" s="204"/>
      <c r="H168" s="204"/>
      <c r="I168" s="204"/>
      <c r="J168" s="204"/>
      <c r="K168" s="204"/>
      <c r="L168" s="204"/>
      <c r="M168" s="264"/>
      <c r="N168" s="262"/>
      <c r="O168" s="490"/>
      <c r="P168" s="490"/>
      <c r="Q168" s="490"/>
      <c r="R168" s="490"/>
      <c r="S168" s="490"/>
    </row>
    <row r="169" spans="1:19" s="203" customFormat="1" ht="13.15" customHeight="1">
      <c r="A169" s="197"/>
      <c r="B169" s="198"/>
      <c r="C169" s="263"/>
      <c r="D169" s="204"/>
      <c r="E169" s="204"/>
      <c r="F169" s="204"/>
      <c r="G169" s="204"/>
      <c r="H169" s="204"/>
      <c r="I169" s="204"/>
      <c r="J169" s="204"/>
      <c r="K169" s="204"/>
      <c r="L169" s="204"/>
      <c r="M169" s="264"/>
      <c r="N169" s="262"/>
      <c r="O169" s="490"/>
      <c r="P169" s="490"/>
      <c r="Q169" s="490"/>
      <c r="R169" s="490"/>
      <c r="S169" s="490"/>
    </row>
    <row r="170" spans="1:19" s="203" customFormat="1" ht="13.15" customHeight="1">
      <c r="A170" s="197"/>
      <c r="B170" s="198"/>
      <c r="C170" s="263"/>
      <c r="D170" s="204"/>
      <c r="E170" s="204"/>
      <c r="F170" s="204"/>
      <c r="G170" s="204"/>
      <c r="H170" s="204"/>
      <c r="I170" s="204"/>
      <c r="J170" s="204"/>
      <c r="K170" s="204"/>
      <c r="L170" s="204"/>
      <c r="M170" s="264"/>
      <c r="N170" s="262"/>
      <c r="O170" s="490"/>
      <c r="P170" s="490"/>
      <c r="Q170" s="490"/>
      <c r="R170" s="490"/>
      <c r="S170" s="490"/>
    </row>
    <row r="171" spans="1:19" s="203" customFormat="1" ht="13.15" customHeight="1">
      <c r="A171" s="197"/>
      <c r="B171" s="198"/>
      <c r="C171" s="263"/>
      <c r="D171" s="204"/>
      <c r="E171" s="204"/>
      <c r="F171" s="204"/>
      <c r="G171" s="204"/>
      <c r="H171" s="204"/>
      <c r="I171" s="204"/>
      <c r="J171" s="204"/>
      <c r="K171" s="204"/>
      <c r="L171" s="204"/>
      <c r="M171" s="264"/>
      <c r="N171" s="262"/>
      <c r="O171" s="490"/>
      <c r="P171" s="490"/>
      <c r="Q171" s="490"/>
      <c r="R171" s="490"/>
      <c r="S171" s="490"/>
    </row>
    <row r="172" spans="1:19" s="203" customFormat="1" ht="13.15" customHeight="1">
      <c r="A172" s="197"/>
      <c r="B172" s="198"/>
      <c r="C172" s="263"/>
      <c r="D172" s="204"/>
      <c r="E172" s="204"/>
      <c r="F172" s="204"/>
      <c r="G172" s="204"/>
      <c r="H172" s="204"/>
      <c r="I172" s="204"/>
      <c r="J172" s="204"/>
      <c r="K172" s="204"/>
      <c r="L172" s="204"/>
      <c r="M172" s="264"/>
      <c r="N172" s="262"/>
      <c r="O172" s="490"/>
      <c r="P172" s="490"/>
      <c r="Q172" s="490"/>
      <c r="R172" s="490"/>
      <c r="S172" s="490"/>
    </row>
    <row r="173" spans="1:19" s="203" customFormat="1" ht="13.15" customHeight="1">
      <c r="A173" s="197"/>
      <c r="B173" s="198"/>
      <c r="C173" s="263"/>
      <c r="D173" s="204"/>
      <c r="E173" s="204"/>
      <c r="F173" s="204"/>
      <c r="G173" s="204"/>
      <c r="H173" s="204"/>
      <c r="I173" s="204"/>
      <c r="J173" s="204"/>
      <c r="K173" s="204"/>
      <c r="L173" s="204"/>
      <c r="M173" s="264"/>
      <c r="N173" s="262"/>
      <c r="O173" s="490"/>
      <c r="P173" s="490"/>
      <c r="Q173" s="490"/>
      <c r="R173" s="490"/>
      <c r="S173" s="490"/>
    </row>
    <row r="174" spans="1:19" s="203" customFormat="1" ht="13.15" customHeight="1">
      <c r="A174" s="197"/>
      <c r="B174" s="198"/>
      <c r="C174" s="263"/>
      <c r="D174" s="204"/>
      <c r="E174" s="204"/>
      <c r="F174" s="204"/>
      <c r="G174" s="204"/>
      <c r="H174" s="204"/>
      <c r="I174" s="204"/>
      <c r="J174" s="204"/>
      <c r="K174" s="204"/>
      <c r="L174" s="204"/>
      <c r="M174" s="264"/>
      <c r="N174" s="262"/>
      <c r="O174" s="490"/>
      <c r="P174" s="490"/>
      <c r="Q174" s="490"/>
      <c r="R174" s="490"/>
      <c r="S174" s="490"/>
    </row>
    <row r="175" spans="1:19" s="203" customFormat="1" ht="13.15" customHeight="1">
      <c r="A175" s="197"/>
      <c r="B175" s="198"/>
      <c r="C175" s="263"/>
      <c r="D175" s="204"/>
      <c r="E175" s="204"/>
      <c r="F175" s="204"/>
      <c r="G175" s="204"/>
      <c r="H175" s="204"/>
      <c r="I175" s="204"/>
      <c r="J175" s="204"/>
      <c r="K175" s="204"/>
      <c r="L175" s="204"/>
      <c r="M175" s="264"/>
      <c r="N175" s="262"/>
      <c r="O175" s="490"/>
      <c r="P175" s="490"/>
      <c r="Q175" s="490"/>
      <c r="R175" s="490"/>
      <c r="S175" s="490"/>
    </row>
    <row r="176" spans="1:19" s="203" customFormat="1" ht="13.15" customHeight="1">
      <c r="A176" s="197"/>
      <c r="B176" s="198"/>
      <c r="C176" s="263"/>
      <c r="D176" s="204"/>
      <c r="E176" s="204"/>
      <c r="F176" s="204"/>
      <c r="G176" s="204"/>
      <c r="H176" s="204"/>
      <c r="I176" s="204"/>
      <c r="J176" s="204"/>
      <c r="K176" s="204"/>
      <c r="L176" s="204"/>
      <c r="M176" s="264"/>
      <c r="N176" s="262"/>
      <c r="O176" s="490"/>
      <c r="P176" s="490"/>
      <c r="Q176" s="490"/>
      <c r="R176" s="490"/>
      <c r="S176" s="490"/>
    </row>
    <row r="177" spans="1:236" s="203" customFormat="1" ht="13.15" customHeight="1">
      <c r="A177" s="197"/>
      <c r="B177" s="198"/>
      <c r="C177" s="263"/>
      <c r="D177" s="204"/>
      <c r="E177" s="204"/>
      <c r="F177" s="204"/>
      <c r="G177" s="204"/>
      <c r="H177" s="204"/>
      <c r="I177" s="204"/>
      <c r="J177" s="204"/>
      <c r="K177" s="204"/>
      <c r="L177" s="204"/>
      <c r="M177" s="264"/>
      <c r="N177" s="262"/>
      <c r="O177" s="490"/>
      <c r="P177" s="490"/>
      <c r="Q177" s="490"/>
      <c r="R177" s="490"/>
      <c r="S177" s="490"/>
    </row>
    <row r="178" spans="1:236" s="203" customFormat="1" ht="13.15" customHeight="1">
      <c r="A178" s="197"/>
      <c r="B178" s="198"/>
      <c r="C178" s="263"/>
      <c r="D178" s="204"/>
      <c r="E178" s="204"/>
      <c r="F178" s="204"/>
      <c r="G178" s="204"/>
      <c r="H178" s="204"/>
      <c r="I178" s="204"/>
      <c r="J178" s="204"/>
      <c r="K178" s="204"/>
      <c r="L178" s="204"/>
      <c r="M178" s="264"/>
      <c r="N178" s="262"/>
      <c r="O178" s="490"/>
      <c r="P178" s="490"/>
      <c r="Q178" s="490"/>
      <c r="R178" s="490"/>
      <c r="S178" s="490"/>
    </row>
    <row r="179" spans="1:236" s="203" customFormat="1" ht="13.15" customHeight="1">
      <c r="A179" s="197"/>
      <c r="B179" s="198"/>
      <c r="C179" s="263"/>
      <c r="D179" s="204"/>
      <c r="E179" s="204"/>
      <c r="F179" s="204"/>
      <c r="G179" s="204"/>
      <c r="H179" s="204"/>
      <c r="I179" s="204"/>
      <c r="J179" s="204"/>
      <c r="K179" s="204"/>
      <c r="L179" s="204"/>
      <c r="M179" s="264"/>
      <c r="N179" s="262"/>
      <c r="O179" s="490"/>
      <c r="P179" s="490"/>
      <c r="Q179" s="490"/>
      <c r="R179" s="490"/>
      <c r="S179" s="490"/>
    </row>
    <row r="180" spans="1:236" s="203" customFormat="1" ht="13.15" customHeight="1">
      <c r="A180" s="197"/>
      <c r="B180" s="198"/>
      <c r="C180" s="263"/>
      <c r="D180" s="204"/>
      <c r="E180" s="204"/>
      <c r="F180" s="204"/>
      <c r="G180" s="204"/>
      <c r="H180" s="204"/>
      <c r="I180" s="204"/>
      <c r="J180" s="204"/>
      <c r="K180" s="204"/>
      <c r="L180" s="204"/>
      <c r="M180" s="264"/>
      <c r="N180" s="262"/>
      <c r="O180" s="490"/>
      <c r="P180" s="490"/>
      <c r="Q180" s="490"/>
      <c r="R180" s="490"/>
      <c r="S180" s="490"/>
    </row>
    <row r="181" spans="1:236" s="203" customFormat="1" ht="13.15" customHeight="1">
      <c r="A181" s="197"/>
      <c r="B181" s="198"/>
      <c r="C181" s="263"/>
      <c r="D181" s="204"/>
      <c r="E181" s="204"/>
      <c r="F181" s="204"/>
      <c r="G181" s="204"/>
      <c r="H181" s="204"/>
      <c r="I181" s="204"/>
      <c r="J181" s="204"/>
      <c r="K181" s="204"/>
      <c r="L181" s="204"/>
      <c r="M181" s="264"/>
      <c r="N181" s="262"/>
      <c r="O181" s="490"/>
      <c r="P181" s="490"/>
      <c r="Q181" s="490"/>
      <c r="R181" s="490"/>
      <c r="S181" s="490"/>
    </row>
    <row r="182" spans="1:236" s="203" customFormat="1" ht="13.15" customHeight="1">
      <c r="A182" s="197"/>
      <c r="B182" s="198"/>
      <c r="C182" s="263"/>
      <c r="D182" s="204"/>
      <c r="E182" s="204"/>
      <c r="F182" s="204"/>
      <c r="G182" s="204"/>
      <c r="H182" s="204"/>
      <c r="I182" s="204"/>
      <c r="J182" s="204"/>
      <c r="K182" s="204"/>
      <c r="L182" s="204"/>
      <c r="M182" s="264"/>
      <c r="N182" s="262"/>
      <c r="O182" s="490"/>
      <c r="P182" s="490"/>
      <c r="Q182" s="490"/>
      <c r="R182" s="490"/>
      <c r="S182" s="490"/>
    </row>
    <row r="183" spans="1:236" s="203" customFormat="1" ht="13.15" customHeight="1">
      <c r="A183" s="197"/>
      <c r="B183" s="198"/>
      <c r="C183" s="263"/>
      <c r="D183" s="204"/>
      <c r="E183" s="204"/>
      <c r="F183" s="204"/>
      <c r="G183" s="204"/>
      <c r="H183" s="204"/>
      <c r="I183" s="204"/>
      <c r="J183" s="204"/>
      <c r="K183" s="204"/>
      <c r="L183" s="204"/>
      <c r="M183" s="264"/>
      <c r="N183" s="262"/>
      <c r="O183" s="490"/>
      <c r="P183" s="490"/>
      <c r="Q183" s="490"/>
      <c r="R183" s="490"/>
      <c r="S183" s="490"/>
    </row>
    <row r="184" spans="1:236" s="203" customFormat="1" ht="13.15" customHeight="1">
      <c r="A184" s="197"/>
      <c r="B184" s="198"/>
      <c r="C184" s="263"/>
      <c r="D184" s="204"/>
      <c r="E184" s="204"/>
      <c r="F184" s="204"/>
      <c r="G184" s="204"/>
      <c r="H184" s="204"/>
      <c r="I184" s="204"/>
      <c r="J184" s="204"/>
      <c r="K184" s="204"/>
      <c r="L184" s="204"/>
      <c r="M184" s="264"/>
      <c r="N184" s="262"/>
      <c r="O184" s="490"/>
      <c r="P184" s="490"/>
      <c r="Q184" s="490"/>
      <c r="R184" s="490"/>
      <c r="S184" s="490"/>
    </row>
    <row r="185" spans="1:236" s="203" customFormat="1" ht="13.15" customHeight="1">
      <c r="A185" s="197"/>
      <c r="B185" s="198"/>
      <c r="C185" s="263"/>
      <c r="D185" s="204"/>
      <c r="E185" s="204"/>
      <c r="F185" s="204"/>
      <c r="G185" s="204"/>
      <c r="H185" s="204"/>
      <c r="I185" s="204"/>
      <c r="J185" s="204"/>
      <c r="K185" s="204"/>
      <c r="L185" s="204"/>
      <c r="M185" s="264"/>
      <c r="N185" s="262"/>
      <c r="O185" s="490"/>
      <c r="P185" s="490"/>
      <c r="Q185" s="490"/>
      <c r="R185" s="490"/>
      <c r="S185" s="490"/>
    </row>
    <row r="186" spans="1:236" s="203" customFormat="1" ht="13.15" customHeight="1">
      <c r="A186" s="197"/>
      <c r="B186" s="198"/>
      <c r="C186" s="263"/>
      <c r="D186" s="204"/>
      <c r="E186" s="204"/>
      <c r="F186" s="204"/>
      <c r="G186" s="204"/>
      <c r="H186" s="204"/>
      <c r="I186" s="204"/>
      <c r="J186" s="204"/>
      <c r="K186" s="204"/>
      <c r="L186" s="204"/>
      <c r="M186" s="264"/>
      <c r="N186" s="262"/>
      <c r="O186" s="490"/>
      <c r="P186" s="490"/>
      <c r="Q186" s="490"/>
      <c r="R186" s="490"/>
      <c r="S186" s="490"/>
    </row>
    <row r="187" spans="1:236" s="203" customFormat="1" ht="13.15" customHeight="1">
      <c r="A187" s="197"/>
      <c r="B187" s="198"/>
      <c r="C187" s="263"/>
      <c r="D187" s="204"/>
      <c r="E187" s="204"/>
      <c r="F187" s="204"/>
      <c r="G187" s="204"/>
      <c r="H187" s="204"/>
      <c r="I187" s="204"/>
      <c r="J187" s="204"/>
      <c r="K187" s="204"/>
      <c r="L187" s="204"/>
      <c r="M187" s="264"/>
      <c r="N187" s="262"/>
      <c r="O187" s="490"/>
      <c r="P187" s="490"/>
      <c r="Q187" s="490"/>
      <c r="R187" s="490"/>
      <c r="S187" s="490"/>
    </row>
    <row r="188" spans="1:236" s="203" customFormat="1" ht="13.15" customHeight="1">
      <c r="A188" s="197"/>
      <c r="B188" s="198"/>
      <c r="C188" s="263"/>
      <c r="D188" s="204"/>
      <c r="E188" s="204"/>
      <c r="F188" s="204"/>
      <c r="G188" s="204"/>
      <c r="H188" s="204"/>
      <c r="I188" s="204"/>
      <c r="J188" s="204"/>
      <c r="K188" s="204"/>
      <c r="L188" s="204"/>
      <c r="M188" s="264"/>
      <c r="N188" s="262"/>
      <c r="O188" s="490"/>
      <c r="P188" s="490"/>
      <c r="Q188" s="490"/>
      <c r="R188" s="490"/>
      <c r="S188" s="490"/>
    </row>
    <row r="189" spans="1:236" s="203" customFormat="1" ht="13.15" customHeight="1">
      <c r="A189" s="197"/>
      <c r="B189" s="198"/>
      <c r="C189" s="263"/>
      <c r="D189" s="204"/>
      <c r="E189" s="204"/>
      <c r="F189" s="204"/>
      <c r="G189" s="204"/>
      <c r="H189" s="204"/>
      <c r="I189" s="204"/>
      <c r="J189" s="204"/>
      <c r="K189" s="204"/>
      <c r="L189" s="204"/>
      <c r="M189" s="264"/>
      <c r="N189" s="262"/>
      <c r="O189" s="490"/>
      <c r="P189" s="490"/>
      <c r="Q189" s="490"/>
      <c r="R189" s="490"/>
      <c r="S189" s="490"/>
    </row>
    <row r="190" spans="1:236" s="203" customFormat="1" ht="13.15" customHeight="1">
      <c r="A190" s="197"/>
      <c r="B190" s="198"/>
      <c r="C190" s="263"/>
      <c r="D190" s="204"/>
      <c r="E190" s="204"/>
      <c r="F190" s="204"/>
      <c r="G190" s="204"/>
      <c r="H190" s="204"/>
      <c r="I190" s="204"/>
      <c r="J190" s="204"/>
      <c r="K190" s="204"/>
      <c r="L190" s="204"/>
      <c r="M190" s="264"/>
      <c r="N190" s="262"/>
      <c r="O190" s="490"/>
      <c r="P190" s="490"/>
      <c r="Q190" s="490"/>
      <c r="R190" s="490"/>
      <c r="S190" s="490"/>
      <c r="AA190" s="204"/>
      <c r="AB190" s="204"/>
      <c r="AC190" s="204"/>
      <c r="AD190" s="204"/>
      <c r="AE190" s="204"/>
      <c r="AF190" s="204"/>
      <c r="AG190" s="204"/>
      <c r="AH190" s="204"/>
      <c r="AI190" s="204"/>
      <c r="AJ190" s="204"/>
      <c r="AK190" s="204"/>
      <c r="AL190" s="204"/>
      <c r="AM190" s="204"/>
      <c r="AN190" s="204"/>
      <c r="AO190" s="204"/>
      <c r="AP190" s="204"/>
      <c r="AQ190" s="204"/>
      <c r="AR190" s="204"/>
      <c r="AS190" s="204"/>
      <c r="AT190" s="204"/>
      <c r="AU190" s="204"/>
      <c r="AV190" s="204"/>
      <c r="AW190" s="204"/>
      <c r="AX190" s="204"/>
      <c r="AY190" s="204"/>
      <c r="AZ190" s="204"/>
      <c r="BA190" s="204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  <c r="BZ190" s="204"/>
      <c r="CA190" s="204"/>
      <c r="CB190" s="204"/>
      <c r="CC190" s="204"/>
      <c r="CD190" s="204"/>
      <c r="CE190" s="204"/>
      <c r="CF190" s="204"/>
      <c r="CG190" s="204"/>
      <c r="CH190" s="204"/>
      <c r="CI190" s="204"/>
      <c r="CJ190" s="204"/>
      <c r="CK190" s="204"/>
      <c r="CL190" s="204"/>
      <c r="CM190" s="204"/>
      <c r="CN190" s="204"/>
      <c r="CO190" s="204"/>
      <c r="CP190" s="204"/>
      <c r="CQ190" s="204"/>
      <c r="CR190" s="204"/>
      <c r="CS190" s="204"/>
      <c r="CT190" s="204"/>
      <c r="CU190" s="204"/>
      <c r="CV190" s="204"/>
      <c r="CW190" s="204"/>
      <c r="CX190" s="204"/>
      <c r="CY190" s="204"/>
      <c r="CZ190" s="204"/>
      <c r="DA190" s="204"/>
      <c r="DB190" s="204"/>
      <c r="DC190" s="204"/>
      <c r="DD190" s="204"/>
      <c r="DE190" s="204"/>
      <c r="DF190" s="204"/>
      <c r="DG190" s="204"/>
      <c r="DH190" s="204"/>
      <c r="DI190" s="204"/>
      <c r="DJ190" s="204"/>
      <c r="DK190" s="204"/>
      <c r="DL190" s="204"/>
      <c r="DM190" s="204"/>
      <c r="DN190" s="204"/>
      <c r="DO190" s="204"/>
      <c r="DP190" s="204"/>
      <c r="DQ190" s="204"/>
      <c r="DR190" s="204"/>
      <c r="DS190" s="204"/>
      <c r="DT190" s="204"/>
      <c r="DU190" s="204"/>
      <c r="DV190" s="204"/>
      <c r="DW190" s="204"/>
      <c r="DX190" s="204"/>
      <c r="DY190" s="204"/>
      <c r="DZ190" s="204"/>
      <c r="EA190" s="204"/>
      <c r="EB190" s="204"/>
      <c r="EC190" s="204"/>
      <c r="ED190" s="204"/>
      <c r="EE190" s="204"/>
      <c r="EF190" s="204"/>
      <c r="EG190" s="204"/>
      <c r="EH190" s="204"/>
      <c r="EI190" s="204"/>
      <c r="EJ190" s="204"/>
      <c r="EK190" s="204"/>
      <c r="EL190" s="204"/>
      <c r="EM190" s="204"/>
      <c r="EN190" s="204"/>
      <c r="EO190" s="204"/>
      <c r="EP190" s="204"/>
      <c r="EQ190" s="204"/>
      <c r="ER190" s="204"/>
      <c r="ES190" s="204"/>
      <c r="ET190" s="204"/>
      <c r="EU190" s="204"/>
      <c r="EV190" s="204"/>
      <c r="EW190" s="204"/>
      <c r="EX190" s="204"/>
      <c r="EY190" s="204"/>
      <c r="EZ190" s="204"/>
      <c r="FA190" s="204"/>
      <c r="FB190" s="204"/>
      <c r="FC190" s="204"/>
      <c r="FD190" s="204"/>
      <c r="FE190" s="204"/>
      <c r="FF190" s="204"/>
      <c r="FG190" s="204"/>
      <c r="FH190" s="204"/>
      <c r="FI190" s="204"/>
      <c r="FJ190" s="204"/>
      <c r="FK190" s="204"/>
      <c r="FL190" s="204"/>
      <c r="FM190" s="204"/>
      <c r="FN190" s="204"/>
      <c r="FO190" s="204"/>
      <c r="FP190" s="204"/>
      <c r="FQ190" s="204"/>
      <c r="FR190" s="204"/>
      <c r="FS190" s="204"/>
      <c r="FT190" s="204"/>
      <c r="FU190" s="204"/>
      <c r="FV190" s="204"/>
      <c r="FW190" s="204"/>
      <c r="FX190" s="204"/>
      <c r="FY190" s="204"/>
      <c r="FZ190" s="204"/>
      <c r="GA190" s="204"/>
      <c r="GB190" s="204"/>
      <c r="GC190" s="204"/>
      <c r="GD190" s="204"/>
      <c r="GE190" s="204"/>
      <c r="GF190" s="204"/>
      <c r="GG190" s="204"/>
      <c r="GH190" s="204"/>
      <c r="GI190" s="204"/>
      <c r="GJ190" s="204"/>
      <c r="GK190" s="204"/>
      <c r="GL190" s="204"/>
      <c r="GM190" s="204"/>
      <c r="GN190" s="204"/>
      <c r="GO190" s="204"/>
      <c r="GP190" s="204"/>
      <c r="GQ190" s="204"/>
      <c r="GR190" s="204"/>
      <c r="GS190" s="204"/>
      <c r="GT190" s="204"/>
      <c r="GU190" s="204"/>
      <c r="GV190" s="204"/>
      <c r="GW190" s="204"/>
      <c r="GX190" s="204"/>
      <c r="GY190" s="204"/>
      <c r="GZ190" s="204"/>
      <c r="HA190" s="204"/>
      <c r="HB190" s="204"/>
      <c r="HC190" s="204"/>
      <c r="HD190" s="204"/>
      <c r="HE190" s="204"/>
      <c r="HF190" s="204"/>
      <c r="HG190" s="204"/>
      <c r="HH190" s="204"/>
      <c r="HI190" s="204"/>
      <c r="HJ190" s="204"/>
      <c r="HK190" s="204"/>
      <c r="HL190" s="204"/>
      <c r="HM190" s="204"/>
      <c r="HN190" s="204"/>
      <c r="HO190" s="204"/>
      <c r="HP190" s="204"/>
      <c r="HQ190" s="204"/>
      <c r="HR190" s="204"/>
      <c r="HS190" s="204"/>
      <c r="HT190" s="204"/>
      <c r="HU190" s="204"/>
      <c r="HV190" s="204"/>
      <c r="HW190" s="204"/>
      <c r="HX190" s="204"/>
      <c r="HY190" s="204"/>
      <c r="HZ190" s="204"/>
      <c r="IA190" s="204"/>
      <c r="IB190" s="204"/>
    </row>
    <row r="191" spans="1:236" s="193" customFormat="1" ht="13.15" customHeight="1">
      <c r="A191" s="191"/>
      <c r="B191" s="192"/>
      <c r="C191" s="268"/>
      <c r="D191" s="183"/>
      <c r="E191" s="183"/>
      <c r="F191" s="183"/>
      <c r="G191" s="183"/>
      <c r="H191" s="183"/>
      <c r="I191" s="183"/>
      <c r="J191" s="183"/>
      <c r="K191" s="183"/>
      <c r="L191" s="183"/>
      <c r="M191" s="269"/>
      <c r="N191" s="270"/>
      <c r="O191" s="322"/>
      <c r="P191" s="322"/>
      <c r="Q191" s="322"/>
      <c r="R191" s="322"/>
      <c r="S191" s="322"/>
      <c r="AA191" s="183"/>
      <c r="AB191" s="183"/>
      <c r="AC191" s="183"/>
      <c r="AD191" s="183"/>
      <c r="AE191" s="183"/>
      <c r="AF191" s="183"/>
      <c r="AG191" s="183"/>
      <c r="AH191" s="183"/>
      <c r="AI191" s="183"/>
      <c r="AJ191" s="183"/>
      <c r="AK191" s="183"/>
      <c r="AL191" s="183"/>
      <c r="AM191" s="183"/>
      <c r="AN191" s="183"/>
      <c r="AO191" s="183"/>
      <c r="AP191" s="183"/>
      <c r="AQ191" s="183"/>
      <c r="AR191" s="183"/>
      <c r="AS191" s="183"/>
      <c r="AT191" s="183"/>
      <c r="AU191" s="183"/>
      <c r="AV191" s="183"/>
      <c r="AW191" s="183"/>
      <c r="AX191" s="183"/>
      <c r="AY191" s="183"/>
      <c r="AZ191" s="183"/>
      <c r="BA191" s="183"/>
      <c r="BB191" s="183"/>
      <c r="BC191" s="183"/>
      <c r="BD191" s="183"/>
      <c r="BE191" s="183"/>
      <c r="BF191" s="183"/>
      <c r="BG191" s="183"/>
      <c r="BH191" s="183"/>
      <c r="BI191" s="183"/>
      <c r="BJ191" s="183"/>
      <c r="BK191" s="183"/>
      <c r="BL191" s="183"/>
      <c r="BM191" s="183"/>
      <c r="BN191" s="183"/>
      <c r="BO191" s="183"/>
      <c r="BP191" s="183"/>
      <c r="BQ191" s="183"/>
      <c r="BR191" s="183"/>
      <c r="BS191" s="183"/>
      <c r="BT191" s="183"/>
      <c r="BU191" s="183"/>
      <c r="BV191" s="183"/>
      <c r="BW191" s="183"/>
      <c r="BX191" s="183"/>
      <c r="BY191" s="183"/>
      <c r="BZ191" s="183"/>
      <c r="CA191" s="183"/>
      <c r="CB191" s="183"/>
      <c r="CC191" s="183"/>
      <c r="CD191" s="183"/>
      <c r="CE191" s="183"/>
      <c r="CF191" s="183"/>
      <c r="CG191" s="183"/>
      <c r="CH191" s="183"/>
      <c r="CI191" s="183"/>
      <c r="CJ191" s="183"/>
      <c r="CK191" s="183"/>
      <c r="CL191" s="183"/>
      <c r="CM191" s="183"/>
      <c r="CN191" s="183"/>
      <c r="CO191" s="183"/>
      <c r="CP191" s="183"/>
      <c r="CQ191" s="183"/>
      <c r="CR191" s="183"/>
      <c r="CS191" s="183"/>
      <c r="CT191" s="183"/>
      <c r="CU191" s="183"/>
      <c r="CV191" s="183"/>
      <c r="CW191" s="183"/>
      <c r="CX191" s="183"/>
      <c r="CY191" s="183"/>
      <c r="CZ191" s="183"/>
      <c r="DA191" s="183"/>
      <c r="DB191" s="183"/>
      <c r="DC191" s="183"/>
      <c r="DD191" s="183"/>
      <c r="DE191" s="183"/>
      <c r="DF191" s="183"/>
      <c r="DG191" s="183"/>
      <c r="DH191" s="183"/>
      <c r="DI191" s="183"/>
      <c r="DJ191" s="183"/>
      <c r="DK191" s="183"/>
      <c r="DL191" s="183"/>
      <c r="DM191" s="183"/>
      <c r="DN191" s="183"/>
      <c r="DO191" s="183"/>
      <c r="DP191" s="183"/>
      <c r="DQ191" s="183"/>
      <c r="DR191" s="183"/>
      <c r="DS191" s="183"/>
      <c r="DT191" s="183"/>
      <c r="DU191" s="183"/>
      <c r="DV191" s="183"/>
      <c r="DW191" s="183"/>
      <c r="DX191" s="183"/>
      <c r="DY191" s="183"/>
      <c r="DZ191" s="183"/>
      <c r="EA191" s="183"/>
      <c r="EB191" s="183"/>
      <c r="EC191" s="183"/>
      <c r="ED191" s="183"/>
      <c r="EE191" s="183"/>
      <c r="EF191" s="183"/>
      <c r="EG191" s="183"/>
      <c r="EH191" s="183"/>
      <c r="EI191" s="183"/>
      <c r="EJ191" s="183"/>
      <c r="EK191" s="183"/>
      <c r="EL191" s="183"/>
      <c r="EM191" s="183"/>
      <c r="EN191" s="183"/>
      <c r="EO191" s="183"/>
      <c r="EP191" s="183"/>
      <c r="EQ191" s="183"/>
      <c r="ER191" s="183"/>
      <c r="ES191" s="183"/>
      <c r="ET191" s="183"/>
      <c r="EU191" s="183"/>
      <c r="EV191" s="183"/>
      <c r="EW191" s="183"/>
      <c r="EX191" s="183"/>
      <c r="EY191" s="183"/>
      <c r="EZ191" s="183"/>
      <c r="FA191" s="183"/>
      <c r="FB191" s="183"/>
      <c r="FC191" s="183"/>
      <c r="FD191" s="183"/>
      <c r="FE191" s="183"/>
      <c r="FF191" s="183"/>
      <c r="FG191" s="183"/>
      <c r="FH191" s="183"/>
      <c r="FI191" s="183"/>
      <c r="FJ191" s="183"/>
      <c r="FK191" s="183"/>
      <c r="FL191" s="183"/>
      <c r="FM191" s="183"/>
      <c r="FN191" s="183"/>
      <c r="FO191" s="183"/>
      <c r="FP191" s="183"/>
      <c r="FQ191" s="183"/>
      <c r="FR191" s="183"/>
      <c r="FS191" s="183"/>
      <c r="FT191" s="183"/>
      <c r="FU191" s="183"/>
      <c r="FV191" s="183"/>
      <c r="FW191" s="183"/>
      <c r="FX191" s="183"/>
      <c r="FY191" s="183"/>
      <c r="FZ191" s="183"/>
      <c r="GA191" s="183"/>
      <c r="GB191" s="183"/>
      <c r="GC191" s="183"/>
      <c r="GD191" s="183"/>
      <c r="GE191" s="183"/>
      <c r="GF191" s="183"/>
      <c r="GG191" s="183"/>
      <c r="GH191" s="183"/>
      <c r="GI191" s="183"/>
      <c r="GJ191" s="183"/>
      <c r="GK191" s="183"/>
      <c r="GL191" s="183"/>
      <c r="GM191" s="183"/>
      <c r="GN191" s="183"/>
      <c r="GO191" s="183"/>
      <c r="GP191" s="183"/>
      <c r="GQ191" s="183"/>
      <c r="GR191" s="183"/>
      <c r="GS191" s="183"/>
      <c r="GT191" s="183"/>
      <c r="GU191" s="183"/>
      <c r="GV191" s="183"/>
      <c r="GW191" s="183"/>
      <c r="GX191" s="183"/>
      <c r="GY191" s="183"/>
      <c r="GZ191" s="183"/>
      <c r="HA191" s="183"/>
      <c r="HB191" s="183"/>
      <c r="HC191" s="183"/>
      <c r="HD191" s="183"/>
      <c r="HE191" s="183"/>
      <c r="HF191" s="183"/>
      <c r="HG191" s="183"/>
      <c r="HH191" s="183"/>
      <c r="HI191" s="183"/>
      <c r="HJ191" s="183"/>
      <c r="HK191" s="183"/>
      <c r="HL191" s="183"/>
      <c r="HM191" s="183"/>
      <c r="HN191" s="183"/>
      <c r="HO191" s="183"/>
      <c r="HP191" s="183"/>
      <c r="HQ191" s="183"/>
      <c r="HR191" s="183"/>
      <c r="HS191" s="183"/>
      <c r="HT191" s="183"/>
      <c r="HU191" s="183"/>
      <c r="HV191" s="183"/>
      <c r="HW191" s="183"/>
      <c r="HX191" s="183"/>
      <c r="HY191" s="183"/>
      <c r="HZ191" s="183"/>
      <c r="IA191" s="183"/>
      <c r="IB191" s="183"/>
    </row>
    <row r="192" spans="1:236" ht="13.15" customHeight="1">
      <c r="C192" s="182"/>
      <c r="D192" s="183"/>
      <c r="E192" s="184"/>
      <c r="F192" s="184"/>
      <c r="G192" s="184"/>
      <c r="H192" s="184"/>
      <c r="I192" s="184"/>
      <c r="J192" s="184"/>
      <c r="K192" s="184"/>
      <c r="L192" s="184"/>
      <c r="M192" s="185"/>
      <c r="N192" s="271"/>
      <c r="CM192" s="184"/>
      <c r="CN192" s="184"/>
      <c r="CO192" s="184"/>
      <c r="CP192" s="184"/>
      <c r="CQ192" s="184"/>
      <c r="CR192" s="184"/>
      <c r="CS192" s="184"/>
      <c r="CT192" s="184"/>
      <c r="CU192" s="184"/>
      <c r="CV192" s="184"/>
      <c r="CW192" s="184"/>
      <c r="CX192" s="184"/>
      <c r="CY192" s="184"/>
      <c r="CZ192" s="184"/>
      <c r="DA192" s="184"/>
      <c r="DB192" s="184"/>
      <c r="DC192" s="184"/>
      <c r="DD192" s="184"/>
      <c r="DE192" s="184"/>
      <c r="DF192" s="184"/>
      <c r="DG192" s="184"/>
      <c r="DH192" s="184"/>
      <c r="DI192" s="184"/>
      <c r="DJ192" s="184"/>
      <c r="DK192" s="184"/>
      <c r="DL192" s="184"/>
      <c r="DM192" s="184"/>
      <c r="DN192" s="184"/>
      <c r="DO192" s="184"/>
      <c r="DP192" s="184"/>
      <c r="DQ192" s="184"/>
      <c r="DR192" s="184"/>
      <c r="DS192" s="184"/>
      <c r="DT192" s="184"/>
      <c r="DU192" s="184"/>
      <c r="DV192" s="184"/>
      <c r="DW192" s="184"/>
      <c r="DX192" s="184"/>
      <c r="DY192" s="184"/>
      <c r="DZ192" s="184"/>
      <c r="EA192" s="184"/>
      <c r="EB192" s="184"/>
      <c r="EC192" s="184"/>
      <c r="ED192" s="184"/>
      <c r="EE192" s="184"/>
      <c r="EF192" s="184"/>
      <c r="EG192" s="184"/>
      <c r="EH192" s="184"/>
      <c r="EI192" s="184"/>
      <c r="EJ192" s="184"/>
      <c r="EK192" s="184"/>
      <c r="EL192" s="184"/>
      <c r="EM192" s="184"/>
      <c r="EN192" s="184"/>
      <c r="EO192" s="184"/>
      <c r="EP192" s="184"/>
      <c r="EQ192" s="184"/>
      <c r="ER192" s="184"/>
      <c r="ES192" s="184"/>
      <c r="ET192" s="184"/>
      <c r="EU192" s="184"/>
      <c r="EV192" s="184"/>
      <c r="EW192" s="184"/>
      <c r="EX192" s="184"/>
      <c r="EY192" s="184"/>
      <c r="EZ192" s="184"/>
      <c r="FA192" s="184"/>
      <c r="FB192" s="184"/>
      <c r="FC192" s="184"/>
      <c r="FD192" s="184"/>
      <c r="FE192" s="184"/>
      <c r="FF192" s="184"/>
      <c r="FG192" s="184"/>
      <c r="FH192" s="184"/>
      <c r="FI192" s="184"/>
      <c r="FJ192" s="184"/>
      <c r="FK192" s="184"/>
      <c r="FL192" s="184"/>
      <c r="FM192" s="184"/>
      <c r="FN192" s="184"/>
      <c r="FO192" s="184"/>
      <c r="FP192" s="184"/>
      <c r="FQ192" s="184"/>
      <c r="FR192" s="184"/>
      <c r="FS192" s="184"/>
      <c r="FT192" s="184"/>
      <c r="FU192" s="184"/>
      <c r="FV192" s="184"/>
      <c r="FW192" s="184"/>
      <c r="FX192" s="184"/>
      <c r="FY192" s="184"/>
      <c r="FZ192" s="184"/>
      <c r="GA192" s="184"/>
      <c r="GB192" s="184"/>
      <c r="GC192" s="184"/>
      <c r="GD192" s="184"/>
      <c r="GE192" s="184"/>
      <c r="GF192" s="184"/>
      <c r="GG192" s="184"/>
      <c r="GH192" s="184"/>
      <c r="GI192" s="184"/>
      <c r="GJ192" s="184"/>
      <c r="GK192" s="184"/>
      <c r="GL192" s="184"/>
      <c r="GM192" s="184"/>
      <c r="GN192" s="184"/>
      <c r="GO192" s="184"/>
      <c r="GP192" s="184"/>
      <c r="GQ192" s="184"/>
      <c r="GR192" s="184"/>
      <c r="GS192" s="184"/>
      <c r="GT192" s="184"/>
      <c r="GU192" s="184"/>
      <c r="GV192" s="184"/>
      <c r="GW192" s="184"/>
      <c r="GX192" s="184"/>
      <c r="GY192" s="184"/>
      <c r="GZ192" s="184"/>
      <c r="HA192" s="184"/>
      <c r="HB192" s="184"/>
      <c r="HC192" s="184"/>
      <c r="HD192" s="184"/>
      <c r="HE192" s="184"/>
      <c r="HF192" s="184"/>
      <c r="HG192" s="184"/>
      <c r="HH192" s="184"/>
      <c r="HI192" s="184"/>
      <c r="HJ192" s="184"/>
      <c r="HK192" s="184"/>
      <c r="HL192" s="184"/>
      <c r="HM192" s="184"/>
      <c r="HN192" s="184"/>
      <c r="HO192" s="184"/>
      <c r="HP192" s="184"/>
      <c r="HQ192" s="184"/>
      <c r="HR192" s="184"/>
      <c r="HS192" s="184"/>
      <c r="HT192" s="184"/>
      <c r="HU192" s="184"/>
      <c r="HV192" s="184"/>
      <c r="HW192" s="184"/>
      <c r="HX192" s="184"/>
      <c r="HY192" s="184"/>
      <c r="HZ192" s="184"/>
      <c r="IA192" s="184"/>
      <c r="IB192" s="184"/>
    </row>
    <row r="193" spans="3:236" ht="13.15" customHeight="1">
      <c r="C193" s="182"/>
      <c r="D193" s="183"/>
      <c r="E193" s="184"/>
      <c r="F193" s="184"/>
      <c r="G193" s="184"/>
      <c r="H193" s="184"/>
      <c r="I193" s="184"/>
      <c r="J193" s="184"/>
      <c r="K193" s="184"/>
      <c r="L193" s="184"/>
      <c r="M193" s="185"/>
      <c r="N193" s="271"/>
      <c r="CM193" s="184"/>
      <c r="CN193" s="184"/>
      <c r="CO193" s="184"/>
      <c r="CP193" s="184"/>
      <c r="CQ193" s="184"/>
      <c r="CR193" s="184"/>
      <c r="CS193" s="184"/>
      <c r="CT193" s="184"/>
      <c r="CU193" s="184"/>
      <c r="CV193" s="184"/>
      <c r="CW193" s="184"/>
      <c r="CX193" s="184"/>
      <c r="CY193" s="184"/>
      <c r="CZ193" s="184"/>
      <c r="DA193" s="184"/>
      <c r="DB193" s="184"/>
      <c r="DC193" s="184"/>
      <c r="DD193" s="184"/>
      <c r="DE193" s="184"/>
      <c r="DF193" s="184"/>
      <c r="DG193" s="184"/>
      <c r="DH193" s="184"/>
      <c r="DI193" s="184"/>
      <c r="DJ193" s="184"/>
      <c r="DK193" s="184"/>
      <c r="DL193" s="184"/>
      <c r="DM193" s="184"/>
      <c r="DN193" s="184"/>
      <c r="DO193" s="184"/>
      <c r="DP193" s="184"/>
      <c r="DQ193" s="184"/>
      <c r="DR193" s="184"/>
      <c r="DS193" s="184"/>
      <c r="DT193" s="184"/>
      <c r="DU193" s="184"/>
      <c r="DV193" s="184"/>
      <c r="DW193" s="184"/>
      <c r="DX193" s="184"/>
      <c r="DY193" s="184"/>
      <c r="DZ193" s="184"/>
      <c r="EA193" s="184"/>
      <c r="EB193" s="184"/>
      <c r="EC193" s="184"/>
      <c r="ED193" s="184"/>
      <c r="EE193" s="184"/>
      <c r="EF193" s="184"/>
      <c r="EG193" s="184"/>
      <c r="EH193" s="184"/>
      <c r="EI193" s="184"/>
      <c r="EJ193" s="184"/>
      <c r="EK193" s="184"/>
      <c r="EL193" s="184"/>
      <c r="EM193" s="184"/>
      <c r="EN193" s="184"/>
      <c r="EO193" s="184"/>
      <c r="EP193" s="184"/>
      <c r="EQ193" s="184"/>
      <c r="ER193" s="184"/>
      <c r="ES193" s="184"/>
      <c r="ET193" s="184"/>
      <c r="EU193" s="184"/>
      <c r="EV193" s="184"/>
      <c r="EW193" s="184"/>
      <c r="EX193" s="184"/>
      <c r="EY193" s="184"/>
      <c r="EZ193" s="184"/>
      <c r="FA193" s="184"/>
      <c r="FB193" s="184"/>
      <c r="FC193" s="184"/>
      <c r="FD193" s="184"/>
      <c r="FE193" s="184"/>
      <c r="FF193" s="184"/>
      <c r="FG193" s="184"/>
      <c r="FH193" s="184"/>
      <c r="FI193" s="184"/>
      <c r="FJ193" s="184"/>
      <c r="FK193" s="184"/>
      <c r="FL193" s="184"/>
      <c r="FM193" s="184"/>
      <c r="FN193" s="184"/>
      <c r="FO193" s="184"/>
      <c r="FP193" s="184"/>
      <c r="FQ193" s="184"/>
      <c r="FR193" s="184"/>
      <c r="FS193" s="184"/>
      <c r="FT193" s="184"/>
      <c r="FU193" s="184"/>
      <c r="FV193" s="184"/>
      <c r="FW193" s="184"/>
      <c r="FX193" s="184"/>
      <c r="FY193" s="184"/>
      <c r="FZ193" s="184"/>
      <c r="GA193" s="184"/>
      <c r="GB193" s="184"/>
      <c r="GC193" s="184"/>
      <c r="GD193" s="184"/>
      <c r="GE193" s="184"/>
      <c r="GF193" s="184"/>
      <c r="GG193" s="184"/>
      <c r="GH193" s="184"/>
      <c r="GI193" s="184"/>
      <c r="GJ193" s="184"/>
      <c r="GK193" s="184"/>
      <c r="GL193" s="184"/>
      <c r="GM193" s="184"/>
      <c r="GN193" s="184"/>
      <c r="GO193" s="184"/>
      <c r="GP193" s="184"/>
      <c r="GQ193" s="184"/>
      <c r="GR193" s="184"/>
      <c r="GS193" s="184"/>
      <c r="GT193" s="184"/>
      <c r="GU193" s="184"/>
      <c r="GV193" s="184"/>
      <c r="GW193" s="184"/>
      <c r="GX193" s="184"/>
      <c r="GY193" s="184"/>
      <c r="GZ193" s="184"/>
      <c r="HA193" s="184"/>
      <c r="HB193" s="184"/>
      <c r="HC193" s="184"/>
      <c r="HD193" s="184"/>
      <c r="HE193" s="184"/>
      <c r="HF193" s="184"/>
      <c r="HG193" s="184"/>
      <c r="HH193" s="184"/>
      <c r="HI193" s="184"/>
      <c r="HJ193" s="184"/>
      <c r="HK193" s="184"/>
      <c r="HL193" s="184"/>
      <c r="HM193" s="184"/>
      <c r="HN193" s="184"/>
      <c r="HO193" s="184"/>
      <c r="HP193" s="184"/>
      <c r="HQ193" s="184"/>
      <c r="HR193" s="184"/>
      <c r="HS193" s="184"/>
      <c r="HT193" s="184"/>
      <c r="HU193" s="184"/>
      <c r="HV193" s="184"/>
      <c r="HW193" s="184"/>
      <c r="HX193" s="184"/>
      <c r="HY193" s="184"/>
      <c r="HZ193" s="184"/>
      <c r="IA193" s="184"/>
      <c r="IB193" s="184"/>
    </row>
    <row r="194" spans="3:236" ht="13.15" customHeight="1">
      <c r="C194" s="182"/>
      <c r="D194" s="183"/>
      <c r="E194" s="184"/>
      <c r="F194" s="184"/>
      <c r="G194" s="184"/>
      <c r="H194" s="184"/>
      <c r="I194" s="184"/>
      <c r="J194" s="184"/>
      <c r="K194" s="184"/>
      <c r="L194" s="184"/>
      <c r="M194" s="185"/>
      <c r="N194" s="271"/>
      <c r="CM194" s="184"/>
      <c r="CN194" s="184"/>
      <c r="CO194" s="184"/>
      <c r="CP194" s="184"/>
      <c r="CQ194" s="184"/>
      <c r="CR194" s="184"/>
      <c r="CS194" s="184"/>
      <c r="CT194" s="184"/>
      <c r="CU194" s="184"/>
      <c r="CV194" s="184"/>
      <c r="CW194" s="184"/>
      <c r="CX194" s="184"/>
      <c r="CY194" s="184"/>
      <c r="CZ194" s="184"/>
      <c r="DA194" s="184"/>
      <c r="DB194" s="184"/>
      <c r="DC194" s="184"/>
      <c r="DD194" s="184"/>
      <c r="DE194" s="184"/>
      <c r="DF194" s="184"/>
      <c r="DG194" s="184"/>
      <c r="DH194" s="184"/>
      <c r="DI194" s="184"/>
      <c r="DJ194" s="184"/>
      <c r="DK194" s="184"/>
      <c r="DL194" s="184"/>
      <c r="DM194" s="184"/>
      <c r="DN194" s="184"/>
      <c r="DO194" s="184"/>
      <c r="DP194" s="184"/>
      <c r="DQ194" s="184"/>
      <c r="DR194" s="184"/>
      <c r="DS194" s="184"/>
      <c r="DT194" s="184"/>
      <c r="DU194" s="184"/>
      <c r="DV194" s="184"/>
      <c r="DW194" s="184"/>
      <c r="DX194" s="184"/>
      <c r="DY194" s="184"/>
      <c r="DZ194" s="184"/>
      <c r="EA194" s="184"/>
      <c r="EB194" s="184"/>
      <c r="EC194" s="184"/>
      <c r="ED194" s="184"/>
      <c r="EE194" s="184"/>
      <c r="EF194" s="184"/>
      <c r="EG194" s="184"/>
      <c r="EH194" s="184"/>
      <c r="EI194" s="184"/>
      <c r="EJ194" s="184"/>
      <c r="EK194" s="184"/>
      <c r="EL194" s="184"/>
      <c r="EM194" s="184"/>
      <c r="EN194" s="184"/>
      <c r="EO194" s="184"/>
      <c r="EP194" s="184"/>
      <c r="EQ194" s="184"/>
      <c r="ER194" s="184"/>
      <c r="ES194" s="184"/>
      <c r="ET194" s="184"/>
      <c r="EU194" s="184"/>
      <c r="EV194" s="184"/>
      <c r="EW194" s="184"/>
      <c r="EX194" s="184"/>
      <c r="EY194" s="184"/>
      <c r="EZ194" s="184"/>
      <c r="FA194" s="184"/>
      <c r="FB194" s="184"/>
      <c r="FC194" s="184"/>
      <c r="FD194" s="184"/>
      <c r="FE194" s="184"/>
      <c r="FF194" s="184"/>
      <c r="FG194" s="184"/>
      <c r="FH194" s="184"/>
      <c r="FI194" s="184"/>
      <c r="FJ194" s="184"/>
      <c r="FK194" s="184"/>
      <c r="FL194" s="184"/>
      <c r="FM194" s="184"/>
      <c r="FN194" s="184"/>
      <c r="FO194" s="184"/>
      <c r="FP194" s="184"/>
      <c r="FQ194" s="184"/>
      <c r="FR194" s="184"/>
      <c r="FS194" s="184"/>
      <c r="FT194" s="184"/>
      <c r="FU194" s="184"/>
      <c r="FV194" s="184"/>
      <c r="FW194" s="184"/>
      <c r="FX194" s="184"/>
      <c r="FY194" s="184"/>
      <c r="FZ194" s="184"/>
      <c r="GA194" s="184"/>
      <c r="GB194" s="184"/>
      <c r="GC194" s="184"/>
      <c r="GD194" s="184"/>
      <c r="GE194" s="184"/>
      <c r="GF194" s="184"/>
      <c r="GG194" s="184"/>
      <c r="GH194" s="184"/>
      <c r="GI194" s="184"/>
      <c r="GJ194" s="184"/>
      <c r="GK194" s="184"/>
      <c r="GL194" s="184"/>
      <c r="GM194" s="184"/>
      <c r="GN194" s="184"/>
      <c r="GO194" s="184"/>
      <c r="GP194" s="184"/>
      <c r="GQ194" s="184"/>
      <c r="GR194" s="184"/>
      <c r="GS194" s="184"/>
      <c r="GT194" s="184"/>
      <c r="GU194" s="184"/>
      <c r="GV194" s="184"/>
      <c r="GW194" s="184"/>
      <c r="GX194" s="184"/>
      <c r="GY194" s="184"/>
      <c r="GZ194" s="184"/>
      <c r="HA194" s="184"/>
      <c r="HB194" s="184"/>
      <c r="HC194" s="184"/>
      <c r="HD194" s="184"/>
      <c r="HE194" s="184"/>
      <c r="HF194" s="184"/>
      <c r="HG194" s="184"/>
      <c r="HH194" s="184"/>
      <c r="HI194" s="184"/>
      <c r="HJ194" s="184"/>
      <c r="HK194" s="184"/>
      <c r="HL194" s="184"/>
      <c r="HM194" s="184"/>
      <c r="HN194" s="184"/>
      <c r="HO194" s="184"/>
      <c r="HP194" s="184"/>
      <c r="HQ194" s="184"/>
      <c r="HR194" s="184"/>
      <c r="HS194" s="184"/>
      <c r="HT194" s="184"/>
      <c r="HU194" s="184"/>
      <c r="HV194" s="184"/>
      <c r="HW194" s="184"/>
      <c r="HX194" s="184"/>
      <c r="HY194" s="184"/>
      <c r="HZ194" s="184"/>
      <c r="IA194" s="184"/>
      <c r="IB194" s="184"/>
    </row>
    <row r="195" spans="3:236" ht="13.15" customHeight="1">
      <c r="C195" s="182"/>
      <c r="D195" s="183"/>
      <c r="E195" s="184"/>
      <c r="F195" s="184"/>
      <c r="G195" s="184"/>
      <c r="H195" s="184"/>
      <c r="I195" s="184"/>
      <c r="J195" s="184"/>
      <c r="K195" s="184"/>
      <c r="L195" s="184"/>
      <c r="M195" s="185"/>
      <c r="N195" s="271"/>
      <c r="CM195" s="184"/>
      <c r="CN195" s="184"/>
      <c r="CO195" s="184"/>
      <c r="CP195" s="184"/>
      <c r="CQ195" s="184"/>
      <c r="CR195" s="184"/>
      <c r="CS195" s="184"/>
      <c r="CT195" s="184"/>
      <c r="CU195" s="184"/>
      <c r="CV195" s="184"/>
      <c r="CW195" s="184"/>
      <c r="CX195" s="184"/>
      <c r="CY195" s="184"/>
      <c r="CZ195" s="184"/>
      <c r="DA195" s="184"/>
      <c r="DB195" s="184"/>
      <c r="DC195" s="184"/>
      <c r="DD195" s="184"/>
      <c r="DE195" s="184"/>
      <c r="DF195" s="184"/>
      <c r="DG195" s="184"/>
      <c r="DH195" s="184"/>
      <c r="DI195" s="184"/>
      <c r="DJ195" s="184"/>
      <c r="DK195" s="184"/>
      <c r="DL195" s="184"/>
      <c r="DM195" s="184"/>
      <c r="DN195" s="184"/>
      <c r="DO195" s="184"/>
      <c r="DP195" s="184"/>
      <c r="DQ195" s="184"/>
      <c r="DR195" s="184"/>
      <c r="DS195" s="184"/>
      <c r="DT195" s="184"/>
      <c r="DU195" s="184"/>
      <c r="DV195" s="184"/>
      <c r="DW195" s="184"/>
      <c r="DX195" s="184"/>
      <c r="DY195" s="184"/>
      <c r="DZ195" s="184"/>
      <c r="EA195" s="184"/>
      <c r="EB195" s="184"/>
      <c r="EC195" s="184"/>
      <c r="ED195" s="184"/>
      <c r="EE195" s="184"/>
      <c r="EF195" s="184"/>
      <c r="EG195" s="184"/>
      <c r="EH195" s="184"/>
      <c r="EI195" s="184"/>
      <c r="EJ195" s="184"/>
      <c r="EK195" s="184"/>
      <c r="EL195" s="184"/>
      <c r="EM195" s="184"/>
      <c r="EN195" s="184"/>
      <c r="EO195" s="184"/>
      <c r="EP195" s="184"/>
      <c r="EQ195" s="184"/>
      <c r="ER195" s="184"/>
      <c r="ES195" s="184"/>
      <c r="ET195" s="184"/>
      <c r="EU195" s="184"/>
      <c r="EV195" s="184"/>
      <c r="EW195" s="184"/>
      <c r="EX195" s="184"/>
      <c r="EY195" s="184"/>
      <c r="EZ195" s="184"/>
      <c r="FA195" s="184"/>
      <c r="FB195" s="184"/>
      <c r="FC195" s="184"/>
      <c r="FD195" s="184"/>
      <c r="FE195" s="184"/>
      <c r="FF195" s="184"/>
      <c r="FG195" s="184"/>
      <c r="FH195" s="184"/>
      <c r="FI195" s="184"/>
      <c r="FJ195" s="184"/>
      <c r="FK195" s="184"/>
      <c r="FL195" s="184"/>
      <c r="FM195" s="184"/>
      <c r="FN195" s="184"/>
      <c r="FO195" s="184"/>
      <c r="FP195" s="184"/>
      <c r="FQ195" s="184"/>
      <c r="FR195" s="184"/>
      <c r="FS195" s="184"/>
      <c r="FT195" s="184"/>
      <c r="FU195" s="184"/>
      <c r="FV195" s="184"/>
      <c r="FW195" s="184"/>
      <c r="FX195" s="184"/>
      <c r="FY195" s="184"/>
      <c r="FZ195" s="184"/>
      <c r="GA195" s="184"/>
      <c r="GB195" s="184"/>
      <c r="GC195" s="184"/>
      <c r="GD195" s="184"/>
      <c r="GE195" s="184"/>
      <c r="GF195" s="184"/>
      <c r="GG195" s="184"/>
      <c r="GH195" s="184"/>
      <c r="GI195" s="184"/>
      <c r="GJ195" s="184"/>
      <c r="GK195" s="184"/>
      <c r="GL195" s="184"/>
      <c r="GM195" s="184"/>
      <c r="GN195" s="184"/>
      <c r="GO195" s="184"/>
      <c r="GP195" s="184"/>
      <c r="GQ195" s="184"/>
      <c r="GR195" s="184"/>
      <c r="GS195" s="184"/>
      <c r="GT195" s="184"/>
      <c r="GU195" s="184"/>
      <c r="GV195" s="184"/>
      <c r="GW195" s="184"/>
      <c r="GX195" s="184"/>
      <c r="GY195" s="184"/>
      <c r="GZ195" s="184"/>
      <c r="HA195" s="184"/>
      <c r="HB195" s="184"/>
      <c r="HC195" s="184"/>
      <c r="HD195" s="184"/>
      <c r="HE195" s="184"/>
      <c r="HF195" s="184"/>
      <c r="HG195" s="184"/>
      <c r="HH195" s="184"/>
      <c r="HI195" s="184"/>
      <c r="HJ195" s="184"/>
      <c r="HK195" s="184"/>
      <c r="HL195" s="184"/>
      <c r="HM195" s="184"/>
      <c r="HN195" s="184"/>
      <c r="HO195" s="184"/>
      <c r="HP195" s="184"/>
      <c r="HQ195" s="184"/>
      <c r="HR195" s="184"/>
      <c r="HS195" s="184"/>
      <c r="HT195" s="184"/>
      <c r="HU195" s="184"/>
      <c r="HV195" s="184"/>
      <c r="HW195" s="184"/>
      <c r="HX195" s="184"/>
      <c r="HY195" s="184"/>
      <c r="HZ195" s="184"/>
      <c r="IA195" s="184"/>
      <c r="IB195" s="184"/>
    </row>
    <row r="196" spans="3:236" ht="13.15" customHeight="1">
      <c r="C196" s="182"/>
      <c r="D196" s="183"/>
      <c r="E196" s="184"/>
      <c r="F196" s="184"/>
      <c r="G196" s="184"/>
      <c r="H196" s="184"/>
      <c r="I196" s="184"/>
      <c r="J196" s="184"/>
      <c r="K196" s="184"/>
      <c r="L196" s="184"/>
      <c r="M196" s="185"/>
      <c r="N196" s="271"/>
      <c r="CM196" s="184"/>
      <c r="CN196" s="184"/>
      <c r="CO196" s="184"/>
      <c r="CP196" s="184"/>
      <c r="CQ196" s="184"/>
      <c r="CR196" s="184"/>
      <c r="CS196" s="184"/>
      <c r="CT196" s="184"/>
      <c r="CU196" s="184"/>
      <c r="CV196" s="184"/>
      <c r="CW196" s="184"/>
      <c r="CX196" s="184"/>
      <c r="CY196" s="184"/>
      <c r="CZ196" s="184"/>
      <c r="DA196" s="184"/>
      <c r="DB196" s="184"/>
      <c r="DC196" s="184"/>
      <c r="DD196" s="184"/>
      <c r="DE196" s="184"/>
      <c r="DF196" s="184"/>
      <c r="DG196" s="184"/>
      <c r="DH196" s="184"/>
      <c r="DI196" s="184"/>
      <c r="DJ196" s="184"/>
      <c r="DK196" s="184"/>
      <c r="DL196" s="184"/>
      <c r="DM196" s="184"/>
      <c r="DN196" s="184"/>
      <c r="DO196" s="184"/>
      <c r="DP196" s="184"/>
      <c r="DQ196" s="184"/>
      <c r="DR196" s="184"/>
      <c r="DS196" s="184"/>
      <c r="DT196" s="184"/>
      <c r="DU196" s="184"/>
      <c r="DV196" s="184"/>
      <c r="DW196" s="184"/>
      <c r="DX196" s="184"/>
      <c r="DY196" s="184"/>
      <c r="DZ196" s="184"/>
      <c r="EA196" s="184"/>
      <c r="EB196" s="184"/>
      <c r="EC196" s="184"/>
      <c r="ED196" s="184"/>
      <c r="EE196" s="184"/>
      <c r="EF196" s="184"/>
      <c r="EG196" s="184"/>
      <c r="EH196" s="184"/>
      <c r="EI196" s="184"/>
      <c r="EJ196" s="184"/>
      <c r="EK196" s="184"/>
      <c r="EL196" s="184"/>
      <c r="EM196" s="184"/>
      <c r="EN196" s="184"/>
      <c r="EO196" s="184"/>
      <c r="EP196" s="184"/>
      <c r="EQ196" s="184"/>
      <c r="ER196" s="184"/>
      <c r="ES196" s="184"/>
      <c r="ET196" s="184"/>
      <c r="EU196" s="184"/>
      <c r="EV196" s="184"/>
      <c r="EW196" s="184"/>
      <c r="EX196" s="184"/>
      <c r="EY196" s="184"/>
      <c r="EZ196" s="184"/>
      <c r="FA196" s="184"/>
      <c r="FB196" s="184"/>
      <c r="FC196" s="184"/>
      <c r="FD196" s="184"/>
      <c r="FE196" s="184"/>
      <c r="FF196" s="184"/>
      <c r="FG196" s="184"/>
      <c r="FH196" s="184"/>
      <c r="FI196" s="184"/>
      <c r="FJ196" s="184"/>
      <c r="FK196" s="184"/>
      <c r="FL196" s="184"/>
      <c r="FM196" s="184"/>
      <c r="FN196" s="184"/>
      <c r="FO196" s="184"/>
      <c r="FP196" s="184"/>
      <c r="FQ196" s="184"/>
      <c r="FR196" s="184"/>
      <c r="FS196" s="184"/>
      <c r="FT196" s="184"/>
      <c r="FU196" s="184"/>
      <c r="FV196" s="184"/>
      <c r="FW196" s="184"/>
      <c r="FX196" s="184"/>
      <c r="FY196" s="184"/>
      <c r="FZ196" s="184"/>
      <c r="GA196" s="184"/>
      <c r="GB196" s="184"/>
      <c r="GC196" s="184"/>
      <c r="GD196" s="184"/>
      <c r="GE196" s="184"/>
      <c r="GF196" s="184"/>
      <c r="GG196" s="184"/>
      <c r="GH196" s="184"/>
      <c r="GI196" s="184"/>
      <c r="GJ196" s="184"/>
      <c r="GK196" s="184"/>
      <c r="GL196" s="184"/>
      <c r="GM196" s="184"/>
      <c r="GN196" s="184"/>
      <c r="GO196" s="184"/>
      <c r="GP196" s="184"/>
      <c r="GQ196" s="184"/>
      <c r="GR196" s="184"/>
      <c r="GS196" s="184"/>
      <c r="GT196" s="184"/>
      <c r="GU196" s="184"/>
      <c r="GV196" s="184"/>
      <c r="GW196" s="184"/>
      <c r="GX196" s="184"/>
      <c r="GY196" s="184"/>
      <c r="GZ196" s="184"/>
      <c r="HA196" s="184"/>
      <c r="HB196" s="184"/>
      <c r="HC196" s="184"/>
      <c r="HD196" s="184"/>
      <c r="HE196" s="184"/>
      <c r="HF196" s="184"/>
      <c r="HG196" s="184"/>
      <c r="HH196" s="184"/>
      <c r="HI196" s="184"/>
      <c r="HJ196" s="184"/>
      <c r="HK196" s="184"/>
      <c r="HL196" s="184"/>
      <c r="HM196" s="184"/>
      <c r="HN196" s="184"/>
      <c r="HO196" s="184"/>
      <c r="HP196" s="184"/>
      <c r="HQ196" s="184"/>
      <c r="HR196" s="184"/>
      <c r="HS196" s="184"/>
      <c r="HT196" s="184"/>
      <c r="HU196" s="184"/>
      <c r="HV196" s="184"/>
      <c r="HW196" s="184"/>
      <c r="HX196" s="184"/>
      <c r="HY196" s="184"/>
      <c r="HZ196" s="184"/>
      <c r="IA196" s="184"/>
      <c r="IB196" s="184"/>
    </row>
    <row r="197" spans="3:236" ht="13.15" customHeight="1">
      <c r="C197" s="182"/>
      <c r="D197" s="183"/>
      <c r="E197" s="184"/>
      <c r="F197" s="184"/>
      <c r="G197" s="184"/>
      <c r="H197" s="184"/>
      <c r="I197" s="184"/>
      <c r="J197" s="184"/>
      <c r="K197" s="184"/>
      <c r="L197" s="184"/>
      <c r="M197" s="185"/>
      <c r="CM197" s="184"/>
      <c r="CN197" s="184"/>
      <c r="CO197" s="184"/>
      <c r="CP197" s="184"/>
      <c r="CQ197" s="184"/>
      <c r="CR197" s="184"/>
      <c r="CS197" s="184"/>
      <c r="CT197" s="184"/>
      <c r="CU197" s="184"/>
      <c r="CV197" s="184"/>
      <c r="CW197" s="184"/>
      <c r="CX197" s="184"/>
      <c r="CY197" s="184"/>
      <c r="CZ197" s="184"/>
      <c r="DA197" s="184"/>
      <c r="DB197" s="184"/>
      <c r="DC197" s="184"/>
      <c r="DD197" s="184"/>
      <c r="DE197" s="184"/>
      <c r="DF197" s="184"/>
      <c r="DG197" s="184"/>
      <c r="DH197" s="184"/>
      <c r="DI197" s="184"/>
      <c r="DJ197" s="184"/>
      <c r="DK197" s="184"/>
      <c r="DL197" s="184"/>
      <c r="DM197" s="184"/>
      <c r="DN197" s="184"/>
      <c r="DO197" s="184"/>
      <c r="DP197" s="184"/>
      <c r="DQ197" s="184"/>
      <c r="DR197" s="184"/>
      <c r="DS197" s="184"/>
      <c r="DT197" s="184"/>
      <c r="DU197" s="184"/>
      <c r="DV197" s="184"/>
      <c r="DW197" s="184"/>
      <c r="DX197" s="184"/>
      <c r="DY197" s="184"/>
      <c r="DZ197" s="184"/>
      <c r="EA197" s="184"/>
      <c r="EB197" s="184"/>
      <c r="EC197" s="184"/>
      <c r="ED197" s="184"/>
      <c r="EE197" s="184"/>
      <c r="EF197" s="184"/>
      <c r="EG197" s="184"/>
      <c r="EH197" s="184"/>
      <c r="EI197" s="184"/>
      <c r="EJ197" s="184"/>
      <c r="EK197" s="184"/>
      <c r="EL197" s="184"/>
      <c r="EM197" s="184"/>
      <c r="EN197" s="184"/>
      <c r="EO197" s="184"/>
      <c r="EP197" s="184"/>
      <c r="EQ197" s="184"/>
      <c r="ER197" s="184"/>
      <c r="ES197" s="184"/>
      <c r="ET197" s="184"/>
      <c r="EU197" s="184"/>
      <c r="EV197" s="184"/>
      <c r="EW197" s="184"/>
      <c r="EX197" s="184"/>
      <c r="EY197" s="184"/>
      <c r="EZ197" s="184"/>
      <c r="FA197" s="184"/>
      <c r="FB197" s="184"/>
      <c r="FC197" s="184"/>
      <c r="FD197" s="184"/>
      <c r="FE197" s="184"/>
      <c r="FF197" s="184"/>
      <c r="FG197" s="184"/>
      <c r="FH197" s="184"/>
      <c r="FI197" s="184"/>
      <c r="FJ197" s="184"/>
      <c r="FK197" s="184"/>
      <c r="FL197" s="184"/>
      <c r="FM197" s="184"/>
      <c r="FN197" s="184"/>
      <c r="FO197" s="184"/>
      <c r="FP197" s="184"/>
      <c r="FQ197" s="184"/>
      <c r="FR197" s="184"/>
      <c r="FS197" s="184"/>
      <c r="FT197" s="184"/>
      <c r="FU197" s="184"/>
      <c r="FV197" s="184"/>
      <c r="FW197" s="184"/>
      <c r="FX197" s="184"/>
      <c r="FY197" s="184"/>
      <c r="FZ197" s="184"/>
      <c r="GA197" s="184"/>
      <c r="GB197" s="184"/>
      <c r="GC197" s="184"/>
      <c r="GD197" s="184"/>
      <c r="GE197" s="184"/>
      <c r="GF197" s="184"/>
      <c r="GG197" s="184"/>
      <c r="GH197" s="184"/>
      <c r="GI197" s="184"/>
      <c r="GJ197" s="184"/>
      <c r="GK197" s="184"/>
      <c r="GL197" s="184"/>
      <c r="GM197" s="184"/>
      <c r="GN197" s="184"/>
      <c r="GO197" s="184"/>
      <c r="GP197" s="184"/>
      <c r="GQ197" s="184"/>
      <c r="GR197" s="184"/>
      <c r="GS197" s="184"/>
      <c r="GT197" s="184"/>
      <c r="GU197" s="184"/>
      <c r="GV197" s="184"/>
      <c r="GW197" s="184"/>
      <c r="GX197" s="184"/>
      <c r="GY197" s="184"/>
      <c r="GZ197" s="184"/>
      <c r="HA197" s="184"/>
      <c r="HB197" s="184"/>
      <c r="HC197" s="184"/>
      <c r="HD197" s="184"/>
      <c r="HE197" s="184"/>
      <c r="HF197" s="184"/>
      <c r="HG197" s="184"/>
      <c r="HH197" s="184"/>
      <c r="HI197" s="184"/>
      <c r="HJ197" s="184"/>
      <c r="HK197" s="184"/>
      <c r="HL197" s="184"/>
      <c r="HM197" s="184"/>
      <c r="HN197" s="184"/>
      <c r="HO197" s="184"/>
      <c r="HP197" s="184"/>
      <c r="HQ197" s="184"/>
      <c r="HR197" s="184"/>
      <c r="HS197" s="184"/>
      <c r="HT197" s="184"/>
      <c r="HU197" s="184"/>
      <c r="HV197" s="184"/>
      <c r="HW197" s="184"/>
      <c r="HX197" s="184"/>
      <c r="HY197" s="184"/>
      <c r="HZ197" s="184"/>
      <c r="IA197" s="184"/>
      <c r="IB197" s="184"/>
    </row>
    <row r="198" spans="3:236" ht="13.15" customHeight="1">
      <c r="C198" s="182"/>
      <c r="D198" s="183"/>
      <c r="E198" s="184"/>
      <c r="F198" s="184"/>
      <c r="G198" s="184"/>
      <c r="H198" s="184"/>
      <c r="I198" s="184"/>
      <c r="J198" s="184"/>
      <c r="K198" s="184"/>
      <c r="L198" s="184"/>
      <c r="M198" s="185"/>
      <c r="CM198" s="184"/>
      <c r="CN198" s="184"/>
      <c r="CO198" s="184"/>
      <c r="CP198" s="184"/>
      <c r="CQ198" s="184"/>
      <c r="CR198" s="184"/>
      <c r="CS198" s="184"/>
      <c r="CT198" s="184"/>
      <c r="CU198" s="184"/>
      <c r="CV198" s="184"/>
      <c r="CW198" s="184"/>
      <c r="CX198" s="184"/>
      <c r="CY198" s="184"/>
      <c r="CZ198" s="184"/>
      <c r="DA198" s="184"/>
      <c r="DB198" s="184"/>
      <c r="DC198" s="184"/>
      <c r="DD198" s="184"/>
      <c r="DE198" s="184"/>
      <c r="DF198" s="184"/>
      <c r="DG198" s="184"/>
      <c r="DH198" s="184"/>
      <c r="DI198" s="184"/>
      <c r="DJ198" s="184"/>
      <c r="DK198" s="184"/>
      <c r="DL198" s="184"/>
      <c r="DM198" s="184"/>
      <c r="DN198" s="184"/>
      <c r="DO198" s="184"/>
      <c r="DP198" s="184"/>
      <c r="DQ198" s="184"/>
      <c r="DR198" s="184"/>
      <c r="DS198" s="184"/>
      <c r="DT198" s="184"/>
      <c r="DU198" s="184"/>
      <c r="DV198" s="184"/>
      <c r="DW198" s="184"/>
      <c r="DX198" s="184"/>
      <c r="DY198" s="184"/>
      <c r="DZ198" s="184"/>
      <c r="EA198" s="184"/>
      <c r="EB198" s="184"/>
      <c r="EC198" s="184"/>
      <c r="ED198" s="184"/>
      <c r="EE198" s="184"/>
      <c r="EF198" s="184"/>
      <c r="EG198" s="184"/>
      <c r="EH198" s="184"/>
      <c r="EI198" s="184"/>
      <c r="EJ198" s="184"/>
      <c r="EK198" s="184"/>
      <c r="EL198" s="184"/>
      <c r="EM198" s="184"/>
      <c r="EN198" s="184"/>
      <c r="EO198" s="184"/>
      <c r="EP198" s="184"/>
      <c r="EQ198" s="184"/>
      <c r="ER198" s="184"/>
      <c r="ES198" s="184"/>
      <c r="ET198" s="184"/>
      <c r="EU198" s="184"/>
      <c r="EV198" s="184"/>
      <c r="EW198" s="184"/>
      <c r="EX198" s="184"/>
      <c r="EY198" s="184"/>
      <c r="EZ198" s="184"/>
      <c r="FA198" s="184"/>
      <c r="FB198" s="184"/>
      <c r="FC198" s="184"/>
      <c r="FD198" s="184"/>
      <c r="FE198" s="184"/>
      <c r="FF198" s="184"/>
      <c r="FG198" s="184"/>
      <c r="FH198" s="184"/>
      <c r="FI198" s="184"/>
      <c r="FJ198" s="184"/>
      <c r="FK198" s="184"/>
      <c r="FL198" s="184"/>
      <c r="FM198" s="184"/>
      <c r="FN198" s="184"/>
      <c r="FO198" s="184"/>
      <c r="FP198" s="184"/>
      <c r="FQ198" s="184"/>
      <c r="FR198" s="184"/>
      <c r="FS198" s="184"/>
      <c r="FT198" s="184"/>
      <c r="FU198" s="184"/>
      <c r="FV198" s="184"/>
      <c r="FW198" s="184"/>
      <c r="FX198" s="184"/>
      <c r="FY198" s="184"/>
      <c r="FZ198" s="184"/>
      <c r="GA198" s="184"/>
      <c r="GB198" s="184"/>
      <c r="GC198" s="184"/>
      <c r="GD198" s="184"/>
      <c r="GE198" s="184"/>
      <c r="GF198" s="184"/>
      <c r="GG198" s="184"/>
      <c r="GH198" s="184"/>
      <c r="GI198" s="184"/>
      <c r="GJ198" s="184"/>
      <c r="GK198" s="184"/>
      <c r="GL198" s="184"/>
      <c r="GM198" s="184"/>
      <c r="GN198" s="184"/>
      <c r="GO198" s="184"/>
      <c r="GP198" s="184"/>
      <c r="GQ198" s="184"/>
      <c r="GR198" s="184"/>
      <c r="GS198" s="184"/>
      <c r="GT198" s="184"/>
      <c r="GU198" s="184"/>
      <c r="GV198" s="184"/>
      <c r="GW198" s="184"/>
      <c r="GX198" s="184"/>
      <c r="GY198" s="184"/>
      <c r="GZ198" s="184"/>
      <c r="HA198" s="184"/>
      <c r="HB198" s="184"/>
      <c r="HC198" s="184"/>
      <c r="HD198" s="184"/>
      <c r="HE198" s="184"/>
      <c r="HF198" s="184"/>
      <c r="HG198" s="184"/>
      <c r="HH198" s="184"/>
      <c r="HI198" s="184"/>
      <c r="HJ198" s="184"/>
      <c r="HK198" s="184"/>
      <c r="HL198" s="184"/>
      <c r="HM198" s="184"/>
      <c r="HN198" s="184"/>
      <c r="HO198" s="184"/>
      <c r="HP198" s="184"/>
      <c r="HQ198" s="184"/>
      <c r="HR198" s="184"/>
      <c r="HS198" s="184"/>
      <c r="HT198" s="184"/>
      <c r="HU198" s="184"/>
      <c r="HV198" s="184"/>
      <c r="HW198" s="184"/>
      <c r="HX198" s="184"/>
      <c r="HY198" s="184"/>
      <c r="HZ198" s="184"/>
      <c r="IA198" s="184"/>
      <c r="IB198" s="184"/>
    </row>
    <row r="199" spans="3:236" ht="13.15" customHeight="1">
      <c r="C199" s="182"/>
      <c r="D199" s="183"/>
      <c r="E199" s="184"/>
      <c r="F199" s="184"/>
      <c r="G199" s="184"/>
      <c r="H199" s="184"/>
      <c r="I199" s="184"/>
      <c r="J199" s="184"/>
      <c r="K199" s="184"/>
      <c r="L199" s="184"/>
      <c r="M199" s="185"/>
      <c r="CM199" s="184"/>
      <c r="CN199" s="184"/>
      <c r="CO199" s="184"/>
      <c r="CP199" s="184"/>
      <c r="CQ199" s="184"/>
      <c r="CR199" s="184"/>
      <c r="CS199" s="184"/>
      <c r="CT199" s="184"/>
      <c r="CU199" s="184"/>
      <c r="CV199" s="184"/>
      <c r="CW199" s="184"/>
      <c r="CX199" s="184"/>
      <c r="CY199" s="184"/>
      <c r="CZ199" s="184"/>
      <c r="DA199" s="184"/>
      <c r="DB199" s="184"/>
      <c r="DC199" s="184"/>
      <c r="DD199" s="184"/>
      <c r="DE199" s="184"/>
      <c r="DF199" s="184"/>
      <c r="DG199" s="184"/>
      <c r="DH199" s="184"/>
      <c r="DI199" s="184"/>
      <c r="DJ199" s="184"/>
      <c r="DK199" s="184"/>
      <c r="DL199" s="184"/>
      <c r="DM199" s="184"/>
      <c r="DN199" s="184"/>
      <c r="DO199" s="184"/>
      <c r="DP199" s="184"/>
      <c r="DQ199" s="184"/>
      <c r="DR199" s="184"/>
      <c r="DS199" s="184"/>
      <c r="DT199" s="184"/>
      <c r="DU199" s="184"/>
      <c r="DV199" s="184"/>
      <c r="DW199" s="184"/>
      <c r="DX199" s="184"/>
      <c r="DY199" s="184"/>
      <c r="DZ199" s="184"/>
      <c r="EA199" s="184"/>
      <c r="EB199" s="184"/>
      <c r="EC199" s="184"/>
      <c r="ED199" s="184"/>
      <c r="EE199" s="184"/>
      <c r="EF199" s="184"/>
      <c r="EG199" s="184"/>
      <c r="EH199" s="184"/>
      <c r="EI199" s="184"/>
      <c r="EJ199" s="184"/>
      <c r="EK199" s="184"/>
      <c r="EL199" s="184"/>
      <c r="EM199" s="184"/>
      <c r="EN199" s="184"/>
      <c r="EO199" s="184"/>
      <c r="EP199" s="184"/>
      <c r="EQ199" s="184"/>
      <c r="ER199" s="184"/>
      <c r="ES199" s="184"/>
      <c r="ET199" s="184"/>
      <c r="EU199" s="184"/>
      <c r="EV199" s="184"/>
      <c r="EW199" s="184"/>
      <c r="EX199" s="184"/>
      <c r="EY199" s="184"/>
      <c r="EZ199" s="184"/>
      <c r="FA199" s="184"/>
      <c r="FB199" s="184"/>
      <c r="FC199" s="184"/>
      <c r="FD199" s="184"/>
      <c r="FE199" s="184"/>
      <c r="FF199" s="184"/>
      <c r="FG199" s="184"/>
      <c r="FH199" s="184"/>
      <c r="FI199" s="184"/>
      <c r="FJ199" s="184"/>
      <c r="FK199" s="184"/>
      <c r="FL199" s="184"/>
      <c r="FM199" s="184"/>
      <c r="FN199" s="184"/>
      <c r="FO199" s="184"/>
      <c r="FP199" s="184"/>
      <c r="FQ199" s="184"/>
      <c r="FR199" s="184"/>
      <c r="FS199" s="184"/>
      <c r="FT199" s="184"/>
      <c r="FU199" s="184"/>
      <c r="FV199" s="184"/>
      <c r="FW199" s="184"/>
      <c r="FX199" s="184"/>
      <c r="FY199" s="184"/>
      <c r="FZ199" s="184"/>
      <c r="GA199" s="184"/>
      <c r="GB199" s="184"/>
      <c r="GC199" s="184"/>
      <c r="GD199" s="184"/>
      <c r="GE199" s="184"/>
      <c r="GF199" s="184"/>
      <c r="GG199" s="184"/>
      <c r="GH199" s="184"/>
      <c r="GI199" s="184"/>
      <c r="GJ199" s="184"/>
      <c r="GK199" s="184"/>
      <c r="GL199" s="184"/>
      <c r="GM199" s="184"/>
      <c r="GN199" s="184"/>
      <c r="GO199" s="184"/>
      <c r="GP199" s="184"/>
      <c r="GQ199" s="184"/>
      <c r="GR199" s="184"/>
      <c r="GS199" s="184"/>
      <c r="GT199" s="184"/>
      <c r="GU199" s="184"/>
      <c r="GV199" s="184"/>
      <c r="GW199" s="184"/>
      <c r="GX199" s="184"/>
      <c r="GY199" s="184"/>
      <c r="GZ199" s="184"/>
      <c r="HA199" s="184"/>
      <c r="HB199" s="184"/>
      <c r="HC199" s="184"/>
      <c r="HD199" s="184"/>
      <c r="HE199" s="184"/>
      <c r="HF199" s="184"/>
      <c r="HG199" s="184"/>
      <c r="HH199" s="184"/>
      <c r="HI199" s="184"/>
      <c r="HJ199" s="184"/>
      <c r="HK199" s="184"/>
      <c r="HL199" s="184"/>
      <c r="HM199" s="184"/>
      <c r="HN199" s="184"/>
      <c r="HO199" s="184"/>
      <c r="HP199" s="184"/>
      <c r="HQ199" s="184"/>
      <c r="HR199" s="184"/>
      <c r="HS199" s="184"/>
      <c r="HT199" s="184"/>
      <c r="HU199" s="184"/>
      <c r="HV199" s="184"/>
      <c r="HW199" s="184"/>
      <c r="HX199" s="184"/>
      <c r="HY199" s="184"/>
      <c r="HZ199" s="184"/>
      <c r="IA199" s="184"/>
      <c r="IB199" s="184"/>
    </row>
    <row r="200" spans="3:236" ht="13.15" customHeight="1">
      <c r="C200" s="182"/>
      <c r="D200" s="183"/>
      <c r="E200" s="184"/>
      <c r="F200" s="184"/>
      <c r="G200" s="184"/>
      <c r="H200" s="184"/>
      <c r="I200" s="184"/>
      <c r="J200" s="184"/>
      <c r="K200" s="184"/>
      <c r="L200" s="184"/>
      <c r="M200" s="185"/>
      <c r="CM200" s="184"/>
      <c r="CN200" s="184"/>
      <c r="CO200" s="184"/>
      <c r="CP200" s="184"/>
      <c r="CQ200" s="184"/>
      <c r="CR200" s="184"/>
      <c r="CS200" s="184"/>
      <c r="CT200" s="184"/>
      <c r="CU200" s="184"/>
      <c r="CV200" s="184"/>
      <c r="CW200" s="184"/>
      <c r="CX200" s="184"/>
      <c r="CY200" s="184"/>
      <c r="CZ200" s="184"/>
      <c r="DA200" s="184"/>
      <c r="DB200" s="184"/>
      <c r="DC200" s="184"/>
      <c r="DD200" s="184"/>
      <c r="DE200" s="184"/>
      <c r="DF200" s="184"/>
      <c r="DG200" s="184"/>
      <c r="DH200" s="184"/>
      <c r="DI200" s="184"/>
      <c r="DJ200" s="184"/>
      <c r="DK200" s="184"/>
      <c r="DL200" s="184"/>
      <c r="DM200" s="184"/>
      <c r="DN200" s="184"/>
      <c r="DO200" s="184"/>
      <c r="DP200" s="184"/>
      <c r="DQ200" s="184"/>
      <c r="DR200" s="184"/>
      <c r="DS200" s="184"/>
      <c r="DT200" s="184"/>
      <c r="DU200" s="184"/>
      <c r="DV200" s="184"/>
      <c r="DW200" s="184"/>
      <c r="DX200" s="184"/>
      <c r="DY200" s="184"/>
      <c r="DZ200" s="184"/>
      <c r="EA200" s="184"/>
      <c r="EB200" s="184"/>
      <c r="EC200" s="184"/>
      <c r="ED200" s="184"/>
      <c r="EE200" s="184"/>
      <c r="EF200" s="184"/>
      <c r="EG200" s="184"/>
      <c r="EH200" s="184"/>
      <c r="EI200" s="184"/>
      <c r="EJ200" s="184"/>
      <c r="EK200" s="184"/>
      <c r="EL200" s="184"/>
      <c r="EM200" s="184"/>
      <c r="EN200" s="184"/>
      <c r="EO200" s="184"/>
      <c r="EP200" s="184"/>
      <c r="EQ200" s="184"/>
      <c r="ER200" s="184"/>
      <c r="ES200" s="184"/>
      <c r="ET200" s="184"/>
      <c r="EU200" s="184"/>
      <c r="EV200" s="184"/>
      <c r="EW200" s="184"/>
      <c r="EX200" s="184"/>
      <c r="EY200" s="184"/>
      <c r="EZ200" s="184"/>
      <c r="FA200" s="184"/>
      <c r="FB200" s="184"/>
      <c r="FC200" s="184"/>
      <c r="FD200" s="184"/>
      <c r="FE200" s="184"/>
      <c r="FF200" s="184"/>
      <c r="FG200" s="184"/>
      <c r="FH200" s="184"/>
      <c r="FI200" s="184"/>
      <c r="FJ200" s="184"/>
      <c r="FK200" s="184"/>
      <c r="FL200" s="184"/>
      <c r="FM200" s="184"/>
      <c r="FN200" s="184"/>
      <c r="FO200" s="184"/>
      <c r="FP200" s="184"/>
      <c r="FQ200" s="184"/>
      <c r="FR200" s="184"/>
      <c r="FS200" s="184"/>
      <c r="FT200" s="184"/>
      <c r="FU200" s="184"/>
      <c r="FV200" s="184"/>
      <c r="FW200" s="184"/>
      <c r="FX200" s="184"/>
      <c r="FY200" s="184"/>
      <c r="FZ200" s="184"/>
      <c r="GA200" s="184"/>
      <c r="GB200" s="184"/>
      <c r="GC200" s="184"/>
      <c r="GD200" s="184"/>
      <c r="GE200" s="184"/>
      <c r="GF200" s="184"/>
      <c r="GG200" s="184"/>
      <c r="GH200" s="184"/>
      <c r="GI200" s="184"/>
      <c r="GJ200" s="184"/>
      <c r="GK200" s="184"/>
      <c r="GL200" s="184"/>
      <c r="GM200" s="184"/>
      <c r="GN200" s="184"/>
      <c r="GO200" s="184"/>
      <c r="GP200" s="184"/>
      <c r="GQ200" s="184"/>
      <c r="GR200" s="184"/>
      <c r="GS200" s="184"/>
      <c r="GT200" s="184"/>
      <c r="GU200" s="184"/>
      <c r="GV200" s="184"/>
      <c r="GW200" s="184"/>
      <c r="GX200" s="184"/>
      <c r="GY200" s="184"/>
      <c r="GZ200" s="184"/>
      <c r="HA200" s="184"/>
      <c r="HB200" s="184"/>
      <c r="HC200" s="184"/>
      <c r="HD200" s="184"/>
      <c r="HE200" s="184"/>
      <c r="HF200" s="184"/>
      <c r="HG200" s="184"/>
      <c r="HH200" s="184"/>
      <c r="HI200" s="184"/>
      <c r="HJ200" s="184"/>
      <c r="HK200" s="184"/>
      <c r="HL200" s="184"/>
      <c r="HM200" s="184"/>
      <c r="HN200" s="184"/>
      <c r="HO200" s="184"/>
      <c r="HP200" s="184"/>
      <c r="HQ200" s="184"/>
      <c r="HR200" s="184"/>
      <c r="HS200" s="184"/>
      <c r="HT200" s="184"/>
      <c r="HU200" s="184"/>
      <c r="HV200" s="184"/>
      <c r="HW200" s="184"/>
      <c r="HX200" s="184"/>
      <c r="HY200" s="184"/>
      <c r="HZ200" s="184"/>
      <c r="IA200" s="184"/>
      <c r="IB200" s="184"/>
    </row>
    <row r="201" spans="3:236" ht="13.15" customHeight="1">
      <c r="C201" s="182"/>
      <c r="D201" s="183"/>
      <c r="E201" s="184"/>
      <c r="F201" s="184"/>
      <c r="G201" s="184"/>
      <c r="H201" s="184"/>
      <c r="I201" s="184"/>
      <c r="J201" s="184"/>
      <c r="K201" s="184"/>
      <c r="L201" s="184"/>
      <c r="M201" s="185"/>
      <c r="CM201" s="184"/>
      <c r="CN201" s="184"/>
      <c r="CO201" s="184"/>
      <c r="CP201" s="184"/>
      <c r="CQ201" s="184"/>
      <c r="CR201" s="184"/>
      <c r="CS201" s="184"/>
      <c r="CT201" s="184"/>
      <c r="CU201" s="184"/>
      <c r="CV201" s="184"/>
      <c r="CW201" s="184"/>
      <c r="CX201" s="184"/>
      <c r="CY201" s="184"/>
      <c r="CZ201" s="184"/>
      <c r="DA201" s="184"/>
      <c r="DB201" s="184"/>
      <c r="DC201" s="184"/>
      <c r="DD201" s="184"/>
      <c r="DE201" s="184"/>
      <c r="DF201" s="184"/>
      <c r="DG201" s="184"/>
      <c r="DH201" s="184"/>
      <c r="DI201" s="184"/>
      <c r="DJ201" s="184"/>
      <c r="DK201" s="184"/>
      <c r="DL201" s="184"/>
      <c r="DM201" s="184"/>
      <c r="DN201" s="184"/>
      <c r="DO201" s="184"/>
      <c r="DP201" s="184"/>
      <c r="DQ201" s="184"/>
      <c r="DR201" s="184"/>
      <c r="DS201" s="184"/>
      <c r="DT201" s="184"/>
      <c r="DU201" s="184"/>
      <c r="DV201" s="184"/>
      <c r="DW201" s="184"/>
      <c r="DX201" s="184"/>
      <c r="DY201" s="184"/>
      <c r="DZ201" s="184"/>
      <c r="EA201" s="184"/>
      <c r="EB201" s="184"/>
      <c r="EC201" s="184"/>
      <c r="ED201" s="184"/>
      <c r="EE201" s="184"/>
      <c r="EF201" s="184"/>
      <c r="EG201" s="184"/>
      <c r="EH201" s="184"/>
      <c r="EI201" s="184"/>
      <c r="EJ201" s="184"/>
      <c r="EK201" s="184"/>
      <c r="EL201" s="184"/>
      <c r="EM201" s="184"/>
      <c r="EN201" s="184"/>
      <c r="EO201" s="184"/>
      <c r="EP201" s="184"/>
      <c r="EQ201" s="184"/>
      <c r="ER201" s="184"/>
      <c r="ES201" s="184"/>
      <c r="ET201" s="184"/>
      <c r="EU201" s="184"/>
      <c r="EV201" s="184"/>
      <c r="EW201" s="184"/>
      <c r="EX201" s="184"/>
      <c r="EY201" s="184"/>
      <c r="EZ201" s="184"/>
      <c r="FA201" s="184"/>
      <c r="FB201" s="184"/>
      <c r="FC201" s="184"/>
      <c r="FD201" s="184"/>
      <c r="FE201" s="184"/>
      <c r="FF201" s="184"/>
      <c r="FG201" s="184"/>
      <c r="FH201" s="184"/>
      <c r="FI201" s="184"/>
      <c r="FJ201" s="184"/>
      <c r="FK201" s="184"/>
      <c r="FL201" s="184"/>
      <c r="FM201" s="184"/>
      <c r="FN201" s="184"/>
      <c r="FO201" s="184"/>
      <c r="FP201" s="184"/>
      <c r="FQ201" s="184"/>
      <c r="FR201" s="184"/>
      <c r="FS201" s="184"/>
      <c r="FT201" s="184"/>
      <c r="FU201" s="184"/>
      <c r="FV201" s="184"/>
      <c r="FW201" s="184"/>
      <c r="FX201" s="184"/>
      <c r="FY201" s="184"/>
      <c r="FZ201" s="184"/>
      <c r="GA201" s="184"/>
      <c r="GB201" s="184"/>
      <c r="GC201" s="184"/>
      <c r="GD201" s="184"/>
      <c r="GE201" s="184"/>
      <c r="GF201" s="184"/>
      <c r="GG201" s="184"/>
      <c r="GH201" s="184"/>
      <c r="GI201" s="184"/>
      <c r="GJ201" s="184"/>
      <c r="GK201" s="184"/>
      <c r="GL201" s="184"/>
      <c r="GM201" s="184"/>
      <c r="GN201" s="184"/>
      <c r="GO201" s="184"/>
      <c r="GP201" s="184"/>
      <c r="GQ201" s="184"/>
      <c r="GR201" s="184"/>
      <c r="GS201" s="184"/>
      <c r="GT201" s="184"/>
      <c r="GU201" s="184"/>
      <c r="GV201" s="184"/>
      <c r="GW201" s="184"/>
      <c r="GX201" s="184"/>
      <c r="GY201" s="184"/>
      <c r="GZ201" s="184"/>
      <c r="HA201" s="184"/>
      <c r="HB201" s="184"/>
      <c r="HC201" s="184"/>
      <c r="HD201" s="184"/>
      <c r="HE201" s="184"/>
      <c r="HF201" s="184"/>
      <c r="HG201" s="184"/>
      <c r="HH201" s="184"/>
      <c r="HI201" s="184"/>
      <c r="HJ201" s="184"/>
      <c r="HK201" s="184"/>
      <c r="HL201" s="184"/>
      <c r="HM201" s="184"/>
      <c r="HN201" s="184"/>
      <c r="HO201" s="184"/>
      <c r="HP201" s="184"/>
      <c r="HQ201" s="184"/>
      <c r="HR201" s="184"/>
      <c r="HS201" s="184"/>
      <c r="HT201" s="184"/>
      <c r="HU201" s="184"/>
      <c r="HV201" s="184"/>
      <c r="HW201" s="184"/>
      <c r="HX201" s="184"/>
      <c r="HY201" s="184"/>
      <c r="HZ201" s="184"/>
      <c r="IA201" s="184"/>
      <c r="IB201" s="184"/>
    </row>
    <row r="202" spans="3:236" ht="13.15" customHeight="1">
      <c r="C202" s="182"/>
      <c r="D202" s="183"/>
      <c r="E202" s="184"/>
      <c r="F202" s="184"/>
      <c r="G202" s="184"/>
      <c r="H202" s="184"/>
      <c r="I202" s="184"/>
      <c r="J202" s="184"/>
      <c r="K202" s="184"/>
      <c r="L202" s="184"/>
      <c r="M202" s="185"/>
      <c r="CM202" s="184"/>
      <c r="CN202" s="184"/>
      <c r="CO202" s="184"/>
      <c r="CP202" s="184"/>
      <c r="CQ202" s="184"/>
      <c r="CR202" s="184"/>
      <c r="CS202" s="184"/>
      <c r="CT202" s="184"/>
      <c r="CU202" s="184"/>
      <c r="CV202" s="184"/>
      <c r="CW202" s="184"/>
      <c r="CX202" s="184"/>
      <c r="CY202" s="184"/>
      <c r="CZ202" s="184"/>
      <c r="DA202" s="184"/>
      <c r="DB202" s="184"/>
      <c r="DC202" s="184"/>
      <c r="DD202" s="184"/>
      <c r="DE202" s="184"/>
      <c r="DF202" s="184"/>
      <c r="DG202" s="184"/>
      <c r="DH202" s="184"/>
      <c r="DI202" s="184"/>
      <c r="DJ202" s="184"/>
      <c r="DK202" s="184"/>
      <c r="DL202" s="184"/>
      <c r="DM202" s="184"/>
      <c r="DN202" s="184"/>
      <c r="DO202" s="184"/>
      <c r="DP202" s="184"/>
      <c r="DQ202" s="184"/>
      <c r="DR202" s="184"/>
      <c r="DS202" s="184"/>
      <c r="DT202" s="184"/>
      <c r="DU202" s="184"/>
      <c r="DV202" s="184"/>
      <c r="DW202" s="184"/>
      <c r="DX202" s="184"/>
      <c r="DY202" s="184"/>
      <c r="DZ202" s="184"/>
      <c r="EA202" s="184"/>
      <c r="EB202" s="184"/>
      <c r="EC202" s="184"/>
      <c r="ED202" s="184"/>
      <c r="EE202" s="184"/>
      <c r="EF202" s="184"/>
      <c r="EG202" s="184"/>
      <c r="EH202" s="184"/>
      <c r="EI202" s="184"/>
      <c r="EJ202" s="184"/>
      <c r="EK202" s="184"/>
      <c r="EL202" s="184"/>
      <c r="EM202" s="184"/>
      <c r="EN202" s="184"/>
      <c r="EO202" s="184"/>
      <c r="EP202" s="184"/>
      <c r="EQ202" s="184"/>
      <c r="ER202" s="184"/>
      <c r="ES202" s="184"/>
      <c r="ET202" s="184"/>
      <c r="EU202" s="184"/>
      <c r="EV202" s="184"/>
      <c r="EW202" s="184"/>
      <c r="EX202" s="184"/>
      <c r="EY202" s="184"/>
      <c r="EZ202" s="184"/>
      <c r="FA202" s="184"/>
      <c r="FB202" s="184"/>
      <c r="FC202" s="184"/>
      <c r="FD202" s="184"/>
      <c r="FE202" s="184"/>
      <c r="FF202" s="184"/>
      <c r="FG202" s="184"/>
      <c r="FH202" s="184"/>
      <c r="FI202" s="184"/>
      <c r="FJ202" s="184"/>
      <c r="FK202" s="184"/>
      <c r="FL202" s="184"/>
      <c r="FM202" s="184"/>
      <c r="FN202" s="184"/>
      <c r="FO202" s="184"/>
      <c r="FP202" s="184"/>
      <c r="FQ202" s="184"/>
      <c r="FR202" s="184"/>
      <c r="FS202" s="184"/>
      <c r="FT202" s="184"/>
      <c r="FU202" s="184"/>
      <c r="FV202" s="184"/>
      <c r="FW202" s="184"/>
      <c r="FX202" s="184"/>
      <c r="FY202" s="184"/>
      <c r="FZ202" s="184"/>
      <c r="GA202" s="184"/>
      <c r="GB202" s="184"/>
      <c r="GC202" s="184"/>
      <c r="GD202" s="184"/>
      <c r="GE202" s="184"/>
      <c r="GF202" s="184"/>
      <c r="GG202" s="184"/>
      <c r="GH202" s="184"/>
      <c r="GI202" s="184"/>
      <c r="GJ202" s="184"/>
      <c r="GK202" s="184"/>
      <c r="GL202" s="184"/>
      <c r="GM202" s="184"/>
      <c r="GN202" s="184"/>
      <c r="GO202" s="184"/>
      <c r="GP202" s="184"/>
      <c r="GQ202" s="184"/>
      <c r="GR202" s="184"/>
      <c r="GS202" s="184"/>
      <c r="GT202" s="184"/>
      <c r="GU202" s="184"/>
      <c r="GV202" s="184"/>
      <c r="GW202" s="184"/>
      <c r="GX202" s="184"/>
      <c r="GY202" s="184"/>
      <c r="GZ202" s="184"/>
      <c r="HA202" s="184"/>
      <c r="HB202" s="184"/>
      <c r="HC202" s="184"/>
      <c r="HD202" s="184"/>
      <c r="HE202" s="184"/>
      <c r="HF202" s="184"/>
      <c r="HG202" s="184"/>
      <c r="HH202" s="184"/>
      <c r="HI202" s="184"/>
      <c r="HJ202" s="184"/>
      <c r="HK202" s="184"/>
      <c r="HL202" s="184"/>
      <c r="HM202" s="184"/>
      <c r="HN202" s="184"/>
      <c r="HO202" s="184"/>
      <c r="HP202" s="184"/>
      <c r="HQ202" s="184"/>
      <c r="HR202" s="184"/>
      <c r="HS202" s="184"/>
      <c r="HT202" s="184"/>
      <c r="HU202" s="184"/>
      <c r="HV202" s="184"/>
      <c r="HW202" s="184"/>
      <c r="HX202" s="184"/>
      <c r="HY202" s="184"/>
      <c r="HZ202" s="184"/>
      <c r="IA202" s="184"/>
      <c r="IB202" s="184"/>
    </row>
    <row r="203" spans="3:236" ht="13.15" customHeight="1">
      <c r="C203" s="182"/>
      <c r="D203" s="183"/>
      <c r="E203" s="184"/>
      <c r="F203" s="184"/>
      <c r="G203" s="184"/>
      <c r="H203" s="184"/>
      <c r="I203" s="184"/>
      <c r="J203" s="184"/>
      <c r="K203" s="184"/>
      <c r="L203" s="184"/>
      <c r="M203" s="185"/>
      <c r="CM203" s="184"/>
      <c r="CN203" s="184"/>
      <c r="CO203" s="184"/>
      <c r="CP203" s="184"/>
      <c r="CQ203" s="184"/>
      <c r="CR203" s="184"/>
      <c r="CS203" s="184"/>
      <c r="CT203" s="184"/>
      <c r="CU203" s="184"/>
      <c r="CV203" s="184"/>
      <c r="CW203" s="184"/>
      <c r="CX203" s="184"/>
      <c r="CY203" s="184"/>
      <c r="CZ203" s="184"/>
      <c r="DA203" s="184"/>
      <c r="DB203" s="184"/>
      <c r="DC203" s="184"/>
      <c r="DD203" s="184"/>
      <c r="DE203" s="184"/>
      <c r="DF203" s="184"/>
      <c r="DG203" s="184"/>
      <c r="DH203" s="184"/>
      <c r="DI203" s="184"/>
      <c r="DJ203" s="184"/>
      <c r="DK203" s="184"/>
      <c r="DL203" s="184"/>
      <c r="DM203" s="184"/>
      <c r="DN203" s="184"/>
      <c r="DO203" s="184"/>
      <c r="DP203" s="184"/>
      <c r="DQ203" s="184"/>
      <c r="DR203" s="184"/>
      <c r="DS203" s="184"/>
      <c r="DT203" s="184"/>
      <c r="DU203" s="184"/>
      <c r="DV203" s="184"/>
      <c r="DW203" s="184"/>
      <c r="DX203" s="184"/>
      <c r="DY203" s="184"/>
      <c r="DZ203" s="184"/>
      <c r="EA203" s="184"/>
      <c r="EB203" s="184"/>
      <c r="EC203" s="184"/>
      <c r="ED203" s="184"/>
      <c r="EE203" s="184"/>
      <c r="EF203" s="184"/>
      <c r="EG203" s="184"/>
      <c r="EH203" s="184"/>
      <c r="EI203" s="184"/>
      <c r="EJ203" s="184"/>
      <c r="EK203" s="184"/>
      <c r="EL203" s="184"/>
      <c r="EM203" s="184"/>
      <c r="EN203" s="184"/>
      <c r="EO203" s="184"/>
      <c r="EP203" s="184"/>
      <c r="EQ203" s="184"/>
      <c r="ER203" s="184"/>
      <c r="ES203" s="184"/>
      <c r="ET203" s="184"/>
      <c r="EU203" s="184"/>
      <c r="EV203" s="184"/>
      <c r="EW203" s="184"/>
      <c r="EX203" s="184"/>
      <c r="EY203" s="184"/>
      <c r="EZ203" s="184"/>
      <c r="FA203" s="184"/>
      <c r="FB203" s="184"/>
      <c r="FC203" s="184"/>
      <c r="FD203" s="184"/>
      <c r="FE203" s="184"/>
      <c r="FF203" s="184"/>
      <c r="FG203" s="184"/>
      <c r="FH203" s="184"/>
      <c r="FI203" s="184"/>
      <c r="FJ203" s="184"/>
      <c r="FK203" s="184"/>
      <c r="FL203" s="184"/>
      <c r="FM203" s="184"/>
      <c r="FN203" s="184"/>
      <c r="FO203" s="184"/>
      <c r="FP203" s="184"/>
      <c r="FQ203" s="184"/>
      <c r="FR203" s="184"/>
      <c r="FS203" s="184"/>
      <c r="FT203" s="184"/>
      <c r="FU203" s="184"/>
      <c r="FV203" s="184"/>
      <c r="FW203" s="184"/>
      <c r="FX203" s="184"/>
      <c r="FY203" s="184"/>
      <c r="FZ203" s="184"/>
      <c r="GA203" s="184"/>
      <c r="GB203" s="184"/>
      <c r="GC203" s="184"/>
      <c r="GD203" s="184"/>
      <c r="GE203" s="184"/>
      <c r="GF203" s="184"/>
      <c r="GG203" s="184"/>
      <c r="GH203" s="184"/>
      <c r="GI203" s="184"/>
      <c r="GJ203" s="184"/>
      <c r="GK203" s="184"/>
      <c r="GL203" s="184"/>
      <c r="GM203" s="184"/>
      <c r="GN203" s="184"/>
      <c r="GO203" s="184"/>
      <c r="GP203" s="184"/>
      <c r="GQ203" s="184"/>
      <c r="GR203" s="184"/>
      <c r="GS203" s="184"/>
      <c r="GT203" s="184"/>
      <c r="GU203" s="184"/>
      <c r="GV203" s="184"/>
      <c r="GW203" s="184"/>
      <c r="GX203" s="184"/>
      <c r="GY203" s="184"/>
      <c r="GZ203" s="184"/>
      <c r="HA203" s="184"/>
      <c r="HB203" s="184"/>
      <c r="HC203" s="184"/>
      <c r="HD203" s="184"/>
      <c r="HE203" s="184"/>
      <c r="HF203" s="184"/>
      <c r="HG203" s="184"/>
      <c r="HH203" s="184"/>
      <c r="HI203" s="184"/>
      <c r="HJ203" s="184"/>
      <c r="HK203" s="184"/>
      <c r="HL203" s="184"/>
      <c r="HM203" s="184"/>
      <c r="HN203" s="184"/>
      <c r="HO203" s="184"/>
      <c r="HP203" s="184"/>
      <c r="HQ203" s="184"/>
      <c r="HR203" s="184"/>
      <c r="HS203" s="184"/>
      <c r="HT203" s="184"/>
      <c r="HU203" s="184"/>
      <c r="HV203" s="184"/>
      <c r="HW203" s="184"/>
      <c r="HX203" s="184"/>
      <c r="HY203" s="184"/>
      <c r="HZ203" s="184"/>
      <c r="IA203" s="184"/>
      <c r="IB203" s="184"/>
    </row>
    <row r="204" spans="3:236" ht="13.15" customHeight="1">
      <c r="C204" s="182"/>
      <c r="D204" s="183"/>
      <c r="E204" s="184"/>
      <c r="F204" s="184"/>
      <c r="G204" s="184"/>
      <c r="H204" s="184"/>
      <c r="I204" s="184"/>
      <c r="J204" s="184"/>
      <c r="K204" s="184"/>
      <c r="L204" s="184"/>
      <c r="M204" s="185"/>
      <c r="CM204" s="184"/>
      <c r="CN204" s="184"/>
      <c r="CO204" s="184"/>
      <c r="CP204" s="184"/>
      <c r="CQ204" s="184"/>
      <c r="CR204" s="184"/>
      <c r="CS204" s="184"/>
      <c r="CT204" s="184"/>
      <c r="CU204" s="184"/>
      <c r="CV204" s="184"/>
      <c r="CW204" s="184"/>
      <c r="CX204" s="184"/>
      <c r="CY204" s="184"/>
      <c r="CZ204" s="184"/>
      <c r="DA204" s="184"/>
      <c r="DB204" s="184"/>
      <c r="DC204" s="184"/>
      <c r="DD204" s="184"/>
      <c r="DE204" s="184"/>
      <c r="DF204" s="184"/>
      <c r="DG204" s="184"/>
      <c r="DH204" s="184"/>
      <c r="DI204" s="184"/>
      <c r="DJ204" s="184"/>
      <c r="DK204" s="184"/>
      <c r="DL204" s="184"/>
      <c r="DM204" s="184"/>
      <c r="DN204" s="184"/>
      <c r="DO204" s="184"/>
      <c r="DP204" s="184"/>
      <c r="DQ204" s="184"/>
      <c r="DR204" s="184"/>
      <c r="DS204" s="184"/>
      <c r="DT204" s="184"/>
      <c r="DU204" s="184"/>
      <c r="DV204" s="184"/>
      <c r="DW204" s="184"/>
      <c r="DX204" s="184"/>
      <c r="DY204" s="184"/>
      <c r="DZ204" s="184"/>
      <c r="EA204" s="184"/>
      <c r="EB204" s="184"/>
      <c r="EC204" s="184"/>
      <c r="ED204" s="184"/>
      <c r="EE204" s="184"/>
      <c r="EF204" s="184"/>
      <c r="EG204" s="184"/>
      <c r="EH204" s="184"/>
      <c r="EI204" s="184"/>
      <c r="EJ204" s="184"/>
      <c r="EK204" s="184"/>
      <c r="EL204" s="184"/>
      <c r="EM204" s="184"/>
      <c r="EN204" s="184"/>
      <c r="EO204" s="184"/>
      <c r="EP204" s="184"/>
      <c r="EQ204" s="184"/>
      <c r="ER204" s="184"/>
      <c r="ES204" s="184"/>
      <c r="ET204" s="184"/>
      <c r="EU204" s="184"/>
      <c r="EV204" s="184"/>
      <c r="EW204" s="184"/>
      <c r="EX204" s="184"/>
      <c r="EY204" s="184"/>
      <c r="EZ204" s="184"/>
      <c r="FA204" s="184"/>
      <c r="FB204" s="184"/>
      <c r="FC204" s="184"/>
      <c r="FD204" s="184"/>
      <c r="FE204" s="184"/>
      <c r="FF204" s="184"/>
      <c r="FG204" s="184"/>
      <c r="FH204" s="184"/>
      <c r="FI204" s="184"/>
      <c r="FJ204" s="184"/>
      <c r="FK204" s="184"/>
      <c r="FL204" s="184"/>
      <c r="FM204" s="184"/>
      <c r="FN204" s="184"/>
      <c r="FO204" s="184"/>
      <c r="FP204" s="184"/>
      <c r="FQ204" s="184"/>
      <c r="FR204" s="184"/>
      <c r="FS204" s="184"/>
      <c r="FT204" s="184"/>
      <c r="FU204" s="184"/>
      <c r="FV204" s="184"/>
      <c r="FW204" s="184"/>
      <c r="FX204" s="184"/>
      <c r="FY204" s="184"/>
      <c r="FZ204" s="184"/>
      <c r="GA204" s="184"/>
      <c r="GB204" s="184"/>
      <c r="GC204" s="184"/>
      <c r="GD204" s="184"/>
      <c r="GE204" s="184"/>
      <c r="GF204" s="184"/>
      <c r="GG204" s="184"/>
      <c r="GH204" s="184"/>
      <c r="GI204" s="184"/>
      <c r="GJ204" s="184"/>
      <c r="GK204" s="184"/>
      <c r="GL204" s="184"/>
      <c r="GM204" s="184"/>
      <c r="GN204" s="184"/>
      <c r="GO204" s="184"/>
      <c r="GP204" s="184"/>
      <c r="GQ204" s="184"/>
      <c r="GR204" s="184"/>
      <c r="GS204" s="184"/>
      <c r="GT204" s="184"/>
      <c r="GU204" s="184"/>
      <c r="GV204" s="184"/>
      <c r="GW204" s="184"/>
      <c r="GX204" s="184"/>
      <c r="GY204" s="184"/>
      <c r="GZ204" s="184"/>
      <c r="HA204" s="184"/>
      <c r="HB204" s="184"/>
      <c r="HC204" s="184"/>
      <c r="HD204" s="184"/>
      <c r="HE204" s="184"/>
      <c r="HF204" s="184"/>
      <c r="HG204" s="184"/>
      <c r="HH204" s="184"/>
      <c r="HI204" s="184"/>
      <c r="HJ204" s="184"/>
      <c r="HK204" s="184"/>
      <c r="HL204" s="184"/>
      <c r="HM204" s="184"/>
      <c r="HN204" s="184"/>
      <c r="HO204" s="184"/>
      <c r="HP204" s="184"/>
      <c r="HQ204" s="184"/>
      <c r="HR204" s="184"/>
      <c r="HS204" s="184"/>
      <c r="HT204" s="184"/>
      <c r="HU204" s="184"/>
      <c r="HV204" s="184"/>
      <c r="HW204" s="184"/>
      <c r="HX204" s="184"/>
      <c r="HY204" s="184"/>
      <c r="HZ204" s="184"/>
      <c r="IA204" s="184"/>
      <c r="IB204" s="184"/>
    </row>
    <row r="205" spans="3:236" ht="13.15" customHeight="1">
      <c r="C205" s="182"/>
      <c r="D205" s="183"/>
      <c r="E205" s="184"/>
      <c r="F205" s="184"/>
      <c r="G205" s="184"/>
      <c r="H205" s="184"/>
      <c r="I205" s="184"/>
      <c r="J205" s="184"/>
      <c r="K205" s="184"/>
      <c r="L205" s="184"/>
      <c r="M205" s="185"/>
      <c r="CM205" s="184"/>
      <c r="CN205" s="184"/>
      <c r="CO205" s="184"/>
      <c r="CP205" s="184"/>
      <c r="CQ205" s="184"/>
      <c r="CR205" s="184"/>
      <c r="CS205" s="184"/>
      <c r="CT205" s="184"/>
      <c r="CU205" s="184"/>
      <c r="CV205" s="184"/>
      <c r="CW205" s="184"/>
      <c r="CX205" s="184"/>
      <c r="CY205" s="184"/>
      <c r="CZ205" s="184"/>
      <c r="DA205" s="184"/>
      <c r="DB205" s="184"/>
      <c r="DC205" s="184"/>
      <c r="DD205" s="184"/>
      <c r="DE205" s="184"/>
      <c r="DF205" s="184"/>
      <c r="DG205" s="184"/>
      <c r="DH205" s="184"/>
      <c r="DI205" s="184"/>
      <c r="DJ205" s="184"/>
      <c r="DK205" s="184"/>
      <c r="DL205" s="184"/>
      <c r="DM205" s="184"/>
      <c r="DN205" s="184"/>
      <c r="DO205" s="184"/>
      <c r="DP205" s="184"/>
      <c r="DQ205" s="184"/>
      <c r="DR205" s="184"/>
      <c r="DS205" s="184"/>
      <c r="DT205" s="184"/>
      <c r="DU205" s="184"/>
      <c r="DV205" s="184"/>
      <c r="DW205" s="184"/>
      <c r="DX205" s="184"/>
      <c r="DY205" s="184"/>
      <c r="DZ205" s="184"/>
      <c r="EA205" s="184"/>
      <c r="EB205" s="184"/>
      <c r="EC205" s="184"/>
      <c r="ED205" s="184"/>
      <c r="EE205" s="184"/>
      <c r="EF205" s="184"/>
      <c r="EG205" s="184"/>
      <c r="EH205" s="184"/>
      <c r="EI205" s="184"/>
      <c r="EJ205" s="184"/>
      <c r="EK205" s="184"/>
      <c r="EL205" s="184"/>
      <c r="EM205" s="184"/>
      <c r="EN205" s="184"/>
      <c r="EO205" s="184"/>
      <c r="EP205" s="184"/>
      <c r="EQ205" s="184"/>
      <c r="ER205" s="184"/>
      <c r="ES205" s="184"/>
      <c r="ET205" s="184"/>
      <c r="EU205" s="184"/>
      <c r="EV205" s="184"/>
      <c r="EW205" s="184"/>
      <c r="EX205" s="184"/>
      <c r="EY205" s="184"/>
      <c r="EZ205" s="184"/>
      <c r="FA205" s="184"/>
      <c r="FB205" s="184"/>
      <c r="FC205" s="184"/>
      <c r="FD205" s="184"/>
      <c r="FE205" s="184"/>
      <c r="FF205" s="184"/>
      <c r="FG205" s="184"/>
      <c r="FH205" s="184"/>
      <c r="FI205" s="184"/>
      <c r="FJ205" s="184"/>
      <c r="FK205" s="184"/>
      <c r="FL205" s="184"/>
      <c r="FM205" s="184"/>
      <c r="FN205" s="184"/>
      <c r="FO205" s="184"/>
      <c r="FP205" s="184"/>
      <c r="FQ205" s="184"/>
      <c r="FR205" s="184"/>
      <c r="FS205" s="184"/>
      <c r="FT205" s="184"/>
      <c r="FU205" s="184"/>
      <c r="FV205" s="184"/>
      <c r="FW205" s="184"/>
      <c r="FX205" s="184"/>
      <c r="FY205" s="184"/>
      <c r="FZ205" s="184"/>
      <c r="GA205" s="184"/>
      <c r="GB205" s="184"/>
      <c r="GC205" s="184"/>
      <c r="GD205" s="184"/>
      <c r="GE205" s="184"/>
      <c r="GF205" s="184"/>
      <c r="GG205" s="184"/>
      <c r="GH205" s="184"/>
      <c r="GI205" s="184"/>
      <c r="GJ205" s="184"/>
      <c r="GK205" s="184"/>
      <c r="GL205" s="184"/>
      <c r="GM205" s="184"/>
      <c r="GN205" s="184"/>
      <c r="GO205" s="184"/>
      <c r="GP205" s="184"/>
      <c r="GQ205" s="184"/>
      <c r="GR205" s="184"/>
      <c r="GS205" s="184"/>
      <c r="GT205" s="184"/>
      <c r="GU205" s="184"/>
      <c r="GV205" s="184"/>
      <c r="GW205" s="184"/>
      <c r="GX205" s="184"/>
      <c r="GY205" s="184"/>
      <c r="GZ205" s="184"/>
      <c r="HA205" s="184"/>
      <c r="HB205" s="184"/>
      <c r="HC205" s="184"/>
      <c r="HD205" s="184"/>
      <c r="HE205" s="184"/>
      <c r="HF205" s="184"/>
      <c r="HG205" s="184"/>
      <c r="HH205" s="184"/>
      <c r="HI205" s="184"/>
      <c r="HJ205" s="184"/>
      <c r="HK205" s="184"/>
      <c r="HL205" s="184"/>
      <c r="HM205" s="184"/>
      <c r="HN205" s="184"/>
      <c r="HO205" s="184"/>
      <c r="HP205" s="184"/>
      <c r="HQ205" s="184"/>
      <c r="HR205" s="184"/>
      <c r="HS205" s="184"/>
      <c r="HT205" s="184"/>
      <c r="HU205" s="184"/>
      <c r="HV205" s="184"/>
      <c r="HW205" s="184"/>
      <c r="HX205" s="184"/>
      <c r="HY205" s="184"/>
      <c r="HZ205" s="184"/>
      <c r="IA205" s="184"/>
      <c r="IB205" s="184"/>
    </row>
    <row r="206" spans="3:236" ht="13.15" customHeight="1">
      <c r="C206" s="182"/>
      <c r="D206" s="183"/>
      <c r="E206" s="184"/>
      <c r="F206" s="184"/>
      <c r="G206" s="184"/>
      <c r="H206" s="184"/>
      <c r="I206" s="184"/>
      <c r="J206" s="184"/>
      <c r="K206" s="184"/>
      <c r="L206" s="184"/>
      <c r="M206" s="185"/>
      <c r="CM206" s="184"/>
      <c r="CN206" s="184"/>
      <c r="CO206" s="184"/>
      <c r="CP206" s="184"/>
      <c r="CQ206" s="184"/>
      <c r="CR206" s="184"/>
      <c r="CS206" s="184"/>
      <c r="CT206" s="184"/>
      <c r="CU206" s="184"/>
      <c r="CV206" s="184"/>
      <c r="CW206" s="184"/>
      <c r="CX206" s="184"/>
      <c r="CY206" s="184"/>
      <c r="CZ206" s="184"/>
      <c r="DA206" s="184"/>
      <c r="DB206" s="184"/>
      <c r="DC206" s="184"/>
      <c r="DD206" s="184"/>
      <c r="DE206" s="184"/>
      <c r="DF206" s="184"/>
      <c r="DG206" s="184"/>
      <c r="DH206" s="184"/>
      <c r="DI206" s="184"/>
      <c r="DJ206" s="184"/>
      <c r="DK206" s="184"/>
      <c r="DL206" s="184"/>
      <c r="DM206" s="184"/>
      <c r="DN206" s="184"/>
      <c r="DO206" s="184"/>
      <c r="DP206" s="184"/>
      <c r="DQ206" s="184"/>
      <c r="DR206" s="184"/>
      <c r="DS206" s="184"/>
      <c r="DT206" s="184"/>
      <c r="DU206" s="184"/>
      <c r="DV206" s="184"/>
      <c r="DW206" s="184"/>
      <c r="DX206" s="184"/>
      <c r="DY206" s="184"/>
      <c r="DZ206" s="184"/>
      <c r="EA206" s="184"/>
      <c r="EB206" s="184"/>
      <c r="EC206" s="184"/>
      <c r="ED206" s="184"/>
      <c r="EE206" s="184"/>
      <c r="EF206" s="184"/>
      <c r="EG206" s="184"/>
      <c r="EH206" s="184"/>
      <c r="EI206" s="184"/>
      <c r="EJ206" s="184"/>
      <c r="EK206" s="184"/>
      <c r="EL206" s="184"/>
      <c r="EM206" s="184"/>
      <c r="EN206" s="184"/>
      <c r="EO206" s="184"/>
      <c r="EP206" s="184"/>
      <c r="EQ206" s="184"/>
      <c r="ER206" s="184"/>
      <c r="ES206" s="184"/>
      <c r="ET206" s="184"/>
      <c r="EU206" s="184"/>
      <c r="EV206" s="184"/>
      <c r="EW206" s="184"/>
      <c r="EX206" s="184"/>
      <c r="EY206" s="184"/>
      <c r="EZ206" s="184"/>
      <c r="FA206" s="184"/>
      <c r="FB206" s="184"/>
      <c r="FC206" s="184"/>
      <c r="FD206" s="184"/>
      <c r="FE206" s="184"/>
      <c r="FF206" s="184"/>
      <c r="FG206" s="184"/>
      <c r="FH206" s="184"/>
      <c r="FI206" s="184"/>
      <c r="FJ206" s="184"/>
      <c r="FK206" s="184"/>
      <c r="FL206" s="184"/>
      <c r="FM206" s="184"/>
      <c r="FN206" s="184"/>
      <c r="FO206" s="184"/>
      <c r="FP206" s="184"/>
      <c r="FQ206" s="184"/>
      <c r="FR206" s="184"/>
      <c r="FS206" s="184"/>
      <c r="FT206" s="184"/>
      <c r="FU206" s="184"/>
      <c r="FV206" s="184"/>
      <c r="FW206" s="184"/>
      <c r="FX206" s="184"/>
      <c r="FY206" s="184"/>
      <c r="FZ206" s="184"/>
      <c r="GA206" s="184"/>
      <c r="GB206" s="184"/>
      <c r="GC206" s="184"/>
      <c r="GD206" s="184"/>
      <c r="GE206" s="184"/>
      <c r="GF206" s="184"/>
      <c r="GG206" s="184"/>
      <c r="GH206" s="184"/>
      <c r="GI206" s="184"/>
      <c r="GJ206" s="184"/>
      <c r="GK206" s="184"/>
      <c r="GL206" s="184"/>
      <c r="GM206" s="184"/>
      <c r="GN206" s="184"/>
      <c r="GO206" s="184"/>
      <c r="GP206" s="184"/>
      <c r="GQ206" s="184"/>
      <c r="GR206" s="184"/>
      <c r="GS206" s="184"/>
      <c r="GT206" s="184"/>
      <c r="GU206" s="184"/>
      <c r="GV206" s="184"/>
      <c r="GW206" s="184"/>
      <c r="GX206" s="184"/>
      <c r="GY206" s="184"/>
      <c r="GZ206" s="184"/>
      <c r="HA206" s="184"/>
      <c r="HB206" s="184"/>
      <c r="HC206" s="184"/>
      <c r="HD206" s="184"/>
      <c r="HE206" s="184"/>
      <c r="HF206" s="184"/>
      <c r="HG206" s="184"/>
      <c r="HH206" s="184"/>
      <c r="HI206" s="184"/>
      <c r="HJ206" s="184"/>
      <c r="HK206" s="184"/>
      <c r="HL206" s="184"/>
      <c r="HM206" s="184"/>
      <c r="HN206" s="184"/>
      <c r="HO206" s="184"/>
      <c r="HP206" s="184"/>
      <c r="HQ206" s="184"/>
      <c r="HR206" s="184"/>
      <c r="HS206" s="184"/>
      <c r="HT206" s="184"/>
      <c r="HU206" s="184"/>
      <c r="HV206" s="184"/>
      <c r="HW206" s="184"/>
      <c r="HX206" s="184"/>
      <c r="HY206" s="184"/>
      <c r="HZ206" s="184"/>
      <c r="IA206" s="184"/>
      <c r="IB206" s="184"/>
    </row>
    <row r="207" spans="3:236" ht="13.15" customHeight="1">
      <c r="C207" s="182"/>
      <c r="D207" s="183"/>
      <c r="E207" s="184"/>
      <c r="F207" s="184"/>
      <c r="G207" s="184"/>
      <c r="H207" s="184"/>
      <c r="I207" s="184"/>
      <c r="J207" s="184"/>
      <c r="K207" s="184"/>
      <c r="L207" s="184"/>
      <c r="M207" s="185"/>
      <c r="CM207" s="184"/>
      <c r="CN207" s="184"/>
      <c r="CO207" s="184"/>
      <c r="CP207" s="184"/>
      <c r="CQ207" s="184"/>
      <c r="CR207" s="184"/>
      <c r="CS207" s="184"/>
      <c r="CT207" s="184"/>
      <c r="CU207" s="184"/>
      <c r="CV207" s="184"/>
      <c r="CW207" s="184"/>
      <c r="CX207" s="184"/>
      <c r="CY207" s="184"/>
      <c r="CZ207" s="184"/>
      <c r="DA207" s="184"/>
      <c r="DB207" s="184"/>
      <c r="DC207" s="184"/>
      <c r="DD207" s="184"/>
      <c r="DE207" s="184"/>
      <c r="DF207" s="184"/>
      <c r="DG207" s="184"/>
      <c r="DH207" s="184"/>
      <c r="DI207" s="184"/>
      <c r="DJ207" s="184"/>
      <c r="DK207" s="184"/>
      <c r="DL207" s="184"/>
      <c r="DM207" s="184"/>
      <c r="DN207" s="184"/>
      <c r="DO207" s="184"/>
      <c r="DP207" s="184"/>
      <c r="DQ207" s="184"/>
      <c r="DR207" s="184"/>
      <c r="DS207" s="184"/>
      <c r="DT207" s="184"/>
      <c r="DU207" s="184"/>
      <c r="DV207" s="184"/>
      <c r="DW207" s="184"/>
      <c r="DX207" s="184"/>
      <c r="DY207" s="184"/>
      <c r="DZ207" s="184"/>
      <c r="EA207" s="184"/>
      <c r="EB207" s="184"/>
      <c r="EC207" s="184"/>
      <c r="ED207" s="184"/>
      <c r="EE207" s="184"/>
      <c r="EF207" s="184"/>
      <c r="EG207" s="184"/>
      <c r="EH207" s="184"/>
      <c r="EI207" s="184"/>
      <c r="EJ207" s="184"/>
      <c r="EK207" s="184"/>
      <c r="EL207" s="184"/>
      <c r="EM207" s="184"/>
      <c r="EN207" s="184"/>
      <c r="EO207" s="184"/>
      <c r="EP207" s="184"/>
      <c r="EQ207" s="184"/>
      <c r="ER207" s="184"/>
      <c r="ES207" s="184"/>
      <c r="ET207" s="184"/>
      <c r="EU207" s="184"/>
      <c r="EV207" s="184"/>
      <c r="EW207" s="184"/>
      <c r="EX207" s="184"/>
      <c r="EY207" s="184"/>
      <c r="EZ207" s="184"/>
      <c r="FA207" s="184"/>
      <c r="FB207" s="184"/>
      <c r="FC207" s="184"/>
      <c r="FD207" s="184"/>
      <c r="FE207" s="184"/>
      <c r="FF207" s="184"/>
      <c r="FG207" s="184"/>
      <c r="FH207" s="184"/>
      <c r="FI207" s="184"/>
      <c r="FJ207" s="184"/>
      <c r="FK207" s="184"/>
      <c r="FL207" s="184"/>
      <c r="FM207" s="184"/>
      <c r="FN207" s="184"/>
      <c r="FO207" s="184"/>
      <c r="FP207" s="184"/>
      <c r="FQ207" s="184"/>
      <c r="FR207" s="184"/>
      <c r="FS207" s="184"/>
      <c r="FT207" s="184"/>
      <c r="FU207" s="184"/>
      <c r="FV207" s="184"/>
      <c r="FW207" s="184"/>
      <c r="FX207" s="184"/>
      <c r="FY207" s="184"/>
      <c r="FZ207" s="184"/>
      <c r="GA207" s="184"/>
      <c r="GB207" s="184"/>
      <c r="GC207" s="184"/>
      <c r="GD207" s="184"/>
      <c r="GE207" s="184"/>
      <c r="GF207" s="184"/>
      <c r="GG207" s="184"/>
      <c r="GH207" s="184"/>
      <c r="GI207" s="184"/>
      <c r="GJ207" s="184"/>
      <c r="GK207" s="184"/>
      <c r="GL207" s="184"/>
      <c r="GM207" s="184"/>
      <c r="GN207" s="184"/>
      <c r="GO207" s="184"/>
      <c r="GP207" s="184"/>
      <c r="GQ207" s="184"/>
      <c r="GR207" s="184"/>
      <c r="GS207" s="184"/>
      <c r="GT207" s="184"/>
      <c r="GU207" s="184"/>
      <c r="GV207" s="184"/>
      <c r="GW207" s="184"/>
      <c r="GX207" s="184"/>
      <c r="GY207" s="184"/>
      <c r="GZ207" s="184"/>
      <c r="HA207" s="184"/>
      <c r="HB207" s="184"/>
      <c r="HC207" s="184"/>
      <c r="HD207" s="184"/>
      <c r="HE207" s="184"/>
      <c r="HF207" s="184"/>
      <c r="HG207" s="184"/>
      <c r="HH207" s="184"/>
      <c r="HI207" s="184"/>
      <c r="HJ207" s="184"/>
      <c r="HK207" s="184"/>
      <c r="HL207" s="184"/>
      <c r="HM207" s="184"/>
      <c r="HN207" s="184"/>
      <c r="HO207" s="184"/>
      <c r="HP207" s="184"/>
      <c r="HQ207" s="184"/>
      <c r="HR207" s="184"/>
      <c r="HS207" s="184"/>
      <c r="HT207" s="184"/>
      <c r="HU207" s="184"/>
      <c r="HV207" s="184"/>
      <c r="HW207" s="184"/>
      <c r="HX207" s="184"/>
      <c r="HY207" s="184"/>
      <c r="HZ207" s="184"/>
      <c r="IA207" s="184"/>
      <c r="IB207" s="184"/>
    </row>
    <row r="208" spans="3:236" ht="13.15" customHeight="1">
      <c r="C208" s="182"/>
      <c r="D208" s="183"/>
      <c r="E208" s="184"/>
      <c r="F208" s="184"/>
      <c r="G208" s="184"/>
      <c r="H208" s="184"/>
      <c r="I208" s="184"/>
      <c r="J208" s="184"/>
      <c r="K208" s="184"/>
      <c r="L208" s="184"/>
      <c r="M208" s="185"/>
      <c r="CM208" s="184"/>
      <c r="CN208" s="184"/>
      <c r="CO208" s="184"/>
      <c r="CP208" s="184"/>
      <c r="CQ208" s="184"/>
      <c r="CR208" s="184"/>
      <c r="CS208" s="184"/>
      <c r="CT208" s="184"/>
      <c r="CU208" s="184"/>
      <c r="CV208" s="184"/>
      <c r="CW208" s="184"/>
      <c r="CX208" s="184"/>
      <c r="CY208" s="184"/>
      <c r="CZ208" s="184"/>
      <c r="DA208" s="184"/>
      <c r="DB208" s="184"/>
      <c r="DC208" s="184"/>
      <c r="DD208" s="184"/>
      <c r="DE208" s="184"/>
      <c r="DF208" s="184"/>
      <c r="DG208" s="184"/>
      <c r="DH208" s="184"/>
      <c r="DI208" s="184"/>
      <c r="DJ208" s="184"/>
      <c r="DK208" s="184"/>
      <c r="DL208" s="184"/>
      <c r="DM208" s="184"/>
      <c r="DN208" s="184"/>
      <c r="DO208" s="184"/>
      <c r="DP208" s="184"/>
      <c r="DQ208" s="184"/>
      <c r="DR208" s="184"/>
      <c r="DS208" s="184"/>
      <c r="DT208" s="184"/>
      <c r="DU208" s="184"/>
      <c r="DV208" s="184"/>
      <c r="DW208" s="184"/>
      <c r="DX208" s="184"/>
      <c r="DY208" s="184"/>
      <c r="DZ208" s="184"/>
      <c r="EA208" s="184"/>
      <c r="EB208" s="184"/>
      <c r="EC208" s="184"/>
      <c r="ED208" s="184"/>
      <c r="EE208" s="184"/>
      <c r="EF208" s="184"/>
      <c r="EG208" s="184"/>
      <c r="EH208" s="184"/>
      <c r="EI208" s="184"/>
      <c r="EJ208" s="184"/>
      <c r="EK208" s="184"/>
      <c r="EL208" s="184"/>
      <c r="EM208" s="184"/>
      <c r="EN208" s="184"/>
      <c r="EO208" s="184"/>
      <c r="EP208" s="184"/>
      <c r="EQ208" s="184"/>
      <c r="ER208" s="184"/>
      <c r="ES208" s="184"/>
      <c r="ET208" s="184"/>
      <c r="EU208" s="184"/>
      <c r="EV208" s="184"/>
      <c r="EW208" s="184"/>
      <c r="EX208" s="184"/>
      <c r="EY208" s="184"/>
      <c r="EZ208" s="184"/>
      <c r="FA208" s="184"/>
      <c r="FB208" s="184"/>
      <c r="FC208" s="184"/>
      <c r="FD208" s="184"/>
      <c r="FE208" s="184"/>
      <c r="FF208" s="184"/>
      <c r="FG208" s="184"/>
      <c r="FH208" s="184"/>
      <c r="FI208" s="184"/>
      <c r="FJ208" s="184"/>
      <c r="FK208" s="184"/>
      <c r="FL208" s="184"/>
      <c r="FM208" s="184"/>
      <c r="FN208" s="184"/>
      <c r="FO208" s="184"/>
      <c r="FP208" s="184"/>
      <c r="FQ208" s="184"/>
      <c r="FR208" s="184"/>
      <c r="FS208" s="184"/>
      <c r="FT208" s="184"/>
      <c r="FU208" s="184"/>
      <c r="FV208" s="184"/>
      <c r="FW208" s="184"/>
      <c r="FX208" s="184"/>
      <c r="FY208" s="184"/>
      <c r="FZ208" s="184"/>
      <c r="GA208" s="184"/>
      <c r="GB208" s="184"/>
      <c r="GC208" s="184"/>
      <c r="GD208" s="184"/>
      <c r="GE208" s="184"/>
      <c r="GF208" s="184"/>
      <c r="GG208" s="184"/>
      <c r="GH208" s="184"/>
      <c r="GI208" s="184"/>
      <c r="GJ208" s="184"/>
      <c r="GK208" s="184"/>
      <c r="GL208" s="184"/>
      <c r="GM208" s="184"/>
      <c r="GN208" s="184"/>
      <c r="GO208" s="184"/>
      <c r="GP208" s="184"/>
      <c r="GQ208" s="184"/>
      <c r="GR208" s="184"/>
      <c r="GS208" s="184"/>
      <c r="GT208" s="184"/>
      <c r="GU208" s="184"/>
      <c r="GV208" s="184"/>
      <c r="GW208" s="184"/>
      <c r="GX208" s="184"/>
      <c r="GY208" s="184"/>
      <c r="GZ208" s="184"/>
      <c r="HA208" s="184"/>
      <c r="HB208" s="184"/>
      <c r="HC208" s="184"/>
      <c r="HD208" s="184"/>
      <c r="HE208" s="184"/>
      <c r="HF208" s="184"/>
      <c r="HG208" s="184"/>
      <c r="HH208" s="184"/>
      <c r="HI208" s="184"/>
      <c r="HJ208" s="184"/>
      <c r="HK208" s="184"/>
      <c r="HL208" s="184"/>
      <c r="HM208" s="184"/>
      <c r="HN208" s="184"/>
      <c r="HO208" s="184"/>
      <c r="HP208" s="184"/>
      <c r="HQ208" s="184"/>
      <c r="HR208" s="184"/>
      <c r="HS208" s="184"/>
      <c r="HT208" s="184"/>
      <c r="HU208" s="184"/>
      <c r="HV208" s="184"/>
      <c r="HW208" s="184"/>
      <c r="HX208" s="184"/>
      <c r="HY208" s="184"/>
      <c r="HZ208" s="184"/>
      <c r="IA208" s="184"/>
      <c r="IB208" s="184"/>
    </row>
    <row r="209" spans="3:236" ht="13.15" customHeight="1">
      <c r="C209" s="182"/>
      <c r="D209" s="183"/>
      <c r="E209" s="184"/>
      <c r="F209" s="184"/>
      <c r="G209" s="184"/>
      <c r="H209" s="184"/>
      <c r="I209" s="184"/>
      <c r="J209" s="184"/>
      <c r="K209" s="184"/>
      <c r="L209" s="184"/>
      <c r="M209" s="185"/>
      <c r="CM209" s="184"/>
      <c r="CN209" s="184"/>
      <c r="CO209" s="184"/>
      <c r="CP209" s="184"/>
      <c r="CQ209" s="184"/>
      <c r="CR209" s="184"/>
      <c r="CS209" s="184"/>
      <c r="CT209" s="184"/>
      <c r="CU209" s="184"/>
      <c r="CV209" s="184"/>
      <c r="CW209" s="184"/>
      <c r="CX209" s="184"/>
      <c r="CY209" s="184"/>
      <c r="CZ209" s="184"/>
      <c r="DA209" s="184"/>
      <c r="DB209" s="184"/>
      <c r="DC209" s="184"/>
      <c r="DD209" s="184"/>
      <c r="DE209" s="184"/>
      <c r="DF209" s="184"/>
      <c r="DG209" s="184"/>
      <c r="DH209" s="184"/>
      <c r="DI209" s="184"/>
      <c r="DJ209" s="184"/>
      <c r="DK209" s="184"/>
      <c r="DL209" s="184"/>
      <c r="DM209" s="184"/>
      <c r="DN209" s="184"/>
      <c r="DO209" s="184"/>
      <c r="DP209" s="184"/>
      <c r="DQ209" s="184"/>
      <c r="DR209" s="184"/>
      <c r="DS209" s="184"/>
      <c r="DT209" s="184"/>
      <c r="DU209" s="184"/>
      <c r="DV209" s="184"/>
      <c r="DW209" s="184"/>
      <c r="DX209" s="184"/>
      <c r="DY209" s="184"/>
      <c r="DZ209" s="184"/>
      <c r="EA209" s="184"/>
      <c r="EB209" s="184"/>
      <c r="EC209" s="184"/>
      <c r="ED209" s="184"/>
      <c r="EE209" s="184"/>
      <c r="EF209" s="184"/>
      <c r="EG209" s="184"/>
      <c r="EH209" s="184"/>
      <c r="EI209" s="184"/>
      <c r="EJ209" s="184"/>
      <c r="EK209" s="184"/>
      <c r="EL209" s="184"/>
      <c r="EM209" s="184"/>
      <c r="EN209" s="184"/>
      <c r="EO209" s="184"/>
      <c r="EP209" s="184"/>
      <c r="EQ209" s="184"/>
      <c r="ER209" s="184"/>
      <c r="ES209" s="184"/>
      <c r="ET209" s="184"/>
      <c r="EU209" s="184"/>
      <c r="EV209" s="184"/>
      <c r="EW209" s="184"/>
      <c r="EX209" s="184"/>
      <c r="EY209" s="184"/>
      <c r="EZ209" s="184"/>
      <c r="FA209" s="184"/>
      <c r="FB209" s="184"/>
      <c r="FC209" s="184"/>
      <c r="FD209" s="184"/>
      <c r="FE209" s="184"/>
      <c r="FF209" s="184"/>
      <c r="FG209" s="184"/>
      <c r="FH209" s="184"/>
      <c r="FI209" s="184"/>
      <c r="FJ209" s="184"/>
      <c r="FK209" s="184"/>
      <c r="FL209" s="184"/>
      <c r="FM209" s="184"/>
      <c r="FN209" s="184"/>
      <c r="FO209" s="184"/>
      <c r="FP209" s="184"/>
      <c r="FQ209" s="184"/>
      <c r="FR209" s="184"/>
      <c r="FS209" s="184"/>
      <c r="FT209" s="184"/>
      <c r="FU209" s="184"/>
      <c r="FV209" s="184"/>
      <c r="FW209" s="184"/>
      <c r="FX209" s="184"/>
      <c r="FY209" s="184"/>
      <c r="FZ209" s="184"/>
      <c r="GA209" s="184"/>
      <c r="GB209" s="184"/>
      <c r="GC209" s="184"/>
      <c r="GD209" s="184"/>
      <c r="GE209" s="184"/>
      <c r="GF209" s="184"/>
      <c r="GG209" s="184"/>
      <c r="GH209" s="184"/>
      <c r="GI209" s="184"/>
      <c r="GJ209" s="184"/>
      <c r="GK209" s="184"/>
      <c r="GL209" s="184"/>
      <c r="GM209" s="184"/>
      <c r="GN209" s="184"/>
      <c r="GO209" s="184"/>
      <c r="GP209" s="184"/>
      <c r="GQ209" s="184"/>
      <c r="GR209" s="184"/>
      <c r="GS209" s="184"/>
      <c r="GT209" s="184"/>
      <c r="GU209" s="184"/>
      <c r="GV209" s="184"/>
      <c r="GW209" s="184"/>
      <c r="GX209" s="184"/>
      <c r="GY209" s="184"/>
      <c r="GZ209" s="184"/>
      <c r="HA209" s="184"/>
      <c r="HB209" s="184"/>
      <c r="HC209" s="184"/>
      <c r="HD209" s="184"/>
      <c r="HE209" s="184"/>
      <c r="HF209" s="184"/>
      <c r="HG209" s="184"/>
      <c r="HH209" s="184"/>
      <c r="HI209" s="184"/>
      <c r="HJ209" s="184"/>
      <c r="HK209" s="184"/>
      <c r="HL209" s="184"/>
      <c r="HM209" s="184"/>
      <c r="HN209" s="184"/>
      <c r="HO209" s="184"/>
      <c r="HP209" s="184"/>
      <c r="HQ209" s="184"/>
      <c r="HR209" s="184"/>
      <c r="HS209" s="184"/>
      <c r="HT209" s="184"/>
      <c r="HU209" s="184"/>
      <c r="HV209" s="184"/>
      <c r="HW209" s="184"/>
      <c r="HX209" s="184"/>
      <c r="HY209" s="184"/>
      <c r="HZ209" s="184"/>
      <c r="IA209" s="184"/>
      <c r="IB209" s="184"/>
    </row>
    <row r="210" spans="3:236" ht="13.15" customHeight="1">
      <c r="C210" s="182"/>
      <c r="D210" s="183"/>
      <c r="E210" s="184"/>
      <c r="F210" s="184"/>
      <c r="G210" s="184"/>
      <c r="H210" s="184"/>
      <c r="I210" s="184"/>
      <c r="J210" s="184"/>
      <c r="K210" s="184"/>
      <c r="L210" s="184"/>
      <c r="M210" s="185"/>
      <c r="CM210" s="184"/>
      <c r="CN210" s="184"/>
      <c r="CO210" s="184"/>
      <c r="CP210" s="184"/>
      <c r="CQ210" s="184"/>
      <c r="CR210" s="184"/>
      <c r="CS210" s="184"/>
      <c r="CT210" s="184"/>
      <c r="CU210" s="184"/>
      <c r="CV210" s="184"/>
      <c r="CW210" s="184"/>
      <c r="CX210" s="184"/>
      <c r="CY210" s="184"/>
      <c r="CZ210" s="184"/>
      <c r="DA210" s="184"/>
      <c r="DB210" s="184"/>
      <c r="DC210" s="184"/>
      <c r="DD210" s="184"/>
      <c r="DE210" s="184"/>
      <c r="DF210" s="184"/>
      <c r="DG210" s="184"/>
      <c r="DH210" s="184"/>
      <c r="DI210" s="184"/>
      <c r="DJ210" s="184"/>
      <c r="DK210" s="184"/>
      <c r="DL210" s="184"/>
      <c r="DM210" s="184"/>
      <c r="DN210" s="184"/>
      <c r="DO210" s="184"/>
      <c r="DP210" s="184"/>
      <c r="DQ210" s="184"/>
      <c r="DR210" s="184"/>
      <c r="DS210" s="184"/>
      <c r="DT210" s="184"/>
      <c r="DU210" s="184"/>
      <c r="DV210" s="184"/>
      <c r="DW210" s="184"/>
      <c r="DX210" s="184"/>
      <c r="DY210" s="184"/>
      <c r="DZ210" s="184"/>
      <c r="EA210" s="184"/>
      <c r="EB210" s="184"/>
      <c r="EC210" s="184"/>
      <c r="ED210" s="184"/>
      <c r="EE210" s="184"/>
      <c r="EF210" s="184"/>
      <c r="EG210" s="184"/>
      <c r="EH210" s="184"/>
      <c r="EI210" s="184"/>
      <c r="EJ210" s="184"/>
      <c r="EK210" s="184"/>
      <c r="EL210" s="184"/>
      <c r="EM210" s="184"/>
      <c r="EN210" s="184"/>
      <c r="EO210" s="184"/>
      <c r="EP210" s="184"/>
      <c r="EQ210" s="184"/>
      <c r="ER210" s="184"/>
      <c r="ES210" s="184"/>
      <c r="ET210" s="184"/>
      <c r="EU210" s="184"/>
      <c r="EV210" s="184"/>
      <c r="EW210" s="184"/>
      <c r="EX210" s="184"/>
      <c r="EY210" s="184"/>
      <c r="EZ210" s="184"/>
      <c r="FA210" s="184"/>
      <c r="FB210" s="184"/>
      <c r="FC210" s="184"/>
      <c r="FD210" s="184"/>
      <c r="FE210" s="184"/>
      <c r="FF210" s="184"/>
      <c r="FG210" s="184"/>
      <c r="FH210" s="184"/>
      <c r="FI210" s="184"/>
      <c r="FJ210" s="184"/>
      <c r="FK210" s="184"/>
      <c r="FL210" s="184"/>
      <c r="FM210" s="184"/>
      <c r="FN210" s="184"/>
      <c r="FO210" s="184"/>
      <c r="FP210" s="184"/>
      <c r="FQ210" s="184"/>
      <c r="FR210" s="184"/>
      <c r="FS210" s="184"/>
      <c r="FT210" s="184"/>
      <c r="FU210" s="184"/>
      <c r="FV210" s="184"/>
      <c r="FW210" s="184"/>
      <c r="FX210" s="184"/>
      <c r="FY210" s="184"/>
      <c r="FZ210" s="184"/>
      <c r="GA210" s="184"/>
      <c r="GB210" s="184"/>
      <c r="GC210" s="184"/>
      <c r="GD210" s="184"/>
      <c r="GE210" s="184"/>
      <c r="GF210" s="184"/>
      <c r="GG210" s="184"/>
      <c r="GH210" s="184"/>
      <c r="GI210" s="184"/>
      <c r="GJ210" s="184"/>
      <c r="GK210" s="184"/>
      <c r="GL210" s="184"/>
      <c r="GM210" s="184"/>
      <c r="GN210" s="184"/>
      <c r="GO210" s="184"/>
      <c r="GP210" s="184"/>
      <c r="GQ210" s="184"/>
      <c r="GR210" s="184"/>
      <c r="GS210" s="184"/>
      <c r="GT210" s="184"/>
      <c r="GU210" s="184"/>
      <c r="GV210" s="184"/>
      <c r="GW210" s="184"/>
      <c r="GX210" s="184"/>
      <c r="GY210" s="184"/>
      <c r="GZ210" s="184"/>
      <c r="HA210" s="184"/>
      <c r="HB210" s="184"/>
      <c r="HC210" s="184"/>
      <c r="HD210" s="184"/>
      <c r="HE210" s="184"/>
      <c r="HF210" s="184"/>
      <c r="HG210" s="184"/>
      <c r="HH210" s="184"/>
      <c r="HI210" s="184"/>
      <c r="HJ210" s="184"/>
      <c r="HK210" s="184"/>
      <c r="HL210" s="184"/>
      <c r="HM210" s="184"/>
      <c r="HN210" s="184"/>
      <c r="HO210" s="184"/>
      <c r="HP210" s="184"/>
      <c r="HQ210" s="184"/>
      <c r="HR210" s="184"/>
      <c r="HS210" s="184"/>
      <c r="HT210" s="184"/>
      <c r="HU210" s="184"/>
      <c r="HV210" s="184"/>
      <c r="HW210" s="184"/>
      <c r="HX210" s="184"/>
      <c r="HY210" s="184"/>
      <c r="HZ210" s="184"/>
      <c r="IA210" s="184"/>
      <c r="IB210" s="184"/>
    </row>
    <row r="211" spans="3:236" ht="13.15" customHeight="1">
      <c r="C211" s="182"/>
      <c r="D211" s="183"/>
      <c r="E211" s="184"/>
      <c r="F211" s="184"/>
      <c r="G211" s="184"/>
      <c r="H211" s="184"/>
      <c r="I211" s="184"/>
      <c r="J211" s="184"/>
      <c r="K211" s="184"/>
      <c r="L211" s="184"/>
      <c r="M211" s="185"/>
      <c r="CM211" s="184"/>
      <c r="CN211" s="184"/>
      <c r="CO211" s="184"/>
      <c r="CP211" s="184"/>
      <c r="CQ211" s="184"/>
      <c r="CR211" s="184"/>
      <c r="CS211" s="184"/>
      <c r="CT211" s="184"/>
      <c r="CU211" s="184"/>
      <c r="CV211" s="184"/>
      <c r="CW211" s="184"/>
      <c r="CX211" s="184"/>
      <c r="CY211" s="184"/>
      <c r="CZ211" s="184"/>
      <c r="DA211" s="184"/>
      <c r="DB211" s="184"/>
      <c r="DC211" s="184"/>
      <c r="DD211" s="184"/>
      <c r="DE211" s="184"/>
      <c r="DF211" s="184"/>
      <c r="DG211" s="184"/>
      <c r="DH211" s="184"/>
      <c r="DI211" s="184"/>
      <c r="DJ211" s="184"/>
      <c r="DK211" s="184"/>
      <c r="DL211" s="184"/>
      <c r="DM211" s="184"/>
      <c r="DN211" s="184"/>
      <c r="DO211" s="184"/>
      <c r="DP211" s="184"/>
      <c r="DQ211" s="184"/>
      <c r="DR211" s="184"/>
      <c r="DS211" s="184"/>
      <c r="DT211" s="184"/>
      <c r="DU211" s="184"/>
      <c r="DV211" s="184"/>
      <c r="DW211" s="184"/>
      <c r="DX211" s="184"/>
      <c r="DY211" s="184"/>
      <c r="DZ211" s="184"/>
      <c r="EA211" s="184"/>
      <c r="EB211" s="184"/>
      <c r="EC211" s="184"/>
      <c r="ED211" s="184"/>
      <c r="EE211" s="184"/>
      <c r="EF211" s="184"/>
      <c r="EG211" s="184"/>
      <c r="EH211" s="184"/>
      <c r="EI211" s="184"/>
      <c r="EJ211" s="184"/>
      <c r="EK211" s="184"/>
      <c r="EL211" s="184"/>
      <c r="EM211" s="184"/>
      <c r="EN211" s="184"/>
      <c r="EO211" s="184"/>
      <c r="EP211" s="184"/>
      <c r="EQ211" s="184"/>
      <c r="ER211" s="184"/>
      <c r="ES211" s="184"/>
      <c r="ET211" s="184"/>
      <c r="EU211" s="184"/>
      <c r="EV211" s="184"/>
      <c r="EW211" s="184"/>
      <c r="EX211" s="184"/>
      <c r="EY211" s="184"/>
      <c r="EZ211" s="184"/>
      <c r="FA211" s="184"/>
      <c r="FB211" s="184"/>
      <c r="FC211" s="184"/>
      <c r="FD211" s="184"/>
      <c r="FE211" s="184"/>
      <c r="FF211" s="184"/>
      <c r="FG211" s="184"/>
      <c r="FH211" s="184"/>
      <c r="FI211" s="184"/>
      <c r="FJ211" s="184"/>
      <c r="FK211" s="184"/>
      <c r="FL211" s="184"/>
      <c r="FM211" s="184"/>
      <c r="FN211" s="184"/>
      <c r="FO211" s="184"/>
      <c r="FP211" s="184"/>
      <c r="FQ211" s="184"/>
      <c r="FR211" s="184"/>
      <c r="FS211" s="184"/>
      <c r="FT211" s="184"/>
      <c r="FU211" s="184"/>
      <c r="FV211" s="184"/>
      <c r="FW211" s="184"/>
      <c r="FX211" s="184"/>
      <c r="FY211" s="184"/>
      <c r="FZ211" s="184"/>
      <c r="GA211" s="184"/>
      <c r="GB211" s="184"/>
      <c r="GC211" s="184"/>
      <c r="GD211" s="184"/>
      <c r="GE211" s="184"/>
      <c r="GF211" s="184"/>
      <c r="GG211" s="184"/>
      <c r="GH211" s="184"/>
      <c r="GI211" s="184"/>
      <c r="GJ211" s="184"/>
      <c r="GK211" s="184"/>
      <c r="GL211" s="184"/>
      <c r="GM211" s="184"/>
      <c r="GN211" s="184"/>
      <c r="GO211" s="184"/>
      <c r="GP211" s="184"/>
      <c r="GQ211" s="184"/>
      <c r="GR211" s="184"/>
      <c r="GS211" s="184"/>
      <c r="GT211" s="184"/>
      <c r="GU211" s="184"/>
      <c r="GV211" s="184"/>
      <c r="GW211" s="184"/>
      <c r="GX211" s="184"/>
      <c r="GY211" s="184"/>
      <c r="GZ211" s="184"/>
      <c r="HA211" s="184"/>
      <c r="HB211" s="184"/>
      <c r="HC211" s="184"/>
      <c r="HD211" s="184"/>
      <c r="HE211" s="184"/>
      <c r="HF211" s="184"/>
      <c r="HG211" s="184"/>
      <c r="HH211" s="184"/>
      <c r="HI211" s="184"/>
      <c r="HJ211" s="184"/>
      <c r="HK211" s="184"/>
      <c r="HL211" s="184"/>
      <c r="HM211" s="184"/>
      <c r="HN211" s="184"/>
      <c r="HO211" s="184"/>
      <c r="HP211" s="184"/>
      <c r="HQ211" s="184"/>
      <c r="HR211" s="184"/>
      <c r="HS211" s="184"/>
      <c r="HT211" s="184"/>
      <c r="HU211" s="184"/>
      <c r="HV211" s="184"/>
      <c r="HW211" s="184"/>
      <c r="HX211" s="184"/>
      <c r="HY211" s="184"/>
      <c r="HZ211" s="184"/>
      <c r="IA211" s="184"/>
      <c r="IB211" s="184"/>
    </row>
    <row r="212" spans="3:236" ht="13.15" customHeight="1">
      <c r="C212" s="182"/>
      <c r="D212" s="183"/>
      <c r="E212" s="184"/>
      <c r="F212" s="184"/>
      <c r="G212" s="184"/>
      <c r="H212" s="184"/>
      <c r="I212" s="184"/>
      <c r="J212" s="184"/>
      <c r="K212" s="184"/>
      <c r="L212" s="184"/>
      <c r="M212" s="185"/>
      <c r="CM212" s="184"/>
      <c r="CN212" s="184"/>
      <c r="CO212" s="184"/>
      <c r="CP212" s="184"/>
      <c r="CQ212" s="184"/>
      <c r="CR212" s="184"/>
      <c r="CS212" s="184"/>
      <c r="CT212" s="184"/>
      <c r="CU212" s="184"/>
      <c r="CV212" s="184"/>
      <c r="CW212" s="184"/>
      <c r="CX212" s="184"/>
      <c r="CY212" s="184"/>
      <c r="CZ212" s="184"/>
      <c r="DA212" s="184"/>
      <c r="DB212" s="184"/>
      <c r="DC212" s="184"/>
      <c r="DD212" s="184"/>
      <c r="DE212" s="184"/>
      <c r="DF212" s="184"/>
      <c r="DG212" s="184"/>
      <c r="DH212" s="184"/>
      <c r="DI212" s="184"/>
      <c r="DJ212" s="184"/>
      <c r="DK212" s="184"/>
      <c r="DL212" s="184"/>
      <c r="DM212" s="184"/>
      <c r="DN212" s="184"/>
      <c r="DO212" s="184"/>
      <c r="DP212" s="184"/>
      <c r="DQ212" s="184"/>
      <c r="DR212" s="184"/>
      <c r="DS212" s="184"/>
      <c r="DT212" s="184"/>
      <c r="DU212" s="184"/>
      <c r="DV212" s="184"/>
      <c r="DW212" s="184"/>
      <c r="DX212" s="184"/>
      <c r="DY212" s="184"/>
      <c r="DZ212" s="184"/>
      <c r="EA212" s="184"/>
      <c r="EB212" s="184"/>
      <c r="EC212" s="184"/>
      <c r="ED212" s="184"/>
      <c r="EE212" s="184"/>
      <c r="EF212" s="184"/>
      <c r="EG212" s="184"/>
      <c r="EH212" s="184"/>
      <c r="EI212" s="184"/>
      <c r="EJ212" s="184"/>
      <c r="EK212" s="184"/>
      <c r="EL212" s="184"/>
      <c r="EM212" s="184"/>
      <c r="EN212" s="184"/>
      <c r="EO212" s="184"/>
      <c r="EP212" s="184"/>
      <c r="EQ212" s="184"/>
      <c r="ER212" s="184"/>
      <c r="ES212" s="184"/>
      <c r="ET212" s="184"/>
      <c r="EU212" s="184"/>
      <c r="EV212" s="184"/>
      <c r="EW212" s="184"/>
      <c r="EX212" s="184"/>
      <c r="EY212" s="184"/>
      <c r="EZ212" s="184"/>
      <c r="FA212" s="184"/>
      <c r="FB212" s="184"/>
      <c r="FC212" s="184"/>
      <c r="FD212" s="184"/>
      <c r="FE212" s="184"/>
      <c r="FF212" s="184"/>
      <c r="FG212" s="184"/>
      <c r="FH212" s="184"/>
      <c r="FI212" s="184"/>
      <c r="FJ212" s="184"/>
      <c r="FK212" s="184"/>
      <c r="FL212" s="184"/>
      <c r="FM212" s="184"/>
      <c r="FN212" s="184"/>
      <c r="FO212" s="184"/>
      <c r="FP212" s="184"/>
      <c r="FQ212" s="184"/>
      <c r="FR212" s="184"/>
      <c r="FS212" s="184"/>
      <c r="FT212" s="184"/>
      <c r="FU212" s="184"/>
      <c r="FV212" s="184"/>
      <c r="FW212" s="184"/>
      <c r="FX212" s="184"/>
      <c r="FY212" s="184"/>
      <c r="FZ212" s="184"/>
      <c r="GA212" s="184"/>
      <c r="GB212" s="184"/>
      <c r="GC212" s="184"/>
      <c r="GD212" s="184"/>
      <c r="GE212" s="184"/>
      <c r="GF212" s="184"/>
      <c r="GG212" s="184"/>
      <c r="GH212" s="184"/>
      <c r="GI212" s="184"/>
      <c r="GJ212" s="184"/>
      <c r="GK212" s="184"/>
      <c r="GL212" s="184"/>
      <c r="GM212" s="184"/>
      <c r="GN212" s="184"/>
      <c r="GO212" s="184"/>
      <c r="GP212" s="184"/>
      <c r="GQ212" s="184"/>
      <c r="GR212" s="184"/>
      <c r="GS212" s="184"/>
      <c r="GT212" s="184"/>
      <c r="GU212" s="184"/>
      <c r="GV212" s="184"/>
      <c r="GW212" s="184"/>
      <c r="GX212" s="184"/>
      <c r="GY212" s="184"/>
      <c r="GZ212" s="184"/>
      <c r="HA212" s="184"/>
      <c r="HB212" s="184"/>
      <c r="HC212" s="184"/>
      <c r="HD212" s="184"/>
      <c r="HE212" s="184"/>
      <c r="HF212" s="184"/>
      <c r="HG212" s="184"/>
      <c r="HH212" s="184"/>
      <c r="HI212" s="184"/>
      <c r="HJ212" s="184"/>
      <c r="HK212" s="184"/>
      <c r="HL212" s="184"/>
      <c r="HM212" s="184"/>
      <c r="HN212" s="184"/>
      <c r="HO212" s="184"/>
      <c r="HP212" s="184"/>
      <c r="HQ212" s="184"/>
      <c r="HR212" s="184"/>
      <c r="HS212" s="184"/>
      <c r="HT212" s="184"/>
      <c r="HU212" s="184"/>
      <c r="HV212" s="184"/>
      <c r="HW212" s="184"/>
      <c r="HX212" s="184"/>
      <c r="HY212" s="184"/>
      <c r="HZ212" s="184"/>
      <c r="IA212" s="184"/>
      <c r="IB212" s="184"/>
    </row>
    <row r="213" spans="3:236" ht="13.15" customHeight="1">
      <c r="C213" s="182"/>
      <c r="D213" s="183"/>
      <c r="E213" s="184"/>
      <c r="F213" s="184"/>
      <c r="G213" s="184"/>
      <c r="H213" s="184"/>
      <c r="I213" s="184"/>
      <c r="J213" s="184"/>
      <c r="K213" s="184"/>
      <c r="L213" s="184"/>
      <c r="M213" s="185"/>
      <c r="CM213" s="184"/>
      <c r="CN213" s="184"/>
      <c r="CO213" s="184"/>
      <c r="CP213" s="184"/>
      <c r="CQ213" s="184"/>
      <c r="CR213" s="184"/>
      <c r="CS213" s="184"/>
      <c r="CT213" s="184"/>
      <c r="CU213" s="184"/>
      <c r="CV213" s="184"/>
      <c r="CW213" s="184"/>
      <c r="CX213" s="184"/>
      <c r="CY213" s="184"/>
      <c r="CZ213" s="184"/>
      <c r="DA213" s="184"/>
      <c r="DB213" s="184"/>
      <c r="DC213" s="184"/>
      <c r="DD213" s="184"/>
      <c r="DE213" s="184"/>
      <c r="DF213" s="184"/>
      <c r="DG213" s="184"/>
      <c r="DH213" s="184"/>
      <c r="DI213" s="184"/>
      <c r="DJ213" s="184"/>
      <c r="DK213" s="184"/>
      <c r="DL213" s="184"/>
      <c r="DM213" s="184"/>
      <c r="DN213" s="184"/>
      <c r="DO213" s="184"/>
      <c r="DP213" s="184"/>
      <c r="DQ213" s="184"/>
      <c r="DR213" s="184"/>
      <c r="DS213" s="184"/>
      <c r="DT213" s="184"/>
      <c r="DU213" s="184"/>
      <c r="DV213" s="184"/>
      <c r="DW213" s="184"/>
      <c r="DX213" s="184"/>
      <c r="DY213" s="184"/>
      <c r="DZ213" s="184"/>
      <c r="EA213" s="184"/>
      <c r="EB213" s="184"/>
      <c r="EC213" s="184"/>
      <c r="ED213" s="184"/>
      <c r="EE213" s="184"/>
      <c r="EF213" s="184"/>
      <c r="EG213" s="184"/>
      <c r="EH213" s="184"/>
      <c r="EI213" s="184"/>
      <c r="EJ213" s="184"/>
      <c r="EK213" s="184"/>
      <c r="EL213" s="184"/>
      <c r="EM213" s="184"/>
      <c r="EN213" s="184"/>
      <c r="EO213" s="184"/>
      <c r="EP213" s="184"/>
      <c r="EQ213" s="184"/>
      <c r="ER213" s="184"/>
      <c r="ES213" s="184"/>
      <c r="ET213" s="184"/>
      <c r="EU213" s="184"/>
      <c r="EV213" s="184"/>
      <c r="EW213" s="184"/>
      <c r="EX213" s="184"/>
      <c r="EY213" s="184"/>
      <c r="EZ213" s="184"/>
      <c r="FA213" s="184"/>
      <c r="FB213" s="184"/>
      <c r="FC213" s="184"/>
      <c r="FD213" s="184"/>
      <c r="FE213" s="184"/>
      <c r="FF213" s="184"/>
      <c r="FG213" s="184"/>
      <c r="FH213" s="184"/>
      <c r="FI213" s="184"/>
      <c r="FJ213" s="184"/>
      <c r="FK213" s="184"/>
      <c r="FL213" s="184"/>
      <c r="FM213" s="184"/>
      <c r="FN213" s="184"/>
      <c r="FO213" s="184"/>
      <c r="FP213" s="184"/>
      <c r="FQ213" s="184"/>
      <c r="FR213" s="184"/>
      <c r="FS213" s="184"/>
      <c r="FT213" s="184"/>
      <c r="FU213" s="184"/>
      <c r="FV213" s="184"/>
      <c r="FW213" s="184"/>
      <c r="FX213" s="184"/>
      <c r="FY213" s="184"/>
      <c r="FZ213" s="184"/>
      <c r="GA213" s="184"/>
      <c r="GB213" s="184"/>
      <c r="GC213" s="184"/>
      <c r="GD213" s="184"/>
      <c r="GE213" s="184"/>
      <c r="GF213" s="184"/>
      <c r="GG213" s="184"/>
      <c r="GH213" s="184"/>
      <c r="GI213" s="184"/>
      <c r="GJ213" s="184"/>
      <c r="GK213" s="184"/>
      <c r="GL213" s="184"/>
      <c r="GM213" s="184"/>
      <c r="GN213" s="184"/>
      <c r="GO213" s="184"/>
      <c r="GP213" s="184"/>
      <c r="GQ213" s="184"/>
      <c r="GR213" s="184"/>
      <c r="GS213" s="184"/>
      <c r="GT213" s="184"/>
      <c r="GU213" s="184"/>
      <c r="GV213" s="184"/>
      <c r="GW213" s="184"/>
      <c r="GX213" s="184"/>
      <c r="GY213" s="184"/>
      <c r="GZ213" s="184"/>
      <c r="HA213" s="184"/>
      <c r="HB213" s="184"/>
      <c r="HC213" s="184"/>
      <c r="HD213" s="184"/>
      <c r="HE213" s="184"/>
      <c r="HF213" s="184"/>
      <c r="HG213" s="184"/>
      <c r="HH213" s="184"/>
      <c r="HI213" s="184"/>
      <c r="HJ213" s="184"/>
      <c r="HK213" s="184"/>
      <c r="HL213" s="184"/>
      <c r="HM213" s="184"/>
      <c r="HN213" s="184"/>
      <c r="HO213" s="184"/>
      <c r="HP213" s="184"/>
      <c r="HQ213" s="184"/>
      <c r="HR213" s="184"/>
      <c r="HS213" s="184"/>
      <c r="HT213" s="184"/>
      <c r="HU213" s="184"/>
      <c r="HV213" s="184"/>
      <c r="HW213" s="184"/>
      <c r="HX213" s="184"/>
      <c r="HY213" s="184"/>
      <c r="HZ213" s="184"/>
      <c r="IA213" s="184"/>
      <c r="IB213" s="184"/>
    </row>
    <row r="214" spans="3:236" ht="13.15" customHeight="1">
      <c r="C214" s="182"/>
      <c r="D214" s="183"/>
      <c r="E214" s="184"/>
      <c r="F214" s="184"/>
      <c r="G214" s="184"/>
      <c r="H214" s="184"/>
      <c r="I214" s="184"/>
      <c r="J214" s="184"/>
      <c r="K214" s="184"/>
      <c r="L214" s="184"/>
      <c r="M214" s="185"/>
      <c r="CM214" s="184"/>
      <c r="CN214" s="184"/>
      <c r="CO214" s="184"/>
      <c r="CP214" s="184"/>
      <c r="CQ214" s="184"/>
      <c r="CR214" s="184"/>
      <c r="CS214" s="184"/>
      <c r="CT214" s="184"/>
      <c r="CU214" s="184"/>
      <c r="CV214" s="184"/>
      <c r="CW214" s="184"/>
      <c r="CX214" s="184"/>
      <c r="CY214" s="184"/>
      <c r="CZ214" s="184"/>
      <c r="DA214" s="184"/>
      <c r="DB214" s="184"/>
      <c r="DC214" s="184"/>
      <c r="DD214" s="184"/>
      <c r="DE214" s="184"/>
      <c r="DF214" s="184"/>
      <c r="DG214" s="184"/>
      <c r="DH214" s="184"/>
      <c r="DI214" s="184"/>
      <c r="DJ214" s="184"/>
      <c r="DK214" s="184"/>
      <c r="DL214" s="184"/>
      <c r="DM214" s="184"/>
      <c r="DN214" s="184"/>
      <c r="DO214" s="184"/>
      <c r="DP214" s="184"/>
      <c r="DQ214" s="184"/>
      <c r="DR214" s="184"/>
      <c r="DS214" s="184"/>
      <c r="DT214" s="184"/>
      <c r="DU214" s="184"/>
      <c r="DV214" s="184"/>
      <c r="DW214" s="184"/>
      <c r="DX214" s="184"/>
      <c r="DY214" s="184"/>
      <c r="DZ214" s="184"/>
      <c r="EA214" s="184"/>
      <c r="EB214" s="184"/>
      <c r="EC214" s="184"/>
      <c r="ED214" s="184"/>
      <c r="EE214" s="184"/>
      <c r="EF214" s="184"/>
      <c r="EG214" s="184"/>
      <c r="EH214" s="184"/>
      <c r="EI214" s="184"/>
      <c r="EJ214" s="184"/>
      <c r="EK214" s="184"/>
      <c r="EL214" s="184"/>
      <c r="EM214" s="184"/>
      <c r="EN214" s="184"/>
      <c r="EO214" s="184"/>
      <c r="EP214" s="184"/>
      <c r="EQ214" s="184"/>
      <c r="ER214" s="184"/>
      <c r="ES214" s="184"/>
      <c r="ET214" s="184"/>
      <c r="EU214" s="184"/>
      <c r="EV214" s="184"/>
      <c r="EW214" s="184"/>
      <c r="EX214" s="184"/>
      <c r="EY214" s="184"/>
      <c r="EZ214" s="184"/>
      <c r="FA214" s="184"/>
      <c r="FB214" s="184"/>
      <c r="FC214" s="184"/>
      <c r="FD214" s="184"/>
      <c r="FE214" s="184"/>
      <c r="FF214" s="184"/>
      <c r="FG214" s="184"/>
      <c r="FH214" s="184"/>
      <c r="FI214" s="184"/>
      <c r="FJ214" s="184"/>
      <c r="FK214" s="184"/>
      <c r="FL214" s="184"/>
      <c r="FM214" s="184"/>
      <c r="FN214" s="184"/>
      <c r="FO214" s="184"/>
      <c r="FP214" s="184"/>
      <c r="FQ214" s="184"/>
      <c r="FR214" s="184"/>
      <c r="FS214" s="184"/>
      <c r="FT214" s="184"/>
      <c r="FU214" s="184"/>
      <c r="FV214" s="184"/>
      <c r="FW214" s="184"/>
      <c r="FX214" s="184"/>
      <c r="FY214" s="184"/>
      <c r="FZ214" s="184"/>
      <c r="GA214" s="184"/>
      <c r="GB214" s="184"/>
      <c r="GC214" s="184"/>
      <c r="GD214" s="184"/>
      <c r="GE214" s="184"/>
      <c r="GF214" s="184"/>
      <c r="GG214" s="184"/>
      <c r="GH214" s="184"/>
      <c r="GI214" s="184"/>
      <c r="GJ214" s="184"/>
      <c r="GK214" s="184"/>
      <c r="GL214" s="184"/>
      <c r="GM214" s="184"/>
      <c r="GN214" s="184"/>
      <c r="GO214" s="184"/>
      <c r="GP214" s="184"/>
      <c r="GQ214" s="184"/>
      <c r="GR214" s="184"/>
      <c r="GS214" s="184"/>
      <c r="GT214" s="184"/>
      <c r="GU214" s="184"/>
      <c r="GV214" s="184"/>
      <c r="GW214" s="184"/>
      <c r="GX214" s="184"/>
      <c r="GY214" s="184"/>
      <c r="GZ214" s="184"/>
      <c r="HA214" s="184"/>
      <c r="HB214" s="184"/>
      <c r="HC214" s="184"/>
      <c r="HD214" s="184"/>
      <c r="HE214" s="184"/>
      <c r="HF214" s="184"/>
      <c r="HG214" s="184"/>
      <c r="HH214" s="184"/>
      <c r="HI214" s="184"/>
      <c r="HJ214" s="184"/>
      <c r="HK214" s="184"/>
      <c r="HL214" s="184"/>
      <c r="HM214" s="184"/>
      <c r="HN214" s="184"/>
      <c r="HO214" s="184"/>
      <c r="HP214" s="184"/>
      <c r="HQ214" s="184"/>
      <c r="HR214" s="184"/>
      <c r="HS214" s="184"/>
      <c r="HT214" s="184"/>
      <c r="HU214" s="184"/>
      <c r="HV214" s="184"/>
      <c r="HW214" s="184"/>
      <c r="HX214" s="184"/>
      <c r="HY214" s="184"/>
      <c r="HZ214" s="184"/>
      <c r="IA214" s="184"/>
      <c r="IB214" s="184"/>
    </row>
    <row r="215" spans="3:236" ht="13.15" customHeight="1">
      <c r="C215" s="182"/>
      <c r="D215" s="183"/>
      <c r="E215" s="184"/>
      <c r="F215" s="184"/>
      <c r="G215" s="184"/>
      <c r="H215" s="184"/>
      <c r="I215" s="184"/>
      <c r="J215" s="184"/>
      <c r="K215" s="184"/>
      <c r="L215" s="184"/>
      <c r="M215" s="185"/>
      <c r="CM215" s="184"/>
      <c r="CN215" s="184"/>
      <c r="CO215" s="184"/>
      <c r="CP215" s="184"/>
      <c r="CQ215" s="184"/>
      <c r="CR215" s="184"/>
      <c r="CS215" s="184"/>
      <c r="CT215" s="184"/>
      <c r="CU215" s="184"/>
      <c r="CV215" s="184"/>
      <c r="CW215" s="184"/>
      <c r="CX215" s="184"/>
      <c r="CY215" s="184"/>
      <c r="CZ215" s="184"/>
      <c r="DA215" s="184"/>
      <c r="DB215" s="184"/>
      <c r="DC215" s="184"/>
      <c r="DD215" s="184"/>
      <c r="DE215" s="184"/>
      <c r="DF215" s="184"/>
      <c r="DG215" s="184"/>
      <c r="DH215" s="184"/>
      <c r="DI215" s="184"/>
      <c r="DJ215" s="184"/>
      <c r="DK215" s="184"/>
      <c r="DL215" s="184"/>
      <c r="DM215" s="184"/>
      <c r="DN215" s="184"/>
      <c r="DO215" s="184"/>
      <c r="DP215" s="184"/>
      <c r="DQ215" s="184"/>
      <c r="DR215" s="184"/>
      <c r="DS215" s="184"/>
      <c r="DT215" s="184"/>
      <c r="DU215" s="184"/>
      <c r="DV215" s="184"/>
      <c r="DW215" s="184"/>
      <c r="DX215" s="184"/>
      <c r="DY215" s="184"/>
      <c r="DZ215" s="184"/>
      <c r="EA215" s="184"/>
      <c r="EB215" s="184"/>
      <c r="EC215" s="184"/>
      <c r="ED215" s="184"/>
      <c r="EE215" s="184"/>
      <c r="EF215" s="184"/>
      <c r="EG215" s="184"/>
      <c r="EH215" s="184"/>
      <c r="EI215" s="184"/>
      <c r="EJ215" s="184"/>
      <c r="EK215" s="184"/>
      <c r="EL215" s="184"/>
      <c r="EM215" s="184"/>
      <c r="EN215" s="184"/>
      <c r="EO215" s="184"/>
      <c r="EP215" s="184"/>
      <c r="EQ215" s="184"/>
      <c r="ER215" s="184"/>
      <c r="ES215" s="184"/>
      <c r="ET215" s="184"/>
      <c r="EU215" s="184"/>
      <c r="EV215" s="184"/>
      <c r="EW215" s="184"/>
      <c r="EX215" s="184"/>
      <c r="EY215" s="184"/>
      <c r="EZ215" s="184"/>
      <c r="FA215" s="184"/>
      <c r="FB215" s="184"/>
      <c r="FC215" s="184"/>
      <c r="FD215" s="184"/>
      <c r="FE215" s="184"/>
      <c r="FF215" s="184"/>
      <c r="FG215" s="184"/>
      <c r="FH215" s="184"/>
      <c r="FI215" s="184"/>
      <c r="FJ215" s="184"/>
      <c r="FK215" s="184"/>
      <c r="FL215" s="184"/>
      <c r="FM215" s="184"/>
      <c r="FN215" s="184"/>
      <c r="FO215" s="184"/>
      <c r="FP215" s="184"/>
      <c r="FQ215" s="184"/>
      <c r="FR215" s="184"/>
      <c r="FS215" s="184"/>
      <c r="FT215" s="184"/>
      <c r="FU215" s="184"/>
      <c r="FV215" s="184"/>
      <c r="FW215" s="184"/>
      <c r="FX215" s="184"/>
      <c r="FY215" s="184"/>
      <c r="FZ215" s="184"/>
      <c r="GA215" s="184"/>
      <c r="GB215" s="184"/>
      <c r="GC215" s="184"/>
      <c r="GD215" s="184"/>
      <c r="GE215" s="184"/>
      <c r="GF215" s="184"/>
      <c r="GG215" s="184"/>
      <c r="GH215" s="184"/>
      <c r="GI215" s="184"/>
      <c r="GJ215" s="184"/>
      <c r="GK215" s="184"/>
      <c r="GL215" s="184"/>
      <c r="GM215" s="184"/>
      <c r="GN215" s="184"/>
      <c r="GO215" s="184"/>
      <c r="GP215" s="184"/>
      <c r="GQ215" s="184"/>
      <c r="GR215" s="184"/>
      <c r="GS215" s="184"/>
      <c r="GT215" s="184"/>
      <c r="GU215" s="184"/>
      <c r="GV215" s="184"/>
      <c r="GW215" s="184"/>
      <c r="GX215" s="184"/>
      <c r="GY215" s="184"/>
      <c r="GZ215" s="184"/>
      <c r="HA215" s="184"/>
      <c r="HB215" s="184"/>
      <c r="HC215" s="184"/>
      <c r="HD215" s="184"/>
      <c r="HE215" s="184"/>
      <c r="HF215" s="184"/>
      <c r="HG215" s="184"/>
      <c r="HH215" s="184"/>
      <c r="HI215" s="184"/>
      <c r="HJ215" s="184"/>
      <c r="HK215" s="184"/>
      <c r="HL215" s="184"/>
      <c r="HM215" s="184"/>
      <c r="HN215" s="184"/>
      <c r="HO215" s="184"/>
      <c r="HP215" s="184"/>
      <c r="HQ215" s="184"/>
      <c r="HR215" s="184"/>
      <c r="HS215" s="184"/>
      <c r="HT215" s="184"/>
      <c r="HU215" s="184"/>
      <c r="HV215" s="184"/>
      <c r="HW215" s="184"/>
      <c r="HX215" s="184"/>
      <c r="HY215" s="184"/>
      <c r="HZ215" s="184"/>
      <c r="IA215" s="184"/>
      <c r="IB215" s="184"/>
    </row>
    <row r="216" spans="3:236" ht="13.15" customHeight="1">
      <c r="C216" s="182"/>
      <c r="D216" s="183"/>
      <c r="E216" s="184"/>
      <c r="F216" s="184"/>
      <c r="G216" s="184"/>
      <c r="H216" s="184"/>
      <c r="I216" s="184"/>
      <c r="J216" s="184"/>
      <c r="K216" s="184"/>
      <c r="L216" s="184"/>
      <c r="M216" s="185"/>
      <c r="CM216" s="184"/>
      <c r="CN216" s="184"/>
      <c r="CO216" s="184"/>
      <c r="CP216" s="184"/>
      <c r="CQ216" s="184"/>
      <c r="CR216" s="184"/>
      <c r="CS216" s="184"/>
      <c r="CT216" s="184"/>
      <c r="CU216" s="184"/>
      <c r="CV216" s="184"/>
      <c r="CW216" s="184"/>
      <c r="CX216" s="184"/>
      <c r="CY216" s="184"/>
      <c r="CZ216" s="184"/>
      <c r="DA216" s="184"/>
      <c r="DB216" s="184"/>
      <c r="DC216" s="184"/>
      <c r="DD216" s="184"/>
      <c r="DE216" s="184"/>
      <c r="DF216" s="184"/>
      <c r="DG216" s="184"/>
      <c r="DH216" s="184"/>
      <c r="DI216" s="184"/>
      <c r="DJ216" s="184"/>
      <c r="DK216" s="184"/>
      <c r="DL216" s="184"/>
      <c r="DM216" s="184"/>
      <c r="DN216" s="184"/>
      <c r="DO216" s="184"/>
      <c r="DP216" s="184"/>
      <c r="DQ216" s="184"/>
      <c r="DR216" s="184"/>
      <c r="DS216" s="184"/>
      <c r="DT216" s="184"/>
      <c r="DU216" s="184"/>
      <c r="DV216" s="184"/>
      <c r="DW216" s="184"/>
      <c r="DX216" s="184"/>
      <c r="DY216" s="184"/>
      <c r="DZ216" s="184"/>
      <c r="EA216" s="184"/>
      <c r="EB216" s="184"/>
      <c r="EC216" s="184"/>
      <c r="ED216" s="184"/>
      <c r="EE216" s="184"/>
      <c r="EF216" s="184"/>
      <c r="EG216" s="184"/>
      <c r="EH216" s="184"/>
      <c r="EI216" s="184"/>
      <c r="EJ216" s="184"/>
      <c r="EK216" s="184"/>
      <c r="EL216" s="184"/>
      <c r="EM216" s="184"/>
      <c r="EN216" s="184"/>
      <c r="EO216" s="184"/>
      <c r="EP216" s="184"/>
      <c r="EQ216" s="184"/>
      <c r="ER216" s="184"/>
      <c r="ES216" s="184"/>
      <c r="ET216" s="184"/>
      <c r="EU216" s="184"/>
      <c r="EV216" s="184"/>
      <c r="EW216" s="184"/>
      <c r="EX216" s="184"/>
      <c r="EY216" s="184"/>
      <c r="EZ216" s="184"/>
      <c r="FA216" s="184"/>
      <c r="FB216" s="184"/>
      <c r="FC216" s="184"/>
      <c r="FD216" s="184"/>
      <c r="FE216" s="184"/>
      <c r="FF216" s="184"/>
      <c r="FG216" s="184"/>
      <c r="FH216" s="184"/>
      <c r="FI216" s="184"/>
      <c r="FJ216" s="184"/>
      <c r="FK216" s="184"/>
      <c r="FL216" s="184"/>
      <c r="FM216" s="184"/>
      <c r="FN216" s="184"/>
      <c r="FO216" s="184"/>
      <c r="FP216" s="184"/>
      <c r="FQ216" s="184"/>
      <c r="FR216" s="184"/>
      <c r="FS216" s="184"/>
      <c r="FT216" s="184"/>
      <c r="FU216" s="184"/>
      <c r="FV216" s="184"/>
      <c r="FW216" s="184"/>
      <c r="FX216" s="184"/>
      <c r="FY216" s="184"/>
      <c r="FZ216" s="184"/>
      <c r="GA216" s="184"/>
      <c r="GB216" s="184"/>
      <c r="GC216" s="184"/>
      <c r="GD216" s="184"/>
      <c r="GE216" s="184"/>
      <c r="GF216" s="184"/>
      <c r="GG216" s="184"/>
      <c r="GH216" s="184"/>
      <c r="GI216" s="184"/>
      <c r="GJ216" s="184"/>
      <c r="GK216" s="184"/>
      <c r="GL216" s="184"/>
      <c r="GM216" s="184"/>
      <c r="GN216" s="184"/>
      <c r="GO216" s="184"/>
      <c r="GP216" s="184"/>
      <c r="GQ216" s="184"/>
      <c r="GR216" s="184"/>
      <c r="GS216" s="184"/>
      <c r="GT216" s="184"/>
      <c r="GU216" s="184"/>
      <c r="GV216" s="184"/>
      <c r="GW216" s="184"/>
      <c r="GX216" s="184"/>
      <c r="GY216" s="184"/>
      <c r="GZ216" s="184"/>
      <c r="HA216" s="184"/>
      <c r="HB216" s="184"/>
      <c r="HC216" s="184"/>
      <c r="HD216" s="184"/>
      <c r="HE216" s="184"/>
      <c r="HF216" s="184"/>
      <c r="HG216" s="184"/>
      <c r="HH216" s="184"/>
      <c r="HI216" s="184"/>
      <c r="HJ216" s="184"/>
      <c r="HK216" s="184"/>
      <c r="HL216" s="184"/>
      <c r="HM216" s="184"/>
      <c r="HN216" s="184"/>
      <c r="HO216" s="184"/>
      <c r="HP216" s="184"/>
      <c r="HQ216" s="184"/>
      <c r="HR216" s="184"/>
      <c r="HS216" s="184"/>
      <c r="HT216" s="184"/>
      <c r="HU216" s="184"/>
      <c r="HV216" s="184"/>
      <c r="HW216" s="184"/>
      <c r="HX216" s="184"/>
      <c r="HY216" s="184"/>
      <c r="HZ216" s="184"/>
      <c r="IA216" s="184"/>
      <c r="IB216" s="184"/>
    </row>
    <row r="217" spans="3:236" ht="13.15" customHeight="1">
      <c r="C217" s="182"/>
      <c r="D217" s="183"/>
      <c r="E217" s="184"/>
      <c r="F217" s="184"/>
      <c r="G217" s="184"/>
      <c r="H217" s="184"/>
      <c r="I217" s="184"/>
      <c r="J217" s="184"/>
      <c r="K217" s="184"/>
      <c r="L217" s="184"/>
      <c r="M217" s="185"/>
      <c r="CM217" s="184"/>
      <c r="CN217" s="184"/>
      <c r="CO217" s="184"/>
      <c r="CP217" s="184"/>
      <c r="CQ217" s="184"/>
      <c r="CR217" s="184"/>
      <c r="CS217" s="184"/>
      <c r="CT217" s="184"/>
      <c r="CU217" s="184"/>
      <c r="CV217" s="184"/>
      <c r="CW217" s="184"/>
      <c r="CX217" s="184"/>
      <c r="CY217" s="184"/>
      <c r="CZ217" s="184"/>
      <c r="DA217" s="184"/>
      <c r="DB217" s="184"/>
      <c r="DC217" s="184"/>
      <c r="DD217" s="184"/>
      <c r="DE217" s="184"/>
      <c r="DF217" s="184"/>
      <c r="DG217" s="184"/>
      <c r="DH217" s="184"/>
      <c r="DI217" s="184"/>
      <c r="DJ217" s="184"/>
      <c r="DK217" s="184"/>
      <c r="DL217" s="184"/>
      <c r="DM217" s="184"/>
      <c r="DN217" s="184"/>
      <c r="DO217" s="184"/>
      <c r="DP217" s="184"/>
      <c r="DQ217" s="184"/>
      <c r="DR217" s="184"/>
      <c r="DS217" s="184"/>
      <c r="DT217" s="184"/>
      <c r="DU217" s="184"/>
      <c r="DV217" s="184"/>
      <c r="DW217" s="184"/>
      <c r="DX217" s="184"/>
      <c r="DY217" s="184"/>
      <c r="DZ217" s="184"/>
      <c r="EA217" s="184"/>
      <c r="EB217" s="184"/>
      <c r="EC217" s="184"/>
      <c r="ED217" s="184"/>
      <c r="EE217" s="184"/>
      <c r="EF217" s="184"/>
      <c r="EG217" s="184"/>
      <c r="EH217" s="184"/>
      <c r="EI217" s="184"/>
      <c r="EJ217" s="184"/>
      <c r="EK217" s="184"/>
      <c r="EL217" s="184"/>
      <c r="EM217" s="184"/>
      <c r="EN217" s="184"/>
      <c r="EO217" s="184"/>
      <c r="EP217" s="184"/>
      <c r="EQ217" s="184"/>
      <c r="ER217" s="184"/>
      <c r="ES217" s="184"/>
      <c r="ET217" s="184"/>
      <c r="EU217" s="184"/>
      <c r="EV217" s="184"/>
      <c r="EW217" s="184"/>
      <c r="EX217" s="184"/>
      <c r="EY217" s="184"/>
      <c r="EZ217" s="184"/>
      <c r="FA217" s="184"/>
      <c r="FB217" s="184"/>
      <c r="FC217" s="184"/>
      <c r="FD217" s="184"/>
      <c r="FE217" s="184"/>
      <c r="FF217" s="184"/>
      <c r="FG217" s="184"/>
      <c r="FH217" s="184"/>
      <c r="FI217" s="184"/>
      <c r="FJ217" s="184"/>
      <c r="FK217" s="184"/>
      <c r="FL217" s="184"/>
      <c r="FM217" s="184"/>
      <c r="FN217" s="184"/>
      <c r="FO217" s="184"/>
      <c r="FP217" s="184"/>
      <c r="FQ217" s="184"/>
      <c r="FR217" s="184"/>
      <c r="FS217" s="184"/>
      <c r="FT217" s="184"/>
      <c r="FU217" s="184"/>
      <c r="FV217" s="184"/>
      <c r="FW217" s="184"/>
      <c r="FX217" s="184"/>
      <c r="FY217" s="184"/>
      <c r="FZ217" s="184"/>
      <c r="GA217" s="184"/>
      <c r="GB217" s="184"/>
      <c r="GC217" s="184"/>
      <c r="GD217" s="184"/>
      <c r="GE217" s="184"/>
      <c r="GF217" s="184"/>
      <c r="GG217" s="184"/>
      <c r="GH217" s="184"/>
      <c r="GI217" s="184"/>
      <c r="GJ217" s="184"/>
      <c r="GK217" s="184"/>
      <c r="GL217" s="184"/>
      <c r="GM217" s="184"/>
      <c r="GN217" s="184"/>
      <c r="GO217" s="184"/>
      <c r="GP217" s="184"/>
      <c r="GQ217" s="184"/>
      <c r="GR217" s="184"/>
      <c r="GS217" s="184"/>
      <c r="GT217" s="184"/>
      <c r="GU217" s="184"/>
      <c r="GV217" s="184"/>
      <c r="GW217" s="184"/>
      <c r="GX217" s="184"/>
      <c r="GY217" s="184"/>
      <c r="GZ217" s="184"/>
      <c r="HA217" s="184"/>
      <c r="HB217" s="184"/>
      <c r="HC217" s="184"/>
      <c r="HD217" s="184"/>
      <c r="HE217" s="184"/>
      <c r="HF217" s="184"/>
      <c r="HG217" s="184"/>
      <c r="HH217" s="184"/>
      <c r="HI217" s="184"/>
      <c r="HJ217" s="184"/>
      <c r="HK217" s="184"/>
      <c r="HL217" s="184"/>
      <c r="HM217" s="184"/>
      <c r="HN217" s="184"/>
      <c r="HO217" s="184"/>
      <c r="HP217" s="184"/>
      <c r="HQ217" s="184"/>
      <c r="HR217" s="184"/>
      <c r="HS217" s="184"/>
      <c r="HT217" s="184"/>
      <c r="HU217" s="184"/>
      <c r="HV217" s="184"/>
      <c r="HW217" s="184"/>
      <c r="HX217" s="184"/>
      <c r="HY217" s="184"/>
      <c r="HZ217" s="184"/>
      <c r="IA217" s="184"/>
      <c r="IB217" s="184"/>
    </row>
    <row r="218" spans="3:236" ht="13.15" customHeight="1">
      <c r="C218" s="182"/>
      <c r="D218" s="183"/>
      <c r="E218" s="184"/>
      <c r="F218" s="184"/>
      <c r="G218" s="184"/>
      <c r="H218" s="184"/>
      <c r="I218" s="184"/>
      <c r="J218" s="184"/>
      <c r="K218" s="184"/>
      <c r="L218" s="184"/>
      <c r="M218" s="185"/>
      <c r="CM218" s="184"/>
      <c r="CN218" s="184"/>
      <c r="CO218" s="184"/>
      <c r="CP218" s="184"/>
      <c r="CQ218" s="184"/>
      <c r="CR218" s="184"/>
      <c r="CS218" s="184"/>
      <c r="CT218" s="184"/>
      <c r="CU218" s="184"/>
      <c r="CV218" s="184"/>
      <c r="CW218" s="184"/>
      <c r="CX218" s="184"/>
      <c r="CY218" s="184"/>
      <c r="CZ218" s="184"/>
      <c r="DA218" s="184"/>
      <c r="DB218" s="184"/>
      <c r="DC218" s="184"/>
      <c r="DD218" s="184"/>
      <c r="DE218" s="184"/>
      <c r="DF218" s="184"/>
      <c r="DG218" s="184"/>
      <c r="DH218" s="184"/>
      <c r="DI218" s="184"/>
      <c r="DJ218" s="184"/>
      <c r="DK218" s="184"/>
      <c r="DL218" s="184"/>
      <c r="DM218" s="184"/>
      <c r="DN218" s="184"/>
      <c r="DO218" s="184"/>
      <c r="DP218" s="184"/>
      <c r="DQ218" s="184"/>
      <c r="DR218" s="184"/>
      <c r="DS218" s="184"/>
      <c r="DT218" s="184"/>
      <c r="DU218" s="184"/>
      <c r="DV218" s="184"/>
      <c r="DW218" s="184"/>
      <c r="DX218" s="184"/>
      <c r="DY218" s="184"/>
      <c r="DZ218" s="184"/>
      <c r="EA218" s="184"/>
      <c r="EB218" s="184"/>
      <c r="EC218" s="184"/>
      <c r="ED218" s="184"/>
      <c r="EE218" s="184"/>
      <c r="EF218" s="184"/>
      <c r="EG218" s="184"/>
      <c r="EH218" s="184"/>
      <c r="EI218" s="184"/>
      <c r="EJ218" s="184"/>
      <c r="EK218" s="184"/>
      <c r="EL218" s="184"/>
      <c r="EM218" s="184"/>
      <c r="EN218" s="184"/>
      <c r="EO218" s="184"/>
      <c r="EP218" s="184"/>
      <c r="EQ218" s="184"/>
      <c r="ER218" s="184"/>
      <c r="ES218" s="184"/>
      <c r="ET218" s="184"/>
      <c r="EU218" s="184"/>
      <c r="EV218" s="184"/>
      <c r="EW218" s="184"/>
      <c r="EX218" s="184"/>
      <c r="EY218" s="184"/>
      <c r="EZ218" s="184"/>
      <c r="FA218" s="184"/>
      <c r="FB218" s="184"/>
      <c r="FC218" s="184"/>
      <c r="FD218" s="184"/>
      <c r="FE218" s="184"/>
      <c r="FF218" s="184"/>
      <c r="FG218" s="184"/>
      <c r="FH218" s="184"/>
      <c r="FI218" s="184"/>
      <c r="FJ218" s="184"/>
      <c r="FK218" s="184"/>
      <c r="FL218" s="184"/>
      <c r="FM218" s="184"/>
      <c r="FN218" s="184"/>
      <c r="FO218" s="184"/>
      <c r="FP218" s="184"/>
      <c r="FQ218" s="184"/>
      <c r="FR218" s="184"/>
      <c r="FS218" s="184"/>
      <c r="FT218" s="184"/>
      <c r="FU218" s="184"/>
      <c r="FV218" s="184"/>
      <c r="FW218" s="184"/>
      <c r="FX218" s="184"/>
      <c r="FY218" s="184"/>
      <c r="FZ218" s="184"/>
      <c r="GA218" s="184"/>
      <c r="GB218" s="184"/>
      <c r="GC218" s="184"/>
      <c r="GD218" s="184"/>
      <c r="GE218" s="184"/>
      <c r="GF218" s="184"/>
      <c r="GG218" s="184"/>
      <c r="GH218" s="184"/>
      <c r="GI218" s="184"/>
      <c r="GJ218" s="184"/>
      <c r="GK218" s="184"/>
      <c r="GL218" s="184"/>
      <c r="GM218" s="184"/>
      <c r="GN218" s="184"/>
      <c r="GO218" s="184"/>
      <c r="GP218" s="184"/>
      <c r="GQ218" s="184"/>
      <c r="GR218" s="184"/>
      <c r="GS218" s="184"/>
      <c r="GT218" s="184"/>
      <c r="GU218" s="184"/>
      <c r="GV218" s="184"/>
      <c r="GW218" s="184"/>
      <c r="GX218" s="184"/>
      <c r="GY218" s="184"/>
      <c r="GZ218" s="184"/>
      <c r="HA218" s="184"/>
      <c r="HB218" s="184"/>
      <c r="HC218" s="184"/>
      <c r="HD218" s="184"/>
      <c r="HE218" s="184"/>
      <c r="HF218" s="184"/>
      <c r="HG218" s="184"/>
      <c r="HH218" s="184"/>
      <c r="HI218" s="184"/>
      <c r="HJ218" s="184"/>
      <c r="HK218" s="184"/>
      <c r="HL218" s="184"/>
      <c r="HM218" s="184"/>
      <c r="HN218" s="184"/>
      <c r="HO218" s="184"/>
      <c r="HP218" s="184"/>
      <c r="HQ218" s="184"/>
      <c r="HR218" s="184"/>
      <c r="HS218" s="184"/>
      <c r="HT218" s="184"/>
      <c r="HU218" s="184"/>
      <c r="HV218" s="184"/>
      <c r="HW218" s="184"/>
      <c r="HX218" s="184"/>
      <c r="HY218" s="184"/>
      <c r="HZ218" s="184"/>
      <c r="IA218" s="184"/>
      <c r="IB218" s="184"/>
    </row>
    <row r="219" spans="3:236" ht="13.15" customHeight="1">
      <c r="C219" s="182"/>
      <c r="D219" s="183"/>
      <c r="E219" s="184"/>
      <c r="F219" s="184"/>
      <c r="G219" s="184"/>
      <c r="H219" s="184"/>
      <c r="I219" s="184"/>
      <c r="J219" s="184"/>
      <c r="K219" s="184"/>
      <c r="L219" s="184"/>
      <c r="M219" s="185"/>
      <c r="CM219" s="184"/>
      <c r="CN219" s="184"/>
      <c r="CO219" s="184"/>
      <c r="CP219" s="184"/>
      <c r="CQ219" s="184"/>
      <c r="CR219" s="184"/>
      <c r="CS219" s="184"/>
      <c r="CT219" s="184"/>
      <c r="CU219" s="184"/>
      <c r="CV219" s="184"/>
      <c r="CW219" s="184"/>
      <c r="CX219" s="184"/>
      <c r="CY219" s="184"/>
      <c r="CZ219" s="184"/>
      <c r="DA219" s="184"/>
      <c r="DB219" s="184"/>
      <c r="DC219" s="184"/>
      <c r="DD219" s="184"/>
      <c r="DE219" s="184"/>
      <c r="DF219" s="184"/>
      <c r="DG219" s="184"/>
      <c r="DH219" s="184"/>
      <c r="DI219" s="184"/>
      <c r="DJ219" s="184"/>
      <c r="DK219" s="184"/>
      <c r="DL219" s="184"/>
      <c r="DM219" s="184"/>
      <c r="DN219" s="184"/>
      <c r="DO219" s="184"/>
      <c r="DP219" s="184"/>
      <c r="DQ219" s="184"/>
      <c r="DR219" s="184"/>
      <c r="DS219" s="184"/>
      <c r="DT219" s="184"/>
      <c r="DU219" s="184"/>
      <c r="DV219" s="184"/>
      <c r="DW219" s="184"/>
      <c r="DX219" s="184"/>
      <c r="DY219" s="184"/>
      <c r="DZ219" s="184"/>
      <c r="EA219" s="184"/>
      <c r="EB219" s="184"/>
      <c r="EC219" s="184"/>
      <c r="ED219" s="184"/>
      <c r="EE219" s="184"/>
      <c r="EF219" s="184"/>
      <c r="EG219" s="184"/>
      <c r="EH219" s="184"/>
      <c r="EI219" s="184"/>
      <c r="EJ219" s="184"/>
      <c r="EK219" s="184"/>
      <c r="EL219" s="184"/>
      <c r="EM219" s="184"/>
      <c r="EN219" s="184"/>
      <c r="EO219" s="184"/>
      <c r="EP219" s="184"/>
      <c r="EQ219" s="184"/>
      <c r="ER219" s="184"/>
      <c r="ES219" s="184"/>
      <c r="ET219" s="184"/>
      <c r="EU219" s="184"/>
      <c r="EV219" s="184"/>
      <c r="EW219" s="184"/>
      <c r="EX219" s="184"/>
      <c r="EY219" s="184"/>
      <c r="EZ219" s="184"/>
      <c r="FA219" s="184"/>
      <c r="FB219" s="184"/>
      <c r="FC219" s="184"/>
      <c r="FD219" s="184"/>
      <c r="FE219" s="184"/>
      <c r="FF219" s="184"/>
      <c r="FG219" s="184"/>
      <c r="FH219" s="184"/>
      <c r="FI219" s="184"/>
      <c r="FJ219" s="184"/>
      <c r="FK219" s="184"/>
      <c r="FL219" s="184"/>
      <c r="FM219" s="184"/>
      <c r="FN219" s="184"/>
      <c r="FO219" s="184"/>
      <c r="FP219" s="184"/>
      <c r="FQ219" s="184"/>
      <c r="FR219" s="184"/>
      <c r="FS219" s="184"/>
      <c r="FT219" s="184"/>
      <c r="FU219" s="184"/>
      <c r="FV219" s="184"/>
      <c r="FW219" s="184"/>
      <c r="FX219" s="184"/>
      <c r="FY219" s="184"/>
      <c r="FZ219" s="184"/>
      <c r="GA219" s="184"/>
      <c r="GB219" s="184"/>
      <c r="GC219" s="184"/>
      <c r="GD219" s="184"/>
      <c r="GE219" s="184"/>
      <c r="GF219" s="184"/>
      <c r="GG219" s="184"/>
      <c r="GH219" s="184"/>
      <c r="GI219" s="184"/>
      <c r="GJ219" s="184"/>
      <c r="GK219" s="184"/>
      <c r="GL219" s="184"/>
      <c r="GM219" s="184"/>
      <c r="GN219" s="184"/>
      <c r="GO219" s="184"/>
      <c r="GP219" s="184"/>
      <c r="GQ219" s="184"/>
      <c r="GR219" s="184"/>
      <c r="GS219" s="184"/>
      <c r="GT219" s="184"/>
      <c r="GU219" s="184"/>
      <c r="GV219" s="184"/>
      <c r="GW219" s="184"/>
      <c r="GX219" s="184"/>
      <c r="GY219" s="184"/>
      <c r="GZ219" s="184"/>
      <c r="HA219" s="184"/>
      <c r="HB219" s="184"/>
      <c r="HC219" s="184"/>
      <c r="HD219" s="184"/>
      <c r="HE219" s="184"/>
      <c r="HF219" s="184"/>
      <c r="HG219" s="184"/>
      <c r="HH219" s="184"/>
      <c r="HI219" s="184"/>
      <c r="HJ219" s="184"/>
      <c r="HK219" s="184"/>
      <c r="HL219" s="184"/>
      <c r="HM219" s="184"/>
      <c r="HN219" s="184"/>
      <c r="HO219" s="184"/>
      <c r="HP219" s="184"/>
      <c r="HQ219" s="184"/>
      <c r="HR219" s="184"/>
      <c r="HS219" s="184"/>
      <c r="HT219" s="184"/>
      <c r="HU219" s="184"/>
      <c r="HV219" s="184"/>
      <c r="HW219" s="184"/>
      <c r="HX219" s="184"/>
      <c r="HY219" s="184"/>
      <c r="HZ219" s="184"/>
      <c r="IA219" s="184"/>
      <c r="IB219" s="184"/>
    </row>
    <row r="220" spans="3:236" ht="13.15" customHeight="1">
      <c r="C220" s="182"/>
      <c r="D220" s="183"/>
      <c r="E220" s="184"/>
      <c r="F220" s="184"/>
      <c r="G220" s="184"/>
      <c r="H220" s="184"/>
      <c r="I220" s="184"/>
      <c r="J220" s="184"/>
      <c r="K220" s="184"/>
      <c r="L220" s="184"/>
      <c r="M220" s="185"/>
      <c r="CM220" s="184"/>
      <c r="CN220" s="184"/>
      <c r="CO220" s="184"/>
      <c r="CP220" s="184"/>
      <c r="CQ220" s="184"/>
      <c r="CR220" s="184"/>
      <c r="CS220" s="184"/>
      <c r="CT220" s="184"/>
      <c r="CU220" s="184"/>
      <c r="CV220" s="184"/>
      <c r="CW220" s="184"/>
      <c r="CX220" s="184"/>
      <c r="CY220" s="184"/>
      <c r="CZ220" s="184"/>
      <c r="DA220" s="184"/>
      <c r="DB220" s="184"/>
      <c r="DC220" s="184"/>
      <c r="DD220" s="184"/>
      <c r="DE220" s="184"/>
      <c r="DF220" s="184"/>
      <c r="DG220" s="184"/>
      <c r="DH220" s="184"/>
      <c r="DI220" s="184"/>
      <c r="DJ220" s="184"/>
      <c r="DK220" s="184"/>
      <c r="DL220" s="184"/>
      <c r="DM220" s="184"/>
      <c r="DN220" s="184"/>
      <c r="DO220" s="184"/>
      <c r="DP220" s="184"/>
      <c r="DQ220" s="184"/>
      <c r="DR220" s="184"/>
      <c r="DS220" s="184"/>
      <c r="DT220" s="184"/>
      <c r="DU220" s="184"/>
      <c r="DV220" s="184"/>
      <c r="DW220" s="184"/>
      <c r="DX220" s="184"/>
      <c r="DY220" s="184"/>
      <c r="DZ220" s="184"/>
      <c r="EA220" s="184"/>
      <c r="EB220" s="184"/>
      <c r="EC220" s="184"/>
      <c r="ED220" s="184"/>
      <c r="EE220" s="184"/>
      <c r="EF220" s="184"/>
      <c r="EG220" s="184"/>
      <c r="EH220" s="184"/>
      <c r="EI220" s="184"/>
      <c r="EJ220" s="184"/>
      <c r="EK220" s="184"/>
      <c r="EL220" s="184"/>
      <c r="EM220" s="184"/>
      <c r="EN220" s="184"/>
      <c r="EO220" s="184"/>
      <c r="EP220" s="184"/>
      <c r="EQ220" s="184"/>
      <c r="ER220" s="184"/>
      <c r="ES220" s="184"/>
      <c r="ET220" s="184"/>
      <c r="EU220" s="184"/>
      <c r="EV220" s="184"/>
      <c r="EW220" s="184"/>
      <c r="EX220" s="184"/>
      <c r="EY220" s="184"/>
      <c r="EZ220" s="184"/>
      <c r="FA220" s="184"/>
      <c r="FB220" s="184"/>
      <c r="FC220" s="184"/>
      <c r="FD220" s="184"/>
      <c r="FE220" s="184"/>
      <c r="FF220" s="184"/>
      <c r="FG220" s="184"/>
      <c r="FH220" s="184"/>
      <c r="FI220" s="184"/>
      <c r="FJ220" s="184"/>
      <c r="FK220" s="184"/>
      <c r="FL220" s="184"/>
      <c r="FM220" s="184"/>
      <c r="FN220" s="184"/>
      <c r="FO220" s="184"/>
      <c r="FP220" s="184"/>
      <c r="FQ220" s="184"/>
      <c r="FR220" s="184"/>
      <c r="FS220" s="184"/>
      <c r="FT220" s="184"/>
      <c r="FU220" s="184"/>
      <c r="FV220" s="184"/>
      <c r="FW220" s="184"/>
      <c r="FX220" s="184"/>
      <c r="FY220" s="184"/>
      <c r="FZ220" s="184"/>
      <c r="GA220" s="184"/>
      <c r="GB220" s="184"/>
      <c r="GC220" s="184"/>
      <c r="GD220" s="184"/>
      <c r="GE220" s="184"/>
      <c r="GF220" s="184"/>
      <c r="GG220" s="184"/>
      <c r="GH220" s="184"/>
      <c r="GI220" s="184"/>
      <c r="GJ220" s="184"/>
      <c r="GK220" s="184"/>
      <c r="GL220" s="184"/>
      <c r="GM220" s="184"/>
      <c r="GN220" s="184"/>
      <c r="GO220" s="184"/>
      <c r="GP220" s="184"/>
      <c r="GQ220" s="184"/>
      <c r="GR220" s="184"/>
      <c r="GS220" s="184"/>
      <c r="GT220" s="184"/>
      <c r="GU220" s="184"/>
      <c r="GV220" s="184"/>
      <c r="GW220" s="184"/>
      <c r="GX220" s="184"/>
      <c r="GY220" s="184"/>
      <c r="GZ220" s="184"/>
      <c r="HA220" s="184"/>
      <c r="HB220" s="184"/>
      <c r="HC220" s="184"/>
      <c r="HD220" s="184"/>
      <c r="HE220" s="184"/>
      <c r="HF220" s="184"/>
      <c r="HG220" s="184"/>
      <c r="HH220" s="184"/>
      <c r="HI220" s="184"/>
      <c r="HJ220" s="184"/>
      <c r="HK220" s="184"/>
      <c r="HL220" s="184"/>
      <c r="HM220" s="184"/>
      <c r="HN220" s="184"/>
      <c r="HO220" s="184"/>
      <c r="HP220" s="184"/>
      <c r="HQ220" s="184"/>
      <c r="HR220" s="184"/>
      <c r="HS220" s="184"/>
      <c r="HT220" s="184"/>
      <c r="HU220" s="184"/>
      <c r="HV220" s="184"/>
      <c r="HW220" s="184"/>
      <c r="HX220" s="184"/>
      <c r="HY220" s="184"/>
      <c r="HZ220" s="184"/>
      <c r="IA220" s="184"/>
      <c r="IB220" s="184"/>
    </row>
    <row r="221" spans="3:236" ht="13.15" customHeight="1">
      <c r="C221" s="182"/>
      <c r="D221" s="183"/>
      <c r="E221" s="184"/>
      <c r="F221" s="184"/>
      <c r="G221" s="184"/>
      <c r="H221" s="184"/>
      <c r="I221" s="184"/>
      <c r="J221" s="184"/>
      <c r="K221" s="184"/>
      <c r="L221" s="184"/>
      <c r="M221" s="185"/>
      <c r="CM221" s="184"/>
      <c r="CN221" s="184"/>
      <c r="CO221" s="184"/>
      <c r="CP221" s="184"/>
      <c r="CQ221" s="184"/>
      <c r="CR221" s="184"/>
      <c r="CS221" s="184"/>
      <c r="CT221" s="184"/>
      <c r="CU221" s="184"/>
      <c r="CV221" s="184"/>
      <c r="CW221" s="184"/>
      <c r="CX221" s="184"/>
      <c r="CY221" s="184"/>
      <c r="CZ221" s="184"/>
      <c r="DA221" s="184"/>
      <c r="DB221" s="184"/>
      <c r="DC221" s="184"/>
      <c r="DD221" s="184"/>
      <c r="DE221" s="184"/>
      <c r="DF221" s="184"/>
      <c r="DG221" s="184"/>
      <c r="DH221" s="184"/>
      <c r="DI221" s="184"/>
      <c r="DJ221" s="184"/>
      <c r="DK221" s="184"/>
      <c r="DL221" s="184"/>
      <c r="DM221" s="184"/>
      <c r="DN221" s="184"/>
      <c r="DO221" s="184"/>
      <c r="DP221" s="184"/>
      <c r="DQ221" s="184"/>
      <c r="DR221" s="184"/>
      <c r="DS221" s="184"/>
      <c r="DT221" s="184"/>
      <c r="DU221" s="184"/>
      <c r="DV221" s="184"/>
      <c r="DW221" s="184"/>
      <c r="DX221" s="184"/>
      <c r="DY221" s="184"/>
      <c r="DZ221" s="184"/>
      <c r="EA221" s="184"/>
      <c r="EB221" s="184"/>
      <c r="EC221" s="184"/>
      <c r="ED221" s="184"/>
      <c r="EE221" s="184"/>
      <c r="EF221" s="184"/>
      <c r="EG221" s="184"/>
      <c r="EH221" s="184"/>
      <c r="EI221" s="184"/>
      <c r="EJ221" s="184"/>
      <c r="EK221" s="184"/>
      <c r="EL221" s="184"/>
      <c r="EM221" s="184"/>
      <c r="EN221" s="184"/>
      <c r="EO221" s="184"/>
      <c r="EP221" s="184"/>
      <c r="EQ221" s="184"/>
      <c r="ER221" s="184"/>
      <c r="ES221" s="184"/>
      <c r="ET221" s="184"/>
      <c r="EU221" s="184"/>
      <c r="EV221" s="184"/>
      <c r="EW221" s="184"/>
      <c r="EX221" s="184"/>
      <c r="EY221" s="184"/>
      <c r="EZ221" s="184"/>
      <c r="FA221" s="184"/>
      <c r="FB221" s="184"/>
      <c r="FC221" s="184"/>
      <c r="FD221" s="184"/>
      <c r="FE221" s="184"/>
      <c r="FF221" s="184"/>
      <c r="FG221" s="184"/>
      <c r="FH221" s="184"/>
      <c r="FI221" s="184"/>
      <c r="FJ221" s="184"/>
      <c r="FK221" s="184"/>
      <c r="FL221" s="184"/>
      <c r="FM221" s="184"/>
      <c r="FN221" s="184"/>
      <c r="FO221" s="184"/>
      <c r="FP221" s="184"/>
      <c r="FQ221" s="184"/>
      <c r="FR221" s="184"/>
      <c r="FS221" s="184"/>
      <c r="FT221" s="184"/>
      <c r="FU221" s="184"/>
      <c r="FV221" s="184"/>
      <c r="FW221" s="184"/>
      <c r="FX221" s="184"/>
      <c r="FY221" s="184"/>
      <c r="FZ221" s="184"/>
      <c r="GA221" s="184"/>
      <c r="GB221" s="184"/>
      <c r="GC221" s="184"/>
      <c r="GD221" s="184"/>
      <c r="GE221" s="184"/>
      <c r="GF221" s="184"/>
      <c r="GG221" s="184"/>
      <c r="GH221" s="184"/>
      <c r="GI221" s="184"/>
      <c r="GJ221" s="184"/>
      <c r="GK221" s="184"/>
      <c r="GL221" s="184"/>
      <c r="GM221" s="184"/>
      <c r="GN221" s="184"/>
      <c r="GO221" s="184"/>
      <c r="GP221" s="184"/>
      <c r="GQ221" s="184"/>
      <c r="GR221" s="184"/>
      <c r="GS221" s="184"/>
      <c r="GT221" s="184"/>
      <c r="GU221" s="184"/>
      <c r="GV221" s="184"/>
      <c r="GW221" s="184"/>
      <c r="GX221" s="184"/>
      <c r="GY221" s="184"/>
      <c r="GZ221" s="184"/>
      <c r="HA221" s="184"/>
      <c r="HB221" s="184"/>
      <c r="HC221" s="184"/>
      <c r="HD221" s="184"/>
      <c r="HE221" s="184"/>
      <c r="HF221" s="184"/>
      <c r="HG221" s="184"/>
      <c r="HH221" s="184"/>
      <c r="HI221" s="184"/>
      <c r="HJ221" s="184"/>
      <c r="HK221" s="184"/>
      <c r="HL221" s="184"/>
      <c r="HM221" s="184"/>
      <c r="HN221" s="184"/>
      <c r="HO221" s="184"/>
      <c r="HP221" s="184"/>
      <c r="HQ221" s="184"/>
      <c r="HR221" s="184"/>
      <c r="HS221" s="184"/>
      <c r="HT221" s="184"/>
      <c r="HU221" s="184"/>
      <c r="HV221" s="184"/>
      <c r="HW221" s="184"/>
      <c r="HX221" s="184"/>
      <c r="HY221" s="184"/>
      <c r="HZ221" s="184"/>
      <c r="IA221" s="184"/>
      <c r="IB221" s="184"/>
    </row>
    <row r="222" spans="3:236" ht="13.15" customHeight="1">
      <c r="C222" s="182"/>
      <c r="D222" s="183"/>
      <c r="E222" s="184"/>
      <c r="F222" s="184"/>
      <c r="G222" s="184"/>
      <c r="H222" s="184"/>
      <c r="I222" s="184"/>
      <c r="J222" s="184"/>
      <c r="K222" s="184"/>
      <c r="L222" s="184"/>
      <c r="M222" s="185"/>
      <c r="CM222" s="184"/>
      <c r="CN222" s="184"/>
      <c r="CO222" s="184"/>
      <c r="CP222" s="184"/>
      <c r="CQ222" s="184"/>
      <c r="CR222" s="184"/>
      <c r="CS222" s="184"/>
      <c r="CT222" s="184"/>
      <c r="CU222" s="184"/>
      <c r="CV222" s="184"/>
      <c r="CW222" s="184"/>
      <c r="CX222" s="184"/>
      <c r="CY222" s="184"/>
      <c r="CZ222" s="184"/>
      <c r="DA222" s="184"/>
      <c r="DB222" s="184"/>
      <c r="DC222" s="184"/>
      <c r="DD222" s="184"/>
      <c r="DE222" s="184"/>
      <c r="DF222" s="184"/>
      <c r="DG222" s="184"/>
      <c r="DH222" s="184"/>
      <c r="DI222" s="184"/>
      <c r="DJ222" s="184"/>
      <c r="DK222" s="184"/>
      <c r="DL222" s="184"/>
      <c r="DM222" s="184"/>
      <c r="DN222" s="184"/>
      <c r="DO222" s="184"/>
      <c r="DP222" s="184"/>
      <c r="DQ222" s="184"/>
      <c r="DR222" s="184"/>
      <c r="DS222" s="184"/>
      <c r="DT222" s="184"/>
      <c r="DU222" s="184"/>
      <c r="DV222" s="184"/>
      <c r="DW222" s="184"/>
      <c r="DX222" s="184"/>
      <c r="DY222" s="184"/>
      <c r="DZ222" s="184"/>
      <c r="EA222" s="184"/>
      <c r="EB222" s="184"/>
      <c r="EC222" s="184"/>
      <c r="ED222" s="184"/>
      <c r="EE222" s="184"/>
      <c r="EF222" s="184"/>
      <c r="EG222" s="184"/>
      <c r="EH222" s="184"/>
      <c r="EI222" s="184"/>
      <c r="EJ222" s="184"/>
      <c r="EK222" s="184"/>
      <c r="EL222" s="184"/>
      <c r="EM222" s="184"/>
      <c r="EN222" s="184"/>
      <c r="EO222" s="184"/>
      <c r="EP222" s="184"/>
      <c r="EQ222" s="184"/>
      <c r="ER222" s="184"/>
      <c r="ES222" s="184"/>
      <c r="ET222" s="184"/>
      <c r="EU222" s="184"/>
      <c r="EV222" s="184"/>
      <c r="EW222" s="184"/>
      <c r="EX222" s="184"/>
      <c r="EY222" s="184"/>
      <c r="EZ222" s="184"/>
      <c r="FA222" s="184"/>
      <c r="FB222" s="184"/>
      <c r="FC222" s="184"/>
      <c r="FD222" s="184"/>
      <c r="FE222" s="184"/>
      <c r="FF222" s="184"/>
      <c r="FG222" s="184"/>
      <c r="FH222" s="184"/>
      <c r="FI222" s="184"/>
      <c r="FJ222" s="184"/>
      <c r="FK222" s="184"/>
      <c r="FL222" s="184"/>
      <c r="FM222" s="184"/>
      <c r="FN222" s="184"/>
      <c r="FO222" s="184"/>
      <c r="FP222" s="184"/>
      <c r="FQ222" s="184"/>
      <c r="FR222" s="184"/>
      <c r="FS222" s="184"/>
      <c r="FT222" s="184"/>
      <c r="FU222" s="184"/>
      <c r="FV222" s="184"/>
      <c r="FW222" s="184"/>
      <c r="FX222" s="184"/>
      <c r="FY222" s="184"/>
      <c r="FZ222" s="184"/>
      <c r="GA222" s="184"/>
      <c r="GB222" s="184"/>
      <c r="GC222" s="184"/>
      <c r="GD222" s="184"/>
      <c r="GE222" s="184"/>
      <c r="GF222" s="184"/>
      <c r="GG222" s="184"/>
      <c r="GH222" s="184"/>
      <c r="GI222" s="184"/>
      <c r="GJ222" s="184"/>
      <c r="GK222" s="184"/>
      <c r="GL222" s="184"/>
      <c r="GM222" s="184"/>
      <c r="GN222" s="184"/>
      <c r="GO222" s="184"/>
      <c r="GP222" s="184"/>
      <c r="GQ222" s="184"/>
      <c r="GR222" s="184"/>
      <c r="GS222" s="184"/>
      <c r="GT222" s="184"/>
      <c r="GU222" s="184"/>
      <c r="GV222" s="184"/>
      <c r="GW222" s="184"/>
      <c r="GX222" s="184"/>
      <c r="GY222" s="184"/>
      <c r="GZ222" s="184"/>
      <c r="HA222" s="184"/>
      <c r="HB222" s="184"/>
      <c r="HC222" s="184"/>
      <c r="HD222" s="184"/>
      <c r="HE222" s="184"/>
      <c r="HF222" s="184"/>
      <c r="HG222" s="184"/>
      <c r="HH222" s="184"/>
      <c r="HI222" s="184"/>
      <c r="HJ222" s="184"/>
      <c r="HK222" s="184"/>
      <c r="HL222" s="184"/>
      <c r="HM222" s="184"/>
      <c r="HN222" s="184"/>
      <c r="HO222" s="184"/>
      <c r="HP222" s="184"/>
      <c r="HQ222" s="184"/>
      <c r="HR222" s="184"/>
      <c r="HS222" s="184"/>
      <c r="HT222" s="184"/>
      <c r="HU222" s="184"/>
      <c r="HV222" s="184"/>
      <c r="HW222" s="184"/>
      <c r="HX222" s="184"/>
      <c r="HY222" s="184"/>
      <c r="HZ222" s="184"/>
      <c r="IA222" s="184"/>
      <c r="IB222" s="184"/>
    </row>
    <row r="223" spans="3:236" ht="13.15" customHeight="1">
      <c r="C223" s="182"/>
      <c r="D223" s="183"/>
      <c r="E223" s="184"/>
      <c r="F223" s="184"/>
      <c r="G223" s="184"/>
      <c r="H223" s="184"/>
      <c r="I223" s="184"/>
      <c r="J223" s="184"/>
      <c r="K223" s="184"/>
      <c r="L223" s="184"/>
      <c r="M223" s="185"/>
      <c r="CM223" s="184"/>
      <c r="CN223" s="184"/>
      <c r="CO223" s="184"/>
      <c r="CP223" s="184"/>
      <c r="CQ223" s="184"/>
      <c r="CR223" s="184"/>
      <c r="CS223" s="184"/>
      <c r="CT223" s="184"/>
      <c r="CU223" s="184"/>
      <c r="CV223" s="184"/>
      <c r="CW223" s="184"/>
      <c r="CX223" s="184"/>
      <c r="CY223" s="184"/>
      <c r="CZ223" s="184"/>
      <c r="DA223" s="184"/>
      <c r="DB223" s="184"/>
      <c r="DC223" s="184"/>
      <c r="DD223" s="184"/>
      <c r="DE223" s="184"/>
      <c r="DF223" s="184"/>
      <c r="DG223" s="184"/>
      <c r="DH223" s="184"/>
      <c r="DI223" s="184"/>
      <c r="DJ223" s="184"/>
      <c r="DK223" s="184"/>
      <c r="DL223" s="184"/>
      <c r="DM223" s="184"/>
      <c r="DN223" s="184"/>
      <c r="DO223" s="184"/>
      <c r="DP223" s="184"/>
      <c r="DQ223" s="184"/>
      <c r="DR223" s="184"/>
      <c r="DS223" s="184"/>
      <c r="DT223" s="184"/>
      <c r="DU223" s="184"/>
      <c r="DV223" s="184"/>
      <c r="DW223" s="184"/>
      <c r="DX223" s="184"/>
      <c r="DY223" s="184"/>
      <c r="DZ223" s="184"/>
      <c r="EA223" s="184"/>
      <c r="EB223" s="184"/>
      <c r="EC223" s="184"/>
      <c r="ED223" s="184"/>
      <c r="EE223" s="184"/>
      <c r="EF223" s="184"/>
      <c r="EG223" s="184"/>
      <c r="EH223" s="184"/>
      <c r="EI223" s="184"/>
      <c r="EJ223" s="184"/>
      <c r="EK223" s="184"/>
      <c r="EL223" s="184"/>
      <c r="EM223" s="184"/>
      <c r="EN223" s="184"/>
      <c r="EO223" s="184"/>
      <c r="EP223" s="184"/>
      <c r="EQ223" s="184"/>
      <c r="ER223" s="184"/>
      <c r="ES223" s="184"/>
      <c r="ET223" s="184"/>
      <c r="EU223" s="184"/>
      <c r="EV223" s="184"/>
      <c r="EW223" s="184"/>
      <c r="EX223" s="184"/>
      <c r="EY223" s="184"/>
      <c r="EZ223" s="184"/>
      <c r="FA223" s="184"/>
      <c r="FB223" s="184"/>
      <c r="FC223" s="184"/>
      <c r="FD223" s="184"/>
      <c r="FE223" s="184"/>
      <c r="FF223" s="184"/>
      <c r="FG223" s="184"/>
      <c r="FH223" s="184"/>
      <c r="FI223" s="184"/>
      <c r="FJ223" s="184"/>
      <c r="FK223" s="184"/>
      <c r="FL223" s="184"/>
      <c r="FM223" s="184"/>
      <c r="FN223" s="184"/>
      <c r="FO223" s="184"/>
      <c r="FP223" s="184"/>
      <c r="FQ223" s="184"/>
      <c r="FR223" s="184"/>
      <c r="FS223" s="184"/>
      <c r="FT223" s="184"/>
      <c r="FU223" s="184"/>
      <c r="FV223" s="184"/>
      <c r="FW223" s="184"/>
      <c r="FX223" s="184"/>
      <c r="FY223" s="184"/>
      <c r="FZ223" s="184"/>
      <c r="GA223" s="184"/>
      <c r="GB223" s="184"/>
      <c r="GC223" s="184"/>
      <c r="GD223" s="184"/>
      <c r="GE223" s="184"/>
      <c r="GF223" s="184"/>
      <c r="GG223" s="184"/>
      <c r="GH223" s="184"/>
      <c r="GI223" s="184"/>
      <c r="GJ223" s="184"/>
      <c r="GK223" s="184"/>
      <c r="GL223" s="184"/>
      <c r="GM223" s="184"/>
      <c r="GN223" s="184"/>
      <c r="GO223" s="184"/>
      <c r="GP223" s="184"/>
      <c r="GQ223" s="184"/>
      <c r="GR223" s="184"/>
      <c r="GS223" s="184"/>
      <c r="GT223" s="184"/>
      <c r="GU223" s="184"/>
      <c r="GV223" s="184"/>
      <c r="GW223" s="184"/>
      <c r="GX223" s="184"/>
      <c r="GY223" s="184"/>
      <c r="GZ223" s="184"/>
      <c r="HA223" s="184"/>
      <c r="HB223" s="184"/>
      <c r="HC223" s="184"/>
      <c r="HD223" s="184"/>
      <c r="HE223" s="184"/>
      <c r="HF223" s="184"/>
      <c r="HG223" s="184"/>
      <c r="HH223" s="184"/>
      <c r="HI223" s="184"/>
      <c r="HJ223" s="184"/>
      <c r="HK223" s="184"/>
      <c r="HL223" s="184"/>
      <c r="HM223" s="184"/>
      <c r="HN223" s="184"/>
      <c r="HO223" s="184"/>
      <c r="HP223" s="184"/>
      <c r="HQ223" s="184"/>
      <c r="HR223" s="184"/>
      <c r="HS223" s="184"/>
      <c r="HT223" s="184"/>
      <c r="HU223" s="184"/>
      <c r="HV223" s="184"/>
      <c r="HW223" s="184"/>
      <c r="HX223" s="184"/>
      <c r="HY223" s="184"/>
      <c r="HZ223" s="184"/>
      <c r="IA223" s="184"/>
      <c r="IB223" s="184"/>
    </row>
    <row r="224" spans="3:236" ht="13.15" customHeight="1">
      <c r="C224" s="182"/>
      <c r="D224" s="183"/>
      <c r="E224" s="184"/>
      <c r="F224" s="184"/>
      <c r="G224" s="184"/>
      <c r="H224" s="184"/>
      <c r="I224" s="184"/>
      <c r="J224" s="184"/>
      <c r="K224" s="184"/>
      <c r="L224" s="184"/>
      <c r="M224" s="185"/>
      <c r="CM224" s="184"/>
      <c r="CN224" s="184"/>
      <c r="CO224" s="184"/>
      <c r="CP224" s="184"/>
      <c r="CQ224" s="184"/>
      <c r="CR224" s="184"/>
      <c r="CS224" s="184"/>
      <c r="CT224" s="184"/>
      <c r="CU224" s="184"/>
      <c r="CV224" s="184"/>
      <c r="CW224" s="184"/>
      <c r="CX224" s="184"/>
      <c r="CY224" s="184"/>
      <c r="CZ224" s="184"/>
      <c r="DA224" s="184"/>
      <c r="DB224" s="184"/>
      <c r="DC224" s="184"/>
      <c r="DD224" s="184"/>
      <c r="DE224" s="184"/>
      <c r="DF224" s="184"/>
      <c r="DG224" s="184"/>
      <c r="DH224" s="184"/>
      <c r="DI224" s="184"/>
      <c r="DJ224" s="184"/>
      <c r="DK224" s="184"/>
      <c r="DL224" s="184"/>
      <c r="DM224" s="184"/>
      <c r="DN224" s="184"/>
      <c r="DO224" s="184"/>
      <c r="DP224" s="184"/>
      <c r="DQ224" s="184"/>
      <c r="DR224" s="184"/>
      <c r="DS224" s="184"/>
      <c r="DT224" s="184"/>
      <c r="DU224" s="184"/>
      <c r="DV224" s="184"/>
      <c r="DW224" s="184"/>
      <c r="DX224" s="184"/>
      <c r="DY224" s="184"/>
      <c r="DZ224" s="184"/>
      <c r="EA224" s="184"/>
      <c r="EB224" s="184"/>
      <c r="EC224" s="184"/>
      <c r="ED224" s="184"/>
      <c r="EE224" s="184"/>
      <c r="EF224" s="184"/>
      <c r="EG224" s="184"/>
      <c r="EH224" s="184"/>
      <c r="EI224" s="184"/>
      <c r="EJ224" s="184"/>
      <c r="EK224" s="184"/>
      <c r="EL224" s="184"/>
      <c r="EM224" s="184"/>
      <c r="EN224" s="184"/>
      <c r="EO224" s="184"/>
      <c r="EP224" s="184"/>
      <c r="EQ224" s="184"/>
      <c r="ER224" s="184"/>
      <c r="ES224" s="184"/>
      <c r="ET224" s="184"/>
      <c r="EU224" s="184"/>
      <c r="EV224" s="184"/>
      <c r="EW224" s="184"/>
      <c r="EX224" s="184"/>
      <c r="EY224" s="184"/>
      <c r="EZ224" s="184"/>
      <c r="FA224" s="184"/>
      <c r="FB224" s="184"/>
      <c r="FC224" s="184"/>
      <c r="FD224" s="184"/>
      <c r="FE224" s="184"/>
      <c r="FF224" s="184"/>
      <c r="FG224" s="184"/>
      <c r="FH224" s="184"/>
      <c r="FI224" s="184"/>
      <c r="FJ224" s="184"/>
      <c r="FK224" s="184"/>
      <c r="FL224" s="184"/>
      <c r="FM224" s="184"/>
      <c r="FN224" s="184"/>
      <c r="FO224" s="184"/>
      <c r="FP224" s="184"/>
      <c r="FQ224" s="184"/>
      <c r="FR224" s="184"/>
      <c r="FS224" s="184"/>
      <c r="FT224" s="184"/>
      <c r="FU224" s="184"/>
      <c r="FV224" s="184"/>
      <c r="FW224" s="184"/>
      <c r="FX224" s="184"/>
      <c r="FY224" s="184"/>
      <c r="FZ224" s="184"/>
      <c r="GA224" s="184"/>
      <c r="GB224" s="184"/>
      <c r="GC224" s="184"/>
      <c r="GD224" s="184"/>
      <c r="GE224" s="184"/>
      <c r="GF224" s="184"/>
      <c r="GG224" s="184"/>
      <c r="GH224" s="184"/>
      <c r="GI224" s="184"/>
      <c r="GJ224" s="184"/>
      <c r="GK224" s="184"/>
      <c r="GL224" s="184"/>
      <c r="GM224" s="184"/>
      <c r="GN224" s="184"/>
      <c r="GO224" s="184"/>
      <c r="GP224" s="184"/>
      <c r="GQ224" s="184"/>
      <c r="GR224" s="184"/>
      <c r="GS224" s="184"/>
      <c r="GT224" s="184"/>
      <c r="GU224" s="184"/>
      <c r="GV224" s="184"/>
      <c r="GW224" s="184"/>
      <c r="GX224" s="184"/>
      <c r="GY224" s="184"/>
      <c r="GZ224" s="184"/>
      <c r="HA224" s="184"/>
      <c r="HB224" s="184"/>
      <c r="HC224" s="184"/>
      <c r="HD224" s="184"/>
      <c r="HE224" s="184"/>
      <c r="HF224" s="184"/>
      <c r="HG224" s="184"/>
      <c r="HH224" s="184"/>
      <c r="HI224" s="184"/>
      <c r="HJ224" s="184"/>
      <c r="HK224" s="184"/>
      <c r="HL224" s="184"/>
      <c r="HM224" s="184"/>
      <c r="HN224" s="184"/>
      <c r="HO224" s="184"/>
      <c r="HP224" s="184"/>
      <c r="HQ224" s="184"/>
      <c r="HR224" s="184"/>
      <c r="HS224" s="184"/>
      <c r="HT224" s="184"/>
      <c r="HU224" s="184"/>
      <c r="HV224" s="184"/>
      <c r="HW224" s="184"/>
      <c r="HX224" s="184"/>
      <c r="HY224" s="184"/>
      <c r="HZ224" s="184"/>
      <c r="IA224" s="184"/>
      <c r="IB224" s="184"/>
    </row>
    <row r="225" spans="3:236" ht="13.15" customHeight="1">
      <c r="C225" s="182"/>
      <c r="D225" s="183"/>
      <c r="E225" s="184"/>
      <c r="F225" s="184"/>
      <c r="G225" s="184"/>
      <c r="H225" s="184"/>
      <c r="I225" s="184"/>
      <c r="J225" s="184"/>
      <c r="K225" s="184"/>
      <c r="L225" s="184"/>
      <c r="M225" s="185"/>
      <c r="CM225" s="184"/>
      <c r="CN225" s="184"/>
      <c r="CO225" s="184"/>
      <c r="CP225" s="184"/>
      <c r="CQ225" s="184"/>
      <c r="CR225" s="184"/>
      <c r="CS225" s="184"/>
      <c r="CT225" s="184"/>
      <c r="CU225" s="184"/>
      <c r="CV225" s="184"/>
      <c r="CW225" s="184"/>
      <c r="CX225" s="184"/>
      <c r="CY225" s="184"/>
      <c r="CZ225" s="184"/>
      <c r="DA225" s="184"/>
      <c r="DB225" s="184"/>
      <c r="DC225" s="184"/>
      <c r="DD225" s="184"/>
      <c r="DE225" s="184"/>
      <c r="DF225" s="184"/>
      <c r="DG225" s="184"/>
      <c r="DH225" s="184"/>
      <c r="DI225" s="184"/>
      <c r="DJ225" s="184"/>
      <c r="DK225" s="184"/>
      <c r="DL225" s="184"/>
      <c r="DM225" s="184"/>
      <c r="DN225" s="184"/>
      <c r="DO225" s="184"/>
      <c r="DP225" s="184"/>
      <c r="DQ225" s="184"/>
      <c r="DR225" s="184"/>
      <c r="DS225" s="184"/>
      <c r="DT225" s="184"/>
      <c r="DU225" s="184"/>
      <c r="DV225" s="184"/>
      <c r="DW225" s="184"/>
      <c r="DX225" s="184"/>
      <c r="DY225" s="184"/>
      <c r="DZ225" s="184"/>
      <c r="EA225" s="184"/>
      <c r="EB225" s="184"/>
      <c r="EC225" s="184"/>
      <c r="ED225" s="184"/>
      <c r="EE225" s="184"/>
      <c r="EF225" s="184"/>
      <c r="EG225" s="184"/>
      <c r="EH225" s="184"/>
      <c r="EI225" s="184"/>
      <c r="EJ225" s="184"/>
      <c r="EK225" s="184"/>
      <c r="EL225" s="184"/>
      <c r="EM225" s="184"/>
      <c r="EN225" s="184"/>
      <c r="EO225" s="184"/>
      <c r="EP225" s="184"/>
      <c r="EQ225" s="184"/>
      <c r="ER225" s="184"/>
      <c r="ES225" s="184"/>
      <c r="ET225" s="184"/>
      <c r="EU225" s="184"/>
      <c r="EV225" s="184"/>
      <c r="EW225" s="184"/>
      <c r="EX225" s="184"/>
      <c r="EY225" s="184"/>
      <c r="EZ225" s="184"/>
      <c r="FA225" s="184"/>
      <c r="FB225" s="184"/>
      <c r="FC225" s="184"/>
      <c r="FD225" s="184"/>
      <c r="FE225" s="184"/>
      <c r="FF225" s="184"/>
      <c r="FG225" s="184"/>
      <c r="FH225" s="184"/>
      <c r="FI225" s="184"/>
      <c r="FJ225" s="184"/>
      <c r="FK225" s="184"/>
      <c r="FL225" s="184"/>
      <c r="FM225" s="184"/>
      <c r="FN225" s="184"/>
      <c r="FO225" s="184"/>
      <c r="FP225" s="184"/>
      <c r="FQ225" s="184"/>
      <c r="FR225" s="184"/>
      <c r="FS225" s="184"/>
      <c r="FT225" s="184"/>
      <c r="FU225" s="184"/>
      <c r="FV225" s="184"/>
      <c r="FW225" s="184"/>
      <c r="FX225" s="184"/>
      <c r="FY225" s="184"/>
      <c r="FZ225" s="184"/>
      <c r="GA225" s="184"/>
      <c r="GB225" s="184"/>
      <c r="GC225" s="184"/>
      <c r="GD225" s="184"/>
      <c r="GE225" s="184"/>
      <c r="GF225" s="184"/>
      <c r="GG225" s="184"/>
      <c r="GH225" s="184"/>
      <c r="GI225" s="184"/>
      <c r="GJ225" s="184"/>
      <c r="GK225" s="184"/>
      <c r="GL225" s="184"/>
      <c r="GM225" s="184"/>
      <c r="GN225" s="184"/>
      <c r="GO225" s="184"/>
      <c r="GP225" s="184"/>
      <c r="GQ225" s="184"/>
      <c r="GR225" s="184"/>
      <c r="GS225" s="184"/>
      <c r="GT225" s="184"/>
      <c r="GU225" s="184"/>
      <c r="GV225" s="184"/>
      <c r="GW225" s="184"/>
      <c r="GX225" s="184"/>
      <c r="GY225" s="184"/>
      <c r="GZ225" s="184"/>
      <c r="HA225" s="184"/>
      <c r="HB225" s="184"/>
      <c r="HC225" s="184"/>
      <c r="HD225" s="184"/>
      <c r="HE225" s="184"/>
      <c r="HF225" s="184"/>
      <c r="HG225" s="184"/>
      <c r="HH225" s="184"/>
      <c r="HI225" s="184"/>
      <c r="HJ225" s="184"/>
      <c r="HK225" s="184"/>
      <c r="HL225" s="184"/>
      <c r="HM225" s="184"/>
      <c r="HN225" s="184"/>
      <c r="HO225" s="184"/>
      <c r="HP225" s="184"/>
      <c r="HQ225" s="184"/>
      <c r="HR225" s="184"/>
      <c r="HS225" s="184"/>
      <c r="HT225" s="184"/>
      <c r="HU225" s="184"/>
      <c r="HV225" s="184"/>
      <c r="HW225" s="184"/>
      <c r="HX225" s="184"/>
      <c r="HY225" s="184"/>
      <c r="HZ225" s="184"/>
      <c r="IA225" s="184"/>
      <c r="IB225" s="184"/>
    </row>
    <row r="226" spans="3:236" ht="13.15" customHeight="1">
      <c r="C226" s="182"/>
      <c r="D226" s="183"/>
      <c r="E226" s="184"/>
      <c r="F226" s="184"/>
      <c r="G226" s="184"/>
      <c r="H226" s="184"/>
      <c r="I226" s="184"/>
      <c r="J226" s="184"/>
      <c r="K226" s="184"/>
      <c r="L226" s="184"/>
      <c r="M226" s="185"/>
      <c r="CM226" s="184"/>
      <c r="CN226" s="184"/>
      <c r="CO226" s="184"/>
      <c r="CP226" s="184"/>
      <c r="CQ226" s="184"/>
      <c r="CR226" s="184"/>
      <c r="CS226" s="184"/>
      <c r="CT226" s="184"/>
      <c r="CU226" s="184"/>
      <c r="CV226" s="184"/>
      <c r="CW226" s="184"/>
      <c r="CX226" s="184"/>
      <c r="CY226" s="184"/>
      <c r="CZ226" s="184"/>
      <c r="DA226" s="184"/>
      <c r="DB226" s="184"/>
      <c r="DC226" s="184"/>
      <c r="DD226" s="184"/>
      <c r="DE226" s="184"/>
      <c r="DF226" s="184"/>
      <c r="DG226" s="184"/>
      <c r="DH226" s="184"/>
      <c r="DI226" s="184"/>
      <c r="DJ226" s="184"/>
      <c r="DK226" s="184"/>
      <c r="DL226" s="184"/>
      <c r="DM226" s="184"/>
      <c r="DN226" s="184"/>
      <c r="DO226" s="184"/>
      <c r="DP226" s="184"/>
      <c r="DQ226" s="184"/>
      <c r="DR226" s="184"/>
      <c r="DS226" s="184"/>
      <c r="DT226" s="184"/>
      <c r="DU226" s="184"/>
      <c r="DV226" s="184"/>
      <c r="DW226" s="184"/>
      <c r="DX226" s="184"/>
      <c r="DY226" s="184"/>
      <c r="DZ226" s="184"/>
      <c r="EA226" s="184"/>
      <c r="EB226" s="184"/>
      <c r="EC226" s="184"/>
      <c r="ED226" s="184"/>
      <c r="EE226" s="184"/>
      <c r="EF226" s="184"/>
      <c r="EG226" s="184"/>
      <c r="EH226" s="184"/>
      <c r="EI226" s="184"/>
      <c r="EJ226" s="184"/>
      <c r="EK226" s="184"/>
      <c r="EL226" s="184"/>
      <c r="EM226" s="184"/>
      <c r="EN226" s="184"/>
      <c r="EO226" s="184"/>
      <c r="EP226" s="184"/>
      <c r="EQ226" s="184"/>
      <c r="ER226" s="184"/>
      <c r="ES226" s="184"/>
      <c r="ET226" s="184"/>
      <c r="EU226" s="184"/>
      <c r="EV226" s="184"/>
      <c r="EW226" s="184"/>
      <c r="EX226" s="184"/>
      <c r="EY226" s="184"/>
      <c r="EZ226" s="184"/>
      <c r="FA226" s="184"/>
      <c r="FB226" s="184"/>
      <c r="FC226" s="184"/>
      <c r="FD226" s="184"/>
      <c r="FE226" s="184"/>
      <c r="FF226" s="184"/>
      <c r="FG226" s="184"/>
      <c r="FH226" s="184"/>
      <c r="FI226" s="184"/>
      <c r="FJ226" s="184"/>
      <c r="FK226" s="184"/>
      <c r="FL226" s="184"/>
      <c r="FM226" s="184"/>
      <c r="FN226" s="184"/>
      <c r="FO226" s="184"/>
      <c r="FP226" s="184"/>
      <c r="FQ226" s="184"/>
      <c r="FR226" s="184"/>
      <c r="FS226" s="184"/>
      <c r="FT226" s="184"/>
      <c r="FU226" s="184"/>
      <c r="FV226" s="184"/>
      <c r="FW226" s="184"/>
      <c r="FX226" s="184"/>
      <c r="FY226" s="184"/>
      <c r="FZ226" s="184"/>
      <c r="GA226" s="184"/>
      <c r="GB226" s="184"/>
      <c r="GC226" s="184"/>
      <c r="GD226" s="184"/>
      <c r="GE226" s="184"/>
      <c r="GF226" s="184"/>
      <c r="GG226" s="184"/>
      <c r="GH226" s="184"/>
      <c r="GI226" s="184"/>
      <c r="GJ226" s="184"/>
      <c r="GK226" s="184"/>
      <c r="GL226" s="184"/>
      <c r="GM226" s="184"/>
      <c r="GN226" s="184"/>
      <c r="GO226" s="184"/>
      <c r="GP226" s="184"/>
      <c r="GQ226" s="184"/>
      <c r="GR226" s="184"/>
      <c r="GS226" s="184"/>
      <c r="GT226" s="184"/>
      <c r="GU226" s="184"/>
      <c r="GV226" s="184"/>
      <c r="GW226" s="184"/>
      <c r="GX226" s="184"/>
      <c r="GY226" s="184"/>
      <c r="GZ226" s="184"/>
      <c r="HA226" s="184"/>
      <c r="HB226" s="184"/>
      <c r="HC226" s="184"/>
      <c r="HD226" s="184"/>
      <c r="HE226" s="184"/>
      <c r="HF226" s="184"/>
      <c r="HG226" s="184"/>
      <c r="HH226" s="184"/>
      <c r="HI226" s="184"/>
      <c r="HJ226" s="184"/>
      <c r="HK226" s="184"/>
      <c r="HL226" s="184"/>
      <c r="HM226" s="184"/>
      <c r="HN226" s="184"/>
      <c r="HO226" s="184"/>
      <c r="HP226" s="184"/>
      <c r="HQ226" s="184"/>
      <c r="HR226" s="184"/>
      <c r="HS226" s="184"/>
      <c r="HT226" s="184"/>
      <c r="HU226" s="184"/>
      <c r="HV226" s="184"/>
      <c r="HW226" s="184"/>
      <c r="HX226" s="184"/>
      <c r="HY226" s="184"/>
      <c r="HZ226" s="184"/>
      <c r="IA226" s="184"/>
      <c r="IB226" s="184"/>
    </row>
    <row r="227" spans="3:236" ht="13.15" customHeight="1">
      <c r="C227" s="182"/>
      <c r="D227" s="183"/>
      <c r="E227" s="184"/>
      <c r="F227" s="184"/>
      <c r="G227" s="184"/>
      <c r="H227" s="184"/>
      <c r="I227" s="184"/>
      <c r="J227" s="184"/>
      <c r="K227" s="184"/>
      <c r="L227" s="184"/>
      <c r="M227" s="185"/>
      <c r="CM227" s="184"/>
      <c r="CN227" s="184"/>
      <c r="CO227" s="184"/>
      <c r="CP227" s="184"/>
      <c r="CQ227" s="184"/>
      <c r="CR227" s="184"/>
      <c r="CS227" s="184"/>
      <c r="CT227" s="184"/>
      <c r="CU227" s="184"/>
      <c r="CV227" s="184"/>
      <c r="CW227" s="184"/>
      <c r="CX227" s="184"/>
      <c r="CY227" s="184"/>
      <c r="CZ227" s="184"/>
      <c r="DA227" s="184"/>
      <c r="DB227" s="184"/>
      <c r="DC227" s="184"/>
      <c r="DD227" s="184"/>
      <c r="DE227" s="184"/>
      <c r="DF227" s="184"/>
      <c r="DG227" s="184"/>
      <c r="DH227" s="184"/>
      <c r="DI227" s="184"/>
      <c r="DJ227" s="184"/>
      <c r="DK227" s="184"/>
      <c r="DL227" s="184"/>
      <c r="DM227" s="184"/>
      <c r="DN227" s="184"/>
      <c r="DO227" s="184"/>
      <c r="DP227" s="184"/>
      <c r="DQ227" s="184"/>
      <c r="DR227" s="184"/>
      <c r="DS227" s="184"/>
      <c r="DT227" s="184"/>
      <c r="DU227" s="184"/>
      <c r="DV227" s="184"/>
      <c r="DW227" s="184"/>
      <c r="DX227" s="184"/>
      <c r="DY227" s="184"/>
      <c r="DZ227" s="184"/>
      <c r="EA227" s="184"/>
      <c r="EB227" s="184"/>
      <c r="EC227" s="184"/>
      <c r="ED227" s="184"/>
      <c r="EE227" s="184"/>
      <c r="EF227" s="184"/>
      <c r="EG227" s="184"/>
      <c r="EH227" s="184"/>
      <c r="EI227" s="184"/>
      <c r="EJ227" s="184"/>
      <c r="EK227" s="184"/>
      <c r="EL227" s="184"/>
      <c r="EM227" s="184"/>
      <c r="EN227" s="184"/>
      <c r="EO227" s="184"/>
      <c r="EP227" s="184"/>
      <c r="EQ227" s="184"/>
      <c r="ER227" s="184"/>
      <c r="ES227" s="184"/>
      <c r="ET227" s="184"/>
      <c r="EU227" s="184"/>
      <c r="EV227" s="184"/>
      <c r="EW227" s="184"/>
      <c r="EX227" s="184"/>
      <c r="EY227" s="184"/>
      <c r="EZ227" s="184"/>
      <c r="FA227" s="184"/>
      <c r="FB227" s="184"/>
      <c r="FC227" s="184"/>
      <c r="FD227" s="184"/>
      <c r="FE227" s="184"/>
      <c r="FF227" s="184"/>
      <c r="FG227" s="184"/>
      <c r="FH227" s="184"/>
      <c r="FI227" s="184"/>
      <c r="FJ227" s="184"/>
      <c r="FK227" s="184"/>
      <c r="FL227" s="184"/>
      <c r="FM227" s="184"/>
      <c r="FN227" s="184"/>
      <c r="FO227" s="184"/>
      <c r="FP227" s="184"/>
      <c r="FQ227" s="184"/>
      <c r="FR227" s="184"/>
      <c r="FS227" s="184"/>
      <c r="FT227" s="184"/>
      <c r="FU227" s="184"/>
      <c r="FV227" s="184"/>
      <c r="FW227" s="184"/>
      <c r="FX227" s="184"/>
      <c r="FY227" s="184"/>
      <c r="FZ227" s="184"/>
      <c r="GA227" s="184"/>
      <c r="GB227" s="184"/>
      <c r="GC227" s="184"/>
      <c r="GD227" s="184"/>
      <c r="GE227" s="184"/>
      <c r="GF227" s="184"/>
      <c r="GG227" s="184"/>
      <c r="GH227" s="184"/>
      <c r="GI227" s="184"/>
      <c r="GJ227" s="184"/>
      <c r="GK227" s="184"/>
      <c r="GL227" s="184"/>
      <c r="GM227" s="184"/>
      <c r="GN227" s="184"/>
      <c r="GO227" s="184"/>
      <c r="GP227" s="184"/>
      <c r="GQ227" s="184"/>
      <c r="GR227" s="184"/>
      <c r="GS227" s="184"/>
      <c r="GT227" s="184"/>
      <c r="GU227" s="184"/>
      <c r="GV227" s="184"/>
      <c r="GW227" s="184"/>
      <c r="GX227" s="184"/>
      <c r="GY227" s="184"/>
      <c r="GZ227" s="184"/>
      <c r="HA227" s="184"/>
      <c r="HB227" s="184"/>
      <c r="HC227" s="184"/>
      <c r="HD227" s="184"/>
      <c r="HE227" s="184"/>
      <c r="HF227" s="184"/>
      <c r="HG227" s="184"/>
      <c r="HH227" s="184"/>
      <c r="HI227" s="184"/>
      <c r="HJ227" s="184"/>
      <c r="HK227" s="184"/>
      <c r="HL227" s="184"/>
      <c r="HM227" s="184"/>
      <c r="HN227" s="184"/>
      <c r="HO227" s="184"/>
      <c r="HP227" s="184"/>
      <c r="HQ227" s="184"/>
      <c r="HR227" s="184"/>
      <c r="HS227" s="184"/>
      <c r="HT227" s="184"/>
      <c r="HU227" s="184"/>
      <c r="HV227" s="184"/>
      <c r="HW227" s="184"/>
      <c r="HX227" s="184"/>
      <c r="HY227" s="184"/>
      <c r="HZ227" s="184"/>
      <c r="IA227" s="184"/>
      <c r="IB227" s="184"/>
    </row>
    <row r="228" spans="3:236" ht="13.15" customHeight="1">
      <c r="C228" s="182"/>
      <c r="D228" s="183"/>
      <c r="E228" s="184"/>
      <c r="F228" s="184"/>
      <c r="G228" s="184"/>
      <c r="H228" s="184"/>
      <c r="I228" s="184"/>
      <c r="J228" s="184"/>
      <c r="K228" s="184"/>
      <c r="L228" s="184"/>
      <c r="M228" s="185"/>
      <c r="CM228" s="184"/>
      <c r="CN228" s="184"/>
      <c r="CO228" s="184"/>
      <c r="CP228" s="184"/>
      <c r="CQ228" s="184"/>
      <c r="CR228" s="184"/>
      <c r="CS228" s="184"/>
      <c r="CT228" s="184"/>
      <c r="CU228" s="184"/>
      <c r="CV228" s="184"/>
      <c r="CW228" s="184"/>
      <c r="CX228" s="184"/>
      <c r="CY228" s="184"/>
      <c r="CZ228" s="184"/>
      <c r="DA228" s="184"/>
      <c r="DB228" s="184"/>
      <c r="DC228" s="184"/>
      <c r="DD228" s="184"/>
      <c r="DE228" s="184"/>
      <c r="DF228" s="184"/>
      <c r="DG228" s="184"/>
      <c r="DH228" s="184"/>
      <c r="DI228" s="184"/>
      <c r="DJ228" s="184"/>
      <c r="DK228" s="184"/>
      <c r="DL228" s="184"/>
      <c r="DM228" s="184"/>
      <c r="DN228" s="184"/>
      <c r="DO228" s="184"/>
      <c r="DP228" s="184"/>
      <c r="DQ228" s="184"/>
      <c r="DR228" s="184"/>
      <c r="DS228" s="184"/>
      <c r="DT228" s="184"/>
      <c r="DU228" s="184"/>
      <c r="DV228" s="184"/>
      <c r="DW228" s="184"/>
      <c r="DX228" s="184"/>
      <c r="DY228" s="184"/>
      <c r="DZ228" s="184"/>
      <c r="EA228" s="184"/>
      <c r="EB228" s="184"/>
      <c r="EC228" s="184"/>
      <c r="ED228" s="184"/>
      <c r="EE228" s="184"/>
      <c r="EF228" s="184"/>
      <c r="EG228" s="184"/>
      <c r="EH228" s="184"/>
      <c r="EI228" s="184"/>
      <c r="EJ228" s="184"/>
      <c r="EK228" s="184"/>
      <c r="EL228" s="184"/>
      <c r="EM228" s="184"/>
      <c r="EN228" s="184"/>
      <c r="EO228" s="184"/>
      <c r="EP228" s="184"/>
      <c r="EQ228" s="184"/>
      <c r="ER228" s="184"/>
      <c r="ES228" s="184"/>
      <c r="ET228" s="184"/>
      <c r="EU228" s="184"/>
      <c r="EV228" s="184"/>
      <c r="EW228" s="184"/>
      <c r="EX228" s="184"/>
      <c r="EY228" s="184"/>
      <c r="EZ228" s="184"/>
      <c r="FA228" s="184"/>
      <c r="FB228" s="184"/>
      <c r="FC228" s="184"/>
      <c r="FD228" s="184"/>
      <c r="FE228" s="184"/>
      <c r="FF228" s="184"/>
      <c r="FG228" s="184"/>
      <c r="FH228" s="184"/>
      <c r="FI228" s="184"/>
      <c r="FJ228" s="184"/>
      <c r="FK228" s="184"/>
      <c r="FL228" s="184"/>
      <c r="FM228" s="184"/>
      <c r="FN228" s="184"/>
      <c r="FO228" s="184"/>
      <c r="FP228" s="184"/>
      <c r="FQ228" s="184"/>
      <c r="FR228" s="184"/>
      <c r="FS228" s="184"/>
      <c r="FT228" s="184"/>
      <c r="FU228" s="184"/>
      <c r="FV228" s="184"/>
      <c r="FW228" s="184"/>
      <c r="FX228" s="184"/>
      <c r="FY228" s="184"/>
      <c r="FZ228" s="184"/>
      <c r="GA228" s="184"/>
      <c r="GB228" s="184"/>
      <c r="GC228" s="184"/>
      <c r="GD228" s="184"/>
      <c r="GE228" s="184"/>
      <c r="GF228" s="184"/>
      <c r="GG228" s="184"/>
      <c r="GH228" s="184"/>
      <c r="GI228" s="184"/>
      <c r="GJ228" s="184"/>
      <c r="GK228" s="184"/>
      <c r="GL228" s="184"/>
      <c r="GM228" s="184"/>
      <c r="GN228" s="184"/>
      <c r="GO228" s="184"/>
      <c r="GP228" s="184"/>
      <c r="GQ228" s="184"/>
      <c r="GR228" s="184"/>
      <c r="GS228" s="184"/>
      <c r="GT228" s="184"/>
      <c r="GU228" s="184"/>
      <c r="GV228" s="184"/>
      <c r="GW228" s="184"/>
      <c r="GX228" s="184"/>
      <c r="GY228" s="184"/>
      <c r="GZ228" s="184"/>
      <c r="HA228" s="184"/>
      <c r="HB228" s="184"/>
      <c r="HC228" s="184"/>
      <c r="HD228" s="184"/>
      <c r="HE228" s="184"/>
      <c r="HF228" s="184"/>
      <c r="HG228" s="184"/>
      <c r="HH228" s="184"/>
      <c r="HI228" s="184"/>
      <c r="HJ228" s="184"/>
      <c r="HK228" s="184"/>
      <c r="HL228" s="184"/>
      <c r="HM228" s="184"/>
      <c r="HN228" s="184"/>
      <c r="HO228" s="184"/>
      <c r="HP228" s="184"/>
      <c r="HQ228" s="184"/>
      <c r="HR228" s="184"/>
      <c r="HS228" s="184"/>
      <c r="HT228" s="184"/>
      <c r="HU228" s="184"/>
      <c r="HV228" s="184"/>
      <c r="HW228" s="184"/>
      <c r="HX228" s="184"/>
      <c r="HY228" s="184"/>
      <c r="HZ228" s="184"/>
      <c r="IA228" s="184"/>
      <c r="IB228" s="184"/>
    </row>
    <row r="229" spans="3:236" ht="13.15" customHeight="1">
      <c r="C229" s="182"/>
      <c r="D229" s="183"/>
      <c r="E229" s="184"/>
      <c r="F229" s="184"/>
      <c r="G229" s="184"/>
      <c r="H229" s="184"/>
      <c r="I229" s="184"/>
      <c r="J229" s="184"/>
      <c r="K229" s="184"/>
      <c r="L229" s="184"/>
      <c r="M229" s="185"/>
      <c r="CM229" s="184"/>
      <c r="CN229" s="184"/>
      <c r="CO229" s="184"/>
      <c r="CP229" s="184"/>
      <c r="CQ229" s="184"/>
      <c r="CR229" s="184"/>
      <c r="CS229" s="184"/>
      <c r="CT229" s="184"/>
      <c r="CU229" s="184"/>
      <c r="CV229" s="184"/>
      <c r="CW229" s="184"/>
      <c r="CX229" s="184"/>
      <c r="CY229" s="184"/>
      <c r="CZ229" s="184"/>
      <c r="DA229" s="184"/>
      <c r="DB229" s="184"/>
      <c r="DC229" s="184"/>
      <c r="DD229" s="184"/>
      <c r="DE229" s="184"/>
      <c r="DF229" s="184"/>
      <c r="DG229" s="184"/>
      <c r="DH229" s="184"/>
      <c r="DI229" s="184"/>
      <c r="DJ229" s="184"/>
      <c r="DK229" s="184"/>
      <c r="DL229" s="184"/>
      <c r="DM229" s="184"/>
      <c r="DN229" s="184"/>
      <c r="DO229" s="184"/>
      <c r="DP229" s="184"/>
      <c r="DQ229" s="184"/>
      <c r="DR229" s="184"/>
      <c r="DS229" s="184"/>
      <c r="DT229" s="184"/>
      <c r="DU229" s="184"/>
      <c r="DV229" s="184"/>
      <c r="DW229" s="184"/>
      <c r="DX229" s="184"/>
      <c r="DY229" s="184"/>
      <c r="DZ229" s="184"/>
      <c r="EA229" s="184"/>
      <c r="EB229" s="184"/>
      <c r="EC229" s="184"/>
      <c r="ED229" s="184"/>
      <c r="EE229" s="184"/>
      <c r="EF229" s="184"/>
      <c r="EG229" s="184"/>
      <c r="EH229" s="184"/>
      <c r="EI229" s="184"/>
      <c r="EJ229" s="184"/>
      <c r="EK229" s="184"/>
      <c r="EL229" s="184"/>
      <c r="EM229" s="184"/>
      <c r="EN229" s="184"/>
      <c r="EO229" s="184"/>
      <c r="EP229" s="184"/>
      <c r="EQ229" s="184"/>
      <c r="ER229" s="184"/>
      <c r="ES229" s="184"/>
      <c r="ET229" s="184"/>
      <c r="EU229" s="184"/>
      <c r="EV229" s="184"/>
      <c r="EW229" s="184"/>
      <c r="EX229" s="184"/>
      <c r="EY229" s="184"/>
      <c r="EZ229" s="184"/>
      <c r="FA229" s="184"/>
      <c r="FB229" s="184"/>
      <c r="FC229" s="184"/>
      <c r="FD229" s="184"/>
      <c r="FE229" s="184"/>
      <c r="FF229" s="184"/>
      <c r="FG229" s="184"/>
      <c r="FH229" s="184"/>
      <c r="FI229" s="184"/>
      <c r="FJ229" s="184"/>
      <c r="FK229" s="184"/>
      <c r="FL229" s="184"/>
      <c r="FM229" s="184"/>
      <c r="FN229" s="184"/>
      <c r="FO229" s="184"/>
      <c r="FP229" s="184"/>
      <c r="FQ229" s="184"/>
      <c r="FR229" s="184"/>
      <c r="FS229" s="184"/>
      <c r="FT229" s="184"/>
      <c r="FU229" s="184"/>
      <c r="FV229" s="184"/>
      <c r="FW229" s="184"/>
      <c r="FX229" s="184"/>
      <c r="FY229" s="184"/>
      <c r="FZ229" s="184"/>
      <c r="GA229" s="184"/>
      <c r="GB229" s="184"/>
      <c r="GC229" s="184"/>
      <c r="GD229" s="184"/>
      <c r="GE229" s="184"/>
      <c r="GF229" s="184"/>
      <c r="GG229" s="184"/>
      <c r="GH229" s="184"/>
      <c r="GI229" s="184"/>
      <c r="GJ229" s="184"/>
      <c r="GK229" s="184"/>
      <c r="GL229" s="184"/>
      <c r="GM229" s="184"/>
      <c r="GN229" s="184"/>
      <c r="GO229" s="184"/>
      <c r="GP229" s="184"/>
      <c r="GQ229" s="184"/>
      <c r="GR229" s="184"/>
      <c r="GS229" s="184"/>
      <c r="GT229" s="184"/>
      <c r="GU229" s="184"/>
      <c r="GV229" s="184"/>
      <c r="GW229" s="184"/>
      <c r="GX229" s="184"/>
      <c r="GY229" s="184"/>
      <c r="GZ229" s="184"/>
      <c r="HA229" s="184"/>
      <c r="HB229" s="184"/>
      <c r="HC229" s="184"/>
      <c r="HD229" s="184"/>
      <c r="HE229" s="184"/>
      <c r="HF229" s="184"/>
      <c r="HG229" s="184"/>
      <c r="HH229" s="184"/>
      <c r="HI229" s="184"/>
      <c r="HJ229" s="184"/>
      <c r="HK229" s="184"/>
      <c r="HL229" s="184"/>
      <c r="HM229" s="184"/>
      <c r="HN229" s="184"/>
      <c r="HO229" s="184"/>
      <c r="HP229" s="184"/>
      <c r="HQ229" s="184"/>
      <c r="HR229" s="184"/>
      <c r="HS229" s="184"/>
      <c r="HT229" s="184"/>
      <c r="HU229" s="184"/>
      <c r="HV229" s="184"/>
      <c r="HW229" s="184"/>
      <c r="HX229" s="184"/>
      <c r="HY229" s="184"/>
      <c r="HZ229" s="184"/>
      <c r="IA229" s="184"/>
      <c r="IB229" s="184"/>
    </row>
    <row r="230" spans="3:236" ht="13.15" customHeight="1">
      <c r="C230" s="182"/>
      <c r="D230" s="183"/>
      <c r="E230" s="184"/>
      <c r="F230" s="184"/>
      <c r="G230" s="184"/>
      <c r="H230" s="184"/>
      <c r="I230" s="184"/>
      <c r="J230" s="184"/>
      <c r="K230" s="184"/>
      <c r="L230" s="184"/>
      <c r="M230" s="185"/>
      <c r="CM230" s="184"/>
      <c r="CN230" s="184"/>
      <c r="CO230" s="184"/>
      <c r="CP230" s="184"/>
      <c r="CQ230" s="184"/>
      <c r="CR230" s="184"/>
      <c r="CS230" s="184"/>
      <c r="CT230" s="184"/>
      <c r="CU230" s="184"/>
      <c r="CV230" s="184"/>
      <c r="CW230" s="184"/>
      <c r="CX230" s="184"/>
      <c r="CY230" s="184"/>
      <c r="CZ230" s="184"/>
      <c r="DA230" s="184"/>
      <c r="DB230" s="184"/>
      <c r="DC230" s="184"/>
      <c r="DD230" s="184"/>
      <c r="DE230" s="184"/>
      <c r="DF230" s="184"/>
      <c r="DG230" s="184"/>
      <c r="DH230" s="184"/>
      <c r="DI230" s="184"/>
      <c r="DJ230" s="184"/>
      <c r="DK230" s="184"/>
      <c r="DL230" s="184"/>
      <c r="DM230" s="184"/>
      <c r="DN230" s="184"/>
      <c r="DO230" s="184"/>
      <c r="DP230" s="184"/>
      <c r="DQ230" s="184"/>
      <c r="DR230" s="184"/>
      <c r="DS230" s="184"/>
      <c r="DT230" s="184"/>
      <c r="DU230" s="184"/>
      <c r="DV230" s="184"/>
      <c r="DW230" s="184"/>
      <c r="DX230" s="184"/>
      <c r="DY230" s="184"/>
      <c r="DZ230" s="184"/>
      <c r="EA230" s="184"/>
      <c r="EB230" s="184"/>
      <c r="EC230" s="184"/>
      <c r="ED230" s="184"/>
      <c r="EE230" s="184"/>
      <c r="EF230" s="184"/>
      <c r="EG230" s="184"/>
      <c r="EH230" s="184"/>
      <c r="EI230" s="184"/>
      <c r="EJ230" s="184"/>
      <c r="EK230" s="184"/>
      <c r="EL230" s="184"/>
      <c r="EM230" s="184"/>
      <c r="EN230" s="184"/>
      <c r="EO230" s="184"/>
      <c r="EP230" s="184"/>
      <c r="EQ230" s="184"/>
      <c r="ER230" s="184"/>
      <c r="ES230" s="184"/>
      <c r="ET230" s="184"/>
      <c r="EU230" s="184"/>
      <c r="EV230" s="184"/>
      <c r="EW230" s="184"/>
      <c r="EX230" s="184"/>
      <c r="EY230" s="184"/>
      <c r="EZ230" s="184"/>
      <c r="FA230" s="184"/>
      <c r="FB230" s="184"/>
      <c r="FC230" s="184"/>
      <c r="FD230" s="184"/>
      <c r="FE230" s="184"/>
      <c r="FF230" s="184"/>
      <c r="FG230" s="184"/>
      <c r="FH230" s="184"/>
      <c r="FI230" s="184"/>
      <c r="FJ230" s="184"/>
      <c r="FK230" s="184"/>
      <c r="FL230" s="184"/>
      <c r="FM230" s="184"/>
      <c r="FN230" s="184"/>
      <c r="FO230" s="184"/>
      <c r="FP230" s="184"/>
      <c r="FQ230" s="184"/>
      <c r="FR230" s="184"/>
      <c r="FS230" s="184"/>
      <c r="FT230" s="184"/>
      <c r="FU230" s="184"/>
      <c r="FV230" s="184"/>
      <c r="FW230" s="184"/>
      <c r="FX230" s="184"/>
      <c r="FY230" s="184"/>
      <c r="FZ230" s="184"/>
      <c r="GA230" s="184"/>
      <c r="GB230" s="184"/>
      <c r="GC230" s="184"/>
      <c r="GD230" s="184"/>
      <c r="GE230" s="184"/>
      <c r="GF230" s="184"/>
      <c r="GG230" s="184"/>
      <c r="GH230" s="184"/>
      <c r="GI230" s="184"/>
      <c r="GJ230" s="184"/>
      <c r="GK230" s="184"/>
      <c r="GL230" s="184"/>
      <c r="GM230" s="184"/>
      <c r="GN230" s="184"/>
      <c r="GO230" s="184"/>
      <c r="GP230" s="184"/>
      <c r="GQ230" s="184"/>
      <c r="GR230" s="184"/>
      <c r="GS230" s="184"/>
      <c r="GT230" s="184"/>
      <c r="GU230" s="184"/>
      <c r="GV230" s="184"/>
      <c r="GW230" s="184"/>
      <c r="GX230" s="184"/>
      <c r="GY230" s="184"/>
      <c r="GZ230" s="184"/>
      <c r="HA230" s="184"/>
      <c r="HB230" s="184"/>
      <c r="HC230" s="184"/>
      <c r="HD230" s="184"/>
      <c r="HE230" s="184"/>
      <c r="HF230" s="184"/>
      <c r="HG230" s="184"/>
      <c r="HH230" s="184"/>
      <c r="HI230" s="184"/>
      <c r="HJ230" s="184"/>
      <c r="HK230" s="184"/>
      <c r="HL230" s="184"/>
      <c r="HM230" s="184"/>
      <c r="HN230" s="184"/>
      <c r="HO230" s="184"/>
      <c r="HP230" s="184"/>
      <c r="HQ230" s="184"/>
      <c r="HR230" s="184"/>
      <c r="HS230" s="184"/>
      <c r="HT230" s="184"/>
      <c r="HU230" s="184"/>
      <c r="HV230" s="184"/>
      <c r="HW230" s="184"/>
      <c r="HX230" s="184"/>
      <c r="HY230" s="184"/>
      <c r="HZ230" s="184"/>
      <c r="IA230" s="184"/>
      <c r="IB230" s="184"/>
    </row>
    <row r="231" spans="3:236" ht="13.15" customHeight="1">
      <c r="C231" s="182"/>
      <c r="D231" s="183"/>
      <c r="E231" s="184"/>
      <c r="F231" s="184"/>
      <c r="G231" s="184"/>
      <c r="H231" s="184"/>
      <c r="I231" s="184"/>
      <c r="J231" s="184"/>
      <c r="K231" s="184"/>
      <c r="L231" s="184"/>
      <c r="M231" s="185"/>
      <c r="CM231" s="184"/>
      <c r="CN231" s="184"/>
      <c r="CO231" s="184"/>
      <c r="CP231" s="184"/>
      <c r="CQ231" s="184"/>
      <c r="CR231" s="184"/>
      <c r="CS231" s="184"/>
      <c r="CT231" s="184"/>
      <c r="CU231" s="184"/>
      <c r="CV231" s="184"/>
      <c r="CW231" s="184"/>
      <c r="CX231" s="184"/>
      <c r="CY231" s="184"/>
      <c r="CZ231" s="184"/>
      <c r="DA231" s="184"/>
      <c r="DB231" s="184"/>
      <c r="DC231" s="184"/>
      <c r="DD231" s="184"/>
      <c r="DE231" s="184"/>
      <c r="DF231" s="184"/>
      <c r="DG231" s="184"/>
      <c r="DH231" s="184"/>
      <c r="DI231" s="184"/>
      <c r="DJ231" s="184"/>
      <c r="DK231" s="184"/>
      <c r="DL231" s="184"/>
      <c r="DM231" s="184"/>
      <c r="DN231" s="184"/>
      <c r="DO231" s="184"/>
      <c r="DP231" s="184"/>
      <c r="DQ231" s="184"/>
      <c r="DR231" s="184"/>
      <c r="DS231" s="184"/>
      <c r="DT231" s="184"/>
      <c r="DU231" s="184"/>
      <c r="DV231" s="184"/>
      <c r="DW231" s="184"/>
      <c r="DX231" s="184"/>
      <c r="DY231" s="184"/>
      <c r="DZ231" s="184"/>
      <c r="EA231" s="184"/>
      <c r="EB231" s="184"/>
      <c r="EC231" s="184"/>
      <c r="ED231" s="184"/>
      <c r="EE231" s="184"/>
      <c r="EF231" s="184"/>
      <c r="EG231" s="184"/>
      <c r="EH231" s="184"/>
      <c r="EI231" s="184"/>
      <c r="EJ231" s="184"/>
      <c r="EK231" s="184"/>
      <c r="EL231" s="184"/>
      <c r="EM231" s="184"/>
      <c r="EN231" s="184"/>
      <c r="EO231" s="184"/>
      <c r="EP231" s="184"/>
      <c r="EQ231" s="184"/>
      <c r="ER231" s="184"/>
      <c r="ES231" s="184"/>
      <c r="ET231" s="184"/>
      <c r="EU231" s="184"/>
      <c r="EV231" s="184"/>
      <c r="EW231" s="184"/>
      <c r="EX231" s="184"/>
      <c r="EY231" s="184"/>
      <c r="EZ231" s="184"/>
      <c r="FA231" s="184"/>
      <c r="FB231" s="184"/>
      <c r="FC231" s="184"/>
      <c r="FD231" s="184"/>
      <c r="FE231" s="184"/>
      <c r="FF231" s="184"/>
      <c r="FG231" s="184"/>
      <c r="FH231" s="184"/>
      <c r="FI231" s="184"/>
      <c r="FJ231" s="184"/>
      <c r="FK231" s="184"/>
      <c r="FL231" s="184"/>
      <c r="FM231" s="184"/>
      <c r="FN231" s="184"/>
      <c r="FO231" s="184"/>
      <c r="FP231" s="184"/>
      <c r="FQ231" s="184"/>
      <c r="FR231" s="184"/>
      <c r="FS231" s="184"/>
      <c r="FT231" s="184"/>
      <c r="FU231" s="184"/>
      <c r="FV231" s="184"/>
      <c r="FW231" s="184"/>
      <c r="FX231" s="184"/>
      <c r="FY231" s="184"/>
      <c r="FZ231" s="184"/>
      <c r="GA231" s="184"/>
      <c r="GB231" s="184"/>
      <c r="GC231" s="184"/>
      <c r="GD231" s="184"/>
      <c r="GE231" s="184"/>
      <c r="GF231" s="184"/>
      <c r="GG231" s="184"/>
      <c r="GH231" s="184"/>
      <c r="GI231" s="184"/>
      <c r="GJ231" s="184"/>
      <c r="GK231" s="184"/>
      <c r="GL231" s="184"/>
      <c r="GM231" s="184"/>
      <c r="GN231" s="184"/>
      <c r="GO231" s="184"/>
      <c r="GP231" s="184"/>
      <c r="GQ231" s="184"/>
      <c r="GR231" s="184"/>
      <c r="GS231" s="184"/>
      <c r="GT231" s="184"/>
      <c r="GU231" s="184"/>
      <c r="GV231" s="184"/>
      <c r="GW231" s="184"/>
      <c r="GX231" s="184"/>
      <c r="GY231" s="184"/>
      <c r="GZ231" s="184"/>
      <c r="HA231" s="184"/>
      <c r="HB231" s="184"/>
      <c r="HC231" s="184"/>
      <c r="HD231" s="184"/>
      <c r="HE231" s="184"/>
      <c r="HF231" s="184"/>
      <c r="HG231" s="184"/>
      <c r="HH231" s="184"/>
      <c r="HI231" s="184"/>
      <c r="HJ231" s="184"/>
      <c r="HK231" s="184"/>
      <c r="HL231" s="184"/>
      <c r="HM231" s="184"/>
      <c r="HN231" s="184"/>
      <c r="HO231" s="184"/>
      <c r="HP231" s="184"/>
      <c r="HQ231" s="184"/>
      <c r="HR231" s="184"/>
      <c r="HS231" s="184"/>
      <c r="HT231" s="184"/>
      <c r="HU231" s="184"/>
      <c r="HV231" s="184"/>
      <c r="HW231" s="184"/>
      <c r="HX231" s="184"/>
      <c r="HY231" s="184"/>
      <c r="HZ231" s="184"/>
      <c r="IA231" s="184"/>
      <c r="IB231" s="184"/>
    </row>
    <row r="232" spans="3:236" ht="13.15" customHeight="1">
      <c r="C232" s="182"/>
      <c r="D232" s="183"/>
      <c r="E232" s="184"/>
      <c r="F232" s="184"/>
      <c r="G232" s="184"/>
      <c r="H232" s="184"/>
      <c r="I232" s="184"/>
      <c r="J232" s="184"/>
      <c r="K232" s="184"/>
      <c r="L232" s="184"/>
      <c r="M232" s="185"/>
      <c r="CM232" s="184"/>
      <c r="CN232" s="184"/>
      <c r="CO232" s="184"/>
      <c r="CP232" s="184"/>
      <c r="CQ232" s="184"/>
      <c r="CR232" s="184"/>
      <c r="CS232" s="184"/>
      <c r="CT232" s="184"/>
      <c r="CU232" s="184"/>
      <c r="CV232" s="184"/>
      <c r="CW232" s="184"/>
      <c r="CX232" s="184"/>
      <c r="CY232" s="184"/>
      <c r="CZ232" s="184"/>
      <c r="DA232" s="184"/>
      <c r="DB232" s="184"/>
      <c r="DC232" s="184"/>
      <c r="DD232" s="184"/>
      <c r="DE232" s="184"/>
      <c r="DF232" s="184"/>
      <c r="DG232" s="184"/>
      <c r="DH232" s="184"/>
      <c r="DI232" s="184"/>
      <c r="DJ232" s="184"/>
      <c r="DK232" s="184"/>
      <c r="DL232" s="184"/>
      <c r="DM232" s="184"/>
      <c r="DN232" s="184"/>
      <c r="DO232" s="184"/>
      <c r="DP232" s="184"/>
      <c r="DQ232" s="184"/>
      <c r="DR232" s="184"/>
      <c r="DS232" s="184"/>
      <c r="DT232" s="184"/>
      <c r="DU232" s="184"/>
      <c r="DV232" s="184"/>
      <c r="DW232" s="184"/>
      <c r="DX232" s="184"/>
      <c r="DY232" s="184"/>
      <c r="DZ232" s="184"/>
      <c r="EA232" s="184"/>
      <c r="EB232" s="184"/>
      <c r="EC232" s="184"/>
      <c r="ED232" s="184"/>
      <c r="EE232" s="184"/>
      <c r="EF232" s="184"/>
      <c r="EG232" s="184"/>
      <c r="EH232" s="184"/>
      <c r="EI232" s="184"/>
      <c r="EJ232" s="184"/>
      <c r="EK232" s="184"/>
      <c r="EL232" s="184"/>
      <c r="EM232" s="184"/>
      <c r="EN232" s="184"/>
      <c r="EO232" s="184"/>
      <c r="EP232" s="184"/>
      <c r="EQ232" s="184"/>
      <c r="ER232" s="184"/>
      <c r="ES232" s="184"/>
      <c r="ET232" s="184"/>
      <c r="EU232" s="184"/>
      <c r="EV232" s="184"/>
      <c r="EW232" s="184"/>
      <c r="EX232" s="184"/>
      <c r="EY232" s="184"/>
      <c r="EZ232" s="184"/>
      <c r="FA232" s="184"/>
      <c r="FB232" s="184"/>
      <c r="FC232" s="184"/>
      <c r="FD232" s="184"/>
      <c r="FE232" s="184"/>
      <c r="FF232" s="184"/>
      <c r="FG232" s="184"/>
      <c r="FH232" s="184"/>
      <c r="FI232" s="184"/>
      <c r="FJ232" s="184"/>
      <c r="FK232" s="184"/>
      <c r="FL232" s="184"/>
      <c r="FM232" s="184"/>
      <c r="FN232" s="184"/>
      <c r="FO232" s="184"/>
      <c r="FP232" s="184"/>
      <c r="FQ232" s="184"/>
      <c r="FR232" s="184"/>
      <c r="FS232" s="184"/>
      <c r="FT232" s="184"/>
      <c r="FU232" s="184"/>
      <c r="FV232" s="184"/>
      <c r="FW232" s="184"/>
      <c r="FX232" s="184"/>
      <c r="FY232" s="184"/>
      <c r="FZ232" s="184"/>
      <c r="GA232" s="184"/>
      <c r="GB232" s="184"/>
      <c r="GC232" s="184"/>
      <c r="GD232" s="184"/>
      <c r="GE232" s="184"/>
      <c r="GF232" s="184"/>
      <c r="GG232" s="184"/>
      <c r="GH232" s="184"/>
      <c r="GI232" s="184"/>
      <c r="GJ232" s="184"/>
      <c r="GK232" s="184"/>
      <c r="GL232" s="184"/>
      <c r="GM232" s="184"/>
      <c r="GN232" s="184"/>
      <c r="GO232" s="184"/>
      <c r="GP232" s="184"/>
      <c r="GQ232" s="184"/>
      <c r="GR232" s="184"/>
      <c r="GS232" s="184"/>
      <c r="GT232" s="184"/>
      <c r="GU232" s="184"/>
      <c r="GV232" s="184"/>
      <c r="GW232" s="184"/>
      <c r="GX232" s="184"/>
      <c r="GY232" s="184"/>
      <c r="GZ232" s="184"/>
      <c r="HA232" s="184"/>
      <c r="HB232" s="184"/>
      <c r="HC232" s="184"/>
      <c r="HD232" s="184"/>
      <c r="HE232" s="184"/>
      <c r="HF232" s="184"/>
      <c r="HG232" s="184"/>
      <c r="HH232" s="184"/>
      <c r="HI232" s="184"/>
      <c r="HJ232" s="184"/>
      <c r="HK232" s="184"/>
      <c r="HL232" s="184"/>
      <c r="HM232" s="184"/>
      <c r="HN232" s="184"/>
      <c r="HO232" s="184"/>
      <c r="HP232" s="184"/>
      <c r="HQ232" s="184"/>
      <c r="HR232" s="184"/>
      <c r="HS232" s="184"/>
      <c r="HT232" s="184"/>
      <c r="HU232" s="184"/>
      <c r="HV232" s="184"/>
      <c r="HW232" s="184"/>
      <c r="HX232" s="184"/>
      <c r="HY232" s="184"/>
      <c r="HZ232" s="184"/>
      <c r="IA232" s="184"/>
      <c r="IB232" s="184"/>
    </row>
    <row r="233" spans="3:236" ht="13.15" customHeight="1">
      <c r="C233" s="182"/>
      <c r="D233" s="183"/>
      <c r="E233" s="184"/>
      <c r="F233" s="184"/>
      <c r="G233" s="184"/>
      <c r="H233" s="184"/>
      <c r="I233" s="184"/>
      <c r="J233" s="184"/>
      <c r="K233" s="184"/>
      <c r="L233" s="184"/>
      <c r="M233" s="185"/>
      <c r="CM233" s="184"/>
      <c r="CN233" s="184"/>
      <c r="CO233" s="184"/>
      <c r="CP233" s="184"/>
      <c r="CQ233" s="184"/>
      <c r="CR233" s="184"/>
      <c r="CS233" s="184"/>
      <c r="CT233" s="184"/>
      <c r="CU233" s="184"/>
      <c r="CV233" s="184"/>
      <c r="CW233" s="184"/>
      <c r="CX233" s="184"/>
      <c r="CY233" s="184"/>
      <c r="CZ233" s="184"/>
      <c r="DA233" s="184"/>
      <c r="DB233" s="184"/>
      <c r="DC233" s="184"/>
      <c r="DD233" s="184"/>
      <c r="DE233" s="184"/>
      <c r="DF233" s="184"/>
      <c r="DG233" s="184"/>
      <c r="DH233" s="184"/>
      <c r="DI233" s="184"/>
      <c r="DJ233" s="184"/>
      <c r="DK233" s="184"/>
      <c r="DL233" s="184"/>
      <c r="DM233" s="184"/>
      <c r="DN233" s="184"/>
      <c r="DO233" s="184"/>
      <c r="DP233" s="184"/>
      <c r="DQ233" s="184"/>
      <c r="DR233" s="184"/>
      <c r="DS233" s="184"/>
      <c r="DT233" s="184"/>
      <c r="DU233" s="184"/>
      <c r="DV233" s="184"/>
      <c r="DW233" s="184"/>
      <c r="DX233" s="184"/>
      <c r="DY233" s="184"/>
      <c r="DZ233" s="184"/>
      <c r="EA233" s="184"/>
      <c r="EB233" s="184"/>
      <c r="EC233" s="184"/>
      <c r="ED233" s="184"/>
      <c r="EE233" s="184"/>
      <c r="EF233" s="184"/>
      <c r="EG233" s="184"/>
      <c r="EH233" s="184"/>
      <c r="EI233" s="184"/>
      <c r="EJ233" s="184"/>
      <c r="EK233" s="184"/>
      <c r="EL233" s="184"/>
      <c r="EM233" s="184"/>
      <c r="EN233" s="184"/>
      <c r="EO233" s="184"/>
      <c r="EP233" s="184"/>
      <c r="EQ233" s="184"/>
      <c r="ER233" s="184"/>
      <c r="ES233" s="184"/>
      <c r="ET233" s="184"/>
      <c r="EU233" s="184"/>
      <c r="EV233" s="184"/>
      <c r="EW233" s="184"/>
      <c r="EX233" s="184"/>
      <c r="EY233" s="184"/>
      <c r="EZ233" s="184"/>
      <c r="FA233" s="184"/>
      <c r="FB233" s="184"/>
      <c r="FC233" s="184"/>
      <c r="FD233" s="184"/>
      <c r="FE233" s="184"/>
      <c r="FF233" s="184"/>
      <c r="FG233" s="184"/>
      <c r="FH233" s="184"/>
      <c r="FI233" s="184"/>
      <c r="FJ233" s="184"/>
      <c r="FK233" s="184"/>
      <c r="FL233" s="184"/>
      <c r="FM233" s="184"/>
      <c r="FN233" s="184"/>
      <c r="FO233" s="184"/>
      <c r="FP233" s="184"/>
      <c r="FQ233" s="184"/>
      <c r="FR233" s="184"/>
      <c r="FS233" s="184"/>
      <c r="FT233" s="184"/>
      <c r="FU233" s="184"/>
      <c r="FV233" s="184"/>
      <c r="FW233" s="184"/>
      <c r="FX233" s="184"/>
      <c r="FY233" s="184"/>
      <c r="FZ233" s="184"/>
      <c r="GA233" s="184"/>
      <c r="GB233" s="184"/>
      <c r="GC233" s="184"/>
      <c r="GD233" s="184"/>
      <c r="GE233" s="184"/>
      <c r="GF233" s="184"/>
      <c r="GG233" s="184"/>
      <c r="GH233" s="184"/>
      <c r="GI233" s="184"/>
      <c r="GJ233" s="184"/>
      <c r="GK233" s="184"/>
      <c r="GL233" s="184"/>
      <c r="GM233" s="184"/>
      <c r="GN233" s="184"/>
      <c r="GO233" s="184"/>
      <c r="GP233" s="184"/>
      <c r="GQ233" s="184"/>
      <c r="GR233" s="184"/>
      <c r="GS233" s="184"/>
      <c r="GT233" s="184"/>
      <c r="GU233" s="184"/>
      <c r="GV233" s="184"/>
      <c r="GW233" s="184"/>
      <c r="GX233" s="184"/>
      <c r="GY233" s="184"/>
      <c r="GZ233" s="184"/>
      <c r="HA233" s="184"/>
      <c r="HB233" s="184"/>
      <c r="HC233" s="184"/>
      <c r="HD233" s="184"/>
      <c r="HE233" s="184"/>
      <c r="HF233" s="184"/>
      <c r="HG233" s="184"/>
      <c r="HH233" s="184"/>
      <c r="HI233" s="184"/>
      <c r="HJ233" s="184"/>
      <c r="HK233" s="184"/>
      <c r="HL233" s="184"/>
      <c r="HM233" s="184"/>
      <c r="HN233" s="184"/>
      <c r="HO233" s="184"/>
      <c r="HP233" s="184"/>
      <c r="HQ233" s="184"/>
      <c r="HR233" s="184"/>
      <c r="HS233" s="184"/>
      <c r="HT233" s="184"/>
      <c r="HU233" s="184"/>
      <c r="HV233" s="184"/>
      <c r="HW233" s="184"/>
      <c r="HX233" s="184"/>
      <c r="HY233" s="184"/>
      <c r="HZ233" s="184"/>
      <c r="IA233" s="184"/>
      <c r="IB233" s="184"/>
    </row>
    <row r="234" spans="3:236" ht="13.15" customHeight="1">
      <c r="C234" s="182"/>
      <c r="D234" s="183"/>
      <c r="E234" s="184"/>
      <c r="F234" s="184"/>
      <c r="G234" s="184"/>
      <c r="H234" s="184"/>
      <c r="I234" s="184"/>
      <c r="J234" s="184"/>
      <c r="K234" s="184"/>
      <c r="L234" s="184"/>
      <c r="M234" s="185"/>
      <c r="CM234" s="184"/>
      <c r="CN234" s="184"/>
      <c r="CO234" s="184"/>
      <c r="CP234" s="184"/>
      <c r="CQ234" s="184"/>
      <c r="CR234" s="184"/>
      <c r="CS234" s="184"/>
      <c r="CT234" s="184"/>
      <c r="CU234" s="184"/>
      <c r="CV234" s="184"/>
      <c r="CW234" s="184"/>
      <c r="CX234" s="184"/>
      <c r="CY234" s="184"/>
      <c r="CZ234" s="184"/>
      <c r="DA234" s="184"/>
      <c r="DB234" s="184"/>
      <c r="DC234" s="184"/>
      <c r="DD234" s="184"/>
      <c r="DE234" s="184"/>
      <c r="DF234" s="184"/>
      <c r="DG234" s="184"/>
      <c r="DH234" s="184"/>
      <c r="DI234" s="184"/>
      <c r="DJ234" s="184"/>
      <c r="DK234" s="184"/>
      <c r="DL234" s="184"/>
      <c r="DM234" s="184"/>
      <c r="DN234" s="184"/>
      <c r="DO234" s="184"/>
      <c r="DP234" s="184"/>
      <c r="DQ234" s="184"/>
      <c r="DR234" s="184"/>
      <c r="DS234" s="184"/>
      <c r="DT234" s="184"/>
      <c r="DU234" s="184"/>
      <c r="DV234" s="184"/>
      <c r="DW234" s="184"/>
      <c r="DX234" s="184"/>
      <c r="DY234" s="184"/>
      <c r="DZ234" s="184"/>
      <c r="EA234" s="184"/>
      <c r="EB234" s="184"/>
      <c r="EC234" s="184"/>
      <c r="ED234" s="184"/>
      <c r="EE234" s="184"/>
      <c r="EF234" s="184"/>
      <c r="EG234" s="184"/>
      <c r="EH234" s="184"/>
      <c r="EI234" s="184"/>
      <c r="EJ234" s="184"/>
      <c r="EK234" s="184"/>
      <c r="EL234" s="184"/>
      <c r="EM234" s="184"/>
      <c r="EN234" s="184"/>
      <c r="EO234" s="184"/>
      <c r="EP234" s="184"/>
      <c r="EQ234" s="184"/>
      <c r="ER234" s="184"/>
      <c r="ES234" s="184"/>
      <c r="ET234" s="184"/>
      <c r="EU234" s="184"/>
      <c r="EV234" s="184"/>
      <c r="EW234" s="184"/>
      <c r="EX234" s="184"/>
      <c r="EY234" s="184"/>
      <c r="EZ234" s="184"/>
      <c r="FA234" s="184"/>
      <c r="FB234" s="184"/>
      <c r="FC234" s="184"/>
      <c r="FD234" s="184"/>
      <c r="FE234" s="184"/>
      <c r="FF234" s="184"/>
      <c r="FG234" s="184"/>
      <c r="FH234" s="184"/>
      <c r="FI234" s="184"/>
      <c r="FJ234" s="184"/>
      <c r="FK234" s="184"/>
      <c r="FL234" s="184"/>
      <c r="FM234" s="184"/>
      <c r="FN234" s="184"/>
      <c r="FO234" s="184"/>
      <c r="FP234" s="184"/>
      <c r="FQ234" s="184"/>
      <c r="FR234" s="184"/>
      <c r="FS234" s="184"/>
      <c r="FT234" s="184"/>
      <c r="FU234" s="184"/>
      <c r="FV234" s="184"/>
      <c r="FW234" s="184"/>
      <c r="FX234" s="184"/>
      <c r="FY234" s="184"/>
      <c r="FZ234" s="184"/>
      <c r="GA234" s="184"/>
      <c r="GB234" s="184"/>
      <c r="GC234" s="184"/>
      <c r="GD234" s="184"/>
      <c r="GE234" s="184"/>
      <c r="GF234" s="184"/>
      <c r="GG234" s="184"/>
      <c r="GH234" s="184"/>
      <c r="GI234" s="184"/>
      <c r="GJ234" s="184"/>
      <c r="GK234" s="184"/>
      <c r="GL234" s="184"/>
      <c r="GM234" s="184"/>
      <c r="GN234" s="184"/>
      <c r="GO234" s="184"/>
      <c r="GP234" s="184"/>
      <c r="GQ234" s="184"/>
      <c r="GR234" s="184"/>
      <c r="GS234" s="184"/>
      <c r="GT234" s="184"/>
      <c r="GU234" s="184"/>
      <c r="GV234" s="184"/>
      <c r="GW234" s="184"/>
      <c r="GX234" s="184"/>
      <c r="GY234" s="184"/>
      <c r="GZ234" s="184"/>
      <c r="HA234" s="184"/>
      <c r="HB234" s="184"/>
      <c r="HC234" s="184"/>
      <c r="HD234" s="184"/>
      <c r="HE234" s="184"/>
      <c r="HF234" s="184"/>
      <c r="HG234" s="184"/>
      <c r="HH234" s="184"/>
      <c r="HI234" s="184"/>
      <c r="HJ234" s="184"/>
      <c r="HK234" s="184"/>
      <c r="HL234" s="184"/>
      <c r="HM234" s="184"/>
      <c r="HN234" s="184"/>
      <c r="HO234" s="184"/>
      <c r="HP234" s="184"/>
      <c r="HQ234" s="184"/>
      <c r="HR234" s="184"/>
      <c r="HS234" s="184"/>
      <c r="HT234" s="184"/>
      <c r="HU234" s="184"/>
      <c r="HV234" s="184"/>
      <c r="HW234" s="184"/>
      <c r="HX234" s="184"/>
      <c r="HY234" s="184"/>
      <c r="HZ234" s="184"/>
      <c r="IA234" s="184"/>
      <c r="IB234" s="184"/>
    </row>
    <row r="235" spans="3:236" ht="13.15" customHeight="1">
      <c r="C235" s="182"/>
      <c r="D235" s="183"/>
      <c r="E235" s="184"/>
      <c r="F235" s="184"/>
      <c r="G235" s="184"/>
      <c r="H235" s="184"/>
      <c r="I235" s="184"/>
      <c r="J235" s="184"/>
      <c r="K235" s="184"/>
      <c r="L235" s="184"/>
      <c r="M235" s="185"/>
      <c r="CM235" s="184"/>
      <c r="CN235" s="184"/>
      <c r="CO235" s="184"/>
      <c r="CP235" s="184"/>
      <c r="CQ235" s="184"/>
      <c r="CR235" s="184"/>
      <c r="CS235" s="184"/>
      <c r="CT235" s="184"/>
      <c r="CU235" s="184"/>
      <c r="CV235" s="184"/>
      <c r="CW235" s="184"/>
      <c r="CX235" s="184"/>
      <c r="CY235" s="184"/>
      <c r="CZ235" s="184"/>
      <c r="DA235" s="184"/>
      <c r="DB235" s="184"/>
      <c r="DC235" s="184"/>
      <c r="DD235" s="184"/>
      <c r="DE235" s="184"/>
      <c r="DF235" s="184"/>
      <c r="DG235" s="184"/>
      <c r="DH235" s="184"/>
      <c r="DI235" s="184"/>
      <c r="DJ235" s="184"/>
      <c r="DK235" s="184"/>
      <c r="DL235" s="184"/>
      <c r="DM235" s="184"/>
      <c r="DN235" s="184"/>
      <c r="DO235" s="184"/>
      <c r="DP235" s="184"/>
      <c r="DQ235" s="184"/>
      <c r="DR235" s="184"/>
      <c r="DS235" s="184"/>
      <c r="DT235" s="184"/>
      <c r="DU235" s="184"/>
      <c r="DV235" s="184"/>
      <c r="DW235" s="184"/>
      <c r="DX235" s="184"/>
      <c r="DY235" s="184"/>
      <c r="DZ235" s="184"/>
      <c r="EA235" s="184"/>
      <c r="EB235" s="184"/>
      <c r="EC235" s="184"/>
      <c r="ED235" s="184"/>
      <c r="EE235" s="184"/>
      <c r="EF235" s="184"/>
      <c r="EG235" s="184"/>
      <c r="EH235" s="184"/>
      <c r="EI235" s="184"/>
      <c r="EJ235" s="184"/>
      <c r="EK235" s="184"/>
      <c r="EL235" s="184"/>
      <c r="EM235" s="184"/>
      <c r="EN235" s="184"/>
      <c r="EO235" s="184"/>
      <c r="EP235" s="184"/>
      <c r="EQ235" s="184"/>
      <c r="ER235" s="184"/>
      <c r="ES235" s="184"/>
      <c r="ET235" s="184"/>
      <c r="EU235" s="184"/>
      <c r="EV235" s="184"/>
      <c r="EW235" s="184"/>
      <c r="EX235" s="184"/>
      <c r="EY235" s="184"/>
      <c r="EZ235" s="184"/>
      <c r="FA235" s="184"/>
      <c r="FB235" s="184"/>
      <c r="FC235" s="184"/>
      <c r="FD235" s="184"/>
      <c r="FE235" s="184"/>
      <c r="FF235" s="184"/>
      <c r="FG235" s="184"/>
      <c r="FH235" s="184"/>
      <c r="FI235" s="184"/>
      <c r="FJ235" s="184"/>
      <c r="FK235" s="184"/>
      <c r="FL235" s="184"/>
      <c r="FM235" s="184"/>
      <c r="FN235" s="184"/>
      <c r="FO235" s="184"/>
      <c r="FP235" s="184"/>
      <c r="FQ235" s="184"/>
      <c r="FR235" s="184"/>
      <c r="FS235" s="184"/>
      <c r="FT235" s="184"/>
      <c r="FU235" s="184"/>
      <c r="FV235" s="184"/>
      <c r="FW235" s="184"/>
      <c r="FX235" s="184"/>
      <c r="FY235" s="184"/>
      <c r="FZ235" s="184"/>
      <c r="GA235" s="184"/>
      <c r="GB235" s="184"/>
      <c r="GC235" s="184"/>
      <c r="GD235" s="184"/>
      <c r="GE235" s="184"/>
      <c r="GF235" s="184"/>
      <c r="GG235" s="184"/>
      <c r="GH235" s="184"/>
      <c r="GI235" s="184"/>
      <c r="GJ235" s="184"/>
      <c r="GK235" s="184"/>
      <c r="GL235" s="184"/>
      <c r="GM235" s="184"/>
      <c r="GN235" s="184"/>
      <c r="GO235" s="184"/>
      <c r="GP235" s="184"/>
      <c r="GQ235" s="184"/>
      <c r="GR235" s="184"/>
      <c r="GS235" s="184"/>
      <c r="GT235" s="184"/>
      <c r="GU235" s="184"/>
      <c r="GV235" s="184"/>
      <c r="GW235" s="184"/>
      <c r="GX235" s="184"/>
      <c r="GY235" s="184"/>
      <c r="GZ235" s="184"/>
      <c r="HA235" s="184"/>
      <c r="HB235" s="184"/>
      <c r="HC235" s="184"/>
      <c r="HD235" s="184"/>
      <c r="HE235" s="184"/>
      <c r="HF235" s="184"/>
      <c r="HG235" s="184"/>
      <c r="HH235" s="184"/>
      <c r="HI235" s="184"/>
      <c r="HJ235" s="184"/>
      <c r="HK235" s="184"/>
      <c r="HL235" s="184"/>
      <c r="HM235" s="184"/>
      <c r="HN235" s="184"/>
      <c r="HO235" s="184"/>
      <c r="HP235" s="184"/>
      <c r="HQ235" s="184"/>
      <c r="HR235" s="184"/>
      <c r="HS235" s="184"/>
      <c r="HT235" s="184"/>
      <c r="HU235" s="184"/>
      <c r="HV235" s="184"/>
      <c r="HW235" s="184"/>
      <c r="HX235" s="184"/>
      <c r="HY235" s="184"/>
      <c r="HZ235" s="184"/>
      <c r="IA235" s="184"/>
      <c r="IB235" s="184"/>
    </row>
    <row r="236" spans="3:236" ht="13.15" customHeight="1">
      <c r="C236" s="182"/>
      <c r="D236" s="183"/>
      <c r="E236" s="184"/>
      <c r="F236" s="184"/>
      <c r="G236" s="184"/>
      <c r="H236" s="184"/>
      <c r="I236" s="184"/>
      <c r="J236" s="184"/>
      <c r="K236" s="184"/>
      <c r="L236" s="184"/>
      <c r="M236" s="185"/>
      <c r="CM236" s="184"/>
      <c r="CN236" s="184"/>
      <c r="CO236" s="184"/>
      <c r="CP236" s="184"/>
      <c r="CQ236" s="184"/>
      <c r="CR236" s="184"/>
      <c r="CS236" s="184"/>
      <c r="CT236" s="184"/>
      <c r="CU236" s="184"/>
      <c r="CV236" s="184"/>
      <c r="CW236" s="184"/>
      <c r="CX236" s="184"/>
      <c r="CY236" s="184"/>
      <c r="CZ236" s="184"/>
      <c r="DA236" s="184"/>
      <c r="DB236" s="184"/>
      <c r="DC236" s="184"/>
      <c r="DD236" s="184"/>
      <c r="DE236" s="184"/>
      <c r="DF236" s="184"/>
      <c r="DG236" s="184"/>
      <c r="DH236" s="184"/>
      <c r="DI236" s="184"/>
      <c r="DJ236" s="184"/>
      <c r="DK236" s="184"/>
      <c r="DL236" s="184"/>
      <c r="DM236" s="184"/>
      <c r="DN236" s="184"/>
      <c r="DO236" s="184"/>
      <c r="DP236" s="184"/>
      <c r="DQ236" s="184"/>
      <c r="DR236" s="184"/>
      <c r="DS236" s="184"/>
      <c r="DT236" s="184"/>
      <c r="DU236" s="184"/>
      <c r="DV236" s="184"/>
      <c r="DW236" s="184"/>
      <c r="DX236" s="184"/>
      <c r="DY236" s="184"/>
      <c r="DZ236" s="184"/>
      <c r="EA236" s="184"/>
      <c r="EB236" s="184"/>
      <c r="EC236" s="184"/>
      <c r="ED236" s="184"/>
      <c r="EE236" s="184"/>
      <c r="EF236" s="184"/>
      <c r="EG236" s="184"/>
      <c r="EH236" s="184"/>
      <c r="EI236" s="184"/>
      <c r="EJ236" s="184"/>
      <c r="EK236" s="184"/>
      <c r="EL236" s="184"/>
      <c r="EM236" s="184"/>
      <c r="EN236" s="184"/>
      <c r="EO236" s="184"/>
      <c r="EP236" s="184"/>
      <c r="EQ236" s="184"/>
      <c r="ER236" s="184"/>
      <c r="ES236" s="184"/>
      <c r="ET236" s="184"/>
      <c r="EU236" s="184"/>
      <c r="EV236" s="184"/>
      <c r="EW236" s="184"/>
      <c r="EX236" s="184"/>
      <c r="EY236" s="184"/>
      <c r="EZ236" s="184"/>
      <c r="FA236" s="184"/>
      <c r="FB236" s="184"/>
      <c r="FC236" s="184"/>
      <c r="FD236" s="184"/>
      <c r="FE236" s="184"/>
      <c r="FF236" s="184"/>
      <c r="FG236" s="184"/>
      <c r="FH236" s="184"/>
      <c r="FI236" s="184"/>
      <c r="FJ236" s="184"/>
      <c r="FK236" s="184"/>
      <c r="FL236" s="184"/>
      <c r="FM236" s="184"/>
      <c r="FN236" s="184"/>
      <c r="FO236" s="184"/>
      <c r="FP236" s="184"/>
      <c r="FQ236" s="184"/>
      <c r="FR236" s="184"/>
      <c r="FS236" s="184"/>
      <c r="FT236" s="184"/>
      <c r="FU236" s="184"/>
      <c r="FV236" s="184"/>
      <c r="FW236" s="184"/>
      <c r="FX236" s="184"/>
      <c r="FY236" s="184"/>
      <c r="FZ236" s="184"/>
      <c r="GA236" s="184"/>
      <c r="GB236" s="184"/>
      <c r="GC236" s="184"/>
      <c r="GD236" s="184"/>
      <c r="GE236" s="184"/>
      <c r="GF236" s="184"/>
      <c r="GG236" s="184"/>
      <c r="GH236" s="184"/>
      <c r="GI236" s="184"/>
      <c r="GJ236" s="184"/>
      <c r="GK236" s="184"/>
      <c r="GL236" s="184"/>
      <c r="GM236" s="184"/>
      <c r="GN236" s="184"/>
      <c r="GO236" s="184"/>
      <c r="GP236" s="184"/>
      <c r="GQ236" s="184"/>
      <c r="GR236" s="184"/>
      <c r="GS236" s="184"/>
      <c r="GT236" s="184"/>
      <c r="GU236" s="184"/>
      <c r="GV236" s="184"/>
      <c r="GW236" s="184"/>
      <c r="GX236" s="184"/>
      <c r="GY236" s="184"/>
      <c r="GZ236" s="184"/>
      <c r="HA236" s="184"/>
      <c r="HB236" s="184"/>
      <c r="HC236" s="184"/>
      <c r="HD236" s="184"/>
      <c r="HE236" s="184"/>
      <c r="HF236" s="184"/>
      <c r="HG236" s="184"/>
      <c r="HH236" s="184"/>
      <c r="HI236" s="184"/>
      <c r="HJ236" s="184"/>
      <c r="HK236" s="184"/>
      <c r="HL236" s="184"/>
      <c r="HM236" s="184"/>
      <c r="HN236" s="184"/>
      <c r="HO236" s="184"/>
      <c r="HP236" s="184"/>
      <c r="HQ236" s="184"/>
      <c r="HR236" s="184"/>
      <c r="HS236" s="184"/>
      <c r="HT236" s="184"/>
      <c r="HU236" s="184"/>
      <c r="HV236" s="184"/>
      <c r="HW236" s="184"/>
      <c r="HX236" s="184"/>
      <c r="HY236" s="184"/>
      <c r="HZ236" s="184"/>
      <c r="IA236" s="184"/>
      <c r="IB236" s="184"/>
    </row>
    <row r="237" spans="3:236" ht="13.15" customHeight="1">
      <c r="C237" s="182"/>
      <c r="D237" s="183"/>
      <c r="E237" s="184"/>
      <c r="F237" s="184"/>
      <c r="G237" s="184"/>
      <c r="H237" s="184"/>
      <c r="I237" s="184"/>
      <c r="J237" s="184"/>
      <c r="K237" s="184"/>
      <c r="L237" s="184"/>
      <c r="M237" s="185"/>
      <c r="CM237" s="184"/>
      <c r="CN237" s="184"/>
      <c r="CO237" s="184"/>
      <c r="CP237" s="184"/>
      <c r="CQ237" s="184"/>
      <c r="CR237" s="184"/>
      <c r="CS237" s="184"/>
      <c r="CT237" s="184"/>
      <c r="CU237" s="184"/>
      <c r="CV237" s="184"/>
      <c r="CW237" s="184"/>
      <c r="CX237" s="184"/>
      <c r="CY237" s="184"/>
      <c r="CZ237" s="184"/>
      <c r="DA237" s="184"/>
      <c r="DB237" s="184"/>
      <c r="DC237" s="184"/>
      <c r="DD237" s="184"/>
      <c r="DE237" s="184"/>
      <c r="DF237" s="184"/>
      <c r="DG237" s="184"/>
      <c r="DH237" s="184"/>
      <c r="DI237" s="184"/>
      <c r="DJ237" s="184"/>
      <c r="DK237" s="184"/>
      <c r="DL237" s="184"/>
      <c r="DM237" s="184"/>
      <c r="DN237" s="184"/>
      <c r="DO237" s="184"/>
      <c r="DP237" s="184"/>
      <c r="DQ237" s="184"/>
      <c r="DR237" s="184"/>
      <c r="DS237" s="184"/>
      <c r="DT237" s="184"/>
      <c r="DU237" s="184"/>
      <c r="DV237" s="184"/>
      <c r="DW237" s="184"/>
      <c r="DX237" s="184"/>
      <c r="DY237" s="184"/>
      <c r="DZ237" s="184"/>
      <c r="EA237" s="184"/>
      <c r="EB237" s="184"/>
      <c r="EC237" s="184"/>
      <c r="ED237" s="184"/>
      <c r="EE237" s="184"/>
      <c r="EF237" s="184"/>
      <c r="EG237" s="184"/>
      <c r="EH237" s="184"/>
      <c r="EI237" s="184"/>
      <c r="EJ237" s="184"/>
      <c r="EK237" s="184"/>
      <c r="EL237" s="184"/>
      <c r="EM237" s="184"/>
      <c r="EN237" s="184"/>
      <c r="EO237" s="184"/>
      <c r="EP237" s="184"/>
      <c r="EQ237" s="184"/>
      <c r="ER237" s="184"/>
      <c r="ES237" s="184"/>
      <c r="ET237" s="184"/>
      <c r="EU237" s="184"/>
      <c r="EV237" s="184"/>
      <c r="EW237" s="184"/>
      <c r="EX237" s="184"/>
      <c r="EY237" s="184"/>
      <c r="EZ237" s="184"/>
      <c r="FA237" s="184"/>
      <c r="FB237" s="184"/>
      <c r="FC237" s="184"/>
      <c r="FD237" s="184"/>
      <c r="FE237" s="184"/>
      <c r="FF237" s="184"/>
      <c r="FG237" s="184"/>
      <c r="FH237" s="184"/>
      <c r="FI237" s="184"/>
      <c r="FJ237" s="184"/>
      <c r="FK237" s="184"/>
      <c r="FL237" s="184"/>
      <c r="FM237" s="184"/>
      <c r="FN237" s="184"/>
      <c r="FO237" s="184"/>
      <c r="FP237" s="184"/>
      <c r="FQ237" s="184"/>
      <c r="FR237" s="184"/>
      <c r="FS237" s="184"/>
      <c r="FT237" s="184"/>
      <c r="FU237" s="184"/>
      <c r="FV237" s="184"/>
      <c r="FW237" s="184"/>
      <c r="FX237" s="184"/>
      <c r="FY237" s="184"/>
      <c r="FZ237" s="184"/>
      <c r="GA237" s="184"/>
      <c r="GB237" s="184"/>
      <c r="GC237" s="184"/>
      <c r="GD237" s="184"/>
      <c r="GE237" s="184"/>
      <c r="GF237" s="184"/>
      <c r="GG237" s="184"/>
      <c r="GH237" s="184"/>
      <c r="GI237" s="184"/>
      <c r="GJ237" s="184"/>
      <c r="GK237" s="184"/>
      <c r="GL237" s="184"/>
      <c r="GM237" s="184"/>
      <c r="GN237" s="184"/>
      <c r="GO237" s="184"/>
      <c r="GP237" s="184"/>
      <c r="GQ237" s="184"/>
      <c r="GR237" s="184"/>
      <c r="GS237" s="184"/>
      <c r="GT237" s="184"/>
      <c r="GU237" s="184"/>
      <c r="GV237" s="184"/>
      <c r="GW237" s="184"/>
      <c r="GX237" s="184"/>
      <c r="GY237" s="184"/>
      <c r="GZ237" s="184"/>
      <c r="HA237" s="184"/>
      <c r="HB237" s="184"/>
      <c r="HC237" s="184"/>
      <c r="HD237" s="184"/>
      <c r="HE237" s="184"/>
      <c r="HF237" s="184"/>
      <c r="HG237" s="184"/>
      <c r="HH237" s="184"/>
      <c r="HI237" s="184"/>
      <c r="HJ237" s="184"/>
      <c r="HK237" s="184"/>
      <c r="HL237" s="184"/>
      <c r="HM237" s="184"/>
      <c r="HN237" s="184"/>
      <c r="HO237" s="184"/>
      <c r="HP237" s="184"/>
      <c r="HQ237" s="184"/>
      <c r="HR237" s="184"/>
      <c r="HS237" s="184"/>
      <c r="HT237" s="184"/>
      <c r="HU237" s="184"/>
      <c r="HV237" s="184"/>
      <c r="HW237" s="184"/>
      <c r="HX237" s="184"/>
      <c r="HY237" s="184"/>
      <c r="HZ237" s="184"/>
      <c r="IA237" s="184"/>
      <c r="IB237" s="184"/>
    </row>
    <row r="238" spans="3:236" ht="13.15" customHeight="1">
      <c r="C238" s="182"/>
      <c r="D238" s="183"/>
      <c r="E238" s="184"/>
      <c r="F238" s="184"/>
      <c r="G238" s="184"/>
      <c r="H238" s="184"/>
      <c r="I238" s="184"/>
      <c r="J238" s="184"/>
      <c r="K238" s="184"/>
      <c r="L238" s="184"/>
      <c r="M238" s="185"/>
      <c r="CM238" s="184"/>
      <c r="CN238" s="184"/>
      <c r="CO238" s="184"/>
      <c r="CP238" s="184"/>
      <c r="CQ238" s="184"/>
      <c r="CR238" s="184"/>
      <c r="CS238" s="184"/>
      <c r="CT238" s="184"/>
      <c r="CU238" s="184"/>
      <c r="CV238" s="184"/>
      <c r="CW238" s="184"/>
      <c r="CX238" s="184"/>
      <c r="CY238" s="184"/>
      <c r="CZ238" s="184"/>
      <c r="DA238" s="184"/>
      <c r="DB238" s="184"/>
      <c r="DC238" s="184"/>
      <c r="DD238" s="184"/>
      <c r="DE238" s="184"/>
      <c r="DF238" s="184"/>
      <c r="DG238" s="184"/>
      <c r="DH238" s="184"/>
      <c r="DI238" s="184"/>
      <c r="DJ238" s="184"/>
      <c r="DK238" s="184"/>
      <c r="DL238" s="184"/>
      <c r="DM238" s="184"/>
      <c r="DN238" s="184"/>
      <c r="DO238" s="184"/>
      <c r="DP238" s="184"/>
      <c r="DQ238" s="184"/>
      <c r="DR238" s="184"/>
      <c r="DS238" s="184"/>
      <c r="DT238" s="184"/>
      <c r="DU238" s="184"/>
      <c r="DV238" s="184"/>
      <c r="DW238" s="184"/>
      <c r="DX238" s="184"/>
      <c r="DY238" s="184"/>
      <c r="DZ238" s="184"/>
      <c r="EA238" s="184"/>
      <c r="EB238" s="184"/>
      <c r="EC238" s="184"/>
      <c r="ED238" s="184"/>
      <c r="EE238" s="184"/>
      <c r="EF238" s="184"/>
      <c r="EG238" s="184"/>
      <c r="EH238" s="184"/>
      <c r="EI238" s="184"/>
      <c r="EJ238" s="184"/>
      <c r="EK238" s="184"/>
      <c r="EL238" s="184"/>
      <c r="EM238" s="184"/>
      <c r="EN238" s="184"/>
      <c r="EO238" s="184"/>
      <c r="EP238" s="184"/>
      <c r="EQ238" s="184"/>
      <c r="ER238" s="184"/>
      <c r="ES238" s="184"/>
      <c r="ET238" s="184"/>
      <c r="EU238" s="184"/>
      <c r="EV238" s="184"/>
      <c r="EW238" s="184"/>
      <c r="EX238" s="184"/>
      <c r="EY238" s="184"/>
      <c r="EZ238" s="184"/>
      <c r="FA238" s="184"/>
      <c r="FB238" s="184"/>
      <c r="FC238" s="184"/>
      <c r="FD238" s="184"/>
      <c r="FE238" s="184"/>
      <c r="FF238" s="184"/>
      <c r="FG238" s="184"/>
      <c r="FH238" s="184"/>
      <c r="FI238" s="184"/>
      <c r="FJ238" s="184"/>
      <c r="FK238" s="184"/>
      <c r="FL238" s="184"/>
      <c r="FM238" s="184"/>
      <c r="FN238" s="184"/>
      <c r="FO238" s="184"/>
      <c r="FP238" s="184"/>
      <c r="FQ238" s="184"/>
      <c r="FR238" s="184"/>
      <c r="FS238" s="184"/>
      <c r="FT238" s="184"/>
      <c r="FU238" s="184"/>
      <c r="FV238" s="184"/>
      <c r="FW238" s="184"/>
      <c r="FX238" s="184"/>
      <c r="FY238" s="184"/>
      <c r="FZ238" s="184"/>
      <c r="GA238" s="184"/>
      <c r="GB238" s="184"/>
      <c r="GC238" s="184"/>
      <c r="GD238" s="184"/>
      <c r="GE238" s="184"/>
      <c r="GF238" s="184"/>
      <c r="GG238" s="184"/>
      <c r="GH238" s="184"/>
      <c r="GI238" s="184"/>
      <c r="GJ238" s="184"/>
      <c r="GK238" s="184"/>
      <c r="GL238" s="184"/>
      <c r="GM238" s="184"/>
      <c r="GN238" s="184"/>
      <c r="GO238" s="184"/>
      <c r="GP238" s="184"/>
      <c r="GQ238" s="184"/>
      <c r="GR238" s="184"/>
      <c r="GS238" s="184"/>
      <c r="GT238" s="184"/>
      <c r="GU238" s="184"/>
      <c r="GV238" s="184"/>
      <c r="GW238" s="184"/>
      <c r="GX238" s="184"/>
      <c r="GY238" s="184"/>
      <c r="GZ238" s="184"/>
      <c r="HA238" s="184"/>
      <c r="HB238" s="184"/>
      <c r="HC238" s="184"/>
      <c r="HD238" s="184"/>
      <c r="HE238" s="184"/>
      <c r="HF238" s="184"/>
      <c r="HG238" s="184"/>
      <c r="HH238" s="184"/>
      <c r="HI238" s="184"/>
      <c r="HJ238" s="184"/>
      <c r="HK238" s="184"/>
      <c r="HL238" s="184"/>
      <c r="HM238" s="184"/>
      <c r="HN238" s="184"/>
      <c r="HO238" s="184"/>
      <c r="HP238" s="184"/>
      <c r="HQ238" s="184"/>
      <c r="HR238" s="184"/>
      <c r="HS238" s="184"/>
      <c r="HT238" s="184"/>
      <c r="HU238" s="184"/>
      <c r="HV238" s="184"/>
      <c r="HW238" s="184"/>
      <c r="HX238" s="184"/>
      <c r="HY238" s="184"/>
      <c r="HZ238" s="184"/>
      <c r="IA238" s="184"/>
      <c r="IB238" s="184"/>
    </row>
    <row r="239" spans="3:236" ht="13.15" customHeight="1">
      <c r="C239" s="182"/>
      <c r="D239" s="183"/>
      <c r="E239" s="184"/>
      <c r="F239" s="184"/>
      <c r="G239" s="184"/>
      <c r="H239" s="184"/>
      <c r="I239" s="184"/>
      <c r="J239" s="184"/>
      <c r="K239" s="184"/>
      <c r="L239" s="184"/>
      <c r="M239" s="185"/>
      <c r="CM239" s="184"/>
      <c r="CN239" s="184"/>
      <c r="CO239" s="184"/>
      <c r="CP239" s="184"/>
      <c r="CQ239" s="184"/>
      <c r="CR239" s="184"/>
      <c r="CS239" s="184"/>
      <c r="CT239" s="184"/>
      <c r="CU239" s="184"/>
      <c r="CV239" s="184"/>
      <c r="CW239" s="184"/>
      <c r="CX239" s="184"/>
      <c r="CY239" s="184"/>
      <c r="CZ239" s="184"/>
      <c r="DA239" s="184"/>
      <c r="DB239" s="184"/>
      <c r="DC239" s="184"/>
      <c r="DD239" s="184"/>
      <c r="DE239" s="184"/>
      <c r="DF239" s="184"/>
      <c r="DG239" s="184"/>
      <c r="DH239" s="184"/>
      <c r="DI239" s="184"/>
      <c r="DJ239" s="184"/>
      <c r="DK239" s="184"/>
      <c r="DL239" s="184"/>
      <c r="DM239" s="184"/>
      <c r="DN239" s="184"/>
      <c r="DO239" s="184"/>
      <c r="DP239" s="184"/>
      <c r="DQ239" s="184"/>
      <c r="DR239" s="184"/>
      <c r="DS239" s="184"/>
      <c r="DT239" s="184"/>
      <c r="DU239" s="184"/>
      <c r="DV239" s="184"/>
      <c r="DW239" s="184"/>
      <c r="DX239" s="184"/>
      <c r="DY239" s="184"/>
      <c r="DZ239" s="184"/>
      <c r="EA239" s="184"/>
      <c r="EB239" s="184"/>
      <c r="EC239" s="184"/>
      <c r="ED239" s="184"/>
      <c r="EE239" s="184"/>
      <c r="EF239" s="184"/>
      <c r="EG239" s="184"/>
      <c r="EH239" s="184"/>
      <c r="EI239" s="184"/>
      <c r="EJ239" s="184"/>
      <c r="EK239" s="184"/>
      <c r="EL239" s="184"/>
      <c r="EM239" s="184"/>
      <c r="EN239" s="184"/>
      <c r="EO239" s="184"/>
      <c r="EP239" s="184"/>
      <c r="EQ239" s="184"/>
      <c r="ER239" s="184"/>
      <c r="ES239" s="184"/>
      <c r="ET239" s="184"/>
      <c r="EU239" s="184"/>
      <c r="EV239" s="184"/>
      <c r="EW239" s="184"/>
      <c r="EX239" s="184"/>
      <c r="EY239" s="184"/>
      <c r="EZ239" s="184"/>
      <c r="FA239" s="184"/>
      <c r="FB239" s="184"/>
      <c r="FC239" s="184"/>
      <c r="FD239" s="184"/>
      <c r="FE239" s="184"/>
      <c r="FF239" s="184"/>
      <c r="FG239" s="184"/>
      <c r="FH239" s="184"/>
      <c r="FI239" s="184"/>
      <c r="FJ239" s="184"/>
      <c r="FK239" s="184"/>
      <c r="FL239" s="184"/>
      <c r="FM239" s="184"/>
      <c r="FN239" s="184"/>
      <c r="FO239" s="184"/>
      <c r="FP239" s="184"/>
      <c r="FQ239" s="184"/>
      <c r="FR239" s="184"/>
      <c r="FS239" s="184"/>
      <c r="FT239" s="184"/>
      <c r="FU239" s="184"/>
      <c r="FV239" s="184"/>
      <c r="FW239" s="184"/>
      <c r="FX239" s="184"/>
      <c r="FY239" s="184"/>
      <c r="FZ239" s="184"/>
      <c r="GA239" s="184"/>
      <c r="GB239" s="184"/>
      <c r="GC239" s="184"/>
      <c r="GD239" s="184"/>
      <c r="GE239" s="184"/>
      <c r="GF239" s="184"/>
      <c r="GG239" s="184"/>
      <c r="GH239" s="184"/>
      <c r="GI239" s="184"/>
      <c r="GJ239" s="184"/>
      <c r="GK239" s="184"/>
      <c r="GL239" s="184"/>
      <c r="GM239" s="184"/>
      <c r="GN239" s="184"/>
      <c r="GO239" s="184"/>
      <c r="GP239" s="184"/>
      <c r="GQ239" s="184"/>
      <c r="GR239" s="184"/>
      <c r="GS239" s="184"/>
      <c r="GT239" s="184"/>
      <c r="GU239" s="184"/>
      <c r="GV239" s="184"/>
      <c r="GW239" s="184"/>
      <c r="GX239" s="184"/>
      <c r="GY239" s="184"/>
      <c r="GZ239" s="184"/>
      <c r="HA239" s="184"/>
      <c r="HB239" s="184"/>
      <c r="HC239" s="184"/>
      <c r="HD239" s="184"/>
      <c r="HE239" s="184"/>
      <c r="HF239" s="184"/>
      <c r="HG239" s="184"/>
      <c r="HH239" s="184"/>
      <c r="HI239" s="184"/>
      <c r="HJ239" s="184"/>
      <c r="HK239" s="184"/>
      <c r="HL239" s="184"/>
      <c r="HM239" s="184"/>
      <c r="HN239" s="184"/>
      <c r="HO239" s="184"/>
      <c r="HP239" s="184"/>
      <c r="HQ239" s="184"/>
      <c r="HR239" s="184"/>
      <c r="HS239" s="184"/>
      <c r="HT239" s="184"/>
      <c r="HU239" s="184"/>
      <c r="HV239" s="184"/>
      <c r="HW239" s="184"/>
      <c r="HX239" s="184"/>
      <c r="HY239" s="184"/>
      <c r="HZ239" s="184"/>
      <c r="IA239" s="184"/>
      <c r="IB239" s="184"/>
    </row>
    <row r="240" spans="3:236" ht="13.15" customHeight="1">
      <c r="C240" s="182"/>
      <c r="D240" s="183"/>
      <c r="E240" s="184"/>
      <c r="F240" s="184"/>
      <c r="G240" s="184"/>
      <c r="H240" s="184"/>
      <c r="I240" s="184"/>
      <c r="J240" s="184"/>
      <c r="K240" s="184"/>
      <c r="L240" s="184"/>
      <c r="M240" s="185"/>
      <c r="CM240" s="184"/>
      <c r="CN240" s="184"/>
      <c r="CO240" s="184"/>
      <c r="CP240" s="184"/>
      <c r="CQ240" s="184"/>
      <c r="CR240" s="184"/>
      <c r="CS240" s="184"/>
      <c r="CT240" s="184"/>
      <c r="CU240" s="184"/>
      <c r="CV240" s="184"/>
      <c r="CW240" s="184"/>
      <c r="CX240" s="184"/>
      <c r="CY240" s="184"/>
      <c r="CZ240" s="184"/>
      <c r="DA240" s="184"/>
      <c r="DB240" s="184"/>
      <c r="DC240" s="184"/>
      <c r="DD240" s="184"/>
      <c r="DE240" s="184"/>
      <c r="DF240" s="184"/>
      <c r="DG240" s="184"/>
      <c r="DH240" s="184"/>
      <c r="DI240" s="184"/>
      <c r="DJ240" s="184"/>
      <c r="DK240" s="184"/>
      <c r="DL240" s="184"/>
      <c r="DM240" s="184"/>
      <c r="DN240" s="184"/>
      <c r="DO240" s="184"/>
      <c r="DP240" s="184"/>
      <c r="DQ240" s="184"/>
      <c r="DR240" s="184"/>
      <c r="DS240" s="184"/>
      <c r="DT240" s="184"/>
      <c r="DU240" s="184"/>
      <c r="DV240" s="184"/>
      <c r="DW240" s="184"/>
      <c r="DX240" s="184"/>
      <c r="DY240" s="184"/>
      <c r="DZ240" s="184"/>
      <c r="EA240" s="184"/>
      <c r="EB240" s="184"/>
      <c r="EC240" s="184"/>
      <c r="ED240" s="184"/>
      <c r="EE240" s="184"/>
      <c r="EF240" s="184"/>
      <c r="EG240" s="184"/>
      <c r="EH240" s="184"/>
      <c r="EI240" s="184"/>
      <c r="EJ240" s="184"/>
      <c r="EK240" s="184"/>
      <c r="EL240" s="184"/>
      <c r="EM240" s="184"/>
      <c r="EN240" s="184"/>
      <c r="EO240" s="184"/>
      <c r="EP240" s="184"/>
      <c r="EQ240" s="184"/>
      <c r="ER240" s="184"/>
      <c r="ES240" s="184"/>
      <c r="ET240" s="184"/>
      <c r="EU240" s="184"/>
      <c r="EV240" s="184"/>
      <c r="EW240" s="184"/>
      <c r="EX240" s="184"/>
      <c r="EY240" s="184"/>
      <c r="EZ240" s="184"/>
      <c r="FA240" s="184"/>
      <c r="FB240" s="184"/>
      <c r="FC240" s="184"/>
      <c r="FD240" s="184"/>
      <c r="FE240" s="184"/>
      <c r="FF240" s="184"/>
      <c r="FG240" s="184"/>
      <c r="FH240" s="184"/>
      <c r="FI240" s="184"/>
      <c r="FJ240" s="184"/>
      <c r="FK240" s="184"/>
      <c r="FL240" s="184"/>
      <c r="FM240" s="184"/>
      <c r="FN240" s="184"/>
      <c r="FO240" s="184"/>
      <c r="FP240" s="184"/>
      <c r="FQ240" s="184"/>
      <c r="FR240" s="184"/>
      <c r="FS240" s="184"/>
      <c r="FT240" s="184"/>
      <c r="FU240" s="184"/>
      <c r="FV240" s="184"/>
      <c r="FW240" s="184"/>
      <c r="FX240" s="184"/>
      <c r="FY240" s="184"/>
      <c r="FZ240" s="184"/>
      <c r="GA240" s="184"/>
      <c r="GB240" s="184"/>
      <c r="GC240" s="184"/>
      <c r="GD240" s="184"/>
      <c r="GE240" s="184"/>
      <c r="GF240" s="184"/>
      <c r="GG240" s="184"/>
      <c r="GH240" s="184"/>
      <c r="GI240" s="184"/>
      <c r="GJ240" s="184"/>
      <c r="GK240" s="184"/>
      <c r="GL240" s="184"/>
      <c r="GM240" s="184"/>
      <c r="GN240" s="184"/>
      <c r="GO240" s="184"/>
      <c r="GP240" s="184"/>
      <c r="GQ240" s="184"/>
      <c r="GR240" s="184"/>
      <c r="GS240" s="184"/>
      <c r="GT240" s="184"/>
      <c r="GU240" s="184"/>
      <c r="GV240" s="184"/>
      <c r="GW240" s="184"/>
      <c r="GX240" s="184"/>
      <c r="GY240" s="184"/>
      <c r="GZ240" s="184"/>
      <c r="HA240" s="184"/>
      <c r="HB240" s="184"/>
      <c r="HC240" s="184"/>
      <c r="HD240" s="184"/>
      <c r="HE240" s="184"/>
      <c r="HF240" s="184"/>
      <c r="HG240" s="184"/>
      <c r="HH240" s="184"/>
      <c r="HI240" s="184"/>
      <c r="HJ240" s="184"/>
      <c r="HK240" s="184"/>
      <c r="HL240" s="184"/>
      <c r="HM240" s="184"/>
      <c r="HN240" s="184"/>
      <c r="HO240" s="184"/>
      <c r="HP240" s="184"/>
      <c r="HQ240" s="184"/>
      <c r="HR240" s="184"/>
      <c r="HS240" s="184"/>
      <c r="HT240" s="184"/>
      <c r="HU240" s="184"/>
      <c r="HV240" s="184"/>
      <c r="HW240" s="184"/>
      <c r="HX240" s="184"/>
      <c r="HY240" s="184"/>
      <c r="HZ240" s="184"/>
      <c r="IA240" s="184"/>
      <c r="IB240" s="184"/>
    </row>
    <row r="241" spans="3:236" ht="13.15" customHeight="1">
      <c r="C241" s="182"/>
      <c r="D241" s="183"/>
      <c r="E241" s="184"/>
      <c r="F241" s="184"/>
      <c r="G241" s="184"/>
      <c r="H241" s="184"/>
      <c r="I241" s="184"/>
      <c r="J241" s="184"/>
      <c r="K241" s="184"/>
      <c r="L241" s="184"/>
      <c r="M241" s="185"/>
      <c r="CM241" s="184"/>
      <c r="CN241" s="184"/>
      <c r="CO241" s="184"/>
      <c r="CP241" s="184"/>
      <c r="CQ241" s="184"/>
      <c r="CR241" s="184"/>
      <c r="CS241" s="184"/>
      <c r="CT241" s="184"/>
      <c r="CU241" s="184"/>
      <c r="CV241" s="184"/>
      <c r="CW241" s="184"/>
      <c r="CX241" s="184"/>
      <c r="CY241" s="184"/>
      <c r="CZ241" s="184"/>
      <c r="DA241" s="184"/>
      <c r="DB241" s="184"/>
      <c r="DC241" s="184"/>
      <c r="DD241" s="184"/>
      <c r="DE241" s="184"/>
      <c r="DF241" s="184"/>
      <c r="DG241" s="184"/>
      <c r="DH241" s="184"/>
      <c r="DI241" s="184"/>
      <c r="DJ241" s="184"/>
      <c r="DK241" s="184"/>
      <c r="DL241" s="184"/>
      <c r="DM241" s="184"/>
      <c r="DN241" s="184"/>
      <c r="DO241" s="184"/>
      <c r="DP241" s="184"/>
      <c r="DQ241" s="184"/>
      <c r="DR241" s="184"/>
      <c r="DS241" s="184"/>
      <c r="DT241" s="184"/>
      <c r="DU241" s="184"/>
      <c r="DV241" s="184"/>
      <c r="DW241" s="184"/>
      <c r="DX241" s="184"/>
      <c r="DY241" s="184"/>
      <c r="DZ241" s="184"/>
      <c r="EA241" s="184"/>
      <c r="EB241" s="184"/>
      <c r="EC241" s="184"/>
      <c r="ED241" s="184"/>
      <c r="EE241" s="184"/>
      <c r="EF241" s="184"/>
      <c r="EG241" s="184"/>
      <c r="EH241" s="184"/>
      <c r="EI241" s="184"/>
      <c r="EJ241" s="184"/>
      <c r="EK241" s="184"/>
      <c r="EL241" s="184"/>
      <c r="EM241" s="184"/>
      <c r="EN241" s="184"/>
      <c r="EO241" s="184"/>
      <c r="EP241" s="184"/>
      <c r="EQ241" s="184"/>
      <c r="ER241" s="184"/>
      <c r="ES241" s="184"/>
      <c r="ET241" s="184"/>
      <c r="EU241" s="184"/>
      <c r="EV241" s="184"/>
      <c r="EW241" s="184"/>
      <c r="EX241" s="184"/>
      <c r="EY241" s="184"/>
      <c r="EZ241" s="184"/>
      <c r="FA241" s="184"/>
      <c r="FB241" s="184"/>
      <c r="FC241" s="184"/>
      <c r="FD241" s="184"/>
      <c r="FE241" s="184"/>
      <c r="FF241" s="184"/>
      <c r="FG241" s="184"/>
      <c r="FH241" s="184"/>
      <c r="FI241" s="184"/>
      <c r="FJ241" s="184"/>
      <c r="FK241" s="184"/>
      <c r="FL241" s="184"/>
      <c r="FM241" s="184"/>
      <c r="FN241" s="184"/>
      <c r="FO241" s="184"/>
      <c r="FP241" s="184"/>
      <c r="FQ241" s="184"/>
      <c r="FR241" s="184"/>
      <c r="FS241" s="184"/>
      <c r="FT241" s="184"/>
      <c r="FU241" s="184"/>
      <c r="FV241" s="184"/>
      <c r="FW241" s="184"/>
      <c r="FX241" s="184"/>
      <c r="FY241" s="184"/>
      <c r="FZ241" s="184"/>
      <c r="GA241" s="184"/>
      <c r="GB241" s="184"/>
      <c r="GC241" s="184"/>
      <c r="GD241" s="184"/>
      <c r="GE241" s="184"/>
      <c r="GF241" s="184"/>
      <c r="GG241" s="184"/>
      <c r="GH241" s="184"/>
      <c r="GI241" s="184"/>
      <c r="GJ241" s="184"/>
      <c r="GK241" s="184"/>
      <c r="GL241" s="184"/>
      <c r="GM241" s="184"/>
      <c r="GN241" s="184"/>
      <c r="GO241" s="184"/>
      <c r="GP241" s="184"/>
      <c r="GQ241" s="184"/>
      <c r="GR241" s="184"/>
      <c r="GS241" s="184"/>
      <c r="GT241" s="184"/>
      <c r="GU241" s="184"/>
      <c r="GV241" s="184"/>
      <c r="GW241" s="184"/>
      <c r="GX241" s="184"/>
      <c r="GY241" s="184"/>
      <c r="GZ241" s="184"/>
      <c r="HA241" s="184"/>
      <c r="HB241" s="184"/>
      <c r="HC241" s="184"/>
      <c r="HD241" s="184"/>
      <c r="HE241" s="184"/>
      <c r="HF241" s="184"/>
      <c r="HG241" s="184"/>
      <c r="HH241" s="184"/>
      <c r="HI241" s="184"/>
      <c r="HJ241" s="184"/>
      <c r="HK241" s="184"/>
      <c r="HL241" s="184"/>
      <c r="HM241" s="184"/>
      <c r="HN241" s="184"/>
      <c r="HO241" s="184"/>
      <c r="HP241" s="184"/>
      <c r="HQ241" s="184"/>
      <c r="HR241" s="184"/>
      <c r="HS241" s="184"/>
      <c r="HT241" s="184"/>
      <c r="HU241" s="184"/>
      <c r="HV241" s="184"/>
      <c r="HW241" s="184"/>
      <c r="HX241" s="184"/>
      <c r="HY241" s="184"/>
      <c r="HZ241" s="184"/>
      <c r="IA241" s="184"/>
      <c r="IB241" s="184"/>
    </row>
    <row r="242" spans="3:236" ht="13.15" customHeight="1">
      <c r="C242" s="182"/>
      <c r="D242" s="183"/>
      <c r="E242" s="184"/>
      <c r="F242" s="184"/>
      <c r="G242" s="184"/>
      <c r="H242" s="184"/>
      <c r="I242" s="184"/>
      <c r="J242" s="184"/>
      <c r="K242" s="184"/>
      <c r="L242" s="184"/>
      <c r="M242" s="185"/>
      <c r="CM242" s="184"/>
      <c r="CN242" s="184"/>
      <c r="CO242" s="184"/>
      <c r="CP242" s="184"/>
      <c r="CQ242" s="184"/>
      <c r="CR242" s="184"/>
      <c r="CS242" s="184"/>
      <c r="CT242" s="184"/>
      <c r="CU242" s="184"/>
      <c r="CV242" s="184"/>
      <c r="CW242" s="184"/>
      <c r="CX242" s="184"/>
      <c r="CY242" s="184"/>
      <c r="CZ242" s="184"/>
      <c r="DA242" s="184"/>
      <c r="DB242" s="184"/>
      <c r="DC242" s="184"/>
      <c r="DD242" s="184"/>
      <c r="DE242" s="184"/>
      <c r="DF242" s="184"/>
      <c r="DG242" s="184"/>
      <c r="DH242" s="184"/>
      <c r="DI242" s="184"/>
      <c r="DJ242" s="184"/>
      <c r="DK242" s="184"/>
      <c r="DL242" s="184"/>
      <c r="DM242" s="184"/>
      <c r="DN242" s="184"/>
      <c r="DO242" s="184"/>
      <c r="DP242" s="184"/>
      <c r="DQ242" s="184"/>
      <c r="DR242" s="184"/>
      <c r="DS242" s="184"/>
      <c r="DT242" s="184"/>
      <c r="DU242" s="184"/>
      <c r="DV242" s="184"/>
      <c r="DW242" s="184"/>
      <c r="DX242" s="184"/>
      <c r="DY242" s="184"/>
      <c r="DZ242" s="184"/>
      <c r="EA242" s="184"/>
      <c r="EB242" s="184"/>
      <c r="EC242" s="184"/>
      <c r="ED242" s="184"/>
      <c r="EE242" s="184"/>
      <c r="EF242" s="184"/>
      <c r="EG242" s="184"/>
      <c r="EH242" s="184"/>
      <c r="EI242" s="184"/>
      <c r="EJ242" s="184"/>
      <c r="EK242" s="184"/>
      <c r="EL242" s="184"/>
      <c r="EM242" s="184"/>
      <c r="EN242" s="184"/>
      <c r="EO242" s="184"/>
      <c r="EP242" s="184"/>
      <c r="EQ242" s="184"/>
      <c r="ER242" s="184"/>
      <c r="ES242" s="184"/>
      <c r="ET242" s="184"/>
      <c r="EU242" s="184"/>
      <c r="EV242" s="184"/>
      <c r="EW242" s="184"/>
      <c r="EX242" s="184"/>
      <c r="EY242" s="184"/>
      <c r="EZ242" s="184"/>
      <c r="FA242" s="184"/>
      <c r="FB242" s="184"/>
      <c r="FC242" s="184"/>
      <c r="FD242" s="184"/>
      <c r="FE242" s="184"/>
      <c r="FF242" s="184"/>
      <c r="FG242" s="184"/>
      <c r="FH242" s="184"/>
      <c r="FI242" s="184"/>
      <c r="FJ242" s="184"/>
      <c r="FK242" s="184"/>
      <c r="FL242" s="184"/>
      <c r="FM242" s="184"/>
      <c r="FN242" s="184"/>
      <c r="FO242" s="184"/>
      <c r="FP242" s="184"/>
      <c r="FQ242" s="184"/>
      <c r="FR242" s="184"/>
      <c r="FS242" s="184"/>
      <c r="FT242" s="184"/>
      <c r="FU242" s="184"/>
      <c r="FV242" s="184"/>
      <c r="FW242" s="184"/>
      <c r="FX242" s="184"/>
      <c r="FY242" s="184"/>
      <c r="FZ242" s="184"/>
      <c r="GA242" s="184"/>
      <c r="GB242" s="184"/>
      <c r="GC242" s="184"/>
      <c r="GD242" s="184"/>
      <c r="GE242" s="184"/>
      <c r="GF242" s="184"/>
      <c r="GG242" s="184"/>
      <c r="GH242" s="184"/>
      <c r="GI242" s="184"/>
      <c r="GJ242" s="184"/>
      <c r="GK242" s="184"/>
      <c r="GL242" s="184"/>
      <c r="GM242" s="184"/>
      <c r="GN242" s="184"/>
      <c r="GO242" s="184"/>
      <c r="GP242" s="184"/>
      <c r="GQ242" s="184"/>
      <c r="GR242" s="184"/>
      <c r="GS242" s="184"/>
      <c r="GT242" s="184"/>
      <c r="GU242" s="184"/>
      <c r="GV242" s="184"/>
      <c r="GW242" s="184"/>
      <c r="GX242" s="184"/>
      <c r="GY242" s="184"/>
      <c r="GZ242" s="184"/>
      <c r="HA242" s="184"/>
      <c r="HB242" s="184"/>
      <c r="HC242" s="184"/>
      <c r="HD242" s="184"/>
      <c r="HE242" s="184"/>
      <c r="HF242" s="184"/>
      <c r="HG242" s="184"/>
      <c r="HH242" s="184"/>
      <c r="HI242" s="184"/>
      <c r="HJ242" s="184"/>
      <c r="HK242" s="184"/>
      <c r="HL242" s="184"/>
      <c r="HM242" s="184"/>
      <c r="HN242" s="184"/>
      <c r="HO242" s="184"/>
      <c r="HP242" s="184"/>
      <c r="HQ242" s="184"/>
      <c r="HR242" s="184"/>
      <c r="HS242" s="184"/>
      <c r="HT242" s="184"/>
      <c r="HU242" s="184"/>
      <c r="HV242" s="184"/>
      <c r="HW242" s="184"/>
      <c r="HX242" s="184"/>
      <c r="HY242" s="184"/>
      <c r="HZ242" s="184"/>
      <c r="IA242" s="184"/>
      <c r="IB242" s="184"/>
    </row>
    <row r="243" spans="3:236" ht="13.15" customHeight="1">
      <c r="C243" s="182"/>
      <c r="D243" s="183"/>
      <c r="E243" s="184"/>
      <c r="F243" s="184"/>
      <c r="G243" s="184"/>
      <c r="H243" s="184"/>
      <c r="I243" s="184"/>
      <c r="J243" s="184"/>
      <c r="K243" s="184"/>
      <c r="L243" s="184"/>
      <c r="M243" s="185"/>
      <c r="CM243" s="184"/>
      <c r="CN243" s="184"/>
      <c r="CO243" s="184"/>
      <c r="CP243" s="184"/>
      <c r="CQ243" s="184"/>
      <c r="CR243" s="184"/>
      <c r="CS243" s="184"/>
      <c r="CT243" s="184"/>
      <c r="CU243" s="184"/>
      <c r="CV243" s="184"/>
      <c r="CW243" s="184"/>
      <c r="CX243" s="184"/>
      <c r="CY243" s="184"/>
      <c r="CZ243" s="184"/>
      <c r="DA243" s="184"/>
      <c r="DB243" s="184"/>
      <c r="DC243" s="184"/>
      <c r="DD243" s="184"/>
      <c r="DE243" s="184"/>
      <c r="DF243" s="184"/>
      <c r="DG243" s="184"/>
      <c r="DH243" s="184"/>
      <c r="DI243" s="184"/>
      <c r="DJ243" s="184"/>
      <c r="DK243" s="184"/>
      <c r="DL243" s="184"/>
      <c r="DM243" s="184"/>
      <c r="DN243" s="184"/>
      <c r="DO243" s="184"/>
      <c r="DP243" s="184"/>
      <c r="DQ243" s="184"/>
      <c r="DR243" s="184"/>
      <c r="DS243" s="184"/>
      <c r="DT243" s="184"/>
      <c r="DU243" s="184"/>
      <c r="DV243" s="184"/>
      <c r="DW243" s="184"/>
      <c r="DX243" s="184"/>
      <c r="DY243" s="184"/>
      <c r="DZ243" s="184"/>
      <c r="EA243" s="184"/>
      <c r="EB243" s="184"/>
      <c r="EC243" s="184"/>
      <c r="ED243" s="184"/>
      <c r="EE243" s="184"/>
      <c r="EF243" s="184"/>
      <c r="EG243" s="184"/>
      <c r="EH243" s="184"/>
      <c r="EI243" s="184"/>
      <c r="EJ243" s="184"/>
      <c r="EK243" s="184"/>
      <c r="EL243" s="184"/>
      <c r="EM243" s="184"/>
      <c r="EN243" s="184"/>
      <c r="EO243" s="184"/>
      <c r="EP243" s="184"/>
      <c r="EQ243" s="184"/>
      <c r="ER243" s="184"/>
      <c r="ES243" s="184"/>
      <c r="ET243" s="184"/>
      <c r="EU243" s="184"/>
      <c r="EV243" s="184"/>
      <c r="EW243" s="184"/>
      <c r="EX243" s="184"/>
      <c r="EY243" s="184"/>
      <c r="EZ243" s="184"/>
      <c r="FA243" s="184"/>
      <c r="FB243" s="184"/>
      <c r="FC243" s="184"/>
      <c r="FD243" s="184"/>
      <c r="FE243" s="184"/>
      <c r="FF243" s="184"/>
      <c r="FG243" s="184"/>
      <c r="FH243" s="184"/>
      <c r="FI243" s="184"/>
      <c r="FJ243" s="184"/>
      <c r="FK243" s="184"/>
      <c r="FL243" s="184"/>
      <c r="FM243" s="184"/>
      <c r="FN243" s="184"/>
      <c r="FO243" s="184"/>
      <c r="FP243" s="184"/>
      <c r="FQ243" s="184"/>
      <c r="FR243" s="184"/>
      <c r="FS243" s="184"/>
      <c r="FT243" s="184"/>
      <c r="FU243" s="184"/>
      <c r="FV243" s="184"/>
      <c r="FW243" s="184"/>
      <c r="FX243" s="184"/>
      <c r="FY243" s="184"/>
      <c r="FZ243" s="184"/>
      <c r="GA243" s="184"/>
      <c r="GB243" s="184"/>
      <c r="GC243" s="184"/>
      <c r="GD243" s="184"/>
      <c r="GE243" s="184"/>
      <c r="GF243" s="184"/>
      <c r="GG243" s="184"/>
      <c r="GH243" s="184"/>
      <c r="GI243" s="184"/>
      <c r="GJ243" s="184"/>
      <c r="GK243" s="184"/>
      <c r="GL243" s="184"/>
      <c r="GM243" s="184"/>
      <c r="GN243" s="184"/>
      <c r="GO243" s="184"/>
      <c r="GP243" s="184"/>
      <c r="GQ243" s="184"/>
      <c r="GR243" s="184"/>
      <c r="GS243" s="184"/>
      <c r="GT243" s="184"/>
      <c r="GU243" s="184"/>
      <c r="GV243" s="184"/>
      <c r="GW243" s="184"/>
      <c r="GX243" s="184"/>
      <c r="GY243" s="184"/>
      <c r="GZ243" s="184"/>
      <c r="HA243" s="184"/>
      <c r="HB243" s="184"/>
      <c r="HC243" s="184"/>
      <c r="HD243" s="184"/>
      <c r="HE243" s="184"/>
      <c r="HF243" s="184"/>
      <c r="HG243" s="184"/>
      <c r="HH243" s="184"/>
      <c r="HI243" s="184"/>
      <c r="HJ243" s="184"/>
      <c r="HK243" s="184"/>
      <c r="HL243" s="184"/>
      <c r="HM243" s="184"/>
      <c r="HN243" s="184"/>
      <c r="HO243" s="184"/>
      <c r="HP243" s="184"/>
      <c r="HQ243" s="184"/>
      <c r="HR243" s="184"/>
      <c r="HS243" s="184"/>
      <c r="HT243" s="184"/>
      <c r="HU243" s="184"/>
      <c r="HV243" s="184"/>
      <c r="HW243" s="184"/>
      <c r="HX243" s="184"/>
      <c r="HY243" s="184"/>
      <c r="HZ243" s="184"/>
      <c r="IA243" s="184"/>
      <c r="IB243" s="184"/>
    </row>
    <row r="244" spans="3:236" ht="13.15" customHeight="1">
      <c r="C244" s="182"/>
      <c r="D244" s="183"/>
      <c r="E244" s="184"/>
      <c r="F244" s="184"/>
      <c r="G244" s="184"/>
      <c r="H244" s="184"/>
      <c r="I244" s="184"/>
      <c r="J244" s="184"/>
      <c r="K244" s="184"/>
      <c r="L244" s="184"/>
      <c r="M244" s="185"/>
      <c r="CM244" s="184"/>
      <c r="CN244" s="184"/>
      <c r="CO244" s="184"/>
      <c r="CP244" s="184"/>
      <c r="CQ244" s="184"/>
      <c r="CR244" s="184"/>
      <c r="CS244" s="184"/>
      <c r="CT244" s="184"/>
      <c r="CU244" s="184"/>
      <c r="CV244" s="184"/>
      <c r="CW244" s="184"/>
      <c r="CX244" s="184"/>
      <c r="CY244" s="184"/>
      <c r="CZ244" s="184"/>
      <c r="DA244" s="184"/>
      <c r="DB244" s="184"/>
      <c r="DC244" s="184"/>
      <c r="DD244" s="184"/>
      <c r="DE244" s="184"/>
      <c r="DF244" s="184"/>
      <c r="DG244" s="184"/>
      <c r="DH244" s="184"/>
      <c r="DI244" s="184"/>
      <c r="DJ244" s="184"/>
      <c r="DK244" s="184"/>
      <c r="DL244" s="184"/>
      <c r="DM244" s="184"/>
      <c r="DN244" s="184"/>
      <c r="DO244" s="184"/>
      <c r="DP244" s="184"/>
      <c r="DQ244" s="184"/>
      <c r="DR244" s="184"/>
      <c r="DS244" s="184"/>
      <c r="DT244" s="184"/>
      <c r="DU244" s="184"/>
      <c r="DV244" s="184"/>
      <c r="DW244" s="184"/>
      <c r="DX244" s="184"/>
      <c r="DY244" s="184"/>
      <c r="DZ244" s="184"/>
      <c r="EA244" s="184"/>
      <c r="EB244" s="184"/>
      <c r="EC244" s="184"/>
      <c r="ED244" s="184"/>
      <c r="EE244" s="184"/>
      <c r="EF244" s="184"/>
      <c r="EG244" s="184"/>
      <c r="EH244" s="184"/>
      <c r="EI244" s="184"/>
      <c r="EJ244" s="184"/>
      <c r="EK244" s="184"/>
      <c r="EL244" s="184"/>
      <c r="EM244" s="184"/>
      <c r="EN244" s="184"/>
      <c r="EO244" s="184"/>
      <c r="EP244" s="184"/>
      <c r="EQ244" s="184"/>
      <c r="ER244" s="184"/>
      <c r="ES244" s="184"/>
      <c r="ET244" s="184"/>
      <c r="EU244" s="184"/>
      <c r="EV244" s="184"/>
      <c r="EW244" s="184"/>
      <c r="EX244" s="184"/>
      <c r="EY244" s="184"/>
      <c r="EZ244" s="184"/>
      <c r="FA244" s="184"/>
      <c r="FB244" s="184"/>
      <c r="FC244" s="184"/>
      <c r="FD244" s="184"/>
      <c r="FE244" s="184"/>
      <c r="FF244" s="184"/>
      <c r="FG244" s="184"/>
      <c r="FH244" s="184"/>
      <c r="FI244" s="184"/>
      <c r="FJ244" s="184"/>
      <c r="FK244" s="184"/>
      <c r="FL244" s="184"/>
      <c r="FM244" s="184"/>
      <c r="FN244" s="184"/>
      <c r="FO244" s="184"/>
      <c r="FP244" s="184"/>
      <c r="FQ244" s="184"/>
      <c r="FR244" s="184"/>
      <c r="FS244" s="184"/>
      <c r="FT244" s="184"/>
      <c r="FU244" s="184"/>
      <c r="FV244" s="184"/>
      <c r="FW244" s="184"/>
      <c r="FX244" s="184"/>
      <c r="FY244" s="184"/>
      <c r="FZ244" s="184"/>
      <c r="GA244" s="184"/>
      <c r="GB244" s="184"/>
      <c r="GC244" s="184"/>
      <c r="GD244" s="184"/>
      <c r="GE244" s="184"/>
      <c r="GF244" s="184"/>
      <c r="GG244" s="184"/>
      <c r="GH244" s="184"/>
      <c r="GI244" s="184"/>
      <c r="GJ244" s="184"/>
      <c r="GK244" s="184"/>
      <c r="GL244" s="184"/>
      <c r="GM244" s="184"/>
      <c r="GN244" s="184"/>
      <c r="GO244" s="184"/>
      <c r="GP244" s="184"/>
      <c r="GQ244" s="184"/>
      <c r="GR244" s="184"/>
      <c r="GS244" s="184"/>
      <c r="GT244" s="184"/>
      <c r="GU244" s="184"/>
      <c r="GV244" s="184"/>
      <c r="GW244" s="184"/>
      <c r="GX244" s="184"/>
      <c r="GY244" s="184"/>
      <c r="GZ244" s="184"/>
      <c r="HA244" s="184"/>
      <c r="HB244" s="184"/>
      <c r="HC244" s="184"/>
      <c r="HD244" s="184"/>
      <c r="HE244" s="184"/>
      <c r="HF244" s="184"/>
      <c r="HG244" s="184"/>
      <c r="HH244" s="184"/>
      <c r="HI244" s="184"/>
      <c r="HJ244" s="184"/>
      <c r="HK244" s="184"/>
      <c r="HL244" s="184"/>
      <c r="HM244" s="184"/>
      <c r="HN244" s="184"/>
      <c r="HO244" s="184"/>
      <c r="HP244" s="184"/>
      <c r="HQ244" s="184"/>
      <c r="HR244" s="184"/>
      <c r="HS244" s="184"/>
      <c r="HT244" s="184"/>
      <c r="HU244" s="184"/>
      <c r="HV244" s="184"/>
      <c r="HW244" s="184"/>
      <c r="HX244" s="184"/>
      <c r="HY244" s="184"/>
      <c r="HZ244" s="184"/>
      <c r="IA244" s="184"/>
      <c r="IB244" s="184"/>
    </row>
    <row r="245" spans="3:236" ht="13.15" customHeight="1">
      <c r="C245" s="182"/>
      <c r="D245" s="183"/>
      <c r="E245" s="184"/>
      <c r="F245" s="184"/>
      <c r="G245" s="184"/>
      <c r="H245" s="184"/>
      <c r="I245" s="184"/>
      <c r="J245" s="184"/>
      <c r="K245" s="184"/>
      <c r="L245" s="184"/>
      <c r="M245" s="185"/>
      <c r="CM245" s="184"/>
      <c r="CN245" s="184"/>
      <c r="CO245" s="184"/>
      <c r="CP245" s="184"/>
      <c r="CQ245" s="184"/>
      <c r="CR245" s="184"/>
      <c r="CS245" s="184"/>
      <c r="CT245" s="184"/>
      <c r="CU245" s="184"/>
      <c r="CV245" s="184"/>
      <c r="CW245" s="184"/>
      <c r="CX245" s="184"/>
      <c r="CY245" s="184"/>
      <c r="CZ245" s="184"/>
      <c r="DA245" s="184"/>
      <c r="DB245" s="184"/>
      <c r="DC245" s="184"/>
      <c r="DD245" s="184"/>
      <c r="DE245" s="184"/>
      <c r="DF245" s="184"/>
      <c r="DG245" s="184"/>
      <c r="DH245" s="184"/>
      <c r="DI245" s="184"/>
      <c r="DJ245" s="184"/>
      <c r="DK245" s="184"/>
      <c r="DL245" s="184"/>
      <c r="DM245" s="184"/>
      <c r="DN245" s="184"/>
      <c r="DO245" s="184"/>
      <c r="DP245" s="184"/>
      <c r="DQ245" s="184"/>
      <c r="DR245" s="184"/>
      <c r="DS245" s="184"/>
      <c r="DT245" s="184"/>
      <c r="DU245" s="184"/>
      <c r="DV245" s="184"/>
      <c r="DW245" s="184"/>
      <c r="DX245" s="184"/>
      <c r="DY245" s="184"/>
      <c r="DZ245" s="184"/>
      <c r="EA245" s="184"/>
      <c r="EB245" s="184"/>
      <c r="EC245" s="184"/>
      <c r="ED245" s="184"/>
      <c r="EE245" s="184"/>
      <c r="EF245" s="184"/>
      <c r="EG245" s="184"/>
      <c r="EH245" s="184"/>
      <c r="EI245" s="184"/>
      <c r="EJ245" s="184"/>
      <c r="EK245" s="184"/>
      <c r="EL245" s="184"/>
      <c r="EM245" s="184"/>
      <c r="EN245" s="184"/>
      <c r="EO245" s="184"/>
      <c r="EP245" s="184"/>
      <c r="EQ245" s="184"/>
      <c r="ER245" s="184"/>
      <c r="ES245" s="184"/>
      <c r="ET245" s="184"/>
      <c r="EU245" s="184"/>
      <c r="EV245" s="184"/>
      <c r="EW245" s="184"/>
      <c r="EX245" s="184"/>
      <c r="EY245" s="184"/>
      <c r="EZ245" s="184"/>
      <c r="FA245" s="184"/>
      <c r="FB245" s="184"/>
      <c r="FC245" s="184"/>
      <c r="FD245" s="184"/>
      <c r="FE245" s="184"/>
      <c r="FF245" s="184"/>
      <c r="FG245" s="184"/>
      <c r="FH245" s="184"/>
      <c r="FI245" s="184"/>
      <c r="FJ245" s="184"/>
      <c r="FK245" s="184"/>
      <c r="FL245" s="184"/>
      <c r="FM245" s="184"/>
      <c r="FN245" s="184"/>
      <c r="FO245" s="184"/>
      <c r="FP245" s="184"/>
      <c r="FQ245" s="184"/>
      <c r="FR245" s="184"/>
      <c r="FS245" s="184"/>
      <c r="FT245" s="184"/>
      <c r="FU245" s="184"/>
      <c r="FV245" s="184"/>
      <c r="FW245" s="184"/>
      <c r="FX245" s="184"/>
      <c r="FY245" s="184"/>
      <c r="FZ245" s="184"/>
      <c r="GA245" s="184"/>
      <c r="GB245" s="184"/>
      <c r="GC245" s="184"/>
      <c r="GD245" s="184"/>
      <c r="GE245" s="184"/>
      <c r="GF245" s="184"/>
      <c r="GG245" s="184"/>
      <c r="GH245" s="184"/>
      <c r="GI245" s="184"/>
      <c r="GJ245" s="184"/>
      <c r="GK245" s="184"/>
      <c r="GL245" s="184"/>
      <c r="GM245" s="184"/>
      <c r="GN245" s="184"/>
      <c r="GO245" s="184"/>
      <c r="GP245" s="184"/>
      <c r="GQ245" s="184"/>
      <c r="GR245" s="184"/>
      <c r="GS245" s="184"/>
      <c r="GT245" s="184"/>
      <c r="GU245" s="184"/>
      <c r="GV245" s="184"/>
      <c r="GW245" s="184"/>
      <c r="GX245" s="184"/>
      <c r="GY245" s="184"/>
      <c r="GZ245" s="184"/>
      <c r="HA245" s="184"/>
      <c r="HB245" s="184"/>
      <c r="HC245" s="184"/>
      <c r="HD245" s="184"/>
      <c r="HE245" s="184"/>
      <c r="HF245" s="184"/>
      <c r="HG245" s="184"/>
      <c r="HH245" s="184"/>
      <c r="HI245" s="184"/>
      <c r="HJ245" s="184"/>
      <c r="HK245" s="184"/>
      <c r="HL245" s="184"/>
      <c r="HM245" s="184"/>
      <c r="HN245" s="184"/>
      <c r="HO245" s="184"/>
      <c r="HP245" s="184"/>
      <c r="HQ245" s="184"/>
      <c r="HR245" s="184"/>
      <c r="HS245" s="184"/>
      <c r="HT245" s="184"/>
      <c r="HU245" s="184"/>
      <c r="HV245" s="184"/>
      <c r="HW245" s="184"/>
      <c r="HX245" s="184"/>
      <c r="HY245" s="184"/>
      <c r="HZ245" s="184"/>
      <c r="IA245" s="184"/>
      <c r="IB245" s="184"/>
    </row>
    <row r="246" spans="3:236" ht="13.15" customHeight="1">
      <c r="C246" s="182"/>
      <c r="D246" s="183"/>
      <c r="E246" s="184"/>
      <c r="F246" s="184"/>
      <c r="G246" s="184"/>
      <c r="H246" s="184"/>
      <c r="I246" s="184"/>
      <c r="J246" s="184"/>
      <c r="K246" s="184"/>
      <c r="L246" s="184"/>
      <c r="M246" s="185"/>
      <c r="CM246" s="184"/>
      <c r="CN246" s="184"/>
      <c r="CO246" s="184"/>
      <c r="CP246" s="184"/>
      <c r="CQ246" s="184"/>
      <c r="CR246" s="184"/>
      <c r="CS246" s="184"/>
      <c r="CT246" s="184"/>
      <c r="CU246" s="184"/>
      <c r="CV246" s="184"/>
      <c r="CW246" s="184"/>
      <c r="CX246" s="184"/>
      <c r="CY246" s="184"/>
      <c r="CZ246" s="184"/>
      <c r="DA246" s="184"/>
      <c r="DB246" s="184"/>
      <c r="DC246" s="184"/>
      <c r="DD246" s="184"/>
      <c r="DE246" s="184"/>
      <c r="DF246" s="184"/>
      <c r="DG246" s="184"/>
      <c r="DH246" s="184"/>
      <c r="DI246" s="184"/>
      <c r="DJ246" s="184"/>
      <c r="DK246" s="184"/>
      <c r="DL246" s="184"/>
      <c r="DM246" s="184"/>
      <c r="DN246" s="184"/>
      <c r="DO246" s="184"/>
      <c r="DP246" s="184"/>
      <c r="DQ246" s="184"/>
      <c r="DR246" s="184"/>
      <c r="DS246" s="184"/>
      <c r="DT246" s="184"/>
      <c r="DU246" s="184"/>
      <c r="DV246" s="184"/>
      <c r="DW246" s="184"/>
      <c r="DX246" s="184"/>
      <c r="DY246" s="184"/>
      <c r="DZ246" s="184"/>
      <c r="EA246" s="184"/>
      <c r="EB246" s="184"/>
      <c r="EC246" s="184"/>
      <c r="ED246" s="184"/>
      <c r="EE246" s="184"/>
      <c r="EF246" s="184"/>
      <c r="EG246" s="184"/>
      <c r="EH246" s="184"/>
      <c r="EI246" s="184"/>
      <c r="EJ246" s="184"/>
      <c r="EK246" s="184"/>
      <c r="EL246" s="184"/>
      <c r="EM246" s="184"/>
      <c r="EN246" s="184"/>
      <c r="EO246" s="184"/>
      <c r="EP246" s="184"/>
      <c r="EQ246" s="184"/>
      <c r="ER246" s="184"/>
      <c r="ES246" s="184"/>
      <c r="ET246" s="184"/>
      <c r="EU246" s="184"/>
      <c r="EV246" s="184"/>
      <c r="EW246" s="184"/>
      <c r="EX246" s="184"/>
      <c r="EY246" s="184"/>
      <c r="EZ246" s="184"/>
      <c r="FA246" s="184"/>
      <c r="FB246" s="184"/>
      <c r="FC246" s="184"/>
      <c r="FD246" s="184"/>
      <c r="FE246" s="184"/>
      <c r="FF246" s="184"/>
      <c r="FG246" s="184"/>
      <c r="FH246" s="184"/>
      <c r="FI246" s="184"/>
      <c r="FJ246" s="184"/>
      <c r="FK246" s="184"/>
      <c r="FL246" s="184"/>
      <c r="FM246" s="184"/>
      <c r="FN246" s="184"/>
      <c r="FO246" s="184"/>
      <c r="FP246" s="184"/>
      <c r="FQ246" s="184"/>
      <c r="FR246" s="184"/>
      <c r="FS246" s="184"/>
      <c r="FT246" s="184"/>
      <c r="FU246" s="184"/>
      <c r="FV246" s="184"/>
      <c r="FW246" s="184"/>
      <c r="FX246" s="184"/>
      <c r="FY246" s="184"/>
      <c r="FZ246" s="184"/>
      <c r="GA246" s="184"/>
      <c r="GB246" s="184"/>
      <c r="GC246" s="184"/>
      <c r="GD246" s="184"/>
      <c r="GE246" s="184"/>
      <c r="GF246" s="184"/>
      <c r="GG246" s="184"/>
      <c r="GH246" s="184"/>
      <c r="GI246" s="184"/>
      <c r="GJ246" s="184"/>
      <c r="GK246" s="184"/>
      <c r="GL246" s="184"/>
      <c r="GM246" s="184"/>
      <c r="GN246" s="184"/>
      <c r="GO246" s="184"/>
      <c r="GP246" s="184"/>
      <c r="GQ246" s="184"/>
      <c r="GR246" s="184"/>
      <c r="GS246" s="184"/>
      <c r="GT246" s="184"/>
      <c r="GU246" s="184"/>
      <c r="GV246" s="184"/>
      <c r="GW246" s="184"/>
      <c r="GX246" s="184"/>
      <c r="GY246" s="184"/>
      <c r="GZ246" s="184"/>
      <c r="HA246" s="184"/>
      <c r="HB246" s="184"/>
      <c r="HC246" s="184"/>
      <c r="HD246" s="184"/>
      <c r="HE246" s="184"/>
      <c r="HF246" s="184"/>
      <c r="HG246" s="184"/>
      <c r="HH246" s="184"/>
      <c r="HI246" s="184"/>
      <c r="HJ246" s="184"/>
      <c r="HK246" s="184"/>
      <c r="HL246" s="184"/>
      <c r="HM246" s="184"/>
      <c r="HN246" s="184"/>
      <c r="HO246" s="184"/>
      <c r="HP246" s="184"/>
      <c r="HQ246" s="184"/>
      <c r="HR246" s="184"/>
      <c r="HS246" s="184"/>
      <c r="HT246" s="184"/>
      <c r="HU246" s="184"/>
      <c r="HV246" s="184"/>
      <c r="HW246" s="184"/>
      <c r="HX246" s="184"/>
      <c r="HY246" s="184"/>
      <c r="HZ246" s="184"/>
      <c r="IA246" s="184"/>
      <c r="IB246" s="184"/>
    </row>
    <row r="247" spans="3:236" ht="13.15" customHeight="1">
      <c r="C247" s="182"/>
      <c r="D247" s="183"/>
      <c r="E247" s="184"/>
      <c r="F247" s="184"/>
      <c r="G247" s="184"/>
      <c r="H247" s="184"/>
      <c r="I247" s="184"/>
      <c r="J247" s="184"/>
      <c r="K247" s="184"/>
      <c r="L247" s="184"/>
      <c r="M247" s="185"/>
      <c r="CM247" s="184"/>
      <c r="CN247" s="184"/>
      <c r="CO247" s="184"/>
      <c r="CP247" s="184"/>
      <c r="CQ247" s="184"/>
      <c r="CR247" s="184"/>
      <c r="CS247" s="184"/>
      <c r="CT247" s="184"/>
      <c r="CU247" s="184"/>
      <c r="CV247" s="184"/>
      <c r="CW247" s="184"/>
      <c r="CX247" s="184"/>
      <c r="CY247" s="184"/>
      <c r="CZ247" s="184"/>
      <c r="DA247" s="184"/>
      <c r="DB247" s="184"/>
      <c r="DC247" s="184"/>
      <c r="DD247" s="184"/>
      <c r="DE247" s="184"/>
      <c r="DF247" s="184"/>
      <c r="DG247" s="184"/>
      <c r="DH247" s="184"/>
      <c r="DI247" s="184"/>
      <c r="DJ247" s="184"/>
      <c r="DK247" s="184"/>
      <c r="DL247" s="184"/>
      <c r="DM247" s="184"/>
      <c r="DN247" s="184"/>
      <c r="DO247" s="184"/>
      <c r="DP247" s="184"/>
      <c r="DQ247" s="184"/>
      <c r="DR247" s="184"/>
      <c r="DS247" s="184"/>
      <c r="DT247" s="184"/>
      <c r="DU247" s="184"/>
      <c r="DV247" s="184"/>
      <c r="DW247" s="184"/>
      <c r="DX247" s="184"/>
      <c r="DY247" s="184"/>
      <c r="DZ247" s="184"/>
      <c r="EA247" s="184"/>
      <c r="EB247" s="184"/>
      <c r="EC247" s="184"/>
      <c r="ED247" s="184"/>
      <c r="EE247" s="184"/>
      <c r="EF247" s="184"/>
      <c r="EG247" s="184"/>
      <c r="EH247" s="184"/>
      <c r="EI247" s="184"/>
      <c r="EJ247" s="184"/>
      <c r="EK247" s="184"/>
      <c r="EL247" s="184"/>
      <c r="EM247" s="184"/>
      <c r="EN247" s="184"/>
      <c r="EO247" s="184"/>
      <c r="EP247" s="184"/>
      <c r="EQ247" s="184"/>
      <c r="ER247" s="184"/>
      <c r="ES247" s="184"/>
      <c r="ET247" s="184"/>
      <c r="EU247" s="184"/>
      <c r="EV247" s="184"/>
      <c r="EW247" s="184"/>
      <c r="EX247" s="184"/>
      <c r="EY247" s="184"/>
      <c r="EZ247" s="184"/>
      <c r="FA247" s="184"/>
      <c r="FB247" s="184"/>
      <c r="FC247" s="184"/>
      <c r="FD247" s="184"/>
      <c r="FE247" s="184"/>
      <c r="FF247" s="184"/>
      <c r="FG247" s="184"/>
      <c r="FH247" s="184"/>
      <c r="FI247" s="184"/>
      <c r="FJ247" s="184"/>
      <c r="FK247" s="184"/>
      <c r="FL247" s="184"/>
      <c r="FM247" s="184"/>
      <c r="FN247" s="184"/>
      <c r="FO247" s="184"/>
      <c r="FP247" s="184"/>
      <c r="FQ247" s="184"/>
      <c r="FR247" s="184"/>
      <c r="FS247" s="184"/>
      <c r="FT247" s="184"/>
      <c r="FU247" s="184"/>
      <c r="FV247" s="184"/>
      <c r="FW247" s="184"/>
      <c r="FX247" s="184"/>
      <c r="FY247" s="184"/>
      <c r="FZ247" s="184"/>
      <c r="GA247" s="184"/>
      <c r="GB247" s="184"/>
      <c r="GC247" s="184"/>
      <c r="GD247" s="184"/>
      <c r="GE247" s="184"/>
      <c r="GF247" s="184"/>
      <c r="GG247" s="184"/>
      <c r="GH247" s="184"/>
      <c r="GI247" s="184"/>
      <c r="GJ247" s="184"/>
      <c r="GK247" s="184"/>
      <c r="GL247" s="184"/>
      <c r="GM247" s="184"/>
      <c r="GN247" s="184"/>
      <c r="GO247" s="184"/>
      <c r="GP247" s="184"/>
      <c r="GQ247" s="184"/>
      <c r="GR247" s="184"/>
      <c r="GS247" s="184"/>
      <c r="GT247" s="184"/>
      <c r="GU247" s="184"/>
      <c r="GV247" s="184"/>
      <c r="GW247" s="184"/>
      <c r="GX247" s="184"/>
      <c r="GY247" s="184"/>
      <c r="GZ247" s="184"/>
      <c r="HA247" s="184"/>
      <c r="HB247" s="184"/>
      <c r="HC247" s="184"/>
      <c r="HD247" s="184"/>
      <c r="HE247" s="184"/>
      <c r="HF247" s="184"/>
      <c r="HG247" s="184"/>
      <c r="HH247" s="184"/>
      <c r="HI247" s="184"/>
      <c r="HJ247" s="184"/>
      <c r="HK247" s="184"/>
      <c r="HL247" s="184"/>
      <c r="HM247" s="184"/>
      <c r="HN247" s="184"/>
      <c r="HO247" s="184"/>
      <c r="HP247" s="184"/>
      <c r="HQ247" s="184"/>
      <c r="HR247" s="184"/>
      <c r="HS247" s="184"/>
      <c r="HT247" s="184"/>
      <c r="HU247" s="184"/>
      <c r="HV247" s="184"/>
      <c r="HW247" s="184"/>
      <c r="HX247" s="184"/>
      <c r="HY247" s="184"/>
      <c r="HZ247" s="184"/>
      <c r="IA247" s="184"/>
      <c r="IB247" s="184"/>
    </row>
    <row r="248" spans="3:236" ht="13.15" customHeight="1">
      <c r="C248" s="182"/>
      <c r="D248" s="183"/>
      <c r="E248" s="184"/>
      <c r="F248" s="184"/>
      <c r="G248" s="184"/>
      <c r="H248" s="184"/>
      <c r="I248" s="184"/>
      <c r="J248" s="184"/>
      <c r="K248" s="184"/>
      <c r="L248" s="184"/>
      <c r="M248" s="185"/>
      <c r="CM248" s="184"/>
      <c r="CN248" s="184"/>
      <c r="CO248" s="184"/>
      <c r="CP248" s="184"/>
      <c r="CQ248" s="184"/>
      <c r="CR248" s="184"/>
      <c r="CS248" s="184"/>
      <c r="CT248" s="184"/>
      <c r="CU248" s="184"/>
      <c r="CV248" s="184"/>
      <c r="CW248" s="184"/>
      <c r="CX248" s="184"/>
      <c r="CY248" s="184"/>
      <c r="CZ248" s="184"/>
      <c r="DA248" s="184"/>
      <c r="DB248" s="184"/>
      <c r="DC248" s="184"/>
      <c r="DD248" s="184"/>
      <c r="DE248" s="184"/>
      <c r="DF248" s="184"/>
      <c r="DG248" s="184"/>
      <c r="DH248" s="184"/>
      <c r="DI248" s="184"/>
      <c r="DJ248" s="184"/>
      <c r="DK248" s="184"/>
      <c r="DL248" s="184"/>
      <c r="DM248" s="184"/>
      <c r="DN248" s="184"/>
      <c r="DO248" s="184"/>
      <c r="DP248" s="184"/>
      <c r="DQ248" s="184"/>
      <c r="DR248" s="184"/>
      <c r="DS248" s="184"/>
      <c r="DT248" s="184"/>
      <c r="DU248" s="184"/>
      <c r="DV248" s="184"/>
      <c r="DW248" s="184"/>
      <c r="DX248" s="184"/>
      <c r="DY248" s="184"/>
      <c r="DZ248" s="184"/>
      <c r="EA248" s="184"/>
      <c r="EB248" s="184"/>
      <c r="EC248" s="184"/>
      <c r="ED248" s="184"/>
      <c r="EE248" s="184"/>
      <c r="EF248" s="184"/>
      <c r="EG248" s="184"/>
      <c r="EH248" s="184"/>
      <c r="EI248" s="184"/>
      <c r="EJ248" s="184"/>
      <c r="EK248" s="184"/>
      <c r="EL248" s="184"/>
      <c r="EM248" s="184"/>
      <c r="EN248" s="184"/>
      <c r="EO248" s="184"/>
      <c r="EP248" s="184"/>
      <c r="EQ248" s="184"/>
      <c r="ER248" s="184"/>
      <c r="ES248" s="184"/>
      <c r="ET248" s="184"/>
      <c r="EU248" s="184"/>
      <c r="EV248" s="184"/>
      <c r="EW248" s="184"/>
      <c r="EX248" s="184"/>
      <c r="EY248" s="184"/>
      <c r="EZ248" s="184"/>
      <c r="FA248" s="184"/>
      <c r="FB248" s="184"/>
      <c r="FC248" s="184"/>
      <c r="FD248" s="184"/>
      <c r="FE248" s="184"/>
      <c r="FF248" s="184"/>
      <c r="FG248" s="184"/>
      <c r="FH248" s="184"/>
      <c r="FI248" s="184"/>
      <c r="FJ248" s="184"/>
      <c r="FK248" s="184"/>
      <c r="FL248" s="184"/>
      <c r="FM248" s="184"/>
      <c r="FN248" s="184"/>
      <c r="FO248" s="184"/>
      <c r="FP248" s="184"/>
      <c r="FQ248" s="184"/>
      <c r="FR248" s="184"/>
      <c r="FS248" s="184"/>
      <c r="FT248" s="184"/>
      <c r="FU248" s="184"/>
      <c r="FV248" s="184"/>
      <c r="FW248" s="184"/>
      <c r="FX248" s="184"/>
      <c r="FY248" s="184"/>
      <c r="FZ248" s="184"/>
      <c r="GA248" s="184"/>
      <c r="GB248" s="184"/>
      <c r="GC248" s="184"/>
      <c r="GD248" s="184"/>
      <c r="GE248" s="184"/>
      <c r="GF248" s="184"/>
      <c r="GG248" s="184"/>
      <c r="GH248" s="184"/>
      <c r="GI248" s="184"/>
      <c r="GJ248" s="184"/>
      <c r="GK248" s="184"/>
      <c r="GL248" s="184"/>
      <c r="GM248" s="184"/>
      <c r="GN248" s="184"/>
      <c r="GO248" s="184"/>
      <c r="GP248" s="184"/>
      <c r="GQ248" s="184"/>
      <c r="GR248" s="184"/>
      <c r="GS248" s="184"/>
      <c r="GT248" s="184"/>
      <c r="GU248" s="184"/>
      <c r="GV248" s="184"/>
      <c r="GW248" s="184"/>
      <c r="GX248" s="184"/>
      <c r="GY248" s="184"/>
      <c r="GZ248" s="184"/>
      <c r="HA248" s="184"/>
      <c r="HB248" s="184"/>
      <c r="HC248" s="184"/>
      <c r="HD248" s="184"/>
      <c r="HE248" s="184"/>
      <c r="HF248" s="184"/>
      <c r="HG248" s="184"/>
      <c r="HH248" s="184"/>
      <c r="HI248" s="184"/>
      <c r="HJ248" s="184"/>
      <c r="HK248" s="184"/>
      <c r="HL248" s="184"/>
      <c r="HM248" s="184"/>
      <c r="HN248" s="184"/>
      <c r="HO248" s="184"/>
      <c r="HP248" s="184"/>
      <c r="HQ248" s="184"/>
      <c r="HR248" s="184"/>
      <c r="HS248" s="184"/>
      <c r="HT248" s="184"/>
      <c r="HU248" s="184"/>
      <c r="HV248" s="184"/>
      <c r="HW248" s="184"/>
      <c r="HX248" s="184"/>
      <c r="HY248" s="184"/>
      <c r="HZ248" s="184"/>
      <c r="IA248" s="184"/>
      <c r="IB248" s="184"/>
    </row>
    <row r="249" spans="3:236" ht="13.15" customHeight="1">
      <c r="C249" s="182"/>
      <c r="D249" s="183"/>
      <c r="E249" s="184"/>
      <c r="F249" s="184"/>
      <c r="G249" s="184"/>
      <c r="H249" s="184"/>
      <c r="I249" s="184"/>
      <c r="J249" s="184"/>
      <c r="K249" s="184"/>
      <c r="L249" s="184"/>
      <c r="M249" s="185"/>
      <c r="CM249" s="184"/>
      <c r="CN249" s="184"/>
      <c r="CO249" s="184"/>
      <c r="CP249" s="184"/>
      <c r="CQ249" s="184"/>
      <c r="CR249" s="184"/>
      <c r="CS249" s="184"/>
      <c r="CT249" s="184"/>
      <c r="CU249" s="184"/>
      <c r="CV249" s="184"/>
      <c r="CW249" s="184"/>
      <c r="CX249" s="184"/>
      <c r="CY249" s="184"/>
      <c r="CZ249" s="184"/>
      <c r="DA249" s="184"/>
      <c r="DB249" s="184"/>
      <c r="DC249" s="184"/>
      <c r="DD249" s="184"/>
      <c r="DE249" s="184"/>
      <c r="DF249" s="184"/>
      <c r="DG249" s="184"/>
      <c r="DH249" s="184"/>
      <c r="DI249" s="184"/>
      <c r="DJ249" s="184"/>
      <c r="DK249" s="184"/>
      <c r="DL249" s="184"/>
      <c r="DM249" s="184"/>
      <c r="DN249" s="184"/>
      <c r="DO249" s="184"/>
      <c r="DP249" s="184"/>
      <c r="DQ249" s="184"/>
      <c r="DR249" s="184"/>
      <c r="DS249" s="184"/>
      <c r="DT249" s="184"/>
      <c r="DU249" s="184"/>
      <c r="DV249" s="184"/>
      <c r="DW249" s="184"/>
      <c r="DX249" s="184"/>
      <c r="DY249" s="184"/>
      <c r="DZ249" s="184"/>
      <c r="EA249" s="184"/>
      <c r="EB249" s="184"/>
      <c r="EC249" s="184"/>
      <c r="ED249" s="184"/>
      <c r="EE249" s="184"/>
      <c r="EF249" s="184"/>
      <c r="EG249" s="184"/>
      <c r="EH249" s="184"/>
      <c r="EI249" s="184"/>
      <c r="EJ249" s="184"/>
      <c r="EK249" s="184"/>
      <c r="EL249" s="184"/>
      <c r="EM249" s="184"/>
      <c r="EN249" s="184"/>
      <c r="EO249" s="184"/>
      <c r="EP249" s="184"/>
      <c r="EQ249" s="184"/>
      <c r="ER249" s="184"/>
      <c r="ES249" s="184"/>
      <c r="ET249" s="184"/>
      <c r="EU249" s="184"/>
      <c r="EV249" s="184"/>
      <c r="EW249" s="184"/>
      <c r="EX249" s="184"/>
      <c r="EY249" s="184"/>
      <c r="EZ249" s="184"/>
      <c r="FA249" s="184"/>
      <c r="FB249" s="184"/>
      <c r="FC249" s="184"/>
      <c r="FD249" s="184"/>
      <c r="FE249" s="184"/>
      <c r="FF249" s="184"/>
      <c r="FG249" s="184"/>
      <c r="FH249" s="184"/>
      <c r="FI249" s="184"/>
      <c r="FJ249" s="184"/>
      <c r="FK249" s="184"/>
      <c r="FL249" s="184"/>
      <c r="FM249" s="184"/>
      <c r="FN249" s="184"/>
      <c r="FO249" s="184"/>
      <c r="FP249" s="184"/>
      <c r="FQ249" s="184"/>
      <c r="FR249" s="184"/>
      <c r="FS249" s="184"/>
      <c r="FT249" s="184"/>
      <c r="FU249" s="184"/>
      <c r="FV249" s="184"/>
      <c r="FW249" s="184"/>
      <c r="FX249" s="184"/>
      <c r="FY249" s="184"/>
      <c r="FZ249" s="184"/>
      <c r="GA249" s="184"/>
      <c r="GB249" s="184"/>
      <c r="GC249" s="184"/>
      <c r="GD249" s="184"/>
      <c r="GE249" s="184"/>
      <c r="GF249" s="184"/>
      <c r="GG249" s="184"/>
      <c r="GH249" s="184"/>
      <c r="GI249" s="184"/>
      <c r="GJ249" s="184"/>
      <c r="GK249" s="184"/>
      <c r="GL249" s="184"/>
      <c r="GM249" s="184"/>
      <c r="GN249" s="184"/>
      <c r="GO249" s="184"/>
      <c r="GP249" s="184"/>
      <c r="GQ249" s="184"/>
      <c r="GR249" s="184"/>
      <c r="GS249" s="184"/>
      <c r="GT249" s="184"/>
      <c r="GU249" s="184"/>
      <c r="GV249" s="184"/>
      <c r="GW249" s="184"/>
      <c r="GX249" s="184"/>
      <c r="GY249" s="184"/>
      <c r="GZ249" s="184"/>
      <c r="HA249" s="184"/>
      <c r="HB249" s="184"/>
      <c r="HC249" s="184"/>
      <c r="HD249" s="184"/>
      <c r="HE249" s="184"/>
      <c r="HF249" s="184"/>
      <c r="HG249" s="184"/>
      <c r="HH249" s="184"/>
      <c r="HI249" s="184"/>
      <c r="HJ249" s="184"/>
      <c r="HK249" s="184"/>
      <c r="HL249" s="184"/>
      <c r="HM249" s="184"/>
      <c r="HN249" s="184"/>
      <c r="HO249" s="184"/>
      <c r="HP249" s="184"/>
      <c r="HQ249" s="184"/>
      <c r="HR249" s="184"/>
      <c r="HS249" s="184"/>
      <c r="HT249" s="184"/>
      <c r="HU249" s="184"/>
      <c r="HV249" s="184"/>
      <c r="HW249" s="184"/>
      <c r="HX249" s="184"/>
      <c r="HY249" s="184"/>
      <c r="HZ249" s="184"/>
      <c r="IA249" s="184"/>
      <c r="IB249" s="184"/>
    </row>
    <row r="250" spans="3:236" ht="13.15" customHeight="1">
      <c r="C250" s="182"/>
      <c r="D250" s="183"/>
      <c r="E250" s="184"/>
      <c r="F250" s="184"/>
      <c r="G250" s="184"/>
      <c r="H250" s="184"/>
      <c r="I250" s="184"/>
      <c r="J250" s="184"/>
      <c r="K250" s="184"/>
      <c r="L250" s="184"/>
      <c r="M250" s="185"/>
      <c r="CM250" s="184"/>
      <c r="CN250" s="184"/>
      <c r="CO250" s="184"/>
      <c r="CP250" s="184"/>
      <c r="CQ250" s="184"/>
      <c r="CR250" s="184"/>
      <c r="CS250" s="184"/>
      <c r="CT250" s="184"/>
      <c r="CU250" s="184"/>
      <c r="CV250" s="184"/>
      <c r="CW250" s="184"/>
      <c r="CX250" s="184"/>
      <c r="CY250" s="184"/>
      <c r="CZ250" s="184"/>
      <c r="DA250" s="184"/>
      <c r="DB250" s="184"/>
      <c r="DC250" s="184"/>
      <c r="DD250" s="184"/>
      <c r="DE250" s="184"/>
      <c r="DF250" s="184"/>
      <c r="DG250" s="184"/>
      <c r="DH250" s="184"/>
      <c r="DI250" s="184"/>
      <c r="DJ250" s="184"/>
      <c r="DK250" s="184"/>
      <c r="DL250" s="184"/>
      <c r="DM250" s="184"/>
      <c r="DN250" s="184"/>
      <c r="DO250" s="184"/>
      <c r="DP250" s="184"/>
      <c r="DQ250" s="184"/>
      <c r="DR250" s="184"/>
      <c r="DS250" s="184"/>
      <c r="DT250" s="184"/>
      <c r="DU250" s="184"/>
      <c r="DV250" s="184"/>
      <c r="DW250" s="184"/>
      <c r="DX250" s="184"/>
      <c r="DY250" s="184"/>
      <c r="DZ250" s="184"/>
      <c r="EA250" s="184"/>
      <c r="EB250" s="184"/>
      <c r="EC250" s="184"/>
      <c r="ED250" s="184"/>
      <c r="EE250" s="184"/>
      <c r="EF250" s="184"/>
      <c r="EG250" s="184"/>
      <c r="EH250" s="184"/>
      <c r="EI250" s="184"/>
      <c r="EJ250" s="184"/>
      <c r="EK250" s="184"/>
      <c r="EL250" s="184"/>
      <c r="EM250" s="184"/>
      <c r="EN250" s="184"/>
      <c r="EO250" s="184"/>
      <c r="EP250" s="184"/>
      <c r="EQ250" s="184"/>
      <c r="ER250" s="184"/>
      <c r="ES250" s="184"/>
      <c r="ET250" s="184"/>
      <c r="EU250" s="184"/>
      <c r="EV250" s="184"/>
      <c r="EW250" s="184"/>
      <c r="EX250" s="184"/>
      <c r="EY250" s="184"/>
      <c r="EZ250" s="184"/>
      <c r="FA250" s="184"/>
      <c r="FB250" s="184"/>
      <c r="FC250" s="184"/>
      <c r="FD250" s="184"/>
      <c r="FE250" s="184"/>
      <c r="FF250" s="184"/>
      <c r="FG250" s="184"/>
      <c r="FH250" s="184"/>
      <c r="FI250" s="184"/>
      <c r="FJ250" s="184"/>
      <c r="FK250" s="184"/>
      <c r="FL250" s="184"/>
      <c r="FM250" s="184"/>
      <c r="FN250" s="184"/>
      <c r="FO250" s="184"/>
      <c r="FP250" s="184"/>
      <c r="FQ250" s="184"/>
      <c r="FR250" s="184"/>
      <c r="FS250" s="184"/>
      <c r="FT250" s="184"/>
      <c r="FU250" s="184"/>
      <c r="FV250" s="184"/>
      <c r="FW250" s="184"/>
      <c r="FX250" s="184"/>
      <c r="FY250" s="184"/>
      <c r="FZ250" s="184"/>
      <c r="GA250" s="184"/>
      <c r="GB250" s="184"/>
      <c r="GC250" s="184"/>
      <c r="GD250" s="184"/>
      <c r="GE250" s="184"/>
      <c r="GF250" s="184"/>
      <c r="GG250" s="184"/>
      <c r="GH250" s="184"/>
      <c r="GI250" s="184"/>
      <c r="GJ250" s="184"/>
      <c r="GK250" s="184"/>
      <c r="GL250" s="184"/>
      <c r="GM250" s="184"/>
      <c r="GN250" s="184"/>
      <c r="GO250" s="184"/>
      <c r="GP250" s="184"/>
      <c r="GQ250" s="184"/>
      <c r="GR250" s="184"/>
      <c r="GS250" s="184"/>
      <c r="GT250" s="184"/>
      <c r="GU250" s="184"/>
      <c r="GV250" s="184"/>
      <c r="GW250" s="184"/>
      <c r="GX250" s="184"/>
      <c r="GY250" s="184"/>
      <c r="GZ250" s="184"/>
      <c r="HA250" s="184"/>
      <c r="HB250" s="184"/>
      <c r="HC250" s="184"/>
      <c r="HD250" s="184"/>
      <c r="HE250" s="184"/>
      <c r="HF250" s="184"/>
      <c r="HG250" s="184"/>
      <c r="HH250" s="184"/>
      <c r="HI250" s="184"/>
      <c r="HJ250" s="184"/>
      <c r="HK250" s="184"/>
      <c r="HL250" s="184"/>
      <c r="HM250" s="184"/>
      <c r="HN250" s="184"/>
      <c r="HO250" s="184"/>
      <c r="HP250" s="184"/>
      <c r="HQ250" s="184"/>
      <c r="HR250" s="184"/>
      <c r="HS250" s="184"/>
      <c r="HT250" s="184"/>
      <c r="HU250" s="184"/>
      <c r="HV250" s="184"/>
      <c r="HW250" s="184"/>
      <c r="HX250" s="184"/>
      <c r="HY250" s="184"/>
      <c r="HZ250" s="184"/>
      <c r="IA250" s="184"/>
      <c r="IB250" s="184"/>
    </row>
    <row r="251" spans="3:236" ht="13.15" customHeight="1">
      <c r="C251" s="182"/>
      <c r="D251" s="183"/>
      <c r="E251" s="184"/>
      <c r="F251" s="184"/>
      <c r="G251" s="184"/>
      <c r="H251" s="184"/>
      <c r="I251" s="184"/>
      <c r="J251" s="184"/>
      <c r="K251" s="184"/>
      <c r="L251" s="184"/>
      <c r="M251" s="185"/>
      <c r="CM251" s="184"/>
      <c r="CN251" s="184"/>
      <c r="CO251" s="184"/>
      <c r="CP251" s="184"/>
      <c r="CQ251" s="184"/>
      <c r="CR251" s="184"/>
      <c r="CS251" s="184"/>
      <c r="CT251" s="184"/>
      <c r="CU251" s="184"/>
      <c r="CV251" s="184"/>
      <c r="CW251" s="184"/>
      <c r="CX251" s="184"/>
      <c r="CY251" s="184"/>
      <c r="CZ251" s="184"/>
      <c r="DA251" s="184"/>
      <c r="DB251" s="184"/>
      <c r="DC251" s="184"/>
      <c r="DD251" s="184"/>
      <c r="DE251" s="184"/>
      <c r="DF251" s="184"/>
      <c r="DG251" s="184"/>
      <c r="DH251" s="184"/>
      <c r="DI251" s="184"/>
      <c r="DJ251" s="184"/>
      <c r="DK251" s="184"/>
      <c r="DL251" s="184"/>
      <c r="DM251" s="184"/>
      <c r="DN251" s="184"/>
      <c r="DO251" s="184"/>
      <c r="DP251" s="184"/>
      <c r="DQ251" s="184"/>
      <c r="DR251" s="184"/>
      <c r="DS251" s="184"/>
      <c r="DT251" s="184"/>
      <c r="DU251" s="184"/>
      <c r="DV251" s="184"/>
      <c r="DW251" s="184"/>
      <c r="DX251" s="184"/>
      <c r="DY251" s="184"/>
      <c r="DZ251" s="184"/>
      <c r="EA251" s="184"/>
      <c r="EB251" s="184"/>
      <c r="EC251" s="184"/>
      <c r="ED251" s="184"/>
      <c r="EE251" s="184"/>
      <c r="EF251" s="184"/>
      <c r="EG251" s="184"/>
      <c r="EH251" s="184"/>
      <c r="EI251" s="184"/>
      <c r="EJ251" s="184"/>
      <c r="EK251" s="184"/>
      <c r="EL251" s="184"/>
      <c r="EM251" s="184"/>
      <c r="EN251" s="184"/>
      <c r="EO251" s="184"/>
      <c r="EP251" s="184"/>
      <c r="EQ251" s="184"/>
      <c r="ER251" s="184"/>
      <c r="ES251" s="184"/>
      <c r="ET251" s="184"/>
      <c r="EU251" s="184"/>
      <c r="EV251" s="184"/>
      <c r="EW251" s="184"/>
      <c r="EX251" s="184"/>
      <c r="EY251" s="184"/>
      <c r="EZ251" s="184"/>
      <c r="FA251" s="184"/>
      <c r="FB251" s="184"/>
      <c r="FC251" s="184"/>
      <c r="FD251" s="184"/>
      <c r="FE251" s="184"/>
      <c r="FF251" s="184"/>
      <c r="FG251" s="184"/>
      <c r="FH251" s="184"/>
      <c r="FI251" s="184"/>
      <c r="FJ251" s="184"/>
      <c r="FK251" s="184"/>
      <c r="FL251" s="184"/>
      <c r="FM251" s="184"/>
      <c r="FN251" s="184"/>
      <c r="FO251" s="184"/>
      <c r="FP251" s="184"/>
      <c r="FQ251" s="184"/>
      <c r="FR251" s="184"/>
      <c r="FS251" s="184"/>
      <c r="FT251" s="184"/>
      <c r="FU251" s="184"/>
      <c r="FV251" s="184"/>
      <c r="FW251" s="184"/>
      <c r="FX251" s="184"/>
      <c r="FY251" s="184"/>
      <c r="FZ251" s="184"/>
      <c r="GA251" s="184"/>
      <c r="GB251" s="184"/>
      <c r="GC251" s="184"/>
      <c r="GD251" s="184"/>
      <c r="GE251" s="184"/>
      <c r="GF251" s="184"/>
      <c r="GG251" s="184"/>
      <c r="GH251" s="184"/>
      <c r="GI251" s="184"/>
      <c r="GJ251" s="184"/>
      <c r="GK251" s="184"/>
      <c r="GL251" s="184"/>
      <c r="GM251" s="184"/>
      <c r="GN251" s="184"/>
      <c r="GO251" s="184"/>
      <c r="GP251" s="184"/>
      <c r="GQ251" s="184"/>
      <c r="GR251" s="184"/>
      <c r="GS251" s="184"/>
      <c r="GT251" s="184"/>
      <c r="GU251" s="184"/>
      <c r="GV251" s="184"/>
      <c r="GW251" s="184"/>
      <c r="GX251" s="184"/>
      <c r="GY251" s="184"/>
      <c r="GZ251" s="184"/>
      <c r="HA251" s="184"/>
      <c r="HB251" s="184"/>
      <c r="HC251" s="184"/>
      <c r="HD251" s="184"/>
      <c r="HE251" s="184"/>
      <c r="HF251" s="184"/>
      <c r="HG251" s="184"/>
      <c r="HH251" s="184"/>
      <c r="HI251" s="184"/>
      <c r="HJ251" s="184"/>
      <c r="HK251" s="184"/>
      <c r="HL251" s="184"/>
      <c r="HM251" s="184"/>
      <c r="HN251" s="184"/>
      <c r="HO251" s="184"/>
      <c r="HP251" s="184"/>
      <c r="HQ251" s="184"/>
      <c r="HR251" s="184"/>
      <c r="HS251" s="184"/>
      <c r="HT251" s="184"/>
      <c r="HU251" s="184"/>
      <c r="HV251" s="184"/>
      <c r="HW251" s="184"/>
      <c r="HX251" s="184"/>
      <c r="HY251" s="184"/>
      <c r="HZ251" s="184"/>
      <c r="IA251" s="184"/>
      <c r="IB251" s="184"/>
    </row>
    <row r="252" spans="3:236" ht="13.15" customHeight="1">
      <c r="C252" s="182"/>
      <c r="D252" s="183"/>
      <c r="E252" s="184"/>
      <c r="F252" s="184"/>
      <c r="G252" s="184"/>
      <c r="H252" s="184"/>
      <c r="I252" s="184"/>
      <c r="J252" s="184"/>
      <c r="K252" s="184"/>
      <c r="L252" s="184"/>
      <c r="M252" s="185"/>
      <c r="CM252" s="184"/>
      <c r="CN252" s="184"/>
      <c r="CO252" s="184"/>
      <c r="CP252" s="184"/>
      <c r="CQ252" s="184"/>
      <c r="CR252" s="184"/>
      <c r="CS252" s="184"/>
      <c r="CT252" s="184"/>
      <c r="CU252" s="184"/>
      <c r="CV252" s="184"/>
      <c r="CW252" s="184"/>
      <c r="CX252" s="184"/>
      <c r="CY252" s="184"/>
      <c r="CZ252" s="184"/>
      <c r="DA252" s="184"/>
      <c r="DB252" s="184"/>
      <c r="DC252" s="184"/>
      <c r="DD252" s="184"/>
      <c r="DE252" s="184"/>
      <c r="DF252" s="184"/>
      <c r="DG252" s="184"/>
      <c r="DH252" s="184"/>
      <c r="DI252" s="184"/>
      <c r="DJ252" s="184"/>
      <c r="DK252" s="184"/>
      <c r="DL252" s="184"/>
      <c r="DM252" s="184"/>
      <c r="DN252" s="184"/>
      <c r="DO252" s="184"/>
      <c r="DP252" s="184"/>
      <c r="DQ252" s="184"/>
      <c r="DR252" s="184"/>
      <c r="DS252" s="184"/>
      <c r="DT252" s="184"/>
      <c r="DU252" s="184"/>
      <c r="DV252" s="184"/>
      <c r="DW252" s="184"/>
      <c r="DX252" s="184"/>
      <c r="DY252" s="184"/>
      <c r="DZ252" s="184"/>
      <c r="EA252" s="184"/>
      <c r="EB252" s="184"/>
      <c r="EC252" s="184"/>
      <c r="ED252" s="184"/>
      <c r="EE252" s="184"/>
      <c r="EF252" s="184"/>
      <c r="EG252" s="184"/>
      <c r="EH252" s="184"/>
      <c r="EI252" s="184"/>
      <c r="EJ252" s="184"/>
      <c r="EK252" s="184"/>
      <c r="EL252" s="184"/>
      <c r="EM252" s="184"/>
      <c r="EN252" s="184"/>
      <c r="EO252" s="184"/>
      <c r="EP252" s="184"/>
      <c r="EQ252" s="184"/>
      <c r="ER252" s="184"/>
      <c r="ES252" s="184"/>
      <c r="ET252" s="184"/>
      <c r="EU252" s="184"/>
      <c r="EV252" s="184"/>
      <c r="EW252" s="184"/>
      <c r="EX252" s="184"/>
      <c r="EY252" s="184"/>
      <c r="EZ252" s="184"/>
      <c r="FA252" s="184"/>
      <c r="FB252" s="184"/>
      <c r="FC252" s="184"/>
      <c r="FD252" s="184"/>
      <c r="FE252" s="184"/>
      <c r="FF252" s="184"/>
      <c r="FG252" s="184"/>
      <c r="FH252" s="184"/>
      <c r="FI252" s="184"/>
      <c r="FJ252" s="184"/>
      <c r="FK252" s="184"/>
      <c r="FL252" s="184"/>
      <c r="FM252" s="184"/>
      <c r="FN252" s="184"/>
      <c r="FO252" s="184"/>
      <c r="FP252" s="184"/>
      <c r="FQ252" s="184"/>
      <c r="FR252" s="184"/>
      <c r="FS252" s="184"/>
      <c r="FT252" s="184"/>
      <c r="FU252" s="184"/>
      <c r="FV252" s="184"/>
      <c r="FW252" s="184"/>
      <c r="FX252" s="184"/>
      <c r="FY252" s="184"/>
      <c r="FZ252" s="184"/>
      <c r="GA252" s="184"/>
      <c r="GB252" s="184"/>
      <c r="GC252" s="184"/>
      <c r="GD252" s="184"/>
      <c r="GE252" s="184"/>
      <c r="GF252" s="184"/>
      <c r="GG252" s="184"/>
      <c r="GH252" s="184"/>
      <c r="GI252" s="184"/>
      <c r="GJ252" s="184"/>
      <c r="GK252" s="184"/>
      <c r="GL252" s="184"/>
      <c r="GM252" s="184"/>
      <c r="GN252" s="184"/>
      <c r="GO252" s="184"/>
      <c r="GP252" s="184"/>
      <c r="GQ252" s="184"/>
      <c r="GR252" s="184"/>
      <c r="GS252" s="184"/>
      <c r="GT252" s="184"/>
      <c r="GU252" s="184"/>
      <c r="GV252" s="184"/>
      <c r="GW252" s="184"/>
      <c r="GX252" s="184"/>
      <c r="GY252" s="184"/>
      <c r="GZ252" s="184"/>
      <c r="HA252" s="184"/>
      <c r="HB252" s="184"/>
      <c r="HC252" s="184"/>
      <c r="HD252" s="184"/>
      <c r="HE252" s="184"/>
      <c r="HF252" s="184"/>
      <c r="HG252" s="184"/>
      <c r="HH252" s="184"/>
      <c r="HI252" s="184"/>
      <c r="HJ252" s="184"/>
      <c r="HK252" s="184"/>
      <c r="HL252" s="184"/>
      <c r="HM252" s="184"/>
      <c r="HN252" s="184"/>
      <c r="HO252" s="184"/>
      <c r="HP252" s="184"/>
      <c r="HQ252" s="184"/>
      <c r="HR252" s="184"/>
      <c r="HS252" s="184"/>
      <c r="HT252" s="184"/>
      <c r="HU252" s="184"/>
      <c r="HV252" s="184"/>
      <c r="HW252" s="184"/>
      <c r="HX252" s="184"/>
      <c r="HY252" s="184"/>
      <c r="HZ252" s="184"/>
      <c r="IA252" s="184"/>
      <c r="IB252" s="184"/>
    </row>
    <row r="253" spans="3:236" ht="13.15" customHeight="1">
      <c r="C253" s="182"/>
      <c r="D253" s="183"/>
      <c r="E253" s="184"/>
      <c r="F253" s="184"/>
      <c r="G253" s="184"/>
      <c r="H253" s="184"/>
      <c r="I253" s="184"/>
      <c r="J253" s="184"/>
      <c r="K253" s="184"/>
      <c r="L253" s="184"/>
      <c r="M253" s="185"/>
      <c r="CM253" s="184"/>
      <c r="CN253" s="184"/>
      <c r="CO253" s="184"/>
      <c r="CP253" s="184"/>
      <c r="CQ253" s="184"/>
      <c r="CR253" s="184"/>
      <c r="CS253" s="184"/>
      <c r="CT253" s="184"/>
      <c r="CU253" s="184"/>
      <c r="CV253" s="184"/>
      <c r="CW253" s="184"/>
      <c r="CX253" s="184"/>
      <c r="CY253" s="184"/>
      <c r="CZ253" s="184"/>
      <c r="DA253" s="184"/>
      <c r="DB253" s="184"/>
      <c r="DC253" s="184"/>
      <c r="DD253" s="184"/>
      <c r="DE253" s="184"/>
      <c r="DF253" s="184"/>
      <c r="DG253" s="184"/>
      <c r="DH253" s="184"/>
      <c r="DI253" s="184"/>
      <c r="DJ253" s="184"/>
      <c r="DK253" s="184"/>
      <c r="DL253" s="184"/>
      <c r="DM253" s="184"/>
      <c r="DN253" s="184"/>
      <c r="DO253" s="184"/>
      <c r="DP253" s="184"/>
      <c r="DQ253" s="184"/>
      <c r="DR253" s="184"/>
      <c r="DS253" s="184"/>
      <c r="DT253" s="184"/>
      <c r="DU253" s="184"/>
      <c r="DV253" s="184"/>
      <c r="DW253" s="184"/>
      <c r="DX253" s="184"/>
      <c r="DY253" s="184"/>
      <c r="DZ253" s="184"/>
      <c r="EA253" s="184"/>
      <c r="EB253" s="184"/>
      <c r="EC253" s="184"/>
      <c r="ED253" s="184"/>
      <c r="EE253" s="184"/>
      <c r="EF253" s="184"/>
      <c r="EG253" s="184"/>
      <c r="EH253" s="184"/>
      <c r="EI253" s="184"/>
      <c r="EJ253" s="184"/>
      <c r="EK253" s="184"/>
      <c r="EL253" s="184"/>
      <c r="EM253" s="184"/>
      <c r="EN253" s="184"/>
      <c r="EO253" s="184"/>
      <c r="EP253" s="184"/>
      <c r="EQ253" s="184"/>
      <c r="ER253" s="184"/>
      <c r="ES253" s="184"/>
      <c r="ET253" s="184"/>
      <c r="EU253" s="184"/>
      <c r="EV253" s="184"/>
      <c r="EW253" s="184"/>
      <c r="EX253" s="184"/>
      <c r="EY253" s="184"/>
      <c r="EZ253" s="184"/>
      <c r="FA253" s="184"/>
      <c r="FB253" s="184"/>
      <c r="FC253" s="184"/>
      <c r="FD253" s="184"/>
      <c r="FE253" s="184"/>
      <c r="FF253" s="184"/>
      <c r="FG253" s="184"/>
      <c r="FH253" s="184"/>
      <c r="FI253" s="184"/>
      <c r="FJ253" s="184"/>
      <c r="FK253" s="184"/>
      <c r="FL253" s="184"/>
      <c r="FM253" s="184"/>
      <c r="FN253" s="184"/>
      <c r="FO253" s="184"/>
      <c r="FP253" s="184"/>
      <c r="FQ253" s="184"/>
      <c r="FR253" s="184"/>
      <c r="FS253" s="184"/>
      <c r="FT253" s="184"/>
      <c r="FU253" s="184"/>
      <c r="FV253" s="184"/>
      <c r="FW253" s="184"/>
      <c r="FX253" s="184"/>
      <c r="FY253" s="184"/>
      <c r="FZ253" s="184"/>
      <c r="GA253" s="184"/>
      <c r="GB253" s="184"/>
      <c r="GC253" s="184"/>
      <c r="GD253" s="184"/>
      <c r="GE253" s="184"/>
      <c r="GF253" s="184"/>
      <c r="GG253" s="184"/>
      <c r="GH253" s="184"/>
      <c r="GI253" s="184"/>
      <c r="GJ253" s="184"/>
      <c r="GK253" s="184"/>
      <c r="GL253" s="184"/>
      <c r="GM253" s="184"/>
      <c r="GN253" s="184"/>
      <c r="GO253" s="184"/>
      <c r="GP253" s="184"/>
      <c r="GQ253" s="184"/>
      <c r="GR253" s="184"/>
      <c r="GS253" s="184"/>
      <c r="GT253" s="184"/>
      <c r="GU253" s="184"/>
      <c r="GV253" s="184"/>
      <c r="GW253" s="184"/>
      <c r="GX253" s="184"/>
      <c r="GY253" s="184"/>
      <c r="GZ253" s="184"/>
      <c r="HA253" s="184"/>
      <c r="HB253" s="184"/>
      <c r="HC253" s="184"/>
      <c r="HD253" s="184"/>
      <c r="HE253" s="184"/>
      <c r="HF253" s="184"/>
      <c r="HG253" s="184"/>
      <c r="HH253" s="184"/>
      <c r="HI253" s="184"/>
      <c r="HJ253" s="184"/>
      <c r="HK253" s="184"/>
      <c r="HL253" s="184"/>
      <c r="HM253" s="184"/>
      <c r="HN253" s="184"/>
      <c r="HO253" s="184"/>
      <c r="HP253" s="184"/>
      <c r="HQ253" s="184"/>
      <c r="HR253" s="184"/>
      <c r="HS253" s="184"/>
      <c r="HT253" s="184"/>
      <c r="HU253" s="184"/>
      <c r="HV253" s="184"/>
      <c r="HW253" s="184"/>
      <c r="HX253" s="184"/>
      <c r="HY253" s="184"/>
      <c r="HZ253" s="184"/>
      <c r="IA253" s="184"/>
      <c r="IB253" s="184"/>
    </row>
    <row r="254" spans="3:236" ht="13.15" customHeight="1">
      <c r="C254" s="182"/>
      <c r="D254" s="183"/>
      <c r="E254" s="184"/>
      <c r="F254" s="184"/>
      <c r="G254" s="184"/>
      <c r="H254" s="184"/>
      <c r="I254" s="184"/>
      <c r="J254" s="184"/>
      <c r="K254" s="184"/>
      <c r="L254" s="184"/>
      <c r="M254" s="185"/>
      <c r="CM254" s="184"/>
      <c r="CN254" s="184"/>
      <c r="CO254" s="184"/>
      <c r="CP254" s="184"/>
      <c r="CQ254" s="184"/>
      <c r="CR254" s="184"/>
      <c r="CS254" s="184"/>
      <c r="CT254" s="184"/>
      <c r="CU254" s="184"/>
      <c r="CV254" s="184"/>
      <c r="CW254" s="184"/>
      <c r="CX254" s="184"/>
      <c r="CY254" s="184"/>
      <c r="CZ254" s="184"/>
      <c r="DA254" s="184"/>
      <c r="DB254" s="184"/>
      <c r="DC254" s="184"/>
      <c r="DD254" s="184"/>
      <c r="DE254" s="184"/>
      <c r="DF254" s="184"/>
      <c r="DG254" s="184"/>
      <c r="DH254" s="184"/>
      <c r="DI254" s="184"/>
      <c r="DJ254" s="184"/>
      <c r="DK254" s="184"/>
      <c r="DL254" s="184"/>
      <c r="DM254" s="184"/>
      <c r="DN254" s="184"/>
      <c r="DO254" s="184"/>
      <c r="DP254" s="184"/>
      <c r="DQ254" s="184"/>
      <c r="DR254" s="184"/>
      <c r="DS254" s="184"/>
      <c r="DT254" s="184"/>
      <c r="DU254" s="184"/>
      <c r="DV254" s="184"/>
      <c r="DW254" s="184"/>
      <c r="DX254" s="184"/>
      <c r="DY254" s="184"/>
      <c r="DZ254" s="184"/>
      <c r="EA254" s="184"/>
      <c r="EB254" s="184"/>
      <c r="EC254" s="184"/>
      <c r="ED254" s="184"/>
      <c r="EE254" s="184"/>
      <c r="EF254" s="184"/>
      <c r="EG254" s="184"/>
      <c r="EH254" s="184"/>
      <c r="EI254" s="184"/>
      <c r="EJ254" s="184"/>
      <c r="EK254" s="184"/>
      <c r="EL254" s="184"/>
      <c r="EM254" s="184"/>
      <c r="EN254" s="184"/>
      <c r="EO254" s="184"/>
      <c r="EP254" s="184"/>
      <c r="EQ254" s="184"/>
      <c r="ER254" s="184"/>
      <c r="ES254" s="184"/>
      <c r="ET254" s="184"/>
      <c r="EU254" s="184"/>
      <c r="EV254" s="184"/>
      <c r="EW254" s="184"/>
      <c r="EX254" s="184"/>
      <c r="EY254" s="184"/>
      <c r="EZ254" s="184"/>
      <c r="FA254" s="184"/>
      <c r="FB254" s="184"/>
      <c r="FC254" s="184"/>
      <c r="FD254" s="184"/>
      <c r="FE254" s="184"/>
      <c r="FF254" s="184"/>
      <c r="FG254" s="184"/>
      <c r="FH254" s="184"/>
      <c r="FI254" s="184"/>
      <c r="FJ254" s="184"/>
      <c r="FK254" s="184"/>
      <c r="FL254" s="184"/>
      <c r="FM254" s="184"/>
      <c r="FN254" s="184"/>
      <c r="FO254" s="184"/>
      <c r="FP254" s="184"/>
      <c r="FQ254" s="184"/>
      <c r="FR254" s="184"/>
      <c r="FS254" s="184"/>
      <c r="FT254" s="184"/>
      <c r="FU254" s="184"/>
      <c r="FV254" s="184"/>
      <c r="FW254" s="184"/>
      <c r="FX254" s="184"/>
      <c r="FY254" s="184"/>
      <c r="FZ254" s="184"/>
      <c r="GA254" s="184"/>
      <c r="GB254" s="184"/>
      <c r="GC254" s="184"/>
      <c r="GD254" s="184"/>
      <c r="GE254" s="184"/>
      <c r="GF254" s="184"/>
      <c r="GG254" s="184"/>
      <c r="GH254" s="184"/>
      <c r="GI254" s="184"/>
      <c r="GJ254" s="184"/>
      <c r="GK254" s="184"/>
      <c r="GL254" s="184"/>
      <c r="GM254" s="184"/>
      <c r="GN254" s="184"/>
      <c r="GO254" s="184"/>
      <c r="GP254" s="184"/>
      <c r="GQ254" s="184"/>
      <c r="GR254" s="184"/>
      <c r="GS254" s="184"/>
      <c r="GT254" s="184"/>
      <c r="GU254" s="184"/>
      <c r="GV254" s="184"/>
      <c r="GW254" s="184"/>
      <c r="GX254" s="184"/>
      <c r="GY254" s="184"/>
      <c r="GZ254" s="184"/>
      <c r="HA254" s="184"/>
      <c r="HB254" s="184"/>
      <c r="HC254" s="184"/>
      <c r="HD254" s="184"/>
      <c r="HE254" s="184"/>
      <c r="HF254" s="184"/>
      <c r="HG254" s="184"/>
      <c r="HH254" s="184"/>
      <c r="HI254" s="184"/>
      <c r="HJ254" s="184"/>
      <c r="HK254" s="184"/>
      <c r="HL254" s="184"/>
      <c r="HM254" s="184"/>
      <c r="HN254" s="184"/>
      <c r="HO254" s="184"/>
      <c r="HP254" s="184"/>
      <c r="HQ254" s="184"/>
      <c r="HR254" s="184"/>
      <c r="HS254" s="184"/>
      <c r="HT254" s="184"/>
      <c r="HU254" s="184"/>
      <c r="HV254" s="184"/>
      <c r="HW254" s="184"/>
      <c r="HX254" s="184"/>
      <c r="HY254" s="184"/>
      <c r="HZ254" s="184"/>
      <c r="IA254" s="184"/>
      <c r="IB254" s="184"/>
    </row>
    <row r="255" spans="3:236" ht="13.15" customHeight="1">
      <c r="C255" s="182"/>
      <c r="D255" s="183"/>
      <c r="E255" s="184"/>
      <c r="F255" s="184"/>
      <c r="G255" s="184"/>
      <c r="H255" s="184"/>
      <c r="I255" s="184"/>
      <c r="J255" s="184"/>
      <c r="K255" s="184"/>
      <c r="L255" s="184"/>
      <c r="M255" s="185"/>
      <c r="CM255" s="184"/>
      <c r="CN255" s="184"/>
      <c r="CO255" s="184"/>
      <c r="CP255" s="184"/>
      <c r="CQ255" s="184"/>
      <c r="CR255" s="184"/>
      <c r="CS255" s="184"/>
      <c r="CT255" s="184"/>
      <c r="CU255" s="184"/>
      <c r="CV255" s="184"/>
      <c r="CW255" s="184"/>
      <c r="CX255" s="184"/>
      <c r="CY255" s="184"/>
      <c r="CZ255" s="184"/>
      <c r="DA255" s="184"/>
      <c r="DB255" s="184"/>
      <c r="DC255" s="184"/>
      <c r="DD255" s="184"/>
      <c r="DE255" s="184"/>
      <c r="DF255" s="184"/>
      <c r="DG255" s="184"/>
      <c r="DH255" s="184"/>
      <c r="DI255" s="184"/>
      <c r="DJ255" s="184"/>
      <c r="DK255" s="184"/>
      <c r="DL255" s="184"/>
      <c r="DM255" s="184"/>
      <c r="DN255" s="184"/>
      <c r="DO255" s="184"/>
      <c r="DP255" s="184"/>
      <c r="DQ255" s="184"/>
      <c r="DR255" s="184"/>
      <c r="DS255" s="184"/>
      <c r="DT255" s="184"/>
      <c r="DU255" s="184"/>
      <c r="DV255" s="184"/>
      <c r="DW255" s="184"/>
      <c r="DX255" s="184"/>
      <c r="DY255" s="184"/>
      <c r="DZ255" s="184"/>
      <c r="EA255" s="184"/>
      <c r="EB255" s="184"/>
      <c r="EC255" s="184"/>
      <c r="ED255" s="184"/>
      <c r="EE255" s="184"/>
      <c r="EF255" s="184"/>
      <c r="EG255" s="184"/>
      <c r="EH255" s="184"/>
      <c r="EI255" s="184"/>
      <c r="EJ255" s="184"/>
      <c r="EK255" s="184"/>
      <c r="EL255" s="184"/>
      <c r="EM255" s="184"/>
      <c r="EN255" s="184"/>
      <c r="EO255" s="184"/>
      <c r="EP255" s="184"/>
      <c r="EQ255" s="184"/>
      <c r="ER255" s="184"/>
      <c r="ES255" s="184"/>
      <c r="ET255" s="184"/>
      <c r="EU255" s="184"/>
      <c r="EV255" s="184"/>
      <c r="EW255" s="184"/>
      <c r="EX255" s="184"/>
      <c r="EY255" s="184"/>
      <c r="EZ255" s="184"/>
      <c r="FA255" s="184"/>
      <c r="FB255" s="184"/>
      <c r="FC255" s="184"/>
      <c r="FD255" s="184"/>
      <c r="FE255" s="184"/>
      <c r="FF255" s="184"/>
      <c r="FG255" s="184"/>
      <c r="FH255" s="184"/>
      <c r="FI255" s="184"/>
      <c r="FJ255" s="184"/>
      <c r="FK255" s="184"/>
      <c r="FL255" s="184"/>
      <c r="FM255" s="184"/>
      <c r="FN255" s="184"/>
      <c r="FO255" s="184"/>
      <c r="FP255" s="184"/>
      <c r="FQ255" s="184"/>
      <c r="FR255" s="184"/>
      <c r="FS255" s="184"/>
      <c r="FT255" s="184"/>
      <c r="FU255" s="184"/>
      <c r="FV255" s="184"/>
      <c r="FW255" s="184"/>
      <c r="FX255" s="184"/>
      <c r="FY255" s="184"/>
      <c r="FZ255" s="184"/>
      <c r="GA255" s="184"/>
      <c r="GB255" s="184"/>
      <c r="GC255" s="184"/>
      <c r="GD255" s="184"/>
      <c r="GE255" s="184"/>
      <c r="GF255" s="184"/>
      <c r="GG255" s="184"/>
      <c r="GH255" s="184"/>
      <c r="GI255" s="184"/>
      <c r="GJ255" s="184"/>
      <c r="GK255" s="184"/>
      <c r="GL255" s="184"/>
      <c r="GM255" s="184"/>
      <c r="GN255" s="184"/>
      <c r="GO255" s="184"/>
      <c r="GP255" s="184"/>
      <c r="GQ255" s="184"/>
      <c r="GR255" s="184"/>
      <c r="GS255" s="184"/>
      <c r="GT255" s="184"/>
      <c r="GU255" s="184"/>
      <c r="GV255" s="184"/>
      <c r="GW255" s="184"/>
      <c r="GX255" s="184"/>
      <c r="GY255" s="184"/>
      <c r="GZ255" s="184"/>
      <c r="HA255" s="184"/>
      <c r="HB255" s="184"/>
      <c r="HC255" s="184"/>
      <c r="HD255" s="184"/>
      <c r="HE255" s="184"/>
      <c r="HF255" s="184"/>
      <c r="HG255" s="184"/>
      <c r="HH255" s="184"/>
      <c r="HI255" s="184"/>
      <c r="HJ255" s="184"/>
      <c r="HK255" s="184"/>
      <c r="HL255" s="184"/>
      <c r="HM255" s="184"/>
      <c r="HN255" s="184"/>
      <c r="HO255" s="184"/>
      <c r="HP255" s="184"/>
      <c r="HQ255" s="184"/>
      <c r="HR255" s="184"/>
      <c r="HS255" s="184"/>
      <c r="HT255" s="184"/>
      <c r="HU255" s="184"/>
      <c r="HV255" s="184"/>
      <c r="HW255" s="184"/>
      <c r="HX255" s="184"/>
      <c r="HY255" s="184"/>
      <c r="HZ255" s="184"/>
      <c r="IA255" s="184"/>
      <c r="IB255" s="184"/>
    </row>
    <row r="256" spans="3:236" ht="13.15" customHeight="1">
      <c r="C256" s="182"/>
      <c r="D256" s="183"/>
      <c r="E256" s="184"/>
      <c r="F256" s="184"/>
      <c r="G256" s="184"/>
      <c r="H256" s="184"/>
      <c r="I256" s="184"/>
      <c r="J256" s="184"/>
      <c r="K256" s="184"/>
      <c r="L256" s="184"/>
      <c r="M256" s="185"/>
      <c r="CM256" s="184"/>
      <c r="CN256" s="184"/>
      <c r="CO256" s="184"/>
      <c r="CP256" s="184"/>
      <c r="CQ256" s="184"/>
      <c r="CR256" s="184"/>
      <c r="CS256" s="184"/>
      <c r="CT256" s="184"/>
      <c r="CU256" s="184"/>
      <c r="CV256" s="184"/>
      <c r="CW256" s="184"/>
      <c r="CX256" s="184"/>
      <c r="CY256" s="184"/>
      <c r="CZ256" s="184"/>
      <c r="DA256" s="184"/>
      <c r="DB256" s="184"/>
      <c r="DC256" s="184"/>
      <c r="DD256" s="184"/>
      <c r="DE256" s="184"/>
      <c r="DF256" s="184"/>
      <c r="DG256" s="184"/>
      <c r="DH256" s="184"/>
      <c r="DI256" s="184"/>
      <c r="DJ256" s="184"/>
      <c r="DK256" s="184"/>
      <c r="DL256" s="184"/>
      <c r="DM256" s="184"/>
      <c r="DN256" s="184"/>
      <c r="DO256" s="184"/>
      <c r="DP256" s="184"/>
      <c r="DQ256" s="184"/>
      <c r="DR256" s="184"/>
      <c r="DS256" s="184"/>
      <c r="DT256" s="184"/>
      <c r="DU256" s="184"/>
      <c r="DV256" s="184"/>
      <c r="DW256" s="184"/>
      <c r="DX256" s="184"/>
      <c r="DY256" s="184"/>
      <c r="DZ256" s="184"/>
      <c r="EA256" s="184"/>
      <c r="EB256" s="184"/>
      <c r="EC256" s="184"/>
      <c r="ED256" s="184"/>
      <c r="EE256" s="184"/>
      <c r="EF256" s="184"/>
      <c r="EG256" s="184"/>
      <c r="EH256" s="184"/>
      <c r="EI256" s="184"/>
      <c r="EJ256" s="184"/>
      <c r="EK256" s="184"/>
      <c r="EL256" s="184"/>
      <c r="EM256" s="184"/>
      <c r="EN256" s="184"/>
      <c r="EO256" s="184"/>
      <c r="EP256" s="184"/>
      <c r="EQ256" s="184"/>
      <c r="ER256" s="184"/>
      <c r="ES256" s="184"/>
      <c r="ET256" s="184"/>
      <c r="EU256" s="184"/>
      <c r="EV256" s="184"/>
      <c r="EW256" s="184"/>
      <c r="EX256" s="184"/>
      <c r="EY256" s="184"/>
      <c r="EZ256" s="184"/>
      <c r="FA256" s="184"/>
      <c r="FB256" s="184"/>
      <c r="FC256" s="184"/>
      <c r="FD256" s="184"/>
      <c r="FE256" s="184"/>
      <c r="FF256" s="184"/>
      <c r="FG256" s="184"/>
      <c r="FH256" s="184"/>
      <c r="FI256" s="184"/>
      <c r="FJ256" s="184"/>
      <c r="FK256" s="184"/>
      <c r="FL256" s="184"/>
      <c r="FM256" s="184"/>
      <c r="FN256" s="184"/>
      <c r="FO256" s="184"/>
      <c r="FP256" s="184"/>
      <c r="FQ256" s="184"/>
      <c r="FR256" s="184"/>
      <c r="FS256" s="184"/>
      <c r="FT256" s="184"/>
      <c r="FU256" s="184"/>
      <c r="FV256" s="184"/>
      <c r="FW256" s="184"/>
      <c r="FX256" s="184"/>
      <c r="FY256" s="184"/>
      <c r="FZ256" s="184"/>
      <c r="GA256" s="184"/>
      <c r="GB256" s="184"/>
      <c r="GC256" s="184"/>
      <c r="GD256" s="184"/>
      <c r="GE256" s="184"/>
      <c r="GF256" s="184"/>
      <c r="GG256" s="184"/>
      <c r="GH256" s="184"/>
      <c r="GI256" s="184"/>
      <c r="GJ256" s="184"/>
      <c r="GK256" s="184"/>
      <c r="GL256" s="184"/>
      <c r="GM256" s="184"/>
      <c r="GN256" s="184"/>
      <c r="GO256" s="184"/>
      <c r="GP256" s="184"/>
      <c r="GQ256" s="184"/>
      <c r="GR256" s="184"/>
      <c r="GS256" s="184"/>
      <c r="GT256" s="184"/>
      <c r="GU256" s="184"/>
      <c r="GV256" s="184"/>
      <c r="GW256" s="184"/>
      <c r="GX256" s="184"/>
      <c r="GY256" s="184"/>
      <c r="GZ256" s="184"/>
      <c r="HA256" s="184"/>
      <c r="HB256" s="184"/>
      <c r="HC256" s="184"/>
      <c r="HD256" s="184"/>
      <c r="HE256" s="184"/>
      <c r="HF256" s="184"/>
      <c r="HG256" s="184"/>
      <c r="HH256" s="184"/>
      <c r="HI256" s="184"/>
      <c r="HJ256" s="184"/>
      <c r="HK256" s="184"/>
      <c r="HL256" s="184"/>
      <c r="HM256" s="184"/>
      <c r="HN256" s="184"/>
      <c r="HO256" s="184"/>
      <c r="HP256" s="184"/>
      <c r="HQ256" s="184"/>
      <c r="HR256" s="184"/>
      <c r="HS256" s="184"/>
      <c r="HT256" s="184"/>
      <c r="HU256" s="184"/>
      <c r="HV256" s="184"/>
      <c r="HW256" s="184"/>
      <c r="HX256" s="184"/>
      <c r="HY256" s="184"/>
      <c r="HZ256" s="184"/>
      <c r="IA256" s="184"/>
      <c r="IB256" s="184"/>
    </row>
    <row r="257" spans="3:236" ht="13.15" customHeight="1">
      <c r="C257" s="182"/>
      <c r="D257" s="183"/>
      <c r="E257" s="184"/>
      <c r="F257" s="184"/>
      <c r="G257" s="184"/>
      <c r="H257" s="184"/>
      <c r="I257" s="184"/>
      <c r="J257" s="184"/>
      <c r="K257" s="184"/>
      <c r="L257" s="184"/>
      <c r="M257" s="185"/>
      <c r="CM257" s="184"/>
      <c r="CN257" s="184"/>
      <c r="CO257" s="184"/>
      <c r="CP257" s="184"/>
      <c r="CQ257" s="184"/>
      <c r="CR257" s="184"/>
      <c r="CS257" s="184"/>
      <c r="CT257" s="184"/>
      <c r="CU257" s="184"/>
      <c r="CV257" s="184"/>
      <c r="CW257" s="184"/>
      <c r="CX257" s="184"/>
      <c r="CY257" s="184"/>
      <c r="CZ257" s="184"/>
      <c r="DA257" s="184"/>
      <c r="DB257" s="184"/>
      <c r="DC257" s="184"/>
      <c r="DD257" s="184"/>
      <c r="DE257" s="184"/>
      <c r="DF257" s="184"/>
      <c r="DG257" s="184"/>
      <c r="DH257" s="184"/>
      <c r="DI257" s="184"/>
      <c r="DJ257" s="184"/>
      <c r="DK257" s="184"/>
      <c r="DL257" s="184"/>
      <c r="DM257" s="184"/>
      <c r="DN257" s="184"/>
      <c r="DO257" s="184"/>
      <c r="DP257" s="184"/>
      <c r="DQ257" s="184"/>
      <c r="DR257" s="184"/>
      <c r="DS257" s="184"/>
      <c r="DT257" s="184"/>
      <c r="DU257" s="184"/>
      <c r="DV257" s="184"/>
      <c r="DW257" s="184"/>
      <c r="DX257" s="184"/>
      <c r="DY257" s="184"/>
      <c r="DZ257" s="184"/>
      <c r="EA257" s="184"/>
      <c r="EB257" s="184"/>
      <c r="EC257" s="184"/>
      <c r="ED257" s="184"/>
      <c r="EE257" s="184"/>
      <c r="EF257" s="184"/>
      <c r="EG257" s="184"/>
      <c r="EH257" s="184"/>
      <c r="EI257" s="184"/>
      <c r="EJ257" s="184"/>
      <c r="EK257" s="184"/>
      <c r="EL257" s="184"/>
      <c r="EM257" s="184"/>
      <c r="EN257" s="184"/>
      <c r="EO257" s="184"/>
      <c r="EP257" s="184"/>
      <c r="EQ257" s="184"/>
      <c r="ER257" s="184"/>
      <c r="ES257" s="184"/>
      <c r="ET257" s="184"/>
      <c r="EU257" s="184"/>
      <c r="EV257" s="184"/>
      <c r="EW257" s="184"/>
      <c r="EX257" s="184"/>
      <c r="EY257" s="184"/>
      <c r="EZ257" s="184"/>
      <c r="FA257" s="184"/>
      <c r="FB257" s="184"/>
      <c r="FC257" s="184"/>
      <c r="FD257" s="184"/>
      <c r="FE257" s="184"/>
      <c r="FF257" s="184"/>
      <c r="FG257" s="184"/>
      <c r="FH257" s="184"/>
      <c r="FI257" s="184"/>
      <c r="FJ257" s="184"/>
      <c r="FK257" s="184"/>
      <c r="FL257" s="184"/>
      <c r="FM257" s="184"/>
      <c r="FN257" s="184"/>
      <c r="FO257" s="184"/>
      <c r="FP257" s="184"/>
      <c r="FQ257" s="184"/>
      <c r="FR257" s="184"/>
      <c r="FS257" s="184"/>
      <c r="FT257" s="184"/>
      <c r="FU257" s="184"/>
      <c r="FV257" s="184"/>
      <c r="FW257" s="184"/>
      <c r="FX257" s="184"/>
      <c r="FY257" s="184"/>
      <c r="FZ257" s="184"/>
      <c r="GA257" s="184"/>
      <c r="GB257" s="184"/>
      <c r="GC257" s="184"/>
      <c r="GD257" s="184"/>
      <c r="GE257" s="184"/>
      <c r="GF257" s="184"/>
      <c r="GG257" s="184"/>
      <c r="GH257" s="184"/>
      <c r="GI257" s="184"/>
      <c r="GJ257" s="184"/>
      <c r="GK257" s="184"/>
      <c r="GL257" s="184"/>
      <c r="GM257" s="184"/>
      <c r="GN257" s="184"/>
      <c r="GO257" s="184"/>
      <c r="GP257" s="184"/>
      <c r="GQ257" s="184"/>
      <c r="GR257" s="184"/>
      <c r="GS257" s="184"/>
      <c r="GT257" s="184"/>
      <c r="GU257" s="184"/>
      <c r="GV257" s="184"/>
      <c r="GW257" s="184"/>
      <c r="GX257" s="184"/>
      <c r="GY257" s="184"/>
      <c r="GZ257" s="184"/>
      <c r="HA257" s="184"/>
      <c r="HB257" s="184"/>
      <c r="HC257" s="184"/>
      <c r="HD257" s="184"/>
      <c r="HE257" s="184"/>
      <c r="HF257" s="184"/>
      <c r="HG257" s="184"/>
      <c r="HH257" s="184"/>
      <c r="HI257" s="184"/>
      <c r="HJ257" s="184"/>
      <c r="HK257" s="184"/>
      <c r="HL257" s="184"/>
      <c r="HM257" s="184"/>
      <c r="HN257" s="184"/>
      <c r="HO257" s="184"/>
      <c r="HP257" s="184"/>
      <c r="HQ257" s="184"/>
      <c r="HR257" s="184"/>
      <c r="HS257" s="184"/>
      <c r="HT257" s="184"/>
      <c r="HU257" s="184"/>
      <c r="HV257" s="184"/>
      <c r="HW257" s="184"/>
      <c r="HX257" s="184"/>
      <c r="HY257" s="184"/>
      <c r="HZ257" s="184"/>
      <c r="IA257" s="184"/>
      <c r="IB257" s="184"/>
    </row>
    <row r="258" spans="3:236" ht="13.15" customHeight="1">
      <c r="C258" s="182"/>
      <c r="D258" s="183"/>
      <c r="E258" s="184"/>
      <c r="F258" s="184"/>
      <c r="G258" s="184"/>
      <c r="H258" s="184"/>
      <c r="I258" s="184"/>
      <c r="J258" s="184"/>
      <c r="K258" s="184"/>
      <c r="L258" s="184"/>
      <c r="M258" s="185"/>
      <c r="CM258" s="184"/>
      <c r="CN258" s="184"/>
      <c r="CO258" s="184"/>
      <c r="CP258" s="184"/>
      <c r="CQ258" s="184"/>
      <c r="CR258" s="184"/>
      <c r="CS258" s="184"/>
      <c r="CT258" s="184"/>
      <c r="CU258" s="184"/>
      <c r="CV258" s="184"/>
      <c r="CW258" s="184"/>
      <c r="CX258" s="184"/>
      <c r="CY258" s="184"/>
      <c r="CZ258" s="184"/>
      <c r="DA258" s="184"/>
      <c r="DB258" s="184"/>
      <c r="DC258" s="184"/>
      <c r="DD258" s="184"/>
      <c r="DE258" s="184"/>
      <c r="DF258" s="184"/>
      <c r="DG258" s="184"/>
      <c r="DH258" s="184"/>
      <c r="DI258" s="184"/>
      <c r="DJ258" s="184"/>
      <c r="DK258" s="184"/>
      <c r="DL258" s="184"/>
      <c r="DM258" s="184"/>
      <c r="DN258" s="184"/>
      <c r="DO258" s="184"/>
      <c r="DP258" s="184"/>
      <c r="DQ258" s="184"/>
      <c r="DR258" s="184"/>
      <c r="DS258" s="184"/>
      <c r="DT258" s="184"/>
      <c r="DU258" s="184"/>
      <c r="DV258" s="184"/>
      <c r="DW258" s="184"/>
      <c r="DX258" s="184"/>
      <c r="DY258" s="184"/>
      <c r="DZ258" s="184"/>
      <c r="EA258" s="184"/>
      <c r="EB258" s="184"/>
      <c r="EC258" s="184"/>
      <c r="ED258" s="184"/>
      <c r="EE258" s="184"/>
      <c r="EF258" s="184"/>
      <c r="EG258" s="184"/>
      <c r="EH258" s="184"/>
      <c r="EI258" s="184"/>
      <c r="EJ258" s="184"/>
      <c r="EK258" s="184"/>
      <c r="EL258" s="184"/>
      <c r="EM258" s="184"/>
      <c r="EN258" s="184"/>
      <c r="EO258" s="184"/>
      <c r="EP258" s="184"/>
      <c r="EQ258" s="184"/>
      <c r="ER258" s="184"/>
      <c r="ES258" s="184"/>
      <c r="ET258" s="184"/>
      <c r="EU258" s="184"/>
      <c r="EV258" s="184"/>
      <c r="EW258" s="184"/>
      <c r="EX258" s="184"/>
      <c r="EY258" s="184"/>
      <c r="EZ258" s="184"/>
      <c r="FA258" s="184"/>
      <c r="FB258" s="184"/>
      <c r="FC258" s="184"/>
      <c r="FD258" s="184"/>
      <c r="FE258" s="184"/>
      <c r="FF258" s="184"/>
      <c r="FG258" s="184"/>
      <c r="FH258" s="184"/>
      <c r="FI258" s="184"/>
      <c r="FJ258" s="184"/>
      <c r="FK258" s="184"/>
      <c r="FL258" s="184"/>
      <c r="FM258" s="184"/>
      <c r="FN258" s="184"/>
      <c r="FO258" s="184"/>
      <c r="FP258" s="184"/>
      <c r="FQ258" s="184"/>
      <c r="FR258" s="184"/>
      <c r="FS258" s="184"/>
      <c r="FT258" s="184"/>
      <c r="FU258" s="184"/>
      <c r="FV258" s="184"/>
      <c r="FW258" s="184"/>
      <c r="FX258" s="184"/>
      <c r="FY258" s="184"/>
      <c r="FZ258" s="184"/>
      <c r="GA258" s="184"/>
      <c r="GB258" s="184"/>
      <c r="GC258" s="184"/>
      <c r="GD258" s="184"/>
      <c r="GE258" s="184"/>
      <c r="GF258" s="184"/>
      <c r="GG258" s="184"/>
      <c r="GH258" s="184"/>
      <c r="GI258" s="184"/>
      <c r="GJ258" s="184"/>
      <c r="GK258" s="184"/>
      <c r="GL258" s="184"/>
      <c r="GM258" s="184"/>
      <c r="GN258" s="184"/>
      <c r="GO258" s="184"/>
      <c r="GP258" s="184"/>
      <c r="GQ258" s="184"/>
      <c r="GR258" s="184"/>
      <c r="GS258" s="184"/>
      <c r="GT258" s="184"/>
      <c r="GU258" s="184"/>
      <c r="GV258" s="184"/>
      <c r="GW258" s="184"/>
      <c r="GX258" s="184"/>
      <c r="GY258" s="184"/>
      <c r="GZ258" s="184"/>
      <c r="HA258" s="184"/>
      <c r="HB258" s="184"/>
      <c r="HC258" s="184"/>
      <c r="HD258" s="184"/>
      <c r="HE258" s="184"/>
      <c r="HF258" s="184"/>
      <c r="HG258" s="184"/>
      <c r="HH258" s="184"/>
      <c r="HI258" s="184"/>
      <c r="HJ258" s="184"/>
      <c r="HK258" s="184"/>
      <c r="HL258" s="184"/>
      <c r="HM258" s="184"/>
      <c r="HN258" s="184"/>
      <c r="HO258" s="184"/>
      <c r="HP258" s="184"/>
      <c r="HQ258" s="184"/>
      <c r="HR258" s="184"/>
      <c r="HS258" s="184"/>
      <c r="HT258" s="184"/>
      <c r="HU258" s="184"/>
      <c r="HV258" s="184"/>
      <c r="HW258" s="184"/>
      <c r="HX258" s="184"/>
      <c r="HY258" s="184"/>
      <c r="HZ258" s="184"/>
      <c r="IA258" s="184"/>
      <c r="IB258" s="184"/>
    </row>
    <row r="259" spans="3:236" ht="13.15" customHeight="1">
      <c r="C259" s="182"/>
      <c r="D259" s="183"/>
      <c r="E259" s="184"/>
      <c r="F259" s="184"/>
      <c r="G259" s="184"/>
      <c r="H259" s="184"/>
      <c r="I259" s="184"/>
      <c r="J259" s="184"/>
      <c r="K259" s="184"/>
      <c r="L259" s="184"/>
      <c r="M259" s="185"/>
      <c r="CM259" s="184"/>
      <c r="CN259" s="184"/>
      <c r="CO259" s="184"/>
      <c r="CP259" s="184"/>
      <c r="CQ259" s="184"/>
      <c r="CR259" s="184"/>
      <c r="CS259" s="184"/>
      <c r="CT259" s="184"/>
      <c r="CU259" s="184"/>
      <c r="CV259" s="184"/>
      <c r="CW259" s="184"/>
      <c r="CX259" s="184"/>
      <c r="CY259" s="184"/>
      <c r="CZ259" s="184"/>
      <c r="DA259" s="184"/>
      <c r="DB259" s="184"/>
      <c r="DC259" s="184"/>
      <c r="DD259" s="184"/>
      <c r="DE259" s="184"/>
      <c r="DF259" s="184"/>
      <c r="DG259" s="184"/>
      <c r="DH259" s="184"/>
      <c r="DI259" s="184"/>
      <c r="DJ259" s="184"/>
      <c r="DK259" s="184"/>
      <c r="DL259" s="184"/>
      <c r="DM259" s="184"/>
      <c r="DN259" s="184"/>
      <c r="DO259" s="184"/>
      <c r="DP259" s="184"/>
      <c r="DQ259" s="184"/>
      <c r="DR259" s="184"/>
      <c r="DS259" s="184"/>
      <c r="DT259" s="184"/>
      <c r="DU259" s="184"/>
      <c r="DV259" s="184"/>
      <c r="DW259" s="184"/>
      <c r="DX259" s="184"/>
      <c r="DY259" s="184"/>
      <c r="DZ259" s="184"/>
      <c r="EA259" s="184"/>
      <c r="EB259" s="184"/>
      <c r="EC259" s="184"/>
      <c r="ED259" s="184"/>
      <c r="EE259" s="184"/>
      <c r="EF259" s="184"/>
      <c r="EG259" s="184"/>
      <c r="EH259" s="184"/>
      <c r="EI259" s="184"/>
      <c r="EJ259" s="184"/>
      <c r="EK259" s="184"/>
      <c r="EL259" s="184"/>
      <c r="EM259" s="184"/>
      <c r="EN259" s="184"/>
      <c r="EO259" s="184"/>
      <c r="EP259" s="184"/>
      <c r="EQ259" s="184"/>
      <c r="ER259" s="184"/>
      <c r="ES259" s="184"/>
      <c r="ET259" s="184"/>
      <c r="EU259" s="184"/>
      <c r="EV259" s="184"/>
      <c r="EW259" s="184"/>
      <c r="EX259" s="184"/>
      <c r="EY259" s="184"/>
      <c r="EZ259" s="184"/>
      <c r="FA259" s="184"/>
      <c r="FB259" s="184"/>
      <c r="FC259" s="184"/>
      <c r="FD259" s="184"/>
      <c r="FE259" s="184"/>
      <c r="FF259" s="184"/>
      <c r="FG259" s="184"/>
      <c r="FH259" s="184"/>
      <c r="FI259" s="184"/>
      <c r="FJ259" s="184"/>
      <c r="FK259" s="184"/>
      <c r="FL259" s="184"/>
      <c r="FM259" s="184"/>
      <c r="FN259" s="184"/>
      <c r="FO259" s="184"/>
      <c r="FP259" s="184"/>
      <c r="FQ259" s="184"/>
      <c r="FR259" s="184"/>
      <c r="FS259" s="184"/>
      <c r="FT259" s="184"/>
      <c r="FU259" s="184"/>
      <c r="FV259" s="184"/>
      <c r="FW259" s="184"/>
      <c r="FX259" s="184"/>
      <c r="FY259" s="184"/>
      <c r="FZ259" s="184"/>
      <c r="GA259" s="184"/>
      <c r="GB259" s="184"/>
      <c r="GC259" s="184"/>
      <c r="GD259" s="184"/>
      <c r="GE259" s="184"/>
      <c r="GF259" s="184"/>
      <c r="GG259" s="184"/>
      <c r="GH259" s="184"/>
      <c r="GI259" s="184"/>
      <c r="GJ259" s="184"/>
      <c r="GK259" s="184"/>
      <c r="GL259" s="184"/>
      <c r="GM259" s="184"/>
      <c r="GN259" s="184"/>
      <c r="GO259" s="184"/>
      <c r="GP259" s="184"/>
      <c r="GQ259" s="184"/>
      <c r="GR259" s="184"/>
      <c r="GS259" s="184"/>
      <c r="GT259" s="184"/>
      <c r="GU259" s="184"/>
      <c r="GV259" s="184"/>
      <c r="GW259" s="184"/>
      <c r="GX259" s="184"/>
      <c r="GY259" s="184"/>
      <c r="GZ259" s="184"/>
      <c r="HA259" s="184"/>
      <c r="HB259" s="184"/>
      <c r="HC259" s="184"/>
      <c r="HD259" s="184"/>
      <c r="HE259" s="184"/>
      <c r="HF259" s="184"/>
      <c r="HG259" s="184"/>
      <c r="HH259" s="184"/>
      <c r="HI259" s="184"/>
      <c r="HJ259" s="184"/>
      <c r="HK259" s="184"/>
      <c r="HL259" s="184"/>
      <c r="HM259" s="184"/>
      <c r="HN259" s="184"/>
      <c r="HO259" s="184"/>
      <c r="HP259" s="184"/>
      <c r="HQ259" s="184"/>
      <c r="HR259" s="184"/>
      <c r="HS259" s="184"/>
      <c r="HT259" s="184"/>
      <c r="HU259" s="184"/>
      <c r="HV259" s="184"/>
      <c r="HW259" s="184"/>
      <c r="HX259" s="184"/>
      <c r="HY259" s="184"/>
      <c r="HZ259" s="184"/>
      <c r="IA259" s="184"/>
      <c r="IB259" s="184"/>
    </row>
    <row r="260" spans="3:236" ht="13.15" customHeight="1">
      <c r="C260" s="182"/>
      <c r="D260" s="183"/>
      <c r="E260" s="184"/>
      <c r="F260" s="184"/>
      <c r="G260" s="184"/>
      <c r="H260" s="184"/>
      <c r="I260" s="184"/>
      <c r="J260" s="184"/>
      <c r="K260" s="184"/>
      <c r="L260" s="184"/>
      <c r="M260" s="185"/>
      <c r="CM260" s="184"/>
      <c r="CN260" s="184"/>
      <c r="CO260" s="184"/>
      <c r="CP260" s="184"/>
      <c r="CQ260" s="184"/>
      <c r="CR260" s="184"/>
      <c r="CS260" s="184"/>
      <c r="CT260" s="184"/>
      <c r="CU260" s="184"/>
      <c r="CV260" s="184"/>
      <c r="CW260" s="184"/>
      <c r="CX260" s="184"/>
      <c r="CY260" s="184"/>
      <c r="CZ260" s="184"/>
      <c r="DA260" s="184"/>
      <c r="DB260" s="184"/>
      <c r="DC260" s="184"/>
      <c r="DD260" s="184"/>
      <c r="DE260" s="184"/>
      <c r="DF260" s="184"/>
      <c r="DG260" s="184"/>
      <c r="DH260" s="184"/>
      <c r="DI260" s="184"/>
      <c r="DJ260" s="184"/>
      <c r="DK260" s="184"/>
      <c r="DL260" s="184"/>
      <c r="DM260" s="184"/>
      <c r="DN260" s="184"/>
      <c r="DO260" s="184"/>
      <c r="DP260" s="184"/>
      <c r="DQ260" s="184"/>
      <c r="DR260" s="184"/>
      <c r="DS260" s="184"/>
      <c r="DT260" s="184"/>
      <c r="DU260" s="184"/>
      <c r="DV260" s="184"/>
      <c r="DW260" s="184"/>
      <c r="DX260" s="184"/>
      <c r="DY260" s="184"/>
      <c r="DZ260" s="184"/>
      <c r="EA260" s="184"/>
      <c r="EB260" s="184"/>
      <c r="EC260" s="184"/>
      <c r="ED260" s="184"/>
      <c r="EE260" s="184"/>
      <c r="EF260" s="184"/>
      <c r="EG260" s="184"/>
      <c r="EH260" s="184"/>
      <c r="EI260" s="184"/>
      <c r="EJ260" s="184"/>
      <c r="EK260" s="184"/>
      <c r="EL260" s="184"/>
      <c r="EM260" s="184"/>
      <c r="EN260" s="184"/>
      <c r="EO260" s="184"/>
      <c r="EP260" s="184"/>
      <c r="EQ260" s="184"/>
      <c r="ER260" s="184"/>
      <c r="ES260" s="184"/>
      <c r="ET260" s="184"/>
      <c r="EU260" s="184"/>
      <c r="EV260" s="184"/>
      <c r="EW260" s="184"/>
      <c r="EX260" s="184"/>
      <c r="EY260" s="184"/>
      <c r="EZ260" s="184"/>
      <c r="FA260" s="184"/>
      <c r="FB260" s="184"/>
      <c r="FC260" s="184"/>
      <c r="FD260" s="184"/>
      <c r="FE260" s="184"/>
      <c r="FF260" s="184"/>
      <c r="FG260" s="184"/>
      <c r="FH260" s="184"/>
      <c r="FI260" s="184"/>
      <c r="FJ260" s="184"/>
      <c r="FK260" s="184"/>
      <c r="FL260" s="184"/>
      <c r="FM260" s="184"/>
      <c r="FN260" s="184"/>
      <c r="FO260" s="184"/>
      <c r="FP260" s="184"/>
      <c r="FQ260" s="184"/>
      <c r="FR260" s="184"/>
      <c r="FS260" s="184"/>
      <c r="FT260" s="184"/>
      <c r="FU260" s="184"/>
      <c r="FV260" s="184"/>
      <c r="FW260" s="184"/>
      <c r="FX260" s="184"/>
      <c r="FY260" s="184"/>
      <c r="FZ260" s="184"/>
      <c r="GA260" s="184"/>
      <c r="GB260" s="184"/>
      <c r="GC260" s="184"/>
      <c r="GD260" s="184"/>
      <c r="GE260" s="184"/>
      <c r="GF260" s="184"/>
      <c r="GG260" s="184"/>
      <c r="GH260" s="184"/>
      <c r="GI260" s="184"/>
      <c r="GJ260" s="184"/>
      <c r="GK260" s="184"/>
      <c r="GL260" s="184"/>
      <c r="GM260" s="184"/>
      <c r="GN260" s="184"/>
      <c r="GO260" s="184"/>
      <c r="GP260" s="184"/>
      <c r="GQ260" s="184"/>
      <c r="GR260" s="184"/>
      <c r="GS260" s="184"/>
      <c r="GT260" s="184"/>
      <c r="GU260" s="184"/>
      <c r="GV260" s="184"/>
      <c r="GW260" s="184"/>
      <c r="GX260" s="184"/>
      <c r="GY260" s="184"/>
      <c r="GZ260" s="184"/>
      <c r="HA260" s="184"/>
      <c r="HB260" s="184"/>
      <c r="HC260" s="184"/>
      <c r="HD260" s="184"/>
      <c r="HE260" s="184"/>
      <c r="HF260" s="184"/>
      <c r="HG260" s="184"/>
      <c r="HH260" s="184"/>
      <c r="HI260" s="184"/>
      <c r="HJ260" s="184"/>
      <c r="HK260" s="184"/>
      <c r="HL260" s="184"/>
      <c r="HM260" s="184"/>
      <c r="HN260" s="184"/>
      <c r="HO260" s="184"/>
      <c r="HP260" s="184"/>
      <c r="HQ260" s="184"/>
      <c r="HR260" s="184"/>
      <c r="HS260" s="184"/>
      <c r="HT260" s="184"/>
      <c r="HU260" s="184"/>
      <c r="HV260" s="184"/>
      <c r="HW260" s="184"/>
      <c r="HX260" s="184"/>
      <c r="HY260" s="184"/>
      <c r="HZ260" s="184"/>
      <c r="IA260" s="184"/>
      <c r="IB260" s="184"/>
    </row>
    <row r="261" spans="3:236" ht="13.15" customHeight="1">
      <c r="C261" s="182"/>
      <c r="D261" s="183"/>
      <c r="E261" s="184"/>
      <c r="F261" s="184"/>
      <c r="G261" s="184"/>
      <c r="H261" s="184"/>
      <c r="I261" s="184"/>
      <c r="J261" s="184"/>
      <c r="K261" s="184"/>
      <c r="L261" s="184"/>
      <c r="M261" s="185"/>
      <c r="CM261" s="184"/>
      <c r="CN261" s="184"/>
      <c r="CO261" s="184"/>
      <c r="CP261" s="184"/>
      <c r="CQ261" s="184"/>
      <c r="CR261" s="184"/>
      <c r="CS261" s="184"/>
      <c r="CT261" s="184"/>
      <c r="CU261" s="184"/>
      <c r="CV261" s="184"/>
      <c r="CW261" s="184"/>
      <c r="CX261" s="184"/>
      <c r="CY261" s="184"/>
      <c r="CZ261" s="184"/>
      <c r="DA261" s="184"/>
      <c r="DB261" s="184"/>
      <c r="DC261" s="184"/>
      <c r="DD261" s="184"/>
      <c r="DE261" s="184"/>
      <c r="DF261" s="184"/>
      <c r="DG261" s="184"/>
      <c r="DH261" s="184"/>
      <c r="DI261" s="184"/>
      <c r="DJ261" s="184"/>
      <c r="DK261" s="184"/>
      <c r="DL261" s="184"/>
      <c r="DM261" s="184"/>
      <c r="DN261" s="184"/>
      <c r="DO261" s="184"/>
      <c r="DP261" s="184"/>
      <c r="DQ261" s="184"/>
      <c r="DR261" s="184"/>
      <c r="DS261" s="184"/>
      <c r="DT261" s="184"/>
      <c r="DU261" s="184"/>
      <c r="DV261" s="184"/>
      <c r="DW261" s="184"/>
      <c r="DX261" s="184"/>
      <c r="DY261" s="184"/>
      <c r="DZ261" s="184"/>
      <c r="EA261" s="184"/>
      <c r="EB261" s="184"/>
      <c r="EC261" s="184"/>
      <c r="ED261" s="184"/>
      <c r="EE261" s="184"/>
      <c r="EF261" s="184"/>
      <c r="EG261" s="184"/>
      <c r="EH261" s="184"/>
      <c r="EI261" s="184"/>
      <c r="EJ261" s="184"/>
      <c r="EK261" s="184"/>
      <c r="EL261" s="184"/>
      <c r="EM261" s="184"/>
      <c r="EN261" s="184"/>
      <c r="EO261" s="184"/>
      <c r="EP261" s="184"/>
      <c r="EQ261" s="184"/>
      <c r="ER261" s="184"/>
      <c r="ES261" s="184"/>
      <c r="ET261" s="184"/>
      <c r="EU261" s="184"/>
      <c r="EV261" s="184"/>
      <c r="EW261" s="184"/>
      <c r="EX261" s="184"/>
      <c r="EY261" s="184"/>
      <c r="EZ261" s="184"/>
      <c r="FA261" s="184"/>
      <c r="FB261" s="184"/>
      <c r="FC261" s="184"/>
      <c r="FD261" s="184"/>
      <c r="FE261" s="184"/>
      <c r="FF261" s="184"/>
      <c r="FG261" s="184"/>
      <c r="FH261" s="184"/>
      <c r="FI261" s="184"/>
      <c r="FJ261" s="184"/>
      <c r="FK261" s="184"/>
      <c r="FL261" s="184"/>
      <c r="FM261" s="184"/>
      <c r="FN261" s="184"/>
      <c r="FO261" s="184"/>
      <c r="FP261" s="184"/>
      <c r="FQ261" s="184"/>
      <c r="FR261" s="184"/>
      <c r="FS261" s="184"/>
      <c r="FT261" s="184"/>
      <c r="FU261" s="184"/>
      <c r="FV261" s="184"/>
      <c r="FW261" s="184"/>
      <c r="FX261" s="184"/>
      <c r="FY261" s="184"/>
      <c r="FZ261" s="184"/>
      <c r="GA261" s="184"/>
      <c r="GB261" s="184"/>
      <c r="GC261" s="184"/>
      <c r="GD261" s="184"/>
      <c r="GE261" s="184"/>
      <c r="GF261" s="184"/>
      <c r="GG261" s="184"/>
      <c r="GH261" s="184"/>
      <c r="GI261" s="184"/>
      <c r="GJ261" s="184"/>
      <c r="GK261" s="184"/>
      <c r="GL261" s="184"/>
      <c r="GM261" s="184"/>
      <c r="GN261" s="184"/>
      <c r="GO261" s="184"/>
      <c r="GP261" s="184"/>
      <c r="GQ261" s="184"/>
      <c r="GR261" s="184"/>
      <c r="GS261" s="184"/>
      <c r="GT261" s="184"/>
      <c r="GU261" s="184"/>
      <c r="GV261" s="184"/>
      <c r="GW261" s="184"/>
      <c r="GX261" s="184"/>
      <c r="GY261" s="184"/>
      <c r="GZ261" s="184"/>
      <c r="HA261" s="184"/>
      <c r="HB261" s="184"/>
      <c r="HC261" s="184"/>
      <c r="HD261" s="184"/>
      <c r="HE261" s="184"/>
      <c r="HF261" s="184"/>
      <c r="HG261" s="184"/>
      <c r="HH261" s="184"/>
      <c r="HI261" s="184"/>
      <c r="HJ261" s="184"/>
      <c r="HK261" s="184"/>
      <c r="HL261" s="184"/>
      <c r="HM261" s="184"/>
      <c r="HN261" s="184"/>
      <c r="HO261" s="184"/>
      <c r="HP261" s="184"/>
      <c r="HQ261" s="184"/>
      <c r="HR261" s="184"/>
      <c r="HS261" s="184"/>
      <c r="HT261" s="184"/>
      <c r="HU261" s="184"/>
      <c r="HV261" s="184"/>
      <c r="HW261" s="184"/>
      <c r="HX261" s="184"/>
      <c r="HY261" s="184"/>
      <c r="HZ261" s="184"/>
      <c r="IA261" s="184"/>
      <c r="IB261" s="184"/>
    </row>
    <row r="262" spans="3:236" ht="13.15" customHeight="1">
      <c r="C262" s="182"/>
      <c r="D262" s="183"/>
      <c r="E262" s="184"/>
      <c r="F262" s="184"/>
      <c r="G262" s="184"/>
      <c r="H262" s="184"/>
      <c r="I262" s="184"/>
      <c r="J262" s="184"/>
      <c r="K262" s="184"/>
      <c r="L262" s="184"/>
      <c r="M262" s="185"/>
      <c r="CM262" s="184"/>
      <c r="CN262" s="184"/>
      <c r="CO262" s="184"/>
      <c r="CP262" s="184"/>
      <c r="CQ262" s="184"/>
      <c r="CR262" s="184"/>
      <c r="CS262" s="184"/>
      <c r="CT262" s="184"/>
      <c r="CU262" s="184"/>
      <c r="CV262" s="184"/>
      <c r="CW262" s="184"/>
      <c r="CX262" s="184"/>
      <c r="CY262" s="184"/>
      <c r="CZ262" s="184"/>
      <c r="DA262" s="184"/>
      <c r="DB262" s="184"/>
      <c r="DC262" s="184"/>
      <c r="DD262" s="184"/>
      <c r="DE262" s="184"/>
      <c r="DF262" s="184"/>
      <c r="DG262" s="184"/>
      <c r="DH262" s="184"/>
      <c r="DI262" s="184"/>
      <c r="DJ262" s="184"/>
      <c r="DK262" s="184"/>
      <c r="DL262" s="184"/>
      <c r="DM262" s="184"/>
      <c r="DN262" s="184"/>
      <c r="DO262" s="184"/>
      <c r="DP262" s="184"/>
      <c r="DQ262" s="184"/>
      <c r="DR262" s="184"/>
      <c r="DS262" s="184"/>
      <c r="DT262" s="184"/>
      <c r="DU262" s="184"/>
      <c r="DV262" s="184"/>
      <c r="DW262" s="184"/>
      <c r="DX262" s="184"/>
      <c r="DY262" s="184"/>
      <c r="DZ262" s="184"/>
      <c r="EA262" s="184"/>
      <c r="EB262" s="184"/>
      <c r="EC262" s="184"/>
      <c r="ED262" s="184"/>
      <c r="EE262" s="184"/>
      <c r="EF262" s="184"/>
      <c r="EG262" s="184"/>
      <c r="EH262" s="184"/>
      <c r="EI262" s="184"/>
      <c r="EJ262" s="184"/>
      <c r="EK262" s="184"/>
      <c r="EL262" s="184"/>
      <c r="EM262" s="184"/>
      <c r="EN262" s="184"/>
      <c r="EO262" s="184"/>
      <c r="EP262" s="184"/>
      <c r="EQ262" s="184"/>
      <c r="ER262" s="184"/>
      <c r="ES262" s="184"/>
      <c r="ET262" s="184"/>
      <c r="EU262" s="184"/>
      <c r="EV262" s="184"/>
      <c r="EW262" s="184"/>
      <c r="EX262" s="184"/>
      <c r="EY262" s="184"/>
      <c r="EZ262" s="184"/>
      <c r="FA262" s="184"/>
      <c r="FB262" s="184"/>
      <c r="FC262" s="184"/>
      <c r="FD262" s="184"/>
      <c r="FE262" s="184"/>
      <c r="FF262" s="184"/>
      <c r="FG262" s="184"/>
      <c r="FH262" s="184"/>
      <c r="FI262" s="184"/>
      <c r="FJ262" s="184"/>
      <c r="FK262" s="184"/>
      <c r="FL262" s="184"/>
      <c r="FM262" s="184"/>
      <c r="FN262" s="184"/>
      <c r="FO262" s="184"/>
      <c r="FP262" s="184"/>
      <c r="FQ262" s="184"/>
      <c r="FR262" s="184"/>
      <c r="FS262" s="184"/>
      <c r="FT262" s="184"/>
      <c r="FU262" s="184"/>
      <c r="FV262" s="184"/>
      <c r="FW262" s="184"/>
      <c r="FX262" s="184"/>
      <c r="FY262" s="184"/>
      <c r="FZ262" s="184"/>
      <c r="GA262" s="184"/>
      <c r="GB262" s="184"/>
      <c r="GC262" s="184"/>
      <c r="GD262" s="184"/>
      <c r="GE262" s="184"/>
      <c r="GF262" s="184"/>
      <c r="GG262" s="184"/>
      <c r="GH262" s="184"/>
      <c r="GI262" s="184"/>
      <c r="GJ262" s="184"/>
      <c r="GK262" s="184"/>
      <c r="GL262" s="184"/>
      <c r="GM262" s="184"/>
      <c r="GN262" s="184"/>
      <c r="GO262" s="184"/>
      <c r="GP262" s="184"/>
      <c r="GQ262" s="184"/>
      <c r="GR262" s="184"/>
      <c r="GS262" s="184"/>
      <c r="GT262" s="184"/>
      <c r="GU262" s="184"/>
      <c r="GV262" s="184"/>
      <c r="GW262" s="184"/>
      <c r="GX262" s="184"/>
      <c r="GY262" s="184"/>
      <c r="GZ262" s="184"/>
      <c r="HA262" s="184"/>
      <c r="HB262" s="184"/>
      <c r="HC262" s="184"/>
      <c r="HD262" s="184"/>
      <c r="HE262" s="184"/>
      <c r="HF262" s="184"/>
      <c r="HG262" s="184"/>
      <c r="HH262" s="184"/>
      <c r="HI262" s="184"/>
      <c r="HJ262" s="184"/>
      <c r="HK262" s="184"/>
      <c r="HL262" s="184"/>
      <c r="HM262" s="184"/>
      <c r="HN262" s="184"/>
      <c r="HO262" s="184"/>
      <c r="HP262" s="184"/>
      <c r="HQ262" s="184"/>
      <c r="HR262" s="184"/>
      <c r="HS262" s="184"/>
      <c r="HT262" s="184"/>
      <c r="HU262" s="184"/>
      <c r="HV262" s="184"/>
      <c r="HW262" s="184"/>
      <c r="HX262" s="184"/>
      <c r="HY262" s="184"/>
      <c r="HZ262" s="184"/>
      <c r="IA262" s="184"/>
      <c r="IB262" s="184"/>
    </row>
    <row r="263" spans="3:236" ht="13.15" customHeight="1">
      <c r="C263" s="182"/>
      <c r="D263" s="183"/>
      <c r="E263" s="184"/>
      <c r="F263" s="184"/>
      <c r="G263" s="184"/>
      <c r="H263" s="184"/>
      <c r="I263" s="184"/>
      <c r="J263" s="184"/>
      <c r="K263" s="184"/>
      <c r="L263" s="184"/>
      <c r="M263" s="185"/>
      <c r="CM263" s="184"/>
      <c r="CN263" s="184"/>
      <c r="CO263" s="184"/>
      <c r="CP263" s="184"/>
      <c r="CQ263" s="184"/>
      <c r="CR263" s="184"/>
      <c r="CS263" s="184"/>
      <c r="CT263" s="184"/>
      <c r="CU263" s="184"/>
      <c r="CV263" s="184"/>
      <c r="CW263" s="184"/>
      <c r="CX263" s="184"/>
      <c r="CY263" s="184"/>
      <c r="CZ263" s="184"/>
      <c r="DA263" s="184"/>
      <c r="DB263" s="184"/>
      <c r="DC263" s="184"/>
      <c r="DD263" s="184"/>
      <c r="DE263" s="184"/>
      <c r="DF263" s="184"/>
      <c r="DG263" s="184"/>
      <c r="DH263" s="184"/>
      <c r="DI263" s="184"/>
      <c r="DJ263" s="184"/>
      <c r="DK263" s="184"/>
      <c r="DL263" s="184"/>
      <c r="DM263" s="184"/>
      <c r="DN263" s="184"/>
      <c r="DO263" s="184"/>
      <c r="DP263" s="184"/>
      <c r="DQ263" s="184"/>
      <c r="DR263" s="184"/>
      <c r="DS263" s="184"/>
      <c r="DT263" s="184"/>
      <c r="DU263" s="184"/>
      <c r="DV263" s="184"/>
      <c r="DW263" s="184"/>
      <c r="DX263" s="184"/>
      <c r="DY263" s="184"/>
      <c r="DZ263" s="184"/>
      <c r="EA263" s="184"/>
      <c r="EB263" s="184"/>
      <c r="EC263" s="184"/>
      <c r="ED263" s="184"/>
      <c r="EE263" s="184"/>
      <c r="EF263" s="184"/>
      <c r="EG263" s="184"/>
      <c r="EH263" s="184"/>
      <c r="EI263" s="184"/>
      <c r="EJ263" s="184"/>
      <c r="EK263" s="184"/>
      <c r="EL263" s="184"/>
      <c r="EM263" s="184"/>
      <c r="EN263" s="184"/>
      <c r="EO263" s="184"/>
      <c r="EP263" s="184"/>
      <c r="EQ263" s="184"/>
      <c r="ER263" s="184"/>
      <c r="ES263" s="184"/>
      <c r="ET263" s="184"/>
      <c r="EU263" s="184"/>
      <c r="EV263" s="184"/>
      <c r="EW263" s="184"/>
      <c r="EX263" s="184"/>
      <c r="EY263" s="184"/>
      <c r="EZ263" s="184"/>
      <c r="FA263" s="184"/>
      <c r="FB263" s="184"/>
      <c r="FC263" s="184"/>
      <c r="FD263" s="184"/>
      <c r="FE263" s="184"/>
      <c r="FF263" s="184"/>
      <c r="FG263" s="184"/>
      <c r="FH263" s="184"/>
      <c r="FI263" s="184"/>
      <c r="FJ263" s="184"/>
      <c r="FK263" s="184"/>
      <c r="FL263" s="184"/>
      <c r="FM263" s="184"/>
      <c r="FN263" s="184"/>
      <c r="FO263" s="184"/>
      <c r="FP263" s="184"/>
      <c r="FQ263" s="184"/>
      <c r="FR263" s="184"/>
      <c r="FS263" s="184"/>
      <c r="FT263" s="184"/>
      <c r="FU263" s="184"/>
      <c r="FV263" s="184"/>
      <c r="FW263" s="184"/>
      <c r="FX263" s="184"/>
      <c r="FY263" s="184"/>
      <c r="FZ263" s="184"/>
      <c r="GA263" s="184"/>
      <c r="GB263" s="184"/>
      <c r="GC263" s="184"/>
      <c r="GD263" s="184"/>
      <c r="GE263" s="184"/>
      <c r="GF263" s="184"/>
      <c r="GG263" s="184"/>
      <c r="GH263" s="184"/>
      <c r="GI263" s="184"/>
      <c r="GJ263" s="184"/>
      <c r="GK263" s="184"/>
      <c r="GL263" s="184"/>
      <c r="GM263" s="184"/>
      <c r="GN263" s="184"/>
      <c r="GO263" s="184"/>
      <c r="GP263" s="184"/>
      <c r="GQ263" s="184"/>
      <c r="GR263" s="184"/>
      <c r="GS263" s="184"/>
      <c r="GT263" s="184"/>
      <c r="GU263" s="184"/>
      <c r="GV263" s="184"/>
      <c r="GW263" s="184"/>
      <c r="GX263" s="184"/>
      <c r="GY263" s="184"/>
      <c r="GZ263" s="184"/>
      <c r="HA263" s="184"/>
      <c r="HB263" s="184"/>
      <c r="HC263" s="184"/>
      <c r="HD263" s="184"/>
      <c r="HE263" s="184"/>
      <c r="HF263" s="184"/>
      <c r="HG263" s="184"/>
      <c r="HH263" s="184"/>
      <c r="HI263" s="184"/>
      <c r="HJ263" s="184"/>
      <c r="HK263" s="184"/>
      <c r="HL263" s="184"/>
      <c r="HM263" s="184"/>
      <c r="HN263" s="184"/>
      <c r="HO263" s="184"/>
      <c r="HP263" s="184"/>
      <c r="HQ263" s="184"/>
      <c r="HR263" s="184"/>
      <c r="HS263" s="184"/>
      <c r="HT263" s="184"/>
      <c r="HU263" s="184"/>
      <c r="HV263" s="184"/>
      <c r="HW263" s="184"/>
      <c r="HX263" s="184"/>
      <c r="HY263" s="184"/>
      <c r="HZ263" s="184"/>
      <c r="IA263" s="184"/>
      <c r="IB263" s="184"/>
    </row>
    <row r="264" spans="3:236" ht="13.15" customHeight="1">
      <c r="C264" s="182"/>
      <c r="D264" s="183"/>
      <c r="E264" s="184"/>
      <c r="F264" s="184"/>
      <c r="G264" s="184"/>
      <c r="H264" s="184"/>
      <c r="I264" s="184"/>
      <c r="J264" s="184"/>
      <c r="K264" s="184"/>
      <c r="L264" s="184"/>
      <c r="M264" s="185"/>
      <c r="CM264" s="184"/>
      <c r="CN264" s="184"/>
      <c r="CO264" s="184"/>
      <c r="CP264" s="184"/>
      <c r="CQ264" s="184"/>
      <c r="CR264" s="184"/>
      <c r="CS264" s="184"/>
      <c r="CT264" s="184"/>
      <c r="CU264" s="184"/>
      <c r="CV264" s="184"/>
      <c r="CW264" s="184"/>
      <c r="CX264" s="184"/>
      <c r="CY264" s="184"/>
      <c r="CZ264" s="184"/>
      <c r="DA264" s="184"/>
      <c r="DB264" s="184"/>
      <c r="DC264" s="184"/>
      <c r="DD264" s="184"/>
      <c r="DE264" s="184"/>
      <c r="DF264" s="184"/>
      <c r="DG264" s="184"/>
      <c r="DH264" s="184"/>
      <c r="DI264" s="184"/>
      <c r="DJ264" s="184"/>
      <c r="DK264" s="184"/>
      <c r="DL264" s="184"/>
      <c r="DM264" s="184"/>
      <c r="DN264" s="184"/>
      <c r="DO264" s="184"/>
      <c r="DP264" s="184"/>
      <c r="DQ264" s="184"/>
      <c r="DR264" s="184"/>
      <c r="DS264" s="184"/>
      <c r="DT264" s="184"/>
      <c r="DU264" s="184"/>
      <c r="DV264" s="184"/>
      <c r="DW264" s="184"/>
      <c r="DX264" s="184"/>
      <c r="DY264" s="184"/>
      <c r="DZ264" s="184"/>
      <c r="EA264" s="184"/>
      <c r="EB264" s="184"/>
      <c r="EC264" s="184"/>
      <c r="ED264" s="184"/>
      <c r="EE264" s="184"/>
      <c r="EF264" s="184"/>
      <c r="EG264" s="184"/>
      <c r="EH264" s="184"/>
      <c r="EI264" s="184"/>
      <c r="EJ264" s="184"/>
      <c r="EK264" s="184"/>
      <c r="EL264" s="184"/>
      <c r="EM264" s="184"/>
      <c r="EN264" s="184"/>
      <c r="EO264" s="184"/>
      <c r="EP264" s="184"/>
      <c r="EQ264" s="184"/>
      <c r="ER264" s="184"/>
      <c r="ES264" s="184"/>
      <c r="ET264" s="184"/>
      <c r="EU264" s="184"/>
      <c r="EV264" s="184"/>
      <c r="EW264" s="184"/>
      <c r="EX264" s="184"/>
      <c r="EY264" s="184"/>
      <c r="EZ264" s="184"/>
      <c r="FA264" s="184"/>
      <c r="FB264" s="184"/>
      <c r="FC264" s="184"/>
      <c r="FD264" s="184"/>
      <c r="FE264" s="184"/>
      <c r="FF264" s="184"/>
      <c r="FG264" s="184"/>
      <c r="FH264" s="184"/>
      <c r="FI264" s="184"/>
      <c r="FJ264" s="184"/>
      <c r="FK264" s="184"/>
      <c r="FL264" s="184"/>
      <c r="FM264" s="184"/>
      <c r="FN264" s="184"/>
      <c r="FO264" s="184"/>
      <c r="FP264" s="184"/>
      <c r="FQ264" s="184"/>
      <c r="FR264" s="184"/>
      <c r="FS264" s="184"/>
      <c r="FT264" s="184"/>
      <c r="FU264" s="184"/>
      <c r="FV264" s="184"/>
      <c r="FW264" s="184"/>
      <c r="FX264" s="184"/>
      <c r="FY264" s="184"/>
      <c r="FZ264" s="184"/>
      <c r="GA264" s="184"/>
      <c r="GB264" s="184"/>
      <c r="GC264" s="184"/>
      <c r="GD264" s="184"/>
      <c r="GE264" s="184"/>
      <c r="GF264" s="184"/>
      <c r="GG264" s="184"/>
      <c r="GH264" s="184"/>
      <c r="GI264" s="184"/>
      <c r="GJ264" s="184"/>
      <c r="GK264" s="184"/>
      <c r="GL264" s="184"/>
      <c r="GM264" s="184"/>
      <c r="GN264" s="184"/>
      <c r="GO264" s="184"/>
      <c r="GP264" s="184"/>
      <c r="GQ264" s="184"/>
      <c r="GR264" s="184"/>
      <c r="GS264" s="184"/>
      <c r="GT264" s="184"/>
      <c r="GU264" s="184"/>
      <c r="GV264" s="184"/>
      <c r="GW264" s="184"/>
      <c r="GX264" s="184"/>
      <c r="GY264" s="184"/>
      <c r="GZ264" s="184"/>
      <c r="HA264" s="184"/>
      <c r="HB264" s="184"/>
      <c r="HC264" s="184"/>
      <c r="HD264" s="184"/>
      <c r="HE264" s="184"/>
      <c r="HF264" s="184"/>
      <c r="HG264" s="184"/>
      <c r="HH264" s="184"/>
      <c r="HI264" s="184"/>
      <c r="HJ264" s="184"/>
      <c r="HK264" s="184"/>
      <c r="HL264" s="184"/>
      <c r="HM264" s="184"/>
      <c r="HN264" s="184"/>
      <c r="HO264" s="184"/>
      <c r="HP264" s="184"/>
      <c r="HQ264" s="184"/>
      <c r="HR264" s="184"/>
      <c r="HS264" s="184"/>
      <c r="HT264" s="184"/>
      <c r="HU264" s="184"/>
      <c r="HV264" s="184"/>
      <c r="HW264" s="184"/>
      <c r="HX264" s="184"/>
      <c r="HY264" s="184"/>
      <c r="HZ264" s="184"/>
      <c r="IA264" s="184"/>
      <c r="IB264" s="184"/>
    </row>
    <row r="265" spans="3:236" ht="13.15" customHeight="1">
      <c r="C265" s="182"/>
      <c r="D265" s="183"/>
      <c r="E265" s="184"/>
      <c r="F265" s="184"/>
      <c r="G265" s="184"/>
      <c r="H265" s="184"/>
      <c r="I265" s="184"/>
      <c r="J265" s="184"/>
      <c r="K265" s="184"/>
      <c r="L265" s="184"/>
      <c r="M265" s="185"/>
      <c r="CM265" s="184"/>
      <c r="CN265" s="184"/>
      <c r="CO265" s="184"/>
      <c r="CP265" s="184"/>
      <c r="CQ265" s="184"/>
      <c r="CR265" s="184"/>
      <c r="CS265" s="184"/>
      <c r="CT265" s="184"/>
      <c r="CU265" s="184"/>
      <c r="CV265" s="184"/>
      <c r="CW265" s="184"/>
      <c r="CX265" s="184"/>
      <c r="CY265" s="184"/>
      <c r="CZ265" s="184"/>
      <c r="DA265" s="184"/>
      <c r="DB265" s="184"/>
      <c r="DC265" s="184"/>
      <c r="DD265" s="184"/>
      <c r="DE265" s="184"/>
      <c r="DF265" s="184"/>
      <c r="DG265" s="184"/>
      <c r="DH265" s="184"/>
      <c r="DI265" s="184"/>
      <c r="DJ265" s="184"/>
      <c r="DK265" s="184"/>
      <c r="DL265" s="184"/>
      <c r="DM265" s="184"/>
      <c r="DN265" s="184"/>
      <c r="DO265" s="184"/>
      <c r="DP265" s="184"/>
      <c r="DQ265" s="184"/>
      <c r="DR265" s="184"/>
      <c r="DS265" s="184"/>
      <c r="DT265" s="184"/>
      <c r="DU265" s="184"/>
      <c r="DV265" s="184"/>
      <c r="DW265" s="184"/>
      <c r="DX265" s="184"/>
      <c r="DY265" s="184"/>
      <c r="DZ265" s="184"/>
      <c r="EA265" s="184"/>
      <c r="EB265" s="184"/>
      <c r="EC265" s="184"/>
      <c r="ED265" s="184"/>
      <c r="EE265" s="184"/>
      <c r="EF265" s="184"/>
      <c r="EG265" s="184"/>
      <c r="EH265" s="184"/>
      <c r="EI265" s="184"/>
      <c r="EJ265" s="184"/>
      <c r="EK265" s="184"/>
      <c r="EL265" s="184"/>
      <c r="EM265" s="184"/>
      <c r="EN265" s="184"/>
      <c r="EO265" s="184"/>
      <c r="EP265" s="184"/>
      <c r="EQ265" s="184"/>
      <c r="ER265" s="184"/>
      <c r="ES265" s="184"/>
      <c r="ET265" s="184"/>
      <c r="EU265" s="184"/>
      <c r="EV265" s="184"/>
      <c r="EW265" s="184"/>
      <c r="EX265" s="184"/>
      <c r="EY265" s="184"/>
      <c r="EZ265" s="184"/>
      <c r="FA265" s="184"/>
      <c r="FB265" s="184"/>
      <c r="FC265" s="184"/>
      <c r="FD265" s="184"/>
      <c r="FE265" s="184"/>
      <c r="FF265" s="184"/>
      <c r="FG265" s="184"/>
      <c r="FH265" s="184"/>
      <c r="FI265" s="184"/>
      <c r="FJ265" s="184"/>
      <c r="FK265" s="184"/>
      <c r="FL265" s="184"/>
      <c r="FM265" s="184"/>
      <c r="FN265" s="184"/>
      <c r="FO265" s="184"/>
      <c r="FP265" s="184"/>
      <c r="FQ265" s="184"/>
      <c r="FR265" s="184"/>
      <c r="FS265" s="184"/>
      <c r="FT265" s="184"/>
      <c r="FU265" s="184"/>
      <c r="FV265" s="184"/>
      <c r="FW265" s="184"/>
      <c r="FX265" s="184"/>
      <c r="FY265" s="184"/>
      <c r="FZ265" s="184"/>
      <c r="GA265" s="184"/>
      <c r="GB265" s="184"/>
      <c r="GC265" s="184"/>
      <c r="GD265" s="184"/>
      <c r="GE265" s="184"/>
      <c r="GF265" s="184"/>
      <c r="GG265" s="184"/>
      <c r="GH265" s="184"/>
      <c r="GI265" s="184"/>
      <c r="GJ265" s="184"/>
      <c r="GK265" s="184"/>
      <c r="GL265" s="184"/>
      <c r="GM265" s="184"/>
      <c r="GN265" s="184"/>
      <c r="GO265" s="184"/>
      <c r="GP265" s="184"/>
      <c r="GQ265" s="184"/>
      <c r="GR265" s="184"/>
      <c r="GS265" s="184"/>
      <c r="GT265" s="184"/>
      <c r="GU265" s="184"/>
      <c r="GV265" s="184"/>
      <c r="GW265" s="184"/>
      <c r="GX265" s="184"/>
      <c r="GY265" s="184"/>
      <c r="GZ265" s="184"/>
      <c r="HA265" s="184"/>
      <c r="HB265" s="184"/>
      <c r="HC265" s="184"/>
      <c r="HD265" s="184"/>
      <c r="HE265" s="184"/>
      <c r="HF265" s="184"/>
      <c r="HG265" s="184"/>
      <c r="HH265" s="184"/>
      <c r="HI265" s="184"/>
      <c r="HJ265" s="184"/>
      <c r="HK265" s="184"/>
      <c r="HL265" s="184"/>
      <c r="HM265" s="184"/>
      <c r="HN265" s="184"/>
      <c r="HO265" s="184"/>
      <c r="HP265" s="184"/>
      <c r="HQ265" s="184"/>
      <c r="HR265" s="184"/>
      <c r="HS265" s="184"/>
      <c r="HT265" s="184"/>
      <c r="HU265" s="184"/>
      <c r="HV265" s="184"/>
      <c r="HW265" s="184"/>
      <c r="HX265" s="184"/>
      <c r="HY265" s="184"/>
      <c r="HZ265" s="184"/>
      <c r="IA265" s="184"/>
      <c r="IB265" s="184"/>
    </row>
    <row r="266" spans="3:236" ht="13.15" customHeight="1">
      <c r="C266" s="182"/>
      <c r="D266" s="183"/>
      <c r="E266" s="184"/>
      <c r="F266" s="184"/>
      <c r="G266" s="184"/>
      <c r="H266" s="184"/>
      <c r="I266" s="184"/>
      <c r="J266" s="184"/>
      <c r="K266" s="184"/>
      <c r="L266" s="184"/>
      <c r="M266" s="185"/>
      <c r="CM266" s="184"/>
      <c r="CN266" s="184"/>
      <c r="CO266" s="184"/>
      <c r="CP266" s="184"/>
      <c r="CQ266" s="184"/>
      <c r="CR266" s="184"/>
      <c r="CS266" s="184"/>
      <c r="CT266" s="184"/>
      <c r="CU266" s="184"/>
      <c r="CV266" s="184"/>
      <c r="CW266" s="184"/>
      <c r="CX266" s="184"/>
      <c r="CY266" s="184"/>
      <c r="CZ266" s="184"/>
      <c r="DA266" s="184"/>
      <c r="DB266" s="184"/>
      <c r="DC266" s="184"/>
      <c r="DD266" s="184"/>
      <c r="DE266" s="184"/>
      <c r="DF266" s="184"/>
      <c r="DG266" s="184"/>
      <c r="DH266" s="184"/>
      <c r="DI266" s="184"/>
      <c r="DJ266" s="184"/>
      <c r="DK266" s="184"/>
      <c r="DL266" s="184"/>
      <c r="DM266" s="184"/>
      <c r="DN266" s="184"/>
      <c r="DO266" s="184"/>
      <c r="DP266" s="184"/>
      <c r="DQ266" s="184"/>
      <c r="DR266" s="184"/>
      <c r="DS266" s="184"/>
      <c r="DT266" s="184"/>
      <c r="DU266" s="184"/>
      <c r="DV266" s="184"/>
      <c r="DW266" s="184"/>
      <c r="DX266" s="184"/>
      <c r="DY266" s="184"/>
      <c r="DZ266" s="184"/>
      <c r="EA266" s="184"/>
      <c r="EB266" s="184"/>
      <c r="EC266" s="184"/>
      <c r="ED266" s="184"/>
      <c r="EE266" s="184"/>
      <c r="EF266" s="184"/>
      <c r="EG266" s="184"/>
      <c r="EH266" s="184"/>
      <c r="EI266" s="184"/>
      <c r="EJ266" s="184"/>
      <c r="EK266" s="184"/>
      <c r="EL266" s="184"/>
      <c r="EM266" s="184"/>
      <c r="EN266" s="184"/>
      <c r="EO266" s="184"/>
      <c r="EP266" s="184"/>
      <c r="EQ266" s="184"/>
      <c r="ER266" s="184"/>
      <c r="ES266" s="184"/>
      <c r="ET266" s="184"/>
      <c r="EU266" s="184"/>
      <c r="EV266" s="184"/>
      <c r="EW266" s="184"/>
      <c r="EX266" s="184"/>
      <c r="EY266" s="184"/>
      <c r="EZ266" s="184"/>
      <c r="FA266" s="184"/>
      <c r="FB266" s="184"/>
      <c r="FC266" s="184"/>
      <c r="FD266" s="184"/>
      <c r="FE266" s="184"/>
      <c r="FF266" s="184"/>
      <c r="FG266" s="184"/>
      <c r="FH266" s="184"/>
      <c r="FI266" s="184"/>
      <c r="FJ266" s="184"/>
      <c r="FK266" s="184"/>
      <c r="FL266" s="184"/>
      <c r="FM266" s="184"/>
      <c r="FN266" s="184"/>
      <c r="FO266" s="184"/>
      <c r="FP266" s="184"/>
      <c r="FQ266" s="184"/>
      <c r="FR266" s="184"/>
      <c r="FS266" s="184"/>
      <c r="FT266" s="184"/>
      <c r="FU266" s="184"/>
      <c r="FV266" s="184"/>
      <c r="FW266" s="184"/>
      <c r="FX266" s="184"/>
      <c r="FY266" s="184"/>
      <c r="FZ266" s="184"/>
      <c r="GA266" s="184"/>
      <c r="GB266" s="184"/>
      <c r="GC266" s="184"/>
      <c r="GD266" s="184"/>
      <c r="GE266" s="184"/>
      <c r="GF266" s="184"/>
      <c r="GG266" s="184"/>
      <c r="GH266" s="184"/>
      <c r="GI266" s="184"/>
      <c r="GJ266" s="184"/>
      <c r="GK266" s="184"/>
      <c r="GL266" s="184"/>
      <c r="GM266" s="184"/>
      <c r="GN266" s="184"/>
      <c r="GO266" s="184"/>
      <c r="GP266" s="184"/>
      <c r="GQ266" s="184"/>
      <c r="GR266" s="184"/>
      <c r="GS266" s="184"/>
      <c r="GT266" s="184"/>
      <c r="GU266" s="184"/>
      <c r="GV266" s="184"/>
      <c r="GW266" s="184"/>
      <c r="GX266" s="184"/>
      <c r="GY266" s="184"/>
      <c r="GZ266" s="184"/>
      <c r="HA266" s="184"/>
      <c r="HB266" s="184"/>
      <c r="HC266" s="184"/>
      <c r="HD266" s="184"/>
      <c r="HE266" s="184"/>
      <c r="HF266" s="184"/>
      <c r="HG266" s="184"/>
      <c r="HH266" s="184"/>
      <c r="HI266" s="184"/>
      <c r="HJ266" s="184"/>
      <c r="HK266" s="184"/>
      <c r="HL266" s="184"/>
      <c r="HM266" s="184"/>
      <c r="HN266" s="184"/>
      <c r="HO266" s="184"/>
      <c r="HP266" s="184"/>
      <c r="HQ266" s="184"/>
      <c r="HR266" s="184"/>
      <c r="HS266" s="184"/>
      <c r="HT266" s="184"/>
      <c r="HU266" s="184"/>
      <c r="HV266" s="184"/>
      <c r="HW266" s="184"/>
      <c r="HX266" s="184"/>
      <c r="HY266" s="184"/>
      <c r="HZ266" s="184"/>
      <c r="IA266" s="184"/>
      <c r="IB266" s="184"/>
    </row>
    <row r="267" spans="3:236" ht="13.15" customHeight="1">
      <c r="C267" s="182"/>
      <c r="D267" s="183"/>
      <c r="E267" s="184"/>
      <c r="F267" s="184"/>
      <c r="G267" s="184"/>
      <c r="H267" s="184"/>
      <c r="I267" s="184"/>
      <c r="J267" s="184"/>
      <c r="K267" s="184"/>
      <c r="L267" s="184"/>
      <c r="M267" s="185"/>
      <c r="CM267" s="184"/>
      <c r="CN267" s="184"/>
      <c r="CO267" s="184"/>
      <c r="CP267" s="184"/>
      <c r="CQ267" s="184"/>
      <c r="CR267" s="184"/>
      <c r="CS267" s="184"/>
      <c r="CT267" s="184"/>
      <c r="CU267" s="184"/>
      <c r="CV267" s="184"/>
      <c r="CW267" s="184"/>
      <c r="CX267" s="184"/>
      <c r="CY267" s="184"/>
      <c r="CZ267" s="184"/>
      <c r="DA267" s="184"/>
      <c r="DB267" s="184"/>
      <c r="DC267" s="184"/>
      <c r="DD267" s="184"/>
      <c r="DE267" s="184"/>
      <c r="DF267" s="184"/>
      <c r="DG267" s="184"/>
      <c r="DH267" s="184"/>
      <c r="DI267" s="184"/>
      <c r="DJ267" s="184"/>
      <c r="DK267" s="184"/>
      <c r="DL267" s="184"/>
      <c r="DM267" s="184"/>
      <c r="DN267" s="184"/>
      <c r="DO267" s="184"/>
      <c r="DP267" s="184"/>
      <c r="DQ267" s="184"/>
      <c r="DR267" s="184"/>
      <c r="DS267" s="184"/>
      <c r="DT267" s="184"/>
      <c r="DU267" s="184"/>
      <c r="DV267" s="184"/>
      <c r="DW267" s="184"/>
      <c r="DX267" s="184"/>
      <c r="DY267" s="184"/>
      <c r="DZ267" s="184"/>
      <c r="EA267" s="184"/>
      <c r="EB267" s="184"/>
      <c r="EC267" s="184"/>
      <c r="ED267" s="184"/>
      <c r="EE267" s="184"/>
      <c r="EF267" s="184"/>
      <c r="EG267" s="184"/>
      <c r="EH267" s="184"/>
      <c r="EI267" s="184"/>
      <c r="EJ267" s="184"/>
      <c r="EK267" s="184"/>
      <c r="EL267" s="184"/>
      <c r="EM267" s="184"/>
      <c r="EN267" s="184"/>
      <c r="EO267" s="184"/>
      <c r="EP267" s="184"/>
      <c r="EQ267" s="184"/>
      <c r="ER267" s="184"/>
      <c r="ES267" s="184"/>
      <c r="ET267" s="184"/>
      <c r="EU267" s="184"/>
      <c r="EV267" s="184"/>
      <c r="EW267" s="184"/>
      <c r="EX267" s="184"/>
      <c r="EY267" s="184"/>
      <c r="EZ267" s="184"/>
      <c r="FA267" s="184"/>
      <c r="FB267" s="184"/>
      <c r="FC267" s="184"/>
      <c r="FD267" s="184"/>
      <c r="FE267" s="184"/>
      <c r="FF267" s="184"/>
      <c r="FG267" s="184"/>
      <c r="FH267" s="184"/>
      <c r="FI267" s="184"/>
      <c r="FJ267" s="184"/>
      <c r="FK267" s="184"/>
      <c r="FL267" s="184"/>
      <c r="FM267" s="184"/>
      <c r="FN267" s="184"/>
      <c r="FO267" s="184"/>
      <c r="FP267" s="184"/>
      <c r="FQ267" s="184"/>
      <c r="FR267" s="184"/>
      <c r="FS267" s="184"/>
      <c r="FT267" s="184"/>
      <c r="FU267" s="184"/>
      <c r="FV267" s="184"/>
      <c r="FW267" s="184"/>
      <c r="FX267" s="184"/>
      <c r="FY267" s="184"/>
      <c r="FZ267" s="184"/>
      <c r="GA267" s="184"/>
      <c r="GB267" s="184"/>
      <c r="GC267" s="184"/>
      <c r="GD267" s="184"/>
      <c r="GE267" s="184"/>
      <c r="GF267" s="184"/>
      <c r="GG267" s="184"/>
      <c r="GH267" s="184"/>
      <c r="GI267" s="184"/>
      <c r="GJ267" s="184"/>
      <c r="GK267" s="184"/>
      <c r="GL267" s="184"/>
      <c r="GM267" s="184"/>
      <c r="GN267" s="184"/>
      <c r="GO267" s="184"/>
      <c r="GP267" s="184"/>
      <c r="GQ267" s="184"/>
      <c r="GR267" s="184"/>
      <c r="GS267" s="184"/>
      <c r="GT267" s="184"/>
      <c r="GU267" s="184"/>
      <c r="GV267" s="184"/>
      <c r="GW267" s="184"/>
      <c r="GX267" s="184"/>
      <c r="GY267" s="184"/>
      <c r="GZ267" s="184"/>
      <c r="HA267" s="184"/>
      <c r="HB267" s="184"/>
      <c r="HC267" s="184"/>
      <c r="HD267" s="184"/>
      <c r="HE267" s="184"/>
      <c r="HF267" s="184"/>
      <c r="HG267" s="184"/>
      <c r="HH267" s="184"/>
      <c r="HI267" s="184"/>
      <c r="HJ267" s="184"/>
      <c r="HK267" s="184"/>
      <c r="HL267" s="184"/>
      <c r="HM267" s="184"/>
      <c r="HN267" s="184"/>
      <c r="HO267" s="184"/>
      <c r="HP267" s="184"/>
      <c r="HQ267" s="184"/>
      <c r="HR267" s="184"/>
      <c r="HS267" s="184"/>
      <c r="HT267" s="184"/>
      <c r="HU267" s="184"/>
      <c r="HV267" s="184"/>
      <c r="HW267" s="184"/>
      <c r="HX267" s="184"/>
      <c r="HY267" s="184"/>
      <c r="HZ267" s="184"/>
      <c r="IA267" s="184"/>
      <c r="IB267" s="184"/>
    </row>
    <row r="268" spans="3:236" ht="13.15" customHeight="1">
      <c r="C268" s="182"/>
      <c r="D268" s="183"/>
      <c r="E268" s="184"/>
      <c r="F268" s="184"/>
      <c r="G268" s="184"/>
      <c r="H268" s="184"/>
      <c r="I268" s="184"/>
      <c r="J268" s="184"/>
      <c r="K268" s="184"/>
      <c r="L268" s="184"/>
      <c r="M268" s="185"/>
      <c r="CM268" s="184"/>
      <c r="CN268" s="184"/>
      <c r="CO268" s="184"/>
      <c r="CP268" s="184"/>
      <c r="CQ268" s="184"/>
      <c r="CR268" s="184"/>
      <c r="CS268" s="184"/>
      <c r="CT268" s="184"/>
      <c r="CU268" s="184"/>
      <c r="CV268" s="184"/>
      <c r="CW268" s="184"/>
      <c r="CX268" s="184"/>
      <c r="CY268" s="184"/>
      <c r="CZ268" s="184"/>
      <c r="DA268" s="184"/>
      <c r="DB268" s="184"/>
      <c r="DC268" s="184"/>
      <c r="DD268" s="184"/>
      <c r="DE268" s="184"/>
      <c r="DF268" s="184"/>
      <c r="DG268" s="184"/>
      <c r="DH268" s="184"/>
      <c r="DI268" s="184"/>
      <c r="DJ268" s="184"/>
      <c r="DK268" s="184"/>
      <c r="DL268" s="184"/>
      <c r="DM268" s="184"/>
      <c r="DN268" s="184"/>
      <c r="DO268" s="184"/>
      <c r="DP268" s="184"/>
      <c r="DQ268" s="184"/>
      <c r="DR268" s="184"/>
      <c r="DS268" s="184"/>
      <c r="DT268" s="184"/>
      <c r="DU268" s="184"/>
      <c r="DV268" s="184"/>
      <c r="DW268" s="184"/>
      <c r="DX268" s="184"/>
      <c r="DY268" s="184"/>
      <c r="DZ268" s="184"/>
      <c r="EA268" s="184"/>
      <c r="EB268" s="184"/>
      <c r="EC268" s="184"/>
      <c r="ED268" s="184"/>
      <c r="EE268" s="184"/>
      <c r="EF268" s="184"/>
      <c r="EG268" s="184"/>
      <c r="EH268" s="184"/>
      <c r="EI268" s="184"/>
      <c r="EJ268" s="184"/>
      <c r="EK268" s="184"/>
      <c r="EL268" s="184"/>
      <c r="EM268" s="184"/>
      <c r="EN268" s="184"/>
      <c r="EO268" s="184"/>
      <c r="EP268" s="184"/>
      <c r="EQ268" s="184"/>
      <c r="ER268" s="184"/>
      <c r="ES268" s="184"/>
      <c r="ET268" s="184"/>
      <c r="EU268" s="184"/>
      <c r="EV268" s="184"/>
      <c r="EW268" s="184"/>
      <c r="EX268" s="184"/>
      <c r="EY268" s="184"/>
      <c r="EZ268" s="184"/>
      <c r="FA268" s="184"/>
      <c r="FB268" s="184"/>
      <c r="FC268" s="184"/>
      <c r="FD268" s="184"/>
      <c r="FE268" s="184"/>
      <c r="FF268" s="184"/>
      <c r="FG268" s="184"/>
      <c r="FH268" s="184"/>
      <c r="FI268" s="184"/>
      <c r="FJ268" s="184"/>
      <c r="FK268" s="184"/>
      <c r="FL268" s="184"/>
      <c r="FM268" s="184"/>
      <c r="FN268" s="184"/>
      <c r="FO268" s="184"/>
      <c r="FP268" s="184"/>
      <c r="FQ268" s="184"/>
      <c r="FR268" s="184"/>
      <c r="FS268" s="184"/>
      <c r="FT268" s="184"/>
      <c r="FU268" s="184"/>
      <c r="FV268" s="184"/>
      <c r="FW268" s="184"/>
      <c r="FX268" s="184"/>
      <c r="FY268" s="184"/>
      <c r="FZ268" s="184"/>
      <c r="GA268" s="184"/>
      <c r="GB268" s="184"/>
      <c r="GC268" s="184"/>
      <c r="GD268" s="184"/>
      <c r="GE268" s="184"/>
      <c r="GF268" s="184"/>
      <c r="GG268" s="184"/>
      <c r="GH268" s="184"/>
      <c r="GI268" s="184"/>
      <c r="GJ268" s="184"/>
      <c r="GK268" s="184"/>
      <c r="GL268" s="184"/>
      <c r="GM268" s="184"/>
      <c r="GN268" s="184"/>
      <c r="GO268" s="184"/>
      <c r="GP268" s="184"/>
      <c r="GQ268" s="184"/>
      <c r="GR268" s="184"/>
      <c r="GS268" s="184"/>
      <c r="GT268" s="184"/>
      <c r="GU268" s="184"/>
      <c r="GV268" s="184"/>
      <c r="GW268" s="184"/>
      <c r="GX268" s="184"/>
      <c r="GY268" s="184"/>
      <c r="GZ268" s="184"/>
      <c r="HA268" s="184"/>
      <c r="HB268" s="184"/>
      <c r="HC268" s="184"/>
      <c r="HD268" s="184"/>
      <c r="HE268" s="184"/>
      <c r="HF268" s="184"/>
      <c r="HG268" s="184"/>
      <c r="HH268" s="184"/>
      <c r="HI268" s="184"/>
      <c r="HJ268" s="184"/>
      <c r="HK268" s="184"/>
      <c r="HL268" s="184"/>
      <c r="HM268" s="184"/>
      <c r="HN268" s="184"/>
      <c r="HO268" s="184"/>
      <c r="HP268" s="184"/>
      <c r="HQ268" s="184"/>
      <c r="HR268" s="184"/>
      <c r="HS268" s="184"/>
      <c r="HT268" s="184"/>
      <c r="HU268" s="184"/>
      <c r="HV268" s="184"/>
      <c r="HW268" s="184"/>
      <c r="HX268" s="184"/>
      <c r="HY268" s="184"/>
      <c r="HZ268" s="184"/>
      <c r="IA268" s="184"/>
      <c r="IB268" s="184"/>
    </row>
    <row r="269" spans="3:236" ht="13.15" customHeight="1">
      <c r="C269" s="182"/>
      <c r="D269" s="183"/>
      <c r="E269" s="184"/>
      <c r="F269" s="184"/>
      <c r="G269" s="184"/>
      <c r="H269" s="184"/>
      <c r="I269" s="184"/>
      <c r="J269" s="184"/>
      <c r="K269" s="184"/>
      <c r="L269" s="184"/>
      <c r="M269" s="185"/>
      <c r="CM269" s="184"/>
      <c r="CN269" s="184"/>
      <c r="CO269" s="184"/>
      <c r="CP269" s="184"/>
      <c r="CQ269" s="184"/>
      <c r="CR269" s="184"/>
      <c r="CS269" s="184"/>
      <c r="CT269" s="184"/>
      <c r="CU269" s="184"/>
      <c r="CV269" s="184"/>
      <c r="CW269" s="184"/>
      <c r="CX269" s="184"/>
      <c r="CY269" s="184"/>
      <c r="CZ269" s="184"/>
      <c r="DA269" s="184"/>
      <c r="DB269" s="184"/>
      <c r="DC269" s="184"/>
      <c r="DD269" s="184"/>
      <c r="DE269" s="184"/>
      <c r="DF269" s="184"/>
      <c r="DG269" s="184"/>
      <c r="DH269" s="184"/>
      <c r="DI269" s="184"/>
      <c r="DJ269" s="184"/>
      <c r="DK269" s="184"/>
      <c r="DL269" s="184"/>
      <c r="DM269" s="184"/>
      <c r="DN269" s="184"/>
      <c r="DO269" s="184"/>
      <c r="DP269" s="184"/>
      <c r="DQ269" s="184"/>
      <c r="DR269" s="184"/>
      <c r="DS269" s="184"/>
      <c r="DT269" s="184"/>
      <c r="DU269" s="184"/>
      <c r="DV269" s="184"/>
      <c r="DW269" s="184"/>
      <c r="DX269" s="184"/>
      <c r="DY269" s="184"/>
      <c r="DZ269" s="184"/>
      <c r="EA269" s="184"/>
      <c r="EB269" s="184"/>
      <c r="EC269" s="184"/>
      <c r="ED269" s="184"/>
      <c r="EE269" s="184"/>
      <c r="EF269" s="184"/>
      <c r="EG269" s="184"/>
      <c r="EH269" s="184"/>
      <c r="EI269" s="184"/>
      <c r="EJ269" s="184"/>
      <c r="EK269" s="184"/>
      <c r="EL269" s="184"/>
      <c r="EM269" s="184"/>
      <c r="EN269" s="184"/>
      <c r="EO269" s="184"/>
      <c r="EP269" s="184"/>
      <c r="EQ269" s="184"/>
      <c r="ER269" s="184"/>
      <c r="ES269" s="184"/>
      <c r="ET269" s="184"/>
      <c r="EU269" s="184"/>
      <c r="EV269" s="184"/>
      <c r="EW269" s="184"/>
      <c r="EX269" s="184"/>
      <c r="EY269" s="184"/>
      <c r="EZ269" s="184"/>
      <c r="FA269" s="184"/>
      <c r="FB269" s="184"/>
      <c r="FC269" s="184"/>
      <c r="FD269" s="184"/>
      <c r="FE269" s="184"/>
      <c r="FF269" s="184"/>
      <c r="FG269" s="184"/>
      <c r="FH269" s="184"/>
      <c r="FI269" s="184"/>
      <c r="FJ269" s="184"/>
      <c r="FK269" s="184"/>
      <c r="FL269" s="184"/>
      <c r="FM269" s="184"/>
      <c r="FN269" s="184"/>
      <c r="FO269" s="184"/>
      <c r="FP269" s="184"/>
      <c r="FQ269" s="184"/>
      <c r="FR269" s="184"/>
      <c r="FS269" s="184"/>
      <c r="FT269" s="184"/>
      <c r="FU269" s="184"/>
      <c r="FV269" s="184"/>
      <c r="FW269" s="184"/>
      <c r="FX269" s="184"/>
      <c r="FY269" s="184"/>
      <c r="FZ269" s="184"/>
      <c r="GA269" s="184"/>
      <c r="GB269" s="184"/>
      <c r="GC269" s="184"/>
      <c r="GD269" s="184"/>
      <c r="GE269" s="184"/>
      <c r="GF269" s="184"/>
      <c r="GG269" s="184"/>
      <c r="GH269" s="184"/>
      <c r="GI269" s="184"/>
      <c r="GJ269" s="184"/>
      <c r="GK269" s="184"/>
      <c r="GL269" s="184"/>
      <c r="GM269" s="184"/>
      <c r="GN269" s="184"/>
      <c r="GO269" s="184"/>
      <c r="GP269" s="184"/>
      <c r="GQ269" s="184"/>
      <c r="GR269" s="184"/>
      <c r="GS269" s="184"/>
      <c r="GT269" s="184"/>
      <c r="GU269" s="184"/>
      <c r="GV269" s="184"/>
      <c r="GW269" s="184"/>
      <c r="GX269" s="184"/>
      <c r="GY269" s="184"/>
      <c r="GZ269" s="184"/>
      <c r="HA269" s="184"/>
      <c r="HB269" s="184"/>
      <c r="HC269" s="184"/>
      <c r="HD269" s="184"/>
      <c r="HE269" s="184"/>
      <c r="HF269" s="184"/>
      <c r="HG269" s="184"/>
      <c r="HH269" s="184"/>
      <c r="HI269" s="184"/>
      <c r="HJ269" s="184"/>
      <c r="HK269" s="184"/>
      <c r="HL269" s="184"/>
      <c r="HM269" s="184"/>
      <c r="HN269" s="184"/>
      <c r="HO269" s="184"/>
      <c r="HP269" s="184"/>
      <c r="HQ269" s="184"/>
      <c r="HR269" s="184"/>
      <c r="HS269" s="184"/>
      <c r="HT269" s="184"/>
      <c r="HU269" s="184"/>
      <c r="HV269" s="184"/>
      <c r="HW269" s="184"/>
      <c r="HX269" s="184"/>
      <c r="HY269" s="184"/>
      <c r="HZ269" s="184"/>
      <c r="IA269" s="184"/>
      <c r="IB269" s="184"/>
    </row>
    <row r="270" spans="3:236" ht="13.15" customHeight="1">
      <c r="C270" s="182"/>
      <c r="D270" s="183"/>
      <c r="E270" s="184"/>
      <c r="F270" s="184"/>
      <c r="G270" s="184"/>
      <c r="H270" s="184"/>
      <c r="I270" s="184"/>
      <c r="J270" s="184"/>
      <c r="K270" s="184"/>
      <c r="L270" s="184"/>
      <c r="M270" s="185"/>
      <c r="CM270" s="184"/>
      <c r="CN270" s="184"/>
      <c r="CO270" s="184"/>
      <c r="CP270" s="184"/>
      <c r="CQ270" s="184"/>
      <c r="CR270" s="184"/>
      <c r="CS270" s="184"/>
      <c r="CT270" s="184"/>
      <c r="CU270" s="184"/>
      <c r="CV270" s="184"/>
      <c r="CW270" s="184"/>
      <c r="CX270" s="184"/>
      <c r="CY270" s="184"/>
      <c r="CZ270" s="184"/>
      <c r="DA270" s="184"/>
      <c r="DB270" s="184"/>
      <c r="DC270" s="184"/>
      <c r="DD270" s="184"/>
      <c r="DE270" s="184"/>
      <c r="DF270" s="184"/>
      <c r="DG270" s="184"/>
      <c r="DH270" s="184"/>
      <c r="DI270" s="184"/>
      <c r="DJ270" s="184"/>
      <c r="DK270" s="184"/>
      <c r="DL270" s="184"/>
      <c r="DM270" s="184"/>
      <c r="DN270" s="184"/>
      <c r="DO270" s="184"/>
      <c r="DP270" s="184"/>
      <c r="DQ270" s="184"/>
      <c r="DR270" s="184"/>
      <c r="DS270" s="184"/>
      <c r="DT270" s="184"/>
      <c r="DU270" s="184"/>
      <c r="DV270" s="184"/>
      <c r="DW270" s="184"/>
      <c r="DX270" s="184"/>
      <c r="DY270" s="184"/>
      <c r="DZ270" s="184"/>
      <c r="EA270" s="184"/>
      <c r="EB270" s="184"/>
      <c r="EC270" s="184"/>
      <c r="ED270" s="184"/>
      <c r="EE270" s="184"/>
      <c r="EF270" s="184"/>
      <c r="EG270" s="184"/>
      <c r="EH270" s="184"/>
      <c r="EI270" s="184"/>
      <c r="EJ270" s="184"/>
      <c r="EK270" s="184"/>
      <c r="EL270" s="184"/>
      <c r="EM270" s="184"/>
      <c r="EN270" s="184"/>
      <c r="EO270" s="184"/>
      <c r="EP270" s="184"/>
      <c r="EQ270" s="184"/>
      <c r="ER270" s="184"/>
      <c r="ES270" s="184"/>
      <c r="ET270" s="184"/>
      <c r="EU270" s="184"/>
      <c r="EV270" s="184"/>
      <c r="EW270" s="184"/>
      <c r="EX270" s="184"/>
      <c r="EY270" s="184"/>
      <c r="EZ270" s="184"/>
      <c r="FA270" s="184"/>
      <c r="FB270" s="184"/>
      <c r="FC270" s="184"/>
      <c r="FD270" s="184"/>
      <c r="FE270" s="184"/>
      <c r="FF270" s="184"/>
      <c r="FG270" s="184"/>
      <c r="FH270" s="184"/>
      <c r="FI270" s="184"/>
      <c r="FJ270" s="184"/>
      <c r="FK270" s="184"/>
      <c r="FL270" s="184"/>
      <c r="FM270" s="184"/>
      <c r="FN270" s="184"/>
      <c r="FO270" s="184"/>
      <c r="FP270" s="184"/>
      <c r="FQ270" s="184"/>
      <c r="FR270" s="184"/>
      <c r="FS270" s="184"/>
      <c r="FT270" s="184"/>
      <c r="FU270" s="184"/>
      <c r="FV270" s="184"/>
      <c r="FW270" s="184"/>
      <c r="FX270" s="184"/>
      <c r="FY270" s="184"/>
      <c r="FZ270" s="184"/>
      <c r="GA270" s="184"/>
      <c r="GB270" s="184"/>
      <c r="GC270" s="184"/>
      <c r="GD270" s="184"/>
      <c r="GE270" s="184"/>
      <c r="GF270" s="184"/>
      <c r="GG270" s="184"/>
      <c r="GH270" s="184"/>
      <c r="GI270" s="184"/>
      <c r="GJ270" s="184"/>
      <c r="GK270" s="184"/>
      <c r="GL270" s="184"/>
      <c r="GM270" s="184"/>
      <c r="GN270" s="184"/>
      <c r="GO270" s="184"/>
      <c r="GP270" s="184"/>
      <c r="GQ270" s="184"/>
      <c r="GR270" s="184"/>
      <c r="GS270" s="184"/>
      <c r="GT270" s="184"/>
      <c r="GU270" s="184"/>
      <c r="GV270" s="184"/>
      <c r="GW270" s="184"/>
      <c r="GX270" s="184"/>
      <c r="GY270" s="184"/>
      <c r="GZ270" s="184"/>
      <c r="HA270" s="184"/>
      <c r="HB270" s="184"/>
      <c r="HC270" s="184"/>
      <c r="HD270" s="184"/>
      <c r="HE270" s="184"/>
      <c r="HF270" s="184"/>
      <c r="HG270" s="184"/>
      <c r="HH270" s="184"/>
      <c r="HI270" s="184"/>
      <c r="HJ270" s="184"/>
      <c r="HK270" s="184"/>
      <c r="HL270" s="184"/>
      <c r="HM270" s="184"/>
      <c r="HN270" s="184"/>
      <c r="HO270" s="184"/>
      <c r="HP270" s="184"/>
      <c r="HQ270" s="184"/>
      <c r="HR270" s="184"/>
      <c r="HS270" s="184"/>
      <c r="HT270" s="184"/>
      <c r="HU270" s="184"/>
      <c r="HV270" s="184"/>
      <c r="HW270" s="184"/>
      <c r="HX270" s="184"/>
      <c r="HY270" s="184"/>
      <c r="HZ270" s="184"/>
      <c r="IA270" s="184"/>
      <c r="IB270" s="184"/>
    </row>
    <row r="271" spans="3:236" ht="13.15" customHeight="1">
      <c r="C271" s="182"/>
      <c r="D271" s="183"/>
      <c r="E271" s="184"/>
      <c r="F271" s="184"/>
      <c r="G271" s="184"/>
      <c r="H271" s="184"/>
      <c r="I271" s="184"/>
      <c r="J271" s="184"/>
      <c r="K271" s="184"/>
      <c r="L271" s="184"/>
      <c r="M271" s="185"/>
      <c r="CM271" s="184"/>
      <c r="CN271" s="184"/>
      <c r="CO271" s="184"/>
      <c r="CP271" s="184"/>
      <c r="CQ271" s="184"/>
      <c r="CR271" s="184"/>
      <c r="CS271" s="184"/>
      <c r="CT271" s="184"/>
      <c r="CU271" s="184"/>
      <c r="CV271" s="184"/>
      <c r="CW271" s="184"/>
      <c r="CX271" s="184"/>
      <c r="CY271" s="184"/>
      <c r="CZ271" s="184"/>
      <c r="DA271" s="184"/>
      <c r="DB271" s="184"/>
      <c r="DC271" s="184"/>
      <c r="DD271" s="184"/>
      <c r="DE271" s="184"/>
      <c r="DF271" s="184"/>
      <c r="DG271" s="184"/>
      <c r="DH271" s="184"/>
      <c r="DI271" s="184"/>
      <c r="DJ271" s="184"/>
      <c r="DK271" s="184"/>
      <c r="DL271" s="184"/>
      <c r="DM271" s="184"/>
      <c r="DN271" s="184"/>
      <c r="DO271" s="184"/>
      <c r="DP271" s="184"/>
      <c r="DQ271" s="184"/>
      <c r="DR271" s="184"/>
      <c r="DS271" s="184"/>
      <c r="DT271" s="184"/>
      <c r="DU271" s="184"/>
      <c r="DV271" s="184"/>
      <c r="DW271" s="184"/>
      <c r="DX271" s="184"/>
      <c r="DY271" s="184"/>
      <c r="DZ271" s="184"/>
      <c r="EA271" s="184"/>
      <c r="EB271" s="184"/>
      <c r="EC271" s="184"/>
      <c r="ED271" s="184"/>
      <c r="EE271" s="184"/>
      <c r="EF271" s="184"/>
      <c r="EG271" s="184"/>
      <c r="EH271" s="184"/>
      <c r="EI271" s="184"/>
      <c r="EJ271" s="184"/>
      <c r="EK271" s="184"/>
      <c r="EL271" s="184"/>
      <c r="EM271" s="184"/>
      <c r="EN271" s="184"/>
      <c r="EO271" s="184"/>
      <c r="EP271" s="184"/>
      <c r="EQ271" s="184"/>
      <c r="ER271" s="184"/>
      <c r="ES271" s="184"/>
      <c r="ET271" s="184"/>
      <c r="EU271" s="184"/>
      <c r="EV271" s="184"/>
      <c r="EW271" s="184"/>
      <c r="EX271" s="184"/>
      <c r="EY271" s="184"/>
      <c r="EZ271" s="184"/>
      <c r="FA271" s="184"/>
      <c r="FB271" s="184"/>
      <c r="FC271" s="184"/>
      <c r="FD271" s="184"/>
      <c r="FE271" s="184"/>
      <c r="FF271" s="184"/>
      <c r="FG271" s="184"/>
      <c r="FH271" s="184"/>
      <c r="FI271" s="184"/>
      <c r="FJ271" s="184"/>
      <c r="FK271" s="184"/>
      <c r="FL271" s="184"/>
      <c r="FM271" s="184"/>
      <c r="FN271" s="184"/>
      <c r="FO271" s="184"/>
      <c r="FP271" s="184"/>
      <c r="FQ271" s="184"/>
      <c r="FR271" s="184"/>
      <c r="FS271" s="184"/>
      <c r="FT271" s="184"/>
      <c r="FU271" s="184"/>
      <c r="FV271" s="184"/>
      <c r="FW271" s="184"/>
      <c r="FX271" s="184"/>
      <c r="FY271" s="184"/>
      <c r="FZ271" s="184"/>
      <c r="GA271" s="184"/>
      <c r="GB271" s="184"/>
      <c r="GC271" s="184"/>
      <c r="GD271" s="184"/>
      <c r="GE271" s="184"/>
      <c r="GF271" s="184"/>
      <c r="GG271" s="184"/>
      <c r="GH271" s="184"/>
      <c r="GI271" s="184"/>
      <c r="GJ271" s="184"/>
      <c r="GK271" s="184"/>
      <c r="GL271" s="184"/>
      <c r="GM271" s="184"/>
      <c r="GN271" s="184"/>
      <c r="GO271" s="184"/>
      <c r="GP271" s="184"/>
      <c r="GQ271" s="184"/>
      <c r="GR271" s="184"/>
      <c r="GS271" s="184"/>
      <c r="GT271" s="184"/>
      <c r="GU271" s="184"/>
      <c r="GV271" s="184"/>
      <c r="GW271" s="184"/>
      <c r="GX271" s="184"/>
      <c r="GY271" s="184"/>
      <c r="GZ271" s="184"/>
      <c r="HA271" s="184"/>
      <c r="HB271" s="184"/>
      <c r="HC271" s="184"/>
      <c r="HD271" s="184"/>
      <c r="HE271" s="184"/>
      <c r="HF271" s="184"/>
      <c r="HG271" s="184"/>
      <c r="HH271" s="184"/>
      <c r="HI271" s="184"/>
      <c r="HJ271" s="184"/>
      <c r="HK271" s="184"/>
      <c r="HL271" s="184"/>
      <c r="HM271" s="184"/>
      <c r="HN271" s="184"/>
      <c r="HO271" s="184"/>
      <c r="HP271" s="184"/>
      <c r="HQ271" s="184"/>
      <c r="HR271" s="184"/>
      <c r="HS271" s="184"/>
      <c r="HT271" s="184"/>
      <c r="HU271" s="184"/>
      <c r="HV271" s="184"/>
      <c r="HW271" s="184"/>
      <c r="HX271" s="184"/>
      <c r="HY271" s="184"/>
      <c r="HZ271" s="184"/>
      <c r="IA271" s="184"/>
      <c r="IB271" s="184"/>
    </row>
    <row r="272" spans="3:236" ht="13.15" customHeight="1">
      <c r="C272" s="182"/>
      <c r="D272" s="183"/>
      <c r="E272" s="184"/>
      <c r="F272" s="184"/>
      <c r="G272" s="184"/>
      <c r="H272" s="184"/>
      <c r="I272" s="184"/>
      <c r="J272" s="184"/>
      <c r="K272" s="184"/>
      <c r="L272" s="184"/>
      <c r="M272" s="185"/>
      <c r="CM272" s="184"/>
      <c r="CN272" s="184"/>
      <c r="CO272" s="184"/>
      <c r="CP272" s="184"/>
      <c r="CQ272" s="184"/>
      <c r="CR272" s="184"/>
      <c r="CS272" s="184"/>
      <c r="CT272" s="184"/>
      <c r="CU272" s="184"/>
      <c r="CV272" s="184"/>
      <c r="CW272" s="184"/>
      <c r="CX272" s="184"/>
      <c r="CY272" s="184"/>
      <c r="CZ272" s="184"/>
      <c r="DA272" s="184"/>
      <c r="DB272" s="184"/>
      <c r="DC272" s="184"/>
      <c r="DD272" s="184"/>
      <c r="DE272" s="184"/>
      <c r="DF272" s="184"/>
      <c r="DG272" s="184"/>
      <c r="DH272" s="184"/>
      <c r="DI272" s="184"/>
      <c r="DJ272" s="184"/>
      <c r="DK272" s="184"/>
      <c r="DL272" s="184"/>
      <c r="DM272" s="184"/>
      <c r="DN272" s="184"/>
      <c r="DO272" s="184"/>
      <c r="DP272" s="184"/>
      <c r="DQ272" s="184"/>
      <c r="DR272" s="184"/>
      <c r="DS272" s="184"/>
      <c r="DT272" s="184"/>
      <c r="DU272" s="184"/>
      <c r="DV272" s="184"/>
      <c r="DW272" s="184"/>
      <c r="DX272" s="184"/>
      <c r="DY272" s="184"/>
      <c r="DZ272" s="184"/>
      <c r="EA272" s="184"/>
      <c r="EB272" s="184"/>
      <c r="EC272" s="184"/>
      <c r="ED272" s="184"/>
      <c r="EE272" s="184"/>
      <c r="EF272" s="184"/>
      <c r="EG272" s="184"/>
      <c r="EH272" s="184"/>
      <c r="EI272" s="184"/>
      <c r="EJ272" s="184"/>
      <c r="EK272" s="184"/>
      <c r="EL272" s="184"/>
      <c r="EM272" s="184"/>
      <c r="EN272" s="184"/>
      <c r="EO272" s="184"/>
      <c r="EP272" s="184"/>
      <c r="EQ272" s="184"/>
      <c r="ER272" s="184"/>
      <c r="ES272" s="184"/>
      <c r="ET272" s="184"/>
      <c r="EU272" s="184"/>
      <c r="EV272" s="184"/>
      <c r="EW272" s="184"/>
      <c r="EX272" s="184"/>
      <c r="EY272" s="184"/>
      <c r="EZ272" s="184"/>
      <c r="FA272" s="184"/>
      <c r="FB272" s="184"/>
      <c r="FC272" s="184"/>
      <c r="FD272" s="184"/>
      <c r="FE272" s="184"/>
      <c r="FF272" s="184"/>
      <c r="FG272" s="184"/>
      <c r="FH272" s="184"/>
      <c r="FI272" s="184"/>
      <c r="FJ272" s="184"/>
      <c r="FK272" s="184"/>
      <c r="FL272" s="184"/>
      <c r="FM272" s="184"/>
      <c r="FN272" s="184"/>
      <c r="FO272" s="184"/>
      <c r="FP272" s="184"/>
      <c r="FQ272" s="184"/>
      <c r="FR272" s="184"/>
      <c r="FS272" s="184"/>
      <c r="FT272" s="184"/>
      <c r="FU272" s="184"/>
      <c r="FV272" s="184"/>
      <c r="FW272" s="184"/>
      <c r="FX272" s="184"/>
      <c r="FY272" s="184"/>
      <c r="FZ272" s="184"/>
      <c r="GA272" s="184"/>
      <c r="GB272" s="184"/>
      <c r="GC272" s="184"/>
      <c r="GD272" s="184"/>
      <c r="GE272" s="184"/>
      <c r="GF272" s="184"/>
      <c r="GG272" s="184"/>
      <c r="GH272" s="184"/>
      <c r="GI272" s="184"/>
      <c r="GJ272" s="184"/>
      <c r="GK272" s="184"/>
      <c r="GL272" s="184"/>
      <c r="GM272" s="184"/>
      <c r="GN272" s="184"/>
      <c r="GO272" s="184"/>
      <c r="GP272" s="184"/>
      <c r="GQ272" s="184"/>
      <c r="GR272" s="184"/>
      <c r="GS272" s="184"/>
      <c r="GT272" s="184"/>
      <c r="GU272" s="184"/>
      <c r="GV272" s="184"/>
      <c r="GW272" s="184"/>
      <c r="GX272" s="184"/>
      <c r="GY272" s="184"/>
      <c r="GZ272" s="184"/>
      <c r="HA272" s="184"/>
      <c r="HB272" s="184"/>
      <c r="HC272" s="184"/>
      <c r="HD272" s="184"/>
      <c r="HE272" s="184"/>
      <c r="HF272" s="184"/>
      <c r="HG272" s="184"/>
      <c r="HH272" s="184"/>
      <c r="HI272" s="184"/>
      <c r="HJ272" s="184"/>
      <c r="HK272" s="184"/>
      <c r="HL272" s="184"/>
      <c r="HM272" s="184"/>
      <c r="HN272" s="184"/>
      <c r="HO272" s="184"/>
      <c r="HP272" s="184"/>
      <c r="HQ272" s="184"/>
      <c r="HR272" s="184"/>
      <c r="HS272" s="184"/>
      <c r="HT272" s="184"/>
      <c r="HU272" s="184"/>
      <c r="HV272" s="184"/>
      <c r="HW272" s="184"/>
      <c r="HX272" s="184"/>
      <c r="HY272" s="184"/>
      <c r="HZ272" s="184"/>
      <c r="IA272" s="184"/>
      <c r="IB272" s="184"/>
    </row>
    <row r="273" spans="3:236" ht="13.15" customHeight="1">
      <c r="C273" s="182"/>
      <c r="D273" s="183"/>
      <c r="E273" s="184"/>
      <c r="F273" s="184"/>
      <c r="G273" s="184"/>
      <c r="H273" s="184"/>
      <c r="I273" s="184"/>
      <c r="J273" s="184"/>
      <c r="K273" s="184"/>
      <c r="L273" s="184"/>
      <c r="M273" s="185"/>
      <c r="CM273" s="184"/>
      <c r="CN273" s="184"/>
      <c r="CO273" s="184"/>
      <c r="CP273" s="184"/>
      <c r="CQ273" s="184"/>
      <c r="CR273" s="184"/>
      <c r="CS273" s="184"/>
      <c r="CT273" s="184"/>
      <c r="CU273" s="184"/>
      <c r="CV273" s="184"/>
      <c r="CW273" s="184"/>
      <c r="CX273" s="184"/>
      <c r="CY273" s="184"/>
      <c r="CZ273" s="184"/>
      <c r="DA273" s="184"/>
      <c r="DB273" s="184"/>
      <c r="DC273" s="184"/>
      <c r="DD273" s="184"/>
      <c r="DE273" s="184"/>
      <c r="DF273" s="184"/>
      <c r="DG273" s="184"/>
      <c r="DH273" s="184"/>
      <c r="DI273" s="184"/>
      <c r="DJ273" s="184"/>
      <c r="DK273" s="184"/>
      <c r="DL273" s="184"/>
      <c r="DM273" s="184"/>
      <c r="DN273" s="184"/>
      <c r="DO273" s="184"/>
      <c r="DP273" s="184"/>
      <c r="DQ273" s="184"/>
      <c r="DR273" s="184"/>
      <c r="DS273" s="184"/>
      <c r="DT273" s="184"/>
      <c r="DU273" s="184"/>
      <c r="DV273" s="184"/>
      <c r="DW273" s="184"/>
      <c r="DX273" s="184"/>
      <c r="DY273" s="184"/>
      <c r="DZ273" s="184"/>
      <c r="EA273" s="184"/>
      <c r="EB273" s="184"/>
      <c r="EC273" s="184"/>
      <c r="ED273" s="184"/>
      <c r="EE273" s="184"/>
      <c r="EF273" s="184"/>
      <c r="EG273" s="184"/>
      <c r="EH273" s="184"/>
      <c r="EI273" s="184"/>
      <c r="EJ273" s="184"/>
      <c r="EK273" s="184"/>
      <c r="EL273" s="184"/>
      <c r="EM273" s="184"/>
      <c r="EN273" s="184"/>
      <c r="EO273" s="184"/>
      <c r="EP273" s="184"/>
      <c r="EQ273" s="184"/>
      <c r="ER273" s="184"/>
      <c r="ES273" s="184"/>
      <c r="ET273" s="184"/>
      <c r="EU273" s="184"/>
      <c r="EV273" s="184"/>
      <c r="EW273" s="184"/>
      <c r="EX273" s="184"/>
      <c r="EY273" s="184"/>
      <c r="EZ273" s="184"/>
      <c r="FA273" s="184"/>
      <c r="FB273" s="184"/>
      <c r="FC273" s="184"/>
      <c r="FD273" s="184"/>
      <c r="FE273" s="184"/>
      <c r="FF273" s="184"/>
      <c r="FG273" s="184"/>
      <c r="FH273" s="184"/>
      <c r="FI273" s="184"/>
      <c r="FJ273" s="184"/>
      <c r="FK273" s="184"/>
      <c r="FL273" s="184"/>
      <c r="FM273" s="184"/>
      <c r="FN273" s="184"/>
      <c r="FO273" s="184"/>
      <c r="FP273" s="184"/>
      <c r="FQ273" s="184"/>
      <c r="FR273" s="184"/>
      <c r="FS273" s="184"/>
      <c r="FT273" s="184"/>
      <c r="FU273" s="184"/>
      <c r="FV273" s="184"/>
      <c r="FW273" s="184"/>
      <c r="FX273" s="184"/>
      <c r="FY273" s="184"/>
      <c r="FZ273" s="184"/>
      <c r="GA273" s="184"/>
      <c r="GB273" s="184"/>
      <c r="GC273" s="184"/>
      <c r="GD273" s="184"/>
      <c r="GE273" s="184"/>
      <c r="GF273" s="184"/>
      <c r="GG273" s="184"/>
      <c r="GH273" s="184"/>
      <c r="GI273" s="184"/>
      <c r="GJ273" s="184"/>
      <c r="GK273" s="184"/>
      <c r="GL273" s="184"/>
      <c r="GM273" s="184"/>
      <c r="GN273" s="184"/>
      <c r="GO273" s="184"/>
      <c r="GP273" s="184"/>
      <c r="GQ273" s="184"/>
      <c r="GR273" s="184"/>
      <c r="GS273" s="184"/>
      <c r="GT273" s="184"/>
      <c r="GU273" s="184"/>
      <c r="GV273" s="184"/>
      <c r="GW273" s="184"/>
      <c r="GX273" s="184"/>
      <c r="GY273" s="184"/>
      <c r="GZ273" s="184"/>
      <c r="HA273" s="184"/>
      <c r="HB273" s="184"/>
      <c r="HC273" s="184"/>
      <c r="HD273" s="184"/>
      <c r="HE273" s="184"/>
      <c r="HF273" s="184"/>
      <c r="HG273" s="184"/>
      <c r="HH273" s="184"/>
      <c r="HI273" s="184"/>
      <c r="HJ273" s="184"/>
      <c r="HK273" s="184"/>
      <c r="HL273" s="184"/>
      <c r="HM273" s="184"/>
      <c r="HN273" s="184"/>
      <c r="HO273" s="184"/>
      <c r="HP273" s="184"/>
      <c r="HQ273" s="184"/>
      <c r="HR273" s="184"/>
      <c r="HS273" s="184"/>
      <c r="HT273" s="184"/>
      <c r="HU273" s="184"/>
      <c r="HV273" s="184"/>
      <c r="HW273" s="184"/>
      <c r="HX273" s="184"/>
      <c r="HY273" s="184"/>
      <c r="HZ273" s="184"/>
      <c r="IA273" s="184"/>
      <c r="IB273" s="184"/>
    </row>
    <row r="274" spans="3:236" ht="13.15" customHeight="1">
      <c r="C274" s="182"/>
      <c r="D274" s="183"/>
      <c r="E274" s="184"/>
      <c r="F274" s="184"/>
      <c r="G274" s="184"/>
      <c r="H274" s="184"/>
      <c r="I274" s="184"/>
      <c r="J274" s="184"/>
      <c r="K274" s="184"/>
      <c r="L274" s="184"/>
      <c r="M274" s="185"/>
      <c r="CM274" s="184"/>
      <c r="CN274" s="184"/>
      <c r="CO274" s="184"/>
      <c r="CP274" s="184"/>
      <c r="CQ274" s="184"/>
      <c r="CR274" s="184"/>
      <c r="CS274" s="184"/>
      <c r="CT274" s="184"/>
      <c r="CU274" s="184"/>
      <c r="CV274" s="184"/>
      <c r="CW274" s="184"/>
      <c r="CX274" s="184"/>
      <c r="CY274" s="184"/>
      <c r="CZ274" s="184"/>
      <c r="DA274" s="184"/>
      <c r="DB274" s="184"/>
      <c r="DC274" s="184"/>
      <c r="DD274" s="184"/>
      <c r="DE274" s="184"/>
      <c r="DF274" s="184"/>
      <c r="DG274" s="184"/>
      <c r="DH274" s="184"/>
      <c r="DI274" s="184"/>
      <c r="DJ274" s="184"/>
      <c r="DK274" s="184"/>
      <c r="DL274" s="184"/>
      <c r="DM274" s="184"/>
      <c r="DN274" s="184"/>
      <c r="DO274" s="184"/>
      <c r="DP274" s="184"/>
      <c r="DQ274" s="184"/>
      <c r="DR274" s="184"/>
      <c r="DS274" s="184"/>
      <c r="DT274" s="184"/>
      <c r="DU274" s="184"/>
      <c r="DV274" s="184"/>
      <c r="DW274" s="184"/>
      <c r="DX274" s="184"/>
      <c r="DY274" s="184"/>
      <c r="DZ274" s="184"/>
      <c r="EA274" s="184"/>
      <c r="EB274" s="184"/>
      <c r="EC274" s="184"/>
      <c r="ED274" s="184"/>
      <c r="EE274" s="184"/>
      <c r="EF274" s="184"/>
      <c r="EG274" s="184"/>
      <c r="EH274" s="184"/>
      <c r="EI274" s="184"/>
      <c r="EJ274" s="184"/>
      <c r="EK274" s="184"/>
      <c r="EL274" s="184"/>
      <c r="EM274" s="184"/>
      <c r="EN274" s="184"/>
      <c r="EO274" s="184"/>
      <c r="EP274" s="184"/>
      <c r="EQ274" s="184"/>
      <c r="ER274" s="184"/>
      <c r="ES274" s="184"/>
      <c r="ET274" s="184"/>
      <c r="EU274" s="184"/>
      <c r="EV274" s="184"/>
      <c r="EW274" s="184"/>
      <c r="EX274" s="184"/>
      <c r="EY274" s="184"/>
      <c r="EZ274" s="184"/>
      <c r="FA274" s="184"/>
      <c r="FB274" s="184"/>
      <c r="FC274" s="184"/>
      <c r="FD274" s="184"/>
      <c r="FE274" s="184"/>
      <c r="FF274" s="184"/>
      <c r="FG274" s="184"/>
      <c r="FH274" s="184"/>
      <c r="FI274" s="184"/>
      <c r="FJ274" s="184"/>
      <c r="FK274" s="184"/>
      <c r="FL274" s="184"/>
      <c r="FM274" s="184"/>
      <c r="FN274" s="184"/>
      <c r="FO274" s="184"/>
      <c r="FP274" s="184"/>
      <c r="FQ274" s="184"/>
      <c r="FR274" s="184"/>
      <c r="FS274" s="184"/>
      <c r="FT274" s="184"/>
      <c r="FU274" s="184"/>
      <c r="FV274" s="184"/>
      <c r="FW274" s="184"/>
      <c r="FX274" s="184"/>
      <c r="FY274" s="184"/>
      <c r="FZ274" s="184"/>
      <c r="GA274" s="184"/>
      <c r="GB274" s="184"/>
      <c r="GC274" s="184"/>
      <c r="GD274" s="184"/>
      <c r="GE274" s="184"/>
      <c r="GF274" s="184"/>
      <c r="GG274" s="184"/>
      <c r="GH274" s="184"/>
      <c r="GI274" s="184"/>
      <c r="GJ274" s="184"/>
      <c r="GK274" s="184"/>
      <c r="GL274" s="184"/>
      <c r="GM274" s="184"/>
      <c r="GN274" s="184"/>
      <c r="GO274" s="184"/>
      <c r="GP274" s="184"/>
      <c r="GQ274" s="184"/>
      <c r="GR274" s="184"/>
      <c r="GS274" s="184"/>
      <c r="GT274" s="184"/>
      <c r="GU274" s="184"/>
      <c r="GV274" s="184"/>
      <c r="GW274" s="184"/>
      <c r="GX274" s="184"/>
      <c r="GY274" s="184"/>
      <c r="GZ274" s="184"/>
      <c r="HA274" s="184"/>
      <c r="HB274" s="184"/>
      <c r="HC274" s="184"/>
      <c r="HD274" s="184"/>
      <c r="HE274" s="184"/>
      <c r="HF274" s="184"/>
      <c r="HG274" s="184"/>
      <c r="HH274" s="184"/>
      <c r="HI274" s="184"/>
      <c r="HJ274" s="184"/>
      <c r="HK274" s="184"/>
      <c r="HL274" s="184"/>
      <c r="HM274" s="184"/>
      <c r="HN274" s="184"/>
      <c r="HO274" s="184"/>
      <c r="HP274" s="184"/>
      <c r="HQ274" s="184"/>
      <c r="HR274" s="184"/>
      <c r="HS274" s="184"/>
      <c r="HT274" s="184"/>
      <c r="HU274" s="184"/>
      <c r="HV274" s="184"/>
      <c r="HW274" s="184"/>
      <c r="HX274" s="184"/>
      <c r="HY274" s="184"/>
      <c r="HZ274" s="184"/>
      <c r="IA274" s="184"/>
      <c r="IB274" s="184"/>
    </row>
    <row r="275" spans="3:236" ht="13.15" customHeight="1">
      <c r="C275" s="182"/>
      <c r="D275" s="183"/>
      <c r="E275" s="184"/>
      <c r="F275" s="184"/>
      <c r="G275" s="184"/>
      <c r="H275" s="184"/>
      <c r="I275" s="184"/>
      <c r="J275" s="184"/>
      <c r="K275" s="184"/>
      <c r="L275" s="184"/>
      <c r="M275" s="185"/>
      <c r="CM275" s="184"/>
      <c r="CN275" s="184"/>
      <c r="CO275" s="184"/>
      <c r="CP275" s="184"/>
      <c r="CQ275" s="184"/>
      <c r="CR275" s="184"/>
      <c r="CS275" s="184"/>
      <c r="CT275" s="184"/>
      <c r="CU275" s="184"/>
      <c r="CV275" s="184"/>
      <c r="CW275" s="184"/>
      <c r="CX275" s="184"/>
      <c r="CY275" s="184"/>
      <c r="CZ275" s="184"/>
      <c r="DA275" s="184"/>
      <c r="DB275" s="184"/>
      <c r="DC275" s="184"/>
      <c r="DD275" s="184"/>
      <c r="DE275" s="184"/>
      <c r="DF275" s="184"/>
      <c r="DG275" s="184"/>
      <c r="DH275" s="184"/>
      <c r="DI275" s="184"/>
      <c r="DJ275" s="184"/>
      <c r="DK275" s="184"/>
      <c r="DL275" s="184"/>
      <c r="DM275" s="184"/>
      <c r="DN275" s="184"/>
      <c r="DO275" s="184"/>
      <c r="DP275" s="184"/>
      <c r="DQ275" s="184"/>
      <c r="DR275" s="184"/>
      <c r="DS275" s="184"/>
      <c r="DT275" s="184"/>
      <c r="DU275" s="184"/>
      <c r="DV275" s="184"/>
      <c r="DW275" s="184"/>
      <c r="DX275" s="184"/>
      <c r="DY275" s="184"/>
      <c r="DZ275" s="184"/>
      <c r="EA275" s="184"/>
      <c r="EB275" s="184"/>
      <c r="EC275" s="184"/>
      <c r="ED275" s="184"/>
      <c r="EE275" s="184"/>
      <c r="EF275" s="184"/>
      <c r="EG275" s="184"/>
      <c r="EH275" s="184"/>
      <c r="EI275" s="184"/>
      <c r="EJ275" s="184"/>
      <c r="EK275" s="184"/>
      <c r="EL275" s="184"/>
      <c r="EM275" s="184"/>
      <c r="EN275" s="184"/>
      <c r="EO275" s="184"/>
      <c r="EP275" s="184"/>
      <c r="EQ275" s="184"/>
      <c r="ER275" s="184"/>
      <c r="ES275" s="184"/>
      <c r="ET275" s="184"/>
      <c r="EU275" s="184"/>
      <c r="EV275" s="184"/>
      <c r="EW275" s="184"/>
      <c r="EX275" s="184"/>
      <c r="EY275" s="184"/>
      <c r="EZ275" s="184"/>
      <c r="FA275" s="184"/>
      <c r="FB275" s="184"/>
      <c r="FC275" s="184"/>
      <c r="FD275" s="184"/>
      <c r="FE275" s="184"/>
      <c r="FF275" s="184"/>
      <c r="FG275" s="184"/>
      <c r="FH275" s="184"/>
      <c r="FI275" s="184"/>
      <c r="FJ275" s="184"/>
      <c r="FK275" s="184"/>
      <c r="FL275" s="184"/>
      <c r="FM275" s="184"/>
      <c r="FN275" s="184"/>
      <c r="FO275" s="184"/>
      <c r="FP275" s="184"/>
      <c r="FQ275" s="184"/>
      <c r="FR275" s="184"/>
      <c r="FS275" s="184"/>
      <c r="FT275" s="184"/>
      <c r="FU275" s="184"/>
      <c r="FV275" s="184"/>
      <c r="FW275" s="184"/>
      <c r="FX275" s="184"/>
      <c r="FY275" s="184"/>
      <c r="FZ275" s="184"/>
      <c r="GA275" s="184"/>
      <c r="GB275" s="184"/>
      <c r="GC275" s="184"/>
      <c r="GD275" s="184"/>
      <c r="GE275" s="184"/>
      <c r="GF275" s="184"/>
      <c r="GG275" s="184"/>
      <c r="GH275" s="184"/>
      <c r="GI275" s="184"/>
      <c r="GJ275" s="184"/>
      <c r="GK275" s="184"/>
      <c r="GL275" s="184"/>
      <c r="GM275" s="184"/>
      <c r="GN275" s="184"/>
      <c r="GO275" s="184"/>
      <c r="GP275" s="184"/>
      <c r="GQ275" s="184"/>
      <c r="GR275" s="184"/>
      <c r="GS275" s="184"/>
      <c r="GT275" s="184"/>
      <c r="GU275" s="184"/>
      <c r="GV275" s="184"/>
      <c r="GW275" s="184"/>
      <c r="GX275" s="184"/>
      <c r="GY275" s="184"/>
      <c r="GZ275" s="184"/>
      <c r="HA275" s="184"/>
      <c r="HB275" s="184"/>
      <c r="HC275" s="184"/>
      <c r="HD275" s="184"/>
      <c r="HE275" s="184"/>
      <c r="HF275" s="184"/>
      <c r="HG275" s="184"/>
      <c r="HH275" s="184"/>
      <c r="HI275" s="184"/>
      <c r="HJ275" s="184"/>
      <c r="HK275" s="184"/>
      <c r="HL275" s="184"/>
      <c r="HM275" s="184"/>
      <c r="HN275" s="184"/>
      <c r="HO275" s="184"/>
      <c r="HP275" s="184"/>
      <c r="HQ275" s="184"/>
      <c r="HR275" s="184"/>
      <c r="HS275" s="184"/>
      <c r="HT275" s="184"/>
      <c r="HU275" s="184"/>
      <c r="HV275" s="184"/>
      <c r="HW275" s="184"/>
      <c r="HX275" s="184"/>
      <c r="HY275" s="184"/>
      <c r="HZ275" s="184"/>
      <c r="IA275" s="184"/>
      <c r="IB275" s="184"/>
    </row>
    <row r="276" spans="3:236" ht="13.15" customHeight="1">
      <c r="C276" s="182"/>
      <c r="D276" s="183"/>
      <c r="E276" s="184"/>
      <c r="F276" s="184"/>
      <c r="G276" s="184"/>
      <c r="H276" s="184"/>
      <c r="I276" s="184"/>
      <c r="J276" s="184"/>
      <c r="K276" s="184"/>
      <c r="L276" s="184"/>
      <c r="M276" s="185"/>
      <c r="CM276" s="184"/>
      <c r="CN276" s="184"/>
      <c r="CO276" s="184"/>
      <c r="CP276" s="184"/>
      <c r="CQ276" s="184"/>
      <c r="CR276" s="184"/>
      <c r="CS276" s="184"/>
      <c r="CT276" s="184"/>
      <c r="CU276" s="184"/>
      <c r="CV276" s="184"/>
      <c r="CW276" s="184"/>
      <c r="CX276" s="184"/>
      <c r="CY276" s="184"/>
      <c r="CZ276" s="184"/>
      <c r="DA276" s="184"/>
      <c r="DB276" s="184"/>
      <c r="DC276" s="184"/>
      <c r="DD276" s="184"/>
      <c r="DE276" s="184"/>
      <c r="DF276" s="184"/>
      <c r="DG276" s="184"/>
      <c r="DH276" s="184"/>
      <c r="DI276" s="184"/>
      <c r="DJ276" s="184"/>
      <c r="DK276" s="184"/>
      <c r="DL276" s="184"/>
      <c r="DM276" s="184"/>
      <c r="DN276" s="184"/>
      <c r="DO276" s="184"/>
      <c r="DP276" s="184"/>
      <c r="DQ276" s="184"/>
      <c r="DR276" s="184"/>
      <c r="DS276" s="184"/>
      <c r="DT276" s="184"/>
      <c r="DU276" s="184"/>
      <c r="DV276" s="184"/>
      <c r="DW276" s="184"/>
      <c r="DX276" s="184"/>
      <c r="DY276" s="184"/>
      <c r="DZ276" s="184"/>
      <c r="EA276" s="184"/>
      <c r="EB276" s="184"/>
      <c r="EC276" s="184"/>
      <c r="ED276" s="184"/>
      <c r="EE276" s="184"/>
      <c r="EF276" s="184"/>
      <c r="EG276" s="184"/>
      <c r="EH276" s="184"/>
      <c r="EI276" s="184"/>
      <c r="EJ276" s="184"/>
      <c r="EK276" s="184"/>
      <c r="EL276" s="184"/>
      <c r="EM276" s="184"/>
      <c r="EN276" s="184"/>
      <c r="EO276" s="184"/>
      <c r="EP276" s="184"/>
      <c r="EQ276" s="184"/>
      <c r="ER276" s="184"/>
      <c r="ES276" s="184"/>
      <c r="ET276" s="184"/>
      <c r="EU276" s="184"/>
      <c r="EV276" s="184"/>
      <c r="EW276" s="184"/>
      <c r="EX276" s="184"/>
      <c r="EY276" s="184"/>
      <c r="EZ276" s="184"/>
      <c r="FA276" s="184"/>
      <c r="FB276" s="184"/>
      <c r="FC276" s="184"/>
      <c r="FD276" s="184"/>
      <c r="FE276" s="184"/>
      <c r="FF276" s="184"/>
      <c r="FG276" s="184"/>
      <c r="FH276" s="184"/>
      <c r="FI276" s="184"/>
      <c r="FJ276" s="184"/>
      <c r="FK276" s="184"/>
      <c r="FL276" s="184"/>
      <c r="FM276" s="184"/>
      <c r="FN276" s="184"/>
      <c r="FO276" s="184"/>
      <c r="FP276" s="184"/>
      <c r="FQ276" s="184"/>
      <c r="FR276" s="184"/>
      <c r="FS276" s="184"/>
      <c r="FT276" s="184"/>
      <c r="FU276" s="184"/>
      <c r="FV276" s="184"/>
      <c r="FW276" s="184"/>
      <c r="FX276" s="184"/>
      <c r="FY276" s="184"/>
      <c r="FZ276" s="184"/>
      <c r="GA276" s="184"/>
      <c r="GB276" s="184"/>
      <c r="GC276" s="184"/>
      <c r="GD276" s="184"/>
      <c r="GE276" s="184"/>
      <c r="GF276" s="184"/>
      <c r="GG276" s="184"/>
      <c r="GH276" s="184"/>
      <c r="GI276" s="184"/>
      <c r="GJ276" s="184"/>
      <c r="GK276" s="184"/>
      <c r="GL276" s="184"/>
      <c r="GM276" s="184"/>
      <c r="GN276" s="184"/>
      <c r="GO276" s="184"/>
      <c r="GP276" s="184"/>
      <c r="GQ276" s="184"/>
      <c r="GR276" s="184"/>
      <c r="GS276" s="184"/>
      <c r="GT276" s="184"/>
      <c r="GU276" s="184"/>
      <c r="GV276" s="184"/>
      <c r="GW276" s="184"/>
      <c r="GX276" s="184"/>
      <c r="GY276" s="184"/>
      <c r="GZ276" s="184"/>
      <c r="HA276" s="184"/>
      <c r="HB276" s="184"/>
      <c r="HC276" s="184"/>
      <c r="HD276" s="184"/>
      <c r="HE276" s="184"/>
      <c r="HF276" s="184"/>
      <c r="HG276" s="184"/>
      <c r="HH276" s="184"/>
      <c r="HI276" s="184"/>
      <c r="HJ276" s="184"/>
      <c r="HK276" s="184"/>
      <c r="HL276" s="184"/>
      <c r="HM276" s="184"/>
      <c r="HN276" s="184"/>
      <c r="HO276" s="184"/>
      <c r="HP276" s="184"/>
      <c r="HQ276" s="184"/>
      <c r="HR276" s="184"/>
      <c r="HS276" s="184"/>
      <c r="HT276" s="184"/>
      <c r="HU276" s="184"/>
      <c r="HV276" s="184"/>
      <c r="HW276" s="184"/>
      <c r="HX276" s="184"/>
      <c r="HY276" s="184"/>
      <c r="HZ276" s="184"/>
      <c r="IA276" s="184"/>
      <c r="IB276" s="184"/>
    </row>
    <row r="277" spans="3:236" ht="13.15" customHeight="1">
      <c r="C277" s="182"/>
      <c r="D277" s="183"/>
      <c r="E277" s="184"/>
      <c r="F277" s="184"/>
      <c r="G277" s="184"/>
      <c r="H277" s="184"/>
      <c r="I277" s="184"/>
      <c r="J277" s="184"/>
      <c r="K277" s="184"/>
      <c r="L277" s="184"/>
      <c r="M277" s="185"/>
      <c r="CM277" s="184"/>
      <c r="CN277" s="184"/>
      <c r="CO277" s="184"/>
      <c r="CP277" s="184"/>
      <c r="CQ277" s="184"/>
      <c r="CR277" s="184"/>
      <c r="CS277" s="184"/>
      <c r="CT277" s="184"/>
      <c r="CU277" s="184"/>
      <c r="CV277" s="184"/>
      <c r="CW277" s="184"/>
      <c r="CX277" s="184"/>
      <c r="CY277" s="184"/>
      <c r="CZ277" s="184"/>
      <c r="DA277" s="184"/>
      <c r="DB277" s="184"/>
      <c r="DC277" s="184"/>
      <c r="DD277" s="184"/>
      <c r="DE277" s="184"/>
      <c r="DF277" s="184"/>
      <c r="DG277" s="184"/>
      <c r="DH277" s="184"/>
      <c r="DI277" s="184"/>
      <c r="DJ277" s="184"/>
      <c r="DK277" s="184"/>
      <c r="DL277" s="184"/>
      <c r="DM277" s="184"/>
      <c r="DN277" s="184"/>
      <c r="DO277" s="184"/>
      <c r="DP277" s="184"/>
      <c r="DQ277" s="184"/>
      <c r="DR277" s="184"/>
      <c r="DS277" s="184"/>
      <c r="DT277" s="184"/>
      <c r="DU277" s="184"/>
      <c r="DV277" s="184"/>
      <c r="DW277" s="184"/>
      <c r="DX277" s="184"/>
      <c r="DY277" s="184"/>
      <c r="DZ277" s="184"/>
      <c r="EA277" s="184"/>
      <c r="EB277" s="184"/>
      <c r="EC277" s="184"/>
      <c r="ED277" s="184"/>
      <c r="EE277" s="184"/>
      <c r="EF277" s="184"/>
      <c r="EG277" s="184"/>
      <c r="EH277" s="184"/>
      <c r="EI277" s="184"/>
      <c r="EJ277" s="184"/>
      <c r="EK277" s="184"/>
      <c r="EL277" s="184"/>
      <c r="EM277" s="184"/>
      <c r="EN277" s="184"/>
      <c r="EO277" s="184"/>
      <c r="EP277" s="184"/>
      <c r="EQ277" s="184"/>
      <c r="ER277" s="184"/>
      <c r="ES277" s="184"/>
      <c r="ET277" s="184"/>
      <c r="EU277" s="184"/>
      <c r="EV277" s="184"/>
      <c r="EW277" s="184"/>
      <c r="EX277" s="184"/>
      <c r="EY277" s="184"/>
      <c r="EZ277" s="184"/>
      <c r="FA277" s="184"/>
      <c r="FB277" s="184"/>
      <c r="FC277" s="184"/>
      <c r="FD277" s="184"/>
      <c r="FE277" s="184"/>
      <c r="FF277" s="184"/>
      <c r="FG277" s="184"/>
      <c r="FH277" s="184"/>
      <c r="FI277" s="184"/>
      <c r="FJ277" s="184"/>
      <c r="FK277" s="184"/>
      <c r="FL277" s="184"/>
      <c r="FM277" s="184"/>
      <c r="FN277" s="184"/>
      <c r="FO277" s="184"/>
      <c r="FP277" s="184"/>
      <c r="FQ277" s="184"/>
      <c r="FR277" s="184"/>
      <c r="FS277" s="184"/>
      <c r="FT277" s="184"/>
      <c r="FU277" s="184"/>
      <c r="FV277" s="184"/>
      <c r="FW277" s="184"/>
      <c r="FX277" s="184"/>
      <c r="FY277" s="184"/>
      <c r="FZ277" s="184"/>
      <c r="GA277" s="184"/>
      <c r="GB277" s="184"/>
      <c r="GC277" s="184"/>
      <c r="GD277" s="184"/>
      <c r="GE277" s="184"/>
      <c r="GF277" s="184"/>
      <c r="GG277" s="184"/>
      <c r="GH277" s="184"/>
      <c r="GI277" s="184"/>
      <c r="GJ277" s="184"/>
      <c r="GK277" s="184"/>
      <c r="GL277" s="184"/>
      <c r="GM277" s="184"/>
      <c r="GN277" s="184"/>
      <c r="GO277" s="184"/>
      <c r="GP277" s="184"/>
      <c r="GQ277" s="184"/>
      <c r="GR277" s="184"/>
      <c r="GS277" s="184"/>
      <c r="GT277" s="184"/>
      <c r="GU277" s="184"/>
      <c r="GV277" s="184"/>
      <c r="GW277" s="184"/>
      <c r="GX277" s="184"/>
      <c r="GY277" s="184"/>
      <c r="GZ277" s="184"/>
      <c r="HA277" s="184"/>
      <c r="HB277" s="184"/>
      <c r="HC277" s="184"/>
      <c r="HD277" s="184"/>
      <c r="HE277" s="184"/>
      <c r="HF277" s="184"/>
      <c r="HG277" s="184"/>
      <c r="HH277" s="184"/>
      <c r="HI277" s="184"/>
      <c r="HJ277" s="184"/>
      <c r="HK277" s="184"/>
      <c r="HL277" s="184"/>
      <c r="HM277" s="184"/>
      <c r="HN277" s="184"/>
      <c r="HO277" s="184"/>
      <c r="HP277" s="184"/>
      <c r="HQ277" s="184"/>
      <c r="HR277" s="184"/>
      <c r="HS277" s="184"/>
      <c r="HT277" s="184"/>
      <c r="HU277" s="184"/>
      <c r="HV277" s="184"/>
      <c r="HW277" s="184"/>
      <c r="HX277" s="184"/>
      <c r="HY277" s="184"/>
      <c r="HZ277" s="184"/>
      <c r="IA277" s="184"/>
      <c r="IB277" s="184"/>
    </row>
    <row r="278" spans="3:236" ht="13.15" customHeight="1">
      <c r="C278" s="182"/>
      <c r="D278" s="183"/>
      <c r="E278" s="184"/>
      <c r="F278" s="184"/>
      <c r="G278" s="184"/>
      <c r="H278" s="184"/>
      <c r="I278" s="184"/>
      <c r="J278" s="184"/>
      <c r="K278" s="184"/>
      <c r="L278" s="184"/>
      <c r="M278" s="185"/>
      <c r="CM278" s="184"/>
      <c r="CN278" s="184"/>
      <c r="CO278" s="184"/>
      <c r="CP278" s="184"/>
      <c r="CQ278" s="184"/>
      <c r="CR278" s="184"/>
      <c r="CS278" s="184"/>
      <c r="CT278" s="184"/>
      <c r="CU278" s="184"/>
      <c r="CV278" s="184"/>
      <c r="CW278" s="184"/>
      <c r="CX278" s="184"/>
      <c r="CY278" s="184"/>
      <c r="CZ278" s="184"/>
      <c r="DA278" s="184"/>
      <c r="DB278" s="184"/>
      <c r="DC278" s="184"/>
      <c r="DD278" s="184"/>
      <c r="DE278" s="184"/>
      <c r="DF278" s="184"/>
      <c r="DG278" s="184"/>
      <c r="DH278" s="184"/>
      <c r="DI278" s="184"/>
      <c r="DJ278" s="184"/>
      <c r="DK278" s="184"/>
      <c r="DL278" s="184"/>
      <c r="DM278" s="184"/>
      <c r="DN278" s="184"/>
      <c r="DO278" s="184"/>
      <c r="DP278" s="184"/>
      <c r="DQ278" s="184"/>
      <c r="DR278" s="184"/>
      <c r="DS278" s="184"/>
      <c r="DT278" s="184"/>
      <c r="DU278" s="184"/>
      <c r="DV278" s="184"/>
      <c r="DW278" s="184"/>
      <c r="DX278" s="184"/>
      <c r="DY278" s="184"/>
      <c r="DZ278" s="184"/>
      <c r="EA278" s="184"/>
      <c r="EB278" s="184"/>
      <c r="EC278" s="184"/>
      <c r="ED278" s="184"/>
      <c r="EE278" s="184"/>
      <c r="EF278" s="184"/>
      <c r="EG278" s="184"/>
      <c r="EH278" s="184"/>
      <c r="EI278" s="184"/>
      <c r="EJ278" s="184"/>
      <c r="EK278" s="184"/>
      <c r="EL278" s="184"/>
      <c r="EM278" s="184"/>
      <c r="EN278" s="184"/>
      <c r="EO278" s="184"/>
      <c r="EP278" s="184"/>
      <c r="EQ278" s="184"/>
      <c r="ER278" s="184"/>
      <c r="ES278" s="184"/>
      <c r="ET278" s="184"/>
      <c r="EU278" s="184"/>
      <c r="EV278" s="184"/>
      <c r="EW278" s="184"/>
      <c r="EX278" s="184"/>
      <c r="EY278" s="184"/>
      <c r="EZ278" s="184"/>
      <c r="FA278" s="184"/>
      <c r="FB278" s="184"/>
      <c r="FC278" s="184"/>
      <c r="FD278" s="184"/>
      <c r="FE278" s="184"/>
      <c r="FF278" s="184"/>
      <c r="FG278" s="184"/>
      <c r="FH278" s="184"/>
      <c r="FI278" s="184"/>
      <c r="FJ278" s="184"/>
      <c r="FK278" s="184"/>
      <c r="FL278" s="184"/>
      <c r="FM278" s="184"/>
      <c r="FN278" s="184"/>
      <c r="FO278" s="184"/>
      <c r="FP278" s="184"/>
      <c r="FQ278" s="184"/>
      <c r="FR278" s="184"/>
      <c r="FS278" s="184"/>
      <c r="FT278" s="184"/>
      <c r="FU278" s="184"/>
      <c r="FV278" s="184"/>
      <c r="FW278" s="184"/>
      <c r="FX278" s="184"/>
      <c r="FY278" s="184"/>
      <c r="FZ278" s="184"/>
      <c r="GA278" s="184"/>
      <c r="GB278" s="184"/>
      <c r="GC278" s="184"/>
      <c r="GD278" s="184"/>
      <c r="GE278" s="184"/>
      <c r="GF278" s="184"/>
      <c r="GG278" s="184"/>
      <c r="GH278" s="184"/>
      <c r="GI278" s="184"/>
      <c r="GJ278" s="184"/>
      <c r="GK278" s="184"/>
      <c r="GL278" s="184"/>
      <c r="GM278" s="184"/>
      <c r="GN278" s="184"/>
      <c r="GO278" s="184"/>
      <c r="GP278" s="184"/>
      <c r="GQ278" s="184"/>
      <c r="GR278" s="184"/>
      <c r="GS278" s="184"/>
      <c r="GT278" s="184"/>
      <c r="GU278" s="184"/>
      <c r="GV278" s="184"/>
      <c r="GW278" s="184"/>
      <c r="GX278" s="184"/>
      <c r="GY278" s="184"/>
      <c r="GZ278" s="184"/>
      <c r="HA278" s="184"/>
      <c r="HB278" s="184"/>
      <c r="HC278" s="184"/>
      <c r="HD278" s="184"/>
      <c r="HE278" s="184"/>
      <c r="HF278" s="184"/>
      <c r="HG278" s="184"/>
      <c r="HH278" s="184"/>
      <c r="HI278" s="184"/>
      <c r="HJ278" s="184"/>
      <c r="HK278" s="184"/>
      <c r="HL278" s="184"/>
      <c r="HM278" s="184"/>
      <c r="HN278" s="184"/>
      <c r="HO278" s="184"/>
      <c r="HP278" s="184"/>
      <c r="HQ278" s="184"/>
      <c r="HR278" s="184"/>
      <c r="HS278" s="184"/>
      <c r="HT278" s="184"/>
      <c r="HU278" s="184"/>
      <c r="HV278" s="184"/>
      <c r="HW278" s="184"/>
      <c r="HX278" s="184"/>
      <c r="HY278" s="184"/>
      <c r="HZ278" s="184"/>
      <c r="IA278" s="184"/>
      <c r="IB278" s="184"/>
    </row>
    <row r="279" spans="3:236" ht="13.15" customHeight="1">
      <c r="C279" s="182"/>
      <c r="D279" s="183"/>
      <c r="E279" s="184"/>
      <c r="F279" s="184"/>
      <c r="G279" s="184"/>
      <c r="H279" s="184"/>
      <c r="I279" s="184"/>
      <c r="J279" s="184"/>
      <c r="K279" s="184"/>
      <c r="L279" s="184"/>
      <c r="M279" s="185"/>
      <c r="CM279" s="184"/>
      <c r="CN279" s="184"/>
      <c r="CO279" s="184"/>
      <c r="CP279" s="184"/>
      <c r="CQ279" s="184"/>
      <c r="CR279" s="184"/>
      <c r="CS279" s="184"/>
      <c r="CT279" s="184"/>
      <c r="CU279" s="184"/>
      <c r="CV279" s="184"/>
      <c r="CW279" s="184"/>
      <c r="CX279" s="184"/>
      <c r="CY279" s="184"/>
      <c r="CZ279" s="184"/>
      <c r="DA279" s="184"/>
      <c r="DB279" s="184"/>
      <c r="DC279" s="184"/>
      <c r="DD279" s="184"/>
      <c r="DE279" s="184"/>
      <c r="DF279" s="184"/>
      <c r="DG279" s="184"/>
      <c r="DH279" s="184"/>
      <c r="DI279" s="184"/>
      <c r="DJ279" s="184"/>
      <c r="DK279" s="184"/>
      <c r="DL279" s="184"/>
      <c r="DM279" s="184"/>
      <c r="DN279" s="184"/>
      <c r="DO279" s="184"/>
      <c r="DP279" s="184"/>
      <c r="DQ279" s="184"/>
      <c r="DR279" s="184"/>
      <c r="DS279" s="184"/>
      <c r="DT279" s="184"/>
      <c r="DU279" s="184"/>
      <c r="DV279" s="184"/>
      <c r="DW279" s="184"/>
      <c r="DX279" s="184"/>
      <c r="DY279" s="184"/>
      <c r="DZ279" s="184"/>
      <c r="EA279" s="184"/>
      <c r="EB279" s="184"/>
      <c r="EC279" s="184"/>
      <c r="ED279" s="184"/>
      <c r="EE279" s="184"/>
      <c r="EF279" s="184"/>
      <c r="EG279" s="184"/>
      <c r="EH279" s="184"/>
      <c r="EI279" s="184"/>
      <c r="EJ279" s="184"/>
      <c r="EK279" s="184"/>
      <c r="EL279" s="184"/>
      <c r="EM279" s="184"/>
      <c r="EN279" s="184"/>
      <c r="EO279" s="184"/>
      <c r="EP279" s="184"/>
      <c r="EQ279" s="184"/>
      <c r="ER279" s="184"/>
      <c r="ES279" s="184"/>
      <c r="ET279" s="184"/>
      <c r="EU279" s="184"/>
      <c r="EV279" s="184"/>
      <c r="EW279" s="184"/>
      <c r="EX279" s="184"/>
      <c r="EY279" s="184"/>
      <c r="EZ279" s="184"/>
      <c r="FA279" s="184"/>
      <c r="FB279" s="184"/>
      <c r="FC279" s="184"/>
      <c r="FD279" s="184"/>
      <c r="FE279" s="184"/>
      <c r="FF279" s="184"/>
      <c r="FG279" s="184"/>
      <c r="FH279" s="184"/>
      <c r="FI279" s="184"/>
      <c r="FJ279" s="184"/>
      <c r="FK279" s="184"/>
      <c r="FL279" s="184"/>
      <c r="FM279" s="184"/>
      <c r="FN279" s="184"/>
      <c r="FO279" s="184"/>
      <c r="FP279" s="184"/>
      <c r="FQ279" s="184"/>
      <c r="FR279" s="184"/>
      <c r="FS279" s="184"/>
      <c r="FT279" s="184"/>
      <c r="FU279" s="184"/>
      <c r="FV279" s="184"/>
      <c r="FW279" s="184"/>
      <c r="FX279" s="184"/>
      <c r="FY279" s="184"/>
      <c r="FZ279" s="184"/>
      <c r="GA279" s="184"/>
      <c r="GB279" s="184"/>
      <c r="GC279" s="184"/>
      <c r="GD279" s="184"/>
      <c r="GE279" s="184"/>
      <c r="GF279" s="184"/>
      <c r="GG279" s="184"/>
      <c r="GH279" s="184"/>
      <c r="GI279" s="184"/>
      <c r="GJ279" s="184"/>
      <c r="GK279" s="184"/>
      <c r="GL279" s="184"/>
      <c r="GM279" s="184"/>
      <c r="GN279" s="184"/>
      <c r="GO279" s="184"/>
      <c r="GP279" s="184"/>
      <c r="GQ279" s="184"/>
      <c r="GR279" s="184"/>
      <c r="GS279" s="184"/>
      <c r="GT279" s="184"/>
      <c r="GU279" s="184"/>
      <c r="GV279" s="184"/>
      <c r="GW279" s="184"/>
      <c r="GX279" s="184"/>
      <c r="GY279" s="184"/>
      <c r="GZ279" s="184"/>
      <c r="HA279" s="184"/>
      <c r="HB279" s="184"/>
      <c r="HC279" s="184"/>
      <c r="HD279" s="184"/>
      <c r="HE279" s="184"/>
      <c r="HF279" s="184"/>
      <c r="HG279" s="184"/>
      <c r="HH279" s="184"/>
      <c r="HI279" s="184"/>
      <c r="HJ279" s="184"/>
      <c r="HK279" s="184"/>
      <c r="HL279" s="184"/>
      <c r="HM279" s="184"/>
      <c r="HN279" s="184"/>
      <c r="HO279" s="184"/>
      <c r="HP279" s="184"/>
      <c r="HQ279" s="184"/>
      <c r="HR279" s="184"/>
      <c r="HS279" s="184"/>
      <c r="HT279" s="184"/>
      <c r="HU279" s="184"/>
      <c r="HV279" s="184"/>
      <c r="HW279" s="184"/>
      <c r="HX279" s="184"/>
      <c r="HY279" s="184"/>
      <c r="HZ279" s="184"/>
      <c r="IA279" s="184"/>
      <c r="IB279" s="184"/>
    </row>
    <row r="280" spans="3:236" ht="13.15" customHeight="1">
      <c r="C280" s="182"/>
      <c r="D280" s="183"/>
      <c r="E280" s="184"/>
      <c r="F280" s="184"/>
      <c r="G280" s="184"/>
      <c r="H280" s="184"/>
      <c r="I280" s="184"/>
      <c r="J280" s="184"/>
      <c r="K280" s="184"/>
      <c r="L280" s="184"/>
      <c r="M280" s="185"/>
      <c r="CM280" s="184"/>
      <c r="CN280" s="184"/>
      <c r="CO280" s="184"/>
      <c r="CP280" s="184"/>
      <c r="CQ280" s="184"/>
      <c r="CR280" s="184"/>
      <c r="CS280" s="184"/>
      <c r="CT280" s="184"/>
      <c r="CU280" s="184"/>
      <c r="CV280" s="184"/>
      <c r="CW280" s="184"/>
      <c r="CX280" s="184"/>
      <c r="CY280" s="184"/>
      <c r="CZ280" s="184"/>
      <c r="DA280" s="184"/>
      <c r="DB280" s="184"/>
      <c r="DC280" s="184"/>
      <c r="DD280" s="184"/>
      <c r="DE280" s="184"/>
      <c r="DF280" s="184"/>
      <c r="DG280" s="184"/>
      <c r="DH280" s="184"/>
      <c r="DI280" s="184"/>
      <c r="DJ280" s="184"/>
      <c r="DK280" s="184"/>
      <c r="DL280" s="184"/>
      <c r="DM280" s="184"/>
      <c r="DN280" s="184"/>
      <c r="DO280" s="184"/>
      <c r="DP280" s="184"/>
      <c r="DQ280" s="184"/>
      <c r="DR280" s="184"/>
      <c r="DS280" s="184"/>
      <c r="DT280" s="184"/>
      <c r="DU280" s="184"/>
      <c r="DV280" s="184"/>
      <c r="DW280" s="184"/>
      <c r="DX280" s="184"/>
      <c r="DY280" s="184"/>
      <c r="DZ280" s="184"/>
      <c r="EA280" s="184"/>
      <c r="EB280" s="184"/>
      <c r="EC280" s="184"/>
      <c r="ED280" s="184"/>
      <c r="EE280" s="184"/>
      <c r="EF280" s="184"/>
      <c r="EG280" s="184"/>
      <c r="EH280" s="184"/>
      <c r="EI280" s="184"/>
      <c r="EJ280" s="184"/>
      <c r="EK280" s="184"/>
      <c r="EL280" s="184"/>
      <c r="EM280" s="184"/>
      <c r="EN280" s="184"/>
      <c r="EO280" s="184"/>
      <c r="EP280" s="184"/>
      <c r="EQ280" s="184"/>
      <c r="ER280" s="184"/>
      <c r="ES280" s="184"/>
      <c r="ET280" s="184"/>
      <c r="EU280" s="184"/>
      <c r="EV280" s="184"/>
      <c r="EW280" s="184"/>
      <c r="EX280" s="184"/>
      <c r="EY280" s="184"/>
      <c r="EZ280" s="184"/>
      <c r="FA280" s="184"/>
      <c r="FB280" s="184"/>
      <c r="FC280" s="184"/>
      <c r="FD280" s="184"/>
      <c r="FE280" s="184"/>
      <c r="FF280" s="184"/>
      <c r="FG280" s="184"/>
      <c r="FH280" s="184"/>
      <c r="FI280" s="184"/>
      <c r="FJ280" s="184"/>
      <c r="FK280" s="184"/>
      <c r="FL280" s="184"/>
      <c r="FM280" s="184"/>
      <c r="FN280" s="184"/>
      <c r="FO280" s="184"/>
      <c r="FP280" s="184"/>
      <c r="FQ280" s="184"/>
      <c r="FR280" s="184"/>
      <c r="FS280" s="184"/>
      <c r="FT280" s="184"/>
      <c r="FU280" s="184"/>
      <c r="FV280" s="184"/>
      <c r="FW280" s="184"/>
      <c r="FX280" s="184"/>
      <c r="FY280" s="184"/>
      <c r="FZ280" s="184"/>
      <c r="GA280" s="184"/>
      <c r="GB280" s="184"/>
      <c r="GC280" s="184"/>
      <c r="GD280" s="184"/>
      <c r="GE280" s="184"/>
      <c r="GF280" s="184"/>
      <c r="GG280" s="184"/>
      <c r="GH280" s="184"/>
      <c r="GI280" s="184"/>
      <c r="GJ280" s="184"/>
      <c r="GK280" s="184"/>
      <c r="GL280" s="184"/>
      <c r="GM280" s="184"/>
      <c r="GN280" s="184"/>
      <c r="GO280" s="184"/>
      <c r="GP280" s="184"/>
      <c r="GQ280" s="184"/>
      <c r="GR280" s="184"/>
      <c r="GS280" s="184"/>
      <c r="GT280" s="184"/>
      <c r="GU280" s="184"/>
      <c r="GV280" s="184"/>
      <c r="GW280" s="184"/>
      <c r="GX280" s="184"/>
      <c r="GY280" s="184"/>
      <c r="GZ280" s="184"/>
      <c r="HA280" s="184"/>
      <c r="HB280" s="184"/>
      <c r="HC280" s="184"/>
      <c r="HD280" s="184"/>
      <c r="HE280" s="184"/>
      <c r="HF280" s="184"/>
      <c r="HG280" s="184"/>
      <c r="HH280" s="184"/>
      <c r="HI280" s="184"/>
      <c r="HJ280" s="184"/>
      <c r="HK280" s="184"/>
      <c r="HL280" s="184"/>
      <c r="HM280" s="184"/>
      <c r="HN280" s="184"/>
      <c r="HO280" s="184"/>
      <c r="HP280" s="184"/>
      <c r="HQ280" s="184"/>
      <c r="HR280" s="184"/>
      <c r="HS280" s="184"/>
      <c r="HT280" s="184"/>
      <c r="HU280" s="184"/>
      <c r="HV280" s="184"/>
      <c r="HW280" s="184"/>
      <c r="HX280" s="184"/>
      <c r="HY280" s="184"/>
      <c r="HZ280" s="184"/>
      <c r="IA280" s="184"/>
      <c r="IB280" s="184"/>
    </row>
    <row r="281" spans="3:236" ht="13.15" customHeight="1">
      <c r="C281" s="182"/>
      <c r="D281" s="183"/>
      <c r="E281" s="184"/>
      <c r="F281" s="184"/>
      <c r="G281" s="184"/>
      <c r="H281" s="184"/>
      <c r="I281" s="184"/>
      <c r="J281" s="184"/>
      <c r="K281" s="184"/>
      <c r="L281" s="184"/>
      <c r="M281" s="185"/>
      <c r="CM281" s="184"/>
      <c r="CN281" s="184"/>
      <c r="CO281" s="184"/>
      <c r="CP281" s="184"/>
      <c r="CQ281" s="184"/>
      <c r="CR281" s="184"/>
      <c r="CS281" s="184"/>
      <c r="CT281" s="184"/>
      <c r="CU281" s="184"/>
      <c r="CV281" s="184"/>
      <c r="CW281" s="184"/>
      <c r="CX281" s="184"/>
      <c r="CY281" s="184"/>
      <c r="CZ281" s="184"/>
      <c r="DA281" s="184"/>
      <c r="DB281" s="184"/>
      <c r="DC281" s="184"/>
      <c r="DD281" s="184"/>
      <c r="DE281" s="184"/>
      <c r="DF281" s="184"/>
      <c r="DG281" s="184"/>
      <c r="DH281" s="184"/>
      <c r="DI281" s="184"/>
      <c r="DJ281" s="184"/>
      <c r="DK281" s="184"/>
      <c r="DL281" s="184"/>
      <c r="DM281" s="184"/>
      <c r="DN281" s="184"/>
      <c r="DO281" s="184"/>
      <c r="DP281" s="184"/>
      <c r="DQ281" s="184"/>
      <c r="DR281" s="184"/>
      <c r="DS281" s="184"/>
      <c r="DT281" s="184"/>
      <c r="DU281" s="184"/>
      <c r="DV281" s="184"/>
      <c r="DW281" s="184"/>
      <c r="DX281" s="184"/>
      <c r="DY281" s="184"/>
      <c r="DZ281" s="184"/>
      <c r="EA281" s="184"/>
      <c r="EB281" s="184"/>
      <c r="EC281" s="184"/>
      <c r="ED281" s="184"/>
      <c r="EE281" s="184"/>
      <c r="EF281" s="184"/>
      <c r="EG281" s="184"/>
      <c r="EH281" s="184"/>
      <c r="EI281" s="184"/>
      <c r="EJ281" s="184"/>
      <c r="EK281" s="184"/>
      <c r="EL281" s="184"/>
      <c r="EM281" s="184"/>
      <c r="EN281" s="184"/>
      <c r="EO281" s="184"/>
      <c r="EP281" s="184"/>
      <c r="EQ281" s="184"/>
      <c r="ER281" s="184"/>
      <c r="ES281" s="184"/>
      <c r="ET281" s="184"/>
      <c r="EU281" s="184"/>
      <c r="EV281" s="184"/>
      <c r="EW281" s="184"/>
      <c r="EX281" s="184"/>
      <c r="EY281" s="184"/>
      <c r="EZ281" s="184"/>
      <c r="FA281" s="184"/>
      <c r="FB281" s="184"/>
      <c r="FC281" s="184"/>
      <c r="FD281" s="184"/>
      <c r="FE281" s="184"/>
      <c r="FF281" s="184"/>
      <c r="FG281" s="184"/>
      <c r="FH281" s="184"/>
      <c r="FI281" s="184"/>
      <c r="FJ281" s="184"/>
      <c r="FK281" s="184"/>
      <c r="FL281" s="184"/>
      <c r="FM281" s="184"/>
      <c r="FN281" s="184"/>
      <c r="FO281" s="184"/>
      <c r="FP281" s="184"/>
      <c r="FQ281" s="184"/>
      <c r="FR281" s="184"/>
      <c r="FS281" s="184"/>
      <c r="FT281" s="184"/>
      <c r="FU281" s="184"/>
      <c r="FV281" s="184"/>
      <c r="FW281" s="184"/>
      <c r="FX281" s="184"/>
      <c r="FY281" s="184"/>
      <c r="FZ281" s="184"/>
      <c r="GA281" s="184"/>
      <c r="GB281" s="184"/>
      <c r="GC281" s="184"/>
      <c r="GD281" s="184"/>
      <c r="GE281" s="184"/>
      <c r="GF281" s="184"/>
      <c r="GG281" s="184"/>
      <c r="GH281" s="184"/>
      <c r="GI281" s="184"/>
      <c r="GJ281" s="184"/>
      <c r="GK281" s="184"/>
      <c r="GL281" s="184"/>
      <c r="GM281" s="184"/>
      <c r="GN281" s="184"/>
      <c r="GO281" s="184"/>
      <c r="GP281" s="184"/>
      <c r="GQ281" s="184"/>
      <c r="GR281" s="184"/>
      <c r="GS281" s="184"/>
      <c r="GT281" s="184"/>
      <c r="GU281" s="184"/>
      <c r="GV281" s="184"/>
      <c r="GW281" s="184"/>
      <c r="GX281" s="184"/>
      <c r="GY281" s="184"/>
      <c r="GZ281" s="184"/>
      <c r="HA281" s="184"/>
      <c r="HB281" s="184"/>
      <c r="HC281" s="184"/>
      <c r="HD281" s="184"/>
      <c r="HE281" s="184"/>
      <c r="HF281" s="184"/>
      <c r="HG281" s="184"/>
      <c r="HH281" s="184"/>
      <c r="HI281" s="184"/>
      <c r="HJ281" s="184"/>
      <c r="HK281" s="184"/>
      <c r="HL281" s="184"/>
      <c r="HM281" s="184"/>
      <c r="HN281" s="184"/>
      <c r="HO281" s="184"/>
      <c r="HP281" s="184"/>
      <c r="HQ281" s="184"/>
      <c r="HR281" s="184"/>
      <c r="HS281" s="184"/>
      <c r="HT281" s="184"/>
      <c r="HU281" s="184"/>
      <c r="HV281" s="184"/>
      <c r="HW281" s="184"/>
      <c r="HX281" s="184"/>
      <c r="HY281" s="184"/>
      <c r="HZ281" s="184"/>
      <c r="IA281" s="184"/>
      <c r="IB281" s="184"/>
    </row>
    <row r="282" spans="3:236" ht="13.15" customHeight="1">
      <c r="C282" s="182"/>
      <c r="D282" s="183"/>
      <c r="E282" s="184"/>
      <c r="F282" s="184"/>
      <c r="G282" s="184"/>
      <c r="H282" s="184"/>
      <c r="I282" s="184"/>
      <c r="J282" s="184"/>
      <c r="K282" s="184"/>
      <c r="L282" s="184"/>
      <c r="M282" s="185"/>
      <c r="CM282" s="184"/>
      <c r="CN282" s="184"/>
      <c r="CO282" s="184"/>
      <c r="CP282" s="184"/>
      <c r="CQ282" s="184"/>
      <c r="CR282" s="184"/>
      <c r="CS282" s="184"/>
      <c r="CT282" s="184"/>
      <c r="CU282" s="184"/>
      <c r="CV282" s="184"/>
      <c r="CW282" s="184"/>
      <c r="CX282" s="184"/>
      <c r="CY282" s="184"/>
      <c r="CZ282" s="184"/>
      <c r="DA282" s="184"/>
      <c r="DB282" s="184"/>
      <c r="DC282" s="184"/>
      <c r="DD282" s="184"/>
      <c r="DE282" s="184"/>
      <c r="DF282" s="184"/>
      <c r="DG282" s="184"/>
      <c r="DH282" s="184"/>
      <c r="DI282" s="184"/>
      <c r="DJ282" s="184"/>
      <c r="DK282" s="184"/>
      <c r="DL282" s="184"/>
      <c r="DM282" s="184"/>
      <c r="DN282" s="184"/>
      <c r="DO282" s="184"/>
      <c r="DP282" s="184"/>
      <c r="DQ282" s="184"/>
      <c r="DR282" s="184"/>
      <c r="DS282" s="184"/>
      <c r="DT282" s="184"/>
      <c r="DU282" s="184"/>
      <c r="DV282" s="184"/>
      <c r="DW282" s="184"/>
      <c r="DX282" s="184"/>
      <c r="DY282" s="184"/>
      <c r="DZ282" s="184"/>
      <c r="EA282" s="184"/>
      <c r="EB282" s="184"/>
      <c r="EC282" s="184"/>
      <c r="ED282" s="184"/>
      <c r="EE282" s="184"/>
      <c r="EF282" s="184"/>
      <c r="EG282" s="184"/>
      <c r="EH282" s="184"/>
      <c r="EI282" s="184"/>
      <c r="EJ282" s="184"/>
      <c r="EK282" s="184"/>
      <c r="EL282" s="184"/>
      <c r="EM282" s="184"/>
      <c r="EN282" s="184"/>
      <c r="EO282" s="184"/>
      <c r="EP282" s="184"/>
      <c r="EQ282" s="184"/>
      <c r="ER282" s="184"/>
      <c r="ES282" s="184"/>
      <c r="ET282" s="184"/>
      <c r="EU282" s="184"/>
      <c r="EV282" s="184"/>
      <c r="EW282" s="184"/>
      <c r="EX282" s="184"/>
      <c r="EY282" s="184"/>
      <c r="EZ282" s="184"/>
      <c r="FA282" s="184"/>
      <c r="FB282" s="184"/>
      <c r="FC282" s="184"/>
      <c r="FD282" s="184"/>
      <c r="FE282" s="184"/>
      <c r="FF282" s="184"/>
      <c r="FG282" s="184"/>
      <c r="FH282" s="184"/>
      <c r="FI282" s="184"/>
      <c r="FJ282" s="184"/>
      <c r="FK282" s="184"/>
      <c r="FL282" s="184"/>
      <c r="FM282" s="184"/>
      <c r="FN282" s="184"/>
      <c r="FO282" s="184"/>
      <c r="FP282" s="184"/>
      <c r="FQ282" s="184"/>
      <c r="FR282" s="184"/>
      <c r="FS282" s="184"/>
      <c r="FT282" s="184"/>
      <c r="FU282" s="184"/>
      <c r="FV282" s="184"/>
      <c r="FW282" s="184"/>
      <c r="FX282" s="184"/>
      <c r="FY282" s="184"/>
      <c r="FZ282" s="184"/>
      <c r="GA282" s="184"/>
      <c r="GB282" s="184"/>
      <c r="GC282" s="184"/>
      <c r="GD282" s="184"/>
      <c r="GE282" s="184"/>
      <c r="GF282" s="184"/>
      <c r="GG282" s="184"/>
      <c r="GH282" s="184"/>
      <c r="GI282" s="184"/>
      <c r="GJ282" s="184"/>
      <c r="GK282" s="184"/>
      <c r="GL282" s="184"/>
      <c r="GM282" s="184"/>
      <c r="GN282" s="184"/>
      <c r="GO282" s="184"/>
      <c r="GP282" s="184"/>
      <c r="GQ282" s="184"/>
      <c r="GR282" s="184"/>
      <c r="GS282" s="184"/>
      <c r="GT282" s="184"/>
      <c r="GU282" s="184"/>
      <c r="GV282" s="184"/>
      <c r="GW282" s="184"/>
      <c r="GX282" s="184"/>
      <c r="GY282" s="184"/>
      <c r="GZ282" s="184"/>
      <c r="HA282" s="184"/>
      <c r="HB282" s="184"/>
      <c r="HC282" s="184"/>
      <c r="HD282" s="184"/>
      <c r="HE282" s="184"/>
      <c r="HF282" s="184"/>
      <c r="HG282" s="184"/>
      <c r="HH282" s="184"/>
      <c r="HI282" s="184"/>
      <c r="HJ282" s="184"/>
      <c r="HK282" s="184"/>
      <c r="HL282" s="184"/>
      <c r="HM282" s="184"/>
      <c r="HN282" s="184"/>
      <c r="HO282" s="184"/>
      <c r="HP282" s="184"/>
      <c r="HQ282" s="184"/>
      <c r="HR282" s="184"/>
      <c r="HS282" s="184"/>
      <c r="HT282" s="184"/>
      <c r="HU282" s="184"/>
      <c r="HV282" s="184"/>
      <c r="HW282" s="184"/>
      <c r="HX282" s="184"/>
      <c r="HY282" s="184"/>
      <c r="HZ282" s="184"/>
      <c r="IA282" s="184"/>
      <c r="IB282" s="184"/>
    </row>
    <row r="283" spans="3:236" ht="13.15" customHeight="1">
      <c r="C283" s="182"/>
      <c r="D283" s="183"/>
      <c r="E283" s="184"/>
      <c r="F283" s="184"/>
      <c r="G283" s="184"/>
      <c r="H283" s="184"/>
      <c r="I283" s="184"/>
      <c r="J283" s="184"/>
      <c r="K283" s="184"/>
      <c r="L283" s="184"/>
      <c r="M283" s="185"/>
      <c r="CM283" s="184"/>
      <c r="CN283" s="184"/>
      <c r="CO283" s="184"/>
      <c r="CP283" s="184"/>
      <c r="CQ283" s="184"/>
      <c r="CR283" s="184"/>
      <c r="CS283" s="184"/>
      <c r="CT283" s="184"/>
      <c r="CU283" s="184"/>
      <c r="CV283" s="184"/>
      <c r="CW283" s="184"/>
      <c r="CX283" s="184"/>
      <c r="CY283" s="184"/>
      <c r="CZ283" s="184"/>
      <c r="DA283" s="184"/>
      <c r="DB283" s="184"/>
      <c r="DC283" s="184"/>
      <c r="DD283" s="184"/>
      <c r="DE283" s="184"/>
      <c r="DF283" s="184"/>
      <c r="DG283" s="184"/>
      <c r="DH283" s="184"/>
      <c r="DI283" s="184"/>
      <c r="DJ283" s="184"/>
      <c r="DK283" s="184"/>
      <c r="DL283" s="184"/>
      <c r="DM283" s="184"/>
      <c r="DN283" s="184"/>
      <c r="DO283" s="184"/>
      <c r="DP283" s="184"/>
      <c r="DQ283" s="184"/>
      <c r="DR283" s="184"/>
      <c r="DS283" s="184"/>
      <c r="DT283" s="184"/>
      <c r="DU283" s="184"/>
      <c r="DV283" s="184"/>
      <c r="DW283" s="184"/>
      <c r="DX283" s="184"/>
      <c r="DY283" s="184"/>
      <c r="DZ283" s="184"/>
      <c r="EA283" s="184"/>
      <c r="EB283" s="184"/>
      <c r="EC283" s="184"/>
      <c r="ED283" s="184"/>
      <c r="EE283" s="184"/>
      <c r="EF283" s="184"/>
      <c r="EG283" s="184"/>
      <c r="EH283" s="184"/>
      <c r="EI283" s="184"/>
      <c r="EJ283" s="184"/>
      <c r="EK283" s="184"/>
      <c r="EL283" s="184"/>
      <c r="EM283" s="184"/>
      <c r="EN283" s="184"/>
      <c r="EO283" s="184"/>
      <c r="EP283" s="184"/>
      <c r="EQ283" s="184"/>
      <c r="ER283" s="184"/>
      <c r="ES283" s="184"/>
      <c r="ET283" s="184"/>
      <c r="EU283" s="184"/>
      <c r="EV283" s="184"/>
      <c r="EW283" s="184"/>
      <c r="EX283" s="184"/>
      <c r="EY283" s="184"/>
      <c r="EZ283" s="184"/>
      <c r="FA283" s="184"/>
      <c r="FB283" s="184"/>
      <c r="FC283" s="184"/>
      <c r="FD283" s="184"/>
      <c r="FE283" s="184"/>
      <c r="FF283" s="184"/>
      <c r="FG283" s="184"/>
      <c r="FH283" s="184"/>
      <c r="FI283" s="184"/>
      <c r="FJ283" s="184"/>
      <c r="FK283" s="184"/>
      <c r="FL283" s="184"/>
      <c r="FM283" s="184"/>
      <c r="FN283" s="184"/>
      <c r="FO283" s="184"/>
      <c r="FP283" s="184"/>
      <c r="FQ283" s="184"/>
      <c r="FR283" s="184"/>
      <c r="FS283" s="184"/>
      <c r="FT283" s="184"/>
      <c r="FU283" s="184"/>
      <c r="FV283" s="184"/>
      <c r="FW283" s="184"/>
      <c r="FX283" s="184"/>
      <c r="FY283" s="184"/>
      <c r="FZ283" s="184"/>
      <c r="GA283" s="184"/>
      <c r="GB283" s="184"/>
      <c r="GC283" s="184"/>
      <c r="GD283" s="184"/>
      <c r="GE283" s="184"/>
      <c r="GF283" s="184"/>
      <c r="GG283" s="184"/>
      <c r="GH283" s="184"/>
      <c r="GI283" s="184"/>
      <c r="GJ283" s="184"/>
      <c r="GK283" s="184"/>
      <c r="GL283" s="184"/>
      <c r="GM283" s="184"/>
      <c r="GN283" s="184"/>
      <c r="GO283" s="184"/>
      <c r="GP283" s="184"/>
      <c r="GQ283" s="184"/>
      <c r="GR283" s="184"/>
      <c r="GS283" s="184"/>
      <c r="GT283" s="184"/>
      <c r="GU283" s="184"/>
      <c r="GV283" s="184"/>
      <c r="GW283" s="184"/>
      <c r="GX283" s="184"/>
      <c r="GY283" s="184"/>
      <c r="GZ283" s="184"/>
      <c r="HA283" s="184"/>
      <c r="HB283" s="184"/>
      <c r="HC283" s="184"/>
      <c r="HD283" s="184"/>
      <c r="HE283" s="184"/>
      <c r="HF283" s="184"/>
      <c r="HG283" s="184"/>
      <c r="HH283" s="184"/>
      <c r="HI283" s="184"/>
      <c r="HJ283" s="184"/>
      <c r="HK283" s="184"/>
      <c r="HL283" s="184"/>
      <c r="HM283" s="184"/>
      <c r="HN283" s="184"/>
      <c r="HO283" s="184"/>
      <c r="HP283" s="184"/>
      <c r="HQ283" s="184"/>
      <c r="HR283" s="184"/>
      <c r="HS283" s="184"/>
      <c r="HT283" s="184"/>
      <c r="HU283" s="184"/>
      <c r="HV283" s="184"/>
      <c r="HW283" s="184"/>
      <c r="HX283" s="184"/>
      <c r="HY283" s="184"/>
      <c r="HZ283" s="184"/>
      <c r="IA283" s="184"/>
      <c r="IB283" s="184"/>
    </row>
    <row r="284" spans="3:236" ht="13.15" customHeight="1">
      <c r="C284" s="182"/>
      <c r="D284" s="183"/>
      <c r="E284" s="184"/>
      <c r="F284" s="184"/>
      <c r="G284" s="184"/>
      <c r="H284" s="184"/>
      <c r="I284" s="184"/>
      <c r="J284" s="184"/>
      <c r="K284" s="184"/>
      <c r="L284" s="184"/>
      <c r="M284" s="185"/>
      <c r="CM284" s="184"/>
      <c r="CN284" s="184"/>
      <c r="CO284" s="184"/>
      <c r="CP284" s="184"/>
      <c r="CQ284" s="184"/>
      <c r="CR284" s="184"/>
      <c r="CS284" s="184"/>
      <c r="CT284" s="184"/>
      <c r="CU284" s="184"/>
      <c r="CV284" s="184"/>
      <c r="CW284" s="184"/>
      <c r="CX284" s="184"/>
      <c r="CY284" s="184"/>
      <c r="CZ284" s="184"/>
      <c r="DA284" s="184"/>
      <c r="DB284" s="184"/>
      <c r="DC284" s="184"/>
      <c r="DD284" s="184"/>
      <c r="DE284" s="184"/>
      <c r="DF284" s="184"/>
      <c r="DG284" s="184"/>
      <c r="DH284" s="184"/>
      <c r="DI284" s="184"/>
      <c r="DJ284" s="184"/>
      <c r="DK284" s="184"/>
      <c r="DL284" s="184"/>
      <c r="DM284" s="184"/>
      <c r="DN284" s="184"/>
      <c r="DO284" s="184"/>
      <c r="DP284" s="184"/>
      <c r="DQ284" s="184"/>
      <c r="DR284" s="184"/>
      <c r="DS284" s="184"/>
      <c r="DT284" s="184"/>
      <c r="DU284" s="184"/>
      <c r="DV284" s="184"/>
      <c r="DW284" s="184"/>
      <c r="DX284" s="184"/>
      <c r="DY284" s="184"/>
      <c r="DZ284" s="184"/>
      <c r="EA284" s="184"/>
      <c r="EB284" s="184"/>
      <c r="EC284" s="184"/>
      <c r="ED284" s="184"/>
      <c r="EE284" s="184"/>
      <c r="EF284" s="184"/>
      <c r="EG284" s="184"/>
      <c r="EH284" s="184"/>
      <c r="EI284" s="184"/>
      <c r="EJ284" s="184"/>
      <c r="EK284" s="184"/>
      <c r="EL284" s="184"/>
      <c r="EM284" s="184"/>
      <c r="EN284" s="184"/>
      <c r="EO284" s="184"/>
      <c r="EP284" s="184"/>
      <c r="EQ284" s="184"/>
      <c r="ER284" s="184"/>
      <c r="ES284" s="184"/>
      <c r="ET284" s="184"/>
      <c r="EU284" s="184"/>
      <c r="EV284" s="184"/>
      <c r="EW284" s="184"/>
      <c r="EX284" s="184"/>
      <c r="EY284" s="184"/>
      <c r="EZ284" s="184"/>
      <c r="FA284" s="184"/>
      <c r="FB284" s="184"/>
      <c r="FC284" s="184"/>
      <c r="FD284" s="184"/>
      <c r="FE284" s="184"/>
      <c r="FF284" s="184"/>
      <c r="FG284" s="184"/>
      <c r="FH284" s="184"/>
      <c r="FI284" s="184"/>
      <c r="FJ284" s="184"/>
      <c r="FK284" s="184"/>
      <c r="FL284" s="184"/>
      <c r="FM284" s="184"/>
      <c r="FN284" s="184"/>
      <c r="FO284" s="184"/>
      <c r="FP284" s="184"/>
      <c r="FQ284" s="184"/>
      <c r="FR284" s="184"/>
      <c r="FS284" s="184"/>
      <c r="FT284" s="184"/>
      <c r="FU284" s="184"/>
      <c r="FV284" s="184"/>
      <c r="FW284" s="184"/>
      <c r="FX284" s="184"/>
      <c r="FY284" s="184"/>
      <c r="FZ284" s="184"/>
      <c r="GA284" s="184"/>
      <c r="GB284" s="184"/>
      <c r="GC284" s="184"/>
      <c r="GD284" s="184"/>
      <c r="GE284" s="184"/>
      <c r="GF284" s="184"/>
      <c r="GG284" s="184"/>
      <c r="GH284" s="184"/>
      <c r="GI284" s="184"/>
      <c r="GJ284" s="184"/>
      <c r="GK284" s="184"/>
      <c r="GL284" s="184"/>
      <c r="GM284" s="184"/>
      <c r="GN284" s="184"/>
      <c r="GO284" s="184"/>
      <c r="GP284" s="184"/>
      <c r="GQ284" s="184"/>
      <c r="GR284" s="184"/>
      <c r="GS284" s="184"/>
      <c r="GT284" s="184"/>
      <c r="GU284" s="184"/>
      <c r="GV284" s="184"/>
      <c r="GW284" s="184"/>
      <c r="GX284" s="184"/>
      <c r="GY284" s="184"/>
      <c r="GZ284" s="184"/>
      <c r="HA284" s="184"/>
      <c r="HB284" s="184"/>
      <c r="HC284" s="184"/>
      <c r="HD284" s="184"/>
      <c r="HE284" s="184"/>
      <c r="HF284" s="184"/>
      <c r="HG284" s="184"/>
      <c r="HH284" s="184"/>
      <c r="HI284" s="184"/>
      <c r="HJ284" s="184"/>
      <c r="HK284" s="184"/>
      <c r="HL284" s="184"/>
      <c r="HM284" s="184"/>
      <c r="HN284" s="184"/>
      <c r="HO284" s="184"/>
      <c r="HP284" s="184"/>
      <c r="HQ284" s="184"/>
      <c r="HR284" s="184"/>
      <c r="HS284" s="184"/>
      <c r="HT284" s="184"/>
      <c r="HU284" s="184"/>
      <c r="HV284" s="184"/>
      <c r="HW284" s="184"/>
      <c r="HX284" s="184"/>
      <c r="HY284" s="184"/>
      <c r="HZ284" s="184"/>
      <c r="IA284" s="184"/>
      <c r="IB284" s="184"/>
    </row>
    <row r="285" spans="3:236" ht="13.15" customHeight="1">
      <c r="C285" s="182"/>
      <c r="D285" s="183"/>
      <c r="E285" s="184"/>
      <c r="F285" s="184"/>
      <c r="G285" s="184"/>
      <c r="H285" s="184"/>
      <c r="I285" s="184"/>
      <c r="J285" s="184"/>
      <c r="K285" s="184"/>
      <c r="L285" s="184"/>
      <c r="M285" s="185"/>
      <c r="CM285" s="184"/>
      <c r="CN285" s="184"/>
      <c r="CO285" s="184"/>
      <c r="CP285" s="184"/>
      <c r="CQ285" s="184"/>
      <c r="CR285" s="184"/>
      <c r="CS285" s="184"/>
      <c r="CT285" s="184"/>
      <c r="CU285" s="184"/>
      <c r="CV285" s="184"/>
      <c r="CW285" s="184"/>
      <c r="CX285" s="184"/>
      <c r="CY285" s="184"/>
      <c r="CZ285" s="184"/>
      <c r="DA285" s="184"/>
      <c r="DB285" s="184"/>
      <c r="DC285" s="184"/>
      <c r="DD285" s="184"/>
      <c r="DE285" s="184"/>
      <c r="DF285" s="184"/>
      <c r="DG285" s="184"/>
      <c r="DH285" s="184"/>
      <c r="DI285" s="184"/>
      <c r="DJ285" s="184"/>
      <c r="DK285" s="184"/>
      <c r="DL285" s="184"/>
      <c r="DM285" s="184"/>
      <c r="DN285" s="184"/>
      <c r="DO285" s="184"/>
      <c r="DP285" s="184"/>
      <c r="DQ285" s="184"/>
      <c r="DR285" s="184"/>
      <c r="DS285" s="184"/>
      <c r="DT285" s="184"/>
      <c r="DU285" s="184"/>
      <c r="DV285" s="184"/>
      <c r="DW285" s="184"/>
      <c r="DX285" s="184"/>
      <c r="DY285" s="184"/>
      <c r="DZ285" s="184"/>
      <c r="EA285" s="184"/>
      <c r="EB285" s="184"/>
      <c r="EC285" s="184"/>
      <c r="ED285" s="184"/>
      <c r="EE285" s="184"/>
      <c r="EF285" s="184"/>
      <c r="EG285" s="184"/>
      <c r="EH285" s="184"/>
      <c r="EI285" s="184"/>
      <c r="EJ285" s="184"/>
      <c r="EK285" s="184"/>
      <c r="EL285" s="184"/>
      <c r="EM285" s="184"/>
      <c r="EN285" s="184"/>
      <c r="EO285" s="184"/>
      <c r="EP285" s="184"/>
      <c r="EQ285" s="184"/>
      <c r="ER285" s="184"/>
      <c r="ES285" s="184"/>
      <c r="ET285" s="184"/>
      <c r="EU285" s="184"/>
      <c r="EV285" s="184"/>
      <c r="EW285" s="184"/>
      <c r="EX285" s="184"/>
      <c r="EY285" s="184"/>
      <c r="EZ285" s="184"/>
      <c r="FA285" s="184"/>
      <c r="FB285" s="184"/>
      <c r="FC285" s="184"/>
      <c r="FD285" s="184"/>
      <c r="FE285" s="184"/>
      <c r="FF285" s="184"/>
      <c r="FG285" s="184"/>
      <c r="FH285" s="184"/>
      <c r="FI285" s="184"/>
      <c r="FJ285" s="184"/>
      <c r="FK285" s="184"/>
      <c r="FL285" s="184"/>
      <c r="FM285" s="184"/>
      <c r="FN285" s="184"/>
      <c r="FO285" s="184"/>
      <c r="FP285" s="184"/>
      <c r="FQ285" s="184"/>
      <c r="FR285" s="184"/>
      <c r="FS285" s="184"/>
      <c r="FT285" s="184"/>
      <c r="FU285" s="184"/>
      <c r="FV285" s="184"/>
      <c r="FW285" s="184"/>
      <c r="FX285" s="184"/>
      <c r="FY285" s="184"/>
      <c r="FZ285" s="184"/>
      <c r="GA285" s="184"/>
      <c r="GB285" s="184"/>
      <c r="GC285" s="184"/>
      <c r="GD285" s="184"/>
      <c r="GE285" s="184"/>
      <c r="GF285" s="184"/>
      <c r="GG285" s="184"/>
      <c r="GH285" s="184"/>
      <c r="GI285" s="184"/>
      <c r="GJ285" s="184"/>
      <c r="GK285" s="184"/>
      <c r="GL285" s="184"/>
      <c r="GM285" s="184"/>
      <c r="GN285" s="184"/>
      <c r="GO285" s="184"/>
      <c r="GP285" s="184"/>
      <c r="GQ285" s="184"/>
      <c r="GR285" s="184"/>
      <c r="GS285" s="184"/>
      <c r="GT285" s="184"/>
      <c r="GU285" s="184"/>
      <c r="GV285" s="184"/>
      <c r="GW285" s="184"/>
      <c r="GX285" s="184"/>
      <c r="GY285" s="184"/>
      <c r="GZ285" s="184"/>
      <c r="HA285" s="184"/>
      <c r="HB285" s="184"/>
      <c r="HC285" s="184"/>
      <c r="HD285" s="184"/>
      <c r="HE285" s="184"/>
      <c r="HF285" s="184"/>
      <c r="HG285" s="184"/>
      <c r="HH285" s="184"/>
      <c r="HI285" s="184"/>
      <c r="HJ285" s="184"/>
      <c r="HK285" s="184"/>
      <c r="HL285" s="184"/>
      <c r="HM285" s="184"/>
      <c r="HN285" s="184"/>
      <c r="HO285" s="184"/>
      <c r="HP285" s="184"/>
      <c r="HQ285" s="184"/>
      <c r="HR285" s="184"/>
      <c r="HS285" s="184"/>
      <c r="HT285" s="184"/>
      <c r="HU285" s="184"/>
      <c r="HV285" s="184"/>
      <c r="HW285" s="184"/>
      <c r="HX285" s="184"/>
      <c r="HY285" s="184"/>
      <c r="HZ285" s="184"/>
      <c r="IA285" s="184"/>
      <c r="IB285" s="184"/>
    </row>
    <row r="286" spans="3:236" ht="13.15" customHeight="1">
      <c r="C286" s="182"/>
      <c r="D286" s="183"/>
      <c r="E286" s="184"/>
      <c r="F286" s="184"/>
      <c r="G286" s="184"/>
      <c r="H286" s="184"/>
      <c r="I286" s="184"/>
      <c r="J286" s="184"/>
      <c r="K286" s="184"/>
      <c r="L286" s="184"/>
      <c r="M286" s="185"/>
      <c r="CM286" s="184"/>
      <c r="CN286" s="184"/>
      <c r="CO286" s="184"/>
      <c r="CP286" s="184"/>
      <c r="CQ286" s="184"/>
      <c r="CR286" s="184"/>
      <c r="CS286" s="184"/>
      <c r="CT286" s="184"/>
      <c r="CU286" s="184"/>
      <c r="CV286" s="184"/>
      <c r="CW286" s="184"/>
      <c r="CX286" s="184"/>
      <c r="CY286" s="184"/>
      <c r="CZ286" s="184"/>
      <c r="DA286" s="184"/>
      <c r="DB286" s="184"/>
      <c r="DC286" s="184"/>
      <c r="DD286" s="184"/>
      <c r="DE286" s="184"/>
      <c r="DF286" s="184"/>
      <c r="DG286" s="184"/>
      <c r="DH286" s="184"/>
      <c r="DI286" s="184"/>
      <c r="DJ286" s="184"/>
      <c r="DK286" s="184"/>
      <c r="DL286" s="184"/>
      <c r="DM286" s="184"/>
      <c r="DN286" s="184"/>
      <c r="DO286" s="184"/>
      <c r="DP286" s="184"/>
      <c r="DQ286" s="184"/>
      <c r="DR286" s="184"/>
      <c r="DS286" s="184"/>
      <c r="DT286" s="184"/>
      <c r="DU286" s="184"/>
      <c r="DV286" s="184"/>
      <c r="DW286" s="184"/>
      <c r="DX286" s="184"/>
      <c r="DY286" s="184"/>
      <c r="DZ286" s="184"/>
      <c r="EA286" s="184"/>
      <c r="EB286" s="184"/>
      <c r="EC286" s="184"/>
      <c r="ED286" s="184"/>
      <c r="EE286" s="184"/>
      <c r="EF286" s="184"/>
      <c r="EG286" s="184"/>
      <c r="EH286" s="184"/>
      <c r="EI286" s="184"/>
      <c r="EJ286" s="184"/>
      <c r="EK286" s="184"/>
      <c r="EL286" s="184"/>
      <c r="EM286" s="184"/>
      <c r="EN286" s="184"/>
      <c r="EO286" s="184"/>
      <c r="EP286" s="184"/>
      <c r="EQ286" s="184"/>
      <c r="ER286" s="184"/>
      <c r="ES286" s="184"/>
      <c r="ET286" s="184"/>
      <c r="EU286" s="184"/>
      <c r="EV286" s="184"/>
      <c r="EW286" s="184"/>
      <c r="EX286" s="184"/>
      <c r="EY286" s="184"/>
      <c r="EZ286" s="184"/>
      <c r="FA286" s="184"/>
      <c r="FB286" s="184"/>
      <c r="FC286" s="184"/>
      <c r="FD286" s="184"/>
      <c r="FE286" s="184"/>
      <c r="FF286" s="184"/>
      <c r="FG286" s="184"/>
      <c r="FH286" s="184"/>
      <c r="FI286" s="184"/>
      <c r="FJ286" s="184"/>
      <c r="FK286" s="184"/>
      <c r="FL286" s="184"/>
      <c r="FM286" s="184"/>
      <c r="FN286" s="184"/>
      <c r="FO286" s="184"/>
      <c r="FP286" s="184"/>
      <c r="FQ286" s="184"/>
      <c r="FR286" s="184"/>
      <c r="FS286" s="184"/>
      <c r="FT286" s="184"/>
      <c r="FU286" s="184"/>
      <c r="FV286" s="184"/>
      <c r="FW286" s="184"/>
      <c r="FX286" s="184"/>
      <c r="FY286" s="184"/>
      <c r="FZ286" s="184"/>
      <c r="GA286" s="184"/>
      <c r="GB286" s="184"/>
      <c r="GC286" s="184"/>
      <c r="GD286" s="184"/>
      <c r="GE286" s="184"/>
      <c r="GF286" s="184"/>
      <c r="GG286" s="184"/>
      <c r="GH286" s="184"/>
      <c r="GI286" s="184"/>
      <c r="GJ286" s="184"/>
      <c r="GK286" s="184"/>
      <c r="GL286" s="184"/>
      <c r="GM286" s="184"/>
      <c r="GN286" s="184"/>
      <c r="GO286" s="184"/>
      <c r="GP286" s="184"/>
      <c r="GQ286" s="184"/>
      <c r="GR286" s="184"/>
      <c r="GS286" s="184"/>
      <c r="GT286" s="184"/>
      <c r="GU286" s="184"/>
      <c r="GV286" s="184"/>
      <c r="GW286" s="184"/>
      <c r="GX286" s="184"/>
      <c r="GY286" s="184"/>
      <c r="GZ286" s="184"/>
      <c r="HA286" s="184"/>
      <c r="HB286" s="184"/>
      <c r="HC286" s="184"/>
      <c r="HD286" s="184"/>
      <c r="HE286" s="184"/>
      <c r="HF286" s="184"/>
      <c r="HG286" s="184"/>
      <c r="HH286" s="184"/>
      <c r="HI286" s="184"/>
      <c r="HJ286" s="184"/>
      <c r="HK286" s="184"/>
      <c r="HL286" s="184"/>
      <c r="HM286" s="184"/>
      <c r="HN286" s="184"/>
      <c r="HO286" s="184"/>
      <c r="HP286" s="184"/>
      <c r="HQ286" s="184"/>
      <c r="HR286" s="184"/>
      <c r="HS286" s="184"/>
      <c r="HT286" s="184"/>
      <c r="HU286" s="184"/>
      <c r="HV286" s="184"/>
      <c r="HW286" s="184"/>
      <c r="HX286" s="184"/>
      <c r="HY286" s="184"/>
      <c r="HZ286" s="184"/>
      <c r="IA286" s="184"/>
      <c r="IB286" s="184"/>
    </row>
    <row r="287" spans="3:236" ht="13.15" customHeight="1">
      <c r="C287" s="182"/>
      <c r="D287" s="183"/>
      <c r="E287" s="184"/>
      <c r="F287" s="184"/>
      <c r="G287" s="184"/>
      <c r="H287" s="184"/>
      <c r="I287" s="184"/>
      <c r="J287" s="184"/>
      <c r="K287" s="184"/>
      <c r="L287" s="184"/>
      <c r="M287" s="185"/>
      <c r="CM287" s="184"/>
      <c r="CN287" s="184"/>
      <c r="CO287" s="184"/>
      <c r="CP287" s="184"/>
      <c r="CQ287" s="184"/>
      <c r="CR287" s="184"/>
      <c r="CS287" s="184"/>
      <c r="CT287" s="184"/>
      <c r="CU287" s="184"/>
      <c r="CV287" s="184"/>
      <c r="CW287" s="184"/>
      <c r="CX287" s="184"/>
      <c r="CY287" s="184"/>
      <c r="CZ287" s="184"/>
      <c r="DA287" s="184"/>
      <c r="DB287" s="184"/>
      <c r="DC287" s="184"/>
      <c r="DD287" s="184"/>
      <c r="DE287" s="184"/>
      <c r="DF287" s="184"/>
      <c r="DG287" s="184"/>
      <c r="DH287" s="184"/>
      <c r="DI287" s="184"/>
      <c r="DJ287" s="184"/>
      <c r="DK287" s="184"/>
      <c r="DL287" s="184"/>
      <c r="DM287" s="184"/>
      <c r="DN287" s="184"/>
      <c r="DO287" s="184"/>
      <c r="DP287" s="184"/>
      <c r="DQ287" s="184"/>
      <c r="DR287" s="184"/>
      <c r="DS287" s="184"/>
      <c r="DT287" s="184"/>
      <c r="DU287" s="184"/>
      <c r="DV287" s="184"/>
      <c r="DW287" s="184"/>
      <c r="DX287" s="184"/>
      <c r="DY287" s="184"/>
      <c r="DZ287" s="184"/>
      <c r="EA287" s="184"/>
      <c r="EB287" s="184"/>
      <c r="EC287" s="184"/>
      <c r="ED287" s="184"/>
      <c r="EE287" s="184"/>
      <c r="EF287" s="184"/>
      <c r="EG287" s="184"/>
      <c r="EH287" s="184"/>
      <c r="EI287" s="184"/>
      <c r="EJ287" s="184"/>
      <c r="EK287" s="184"/>
      <c r="EL287" s="184"/>
      <c r="EM287" s="184"/>
      <c r="EN287" s="184"/>
      <c r="EO287" s="184"/>
      <c r="EP287" s="184"/>
      <c r="EQ287" s="184"/>
      <c r="ER287" s="184"/>
      <c r="ES287" s="184"/>
      <c r="ET287" s="184"/>
      <c r="EU287" s="184"/>
      <c r="EV287" s="184"/>
      <c r="EW287" s="184"/>
      <c r="EX287" s="184"/>
      <c r="EY287" s="184"/>
      <c r="EZ287" s="184"/>
      <c r="FA287" s="184"/>
      <c r="FB287" s="184"/>
      <c r="FC287" s="184"/>
      <c r="FD287" s="184"/>
      <c r="FE287" s="184"/>
      <c r="FF287" s="184"/>
      <c r="FG287" s="184"/>
      <c r="FH287" s="184"/>
      <c r="FI287" s="184"/>
      <c r="FJ287" s="184"/>
      <c r="FK287" s="184"/>
      <c r="FL287" s="184"/>
      <c r="FM287" s="184"/>
      <c r="FN287" s="184"/>
      <c r="FO287" s="184"/>
      <c r="FP287" s="184"/>
      <c r="FQ287" s="184"/>
      <c r="FR287" s="184"/>
      <c r="FS287" s="184"/>
      <c r="FT287" s="184"/>
      <c r="FU287" s="184"/>
      <c r="FV287" s="184"/>
      <c r="FW287" s="184"/>
      <c r="FX287" s="184"/>
      <c r="FY287" s="184"/>
      <c r="FZ287" s="184"/>
      <c r="GA287" s="184"/>
      <c r="GB287" s="184"/>
      <c r="GC287" s="184"/>
      <c r="GD287" s="184"/>
      <c r="GE287" s="184"/>
      <c r="GF287" s="184"/>
      <c r="GG287" s="184"/>
      <c r="GH287" s="184"/>
      <c r="GI287" s="184"/>
      <c r="GJ287" s="184"/>
      <c r="GK287" s="184"/>
      <c r="GL287" s="184"/>
      <c r="GM287" s="184"/>
      <c r="GN287" s="184"/>
      <c r="GO287" s="184"/>
      <c r="GP287" s="184"/>
      <c r="GQ287" s="184"/>
      <c r="GR287" s="184"/>
      <c r="GS287" s="184"/>
      <c r="GT287" s="184"/>
      <c r="GU287" s="184"/>
      <c r="GV287" s="184"/>
      <c r="GW287" s="184"/>
      <c r="GX287" s="184"/>
      <c r="GY287" s="184"/>
      <c r="GZ287" s="184"/>
      <c r="HA287" s="184"/>
      <c r="HB287" s="184"/>
      <c r="HC287" s="184"/>
      <c r="HD287" s="184"/>
      <c r="HE287" s="184"/>
      <c r="HF287" s="184"/>
      <c r="HG287" s="184"/>
      <c r="HH287" s="184"/>
      <c r="HI287" s="184"/>
      <c r="HJ287" s="184"/>
      <c r="HK287" s="184"/>
      <c r="HL287" s="184"/>
      <c r="HM287" s="184"/>
      <c r="HN287" s="184"/>
      <c r="HO287" s="184"/>
      <c r="HP287" s="184"/>
      <c r="HQ287" s="184"/>
      <c r="HR287" s="184"/>
      <c r="HS287" s="184"/>
      <c r="HT287" s="184"/>
      <c r="HU287" s="184"/>
      <c r="HV287" s="184"/>
      <c r="HW287" s="184"/>
      <c r="HX287" s="184"/>
      <c r="HY287" s="184"/>
      <c r="HZ287" s="184"/>
      <c r="IA287" s="184"/>
      <c r="IB287" s="184"/>
    </row>
    <row r="288" spans="3:236" ht="13.15" customHeight="1">
      <c r="C288" s="182"/>
      <c r="D288" s="183"/>
      <c r="E288" s="184"/>
      <c r="F288" s="184"/>
      <c r="G288" s="184"/>
      <c r="H288" s="184"/>
      <c r="I288" s="184"/>
      <c r="J288" s="184"/>
      <c r="K288" s="184"/>
      <c r="L288" s="184"/>
      <c r="M288" s="185"/>
      <c r="CM288" s="184"/>
      <c r="CN288" s="184"/>
      <c r="CO288" s="184"/>
      <c r="CP288" s="184"/>
      <c r="CQ288" s="184"/>
      <c r="CR288" s="184"/>
      <c r="CS288" s="184"/>
      <c r="CT288" s="184"/>
      <c r="CU288" s="184"/>
      <c r="CV288" s="184"/>
      <c r="CW288" s="184"/>
      <c r="CX288" s="184"/>
      <c r="CY288" s="184"/>
      <c r="CZ288" s="184"/>
      <c r="DA288" s="184"/>
      <c r="DB288" s="184"/>
      <c r="DC288" s="184"/>
      <c r="DD288" s="184"/>
      <c r="DE288" s="184"/>
      <c r="DF288" s="184"/>
      <c r="DG288" s="184"/>
      <c r="DH288" s="184"/>
      <c r="DI288" s="184"/>
      <c r="DJ288" s="184"/>
      <c r="DK288" s="184"/>
      <c r="DL288" s="184"/>
      <c r="DM288" s="184"/>
      <c r="DN288" s="184"/>
      <c r="DO288" s="184"/>
      <c r="DP288" s="184"/>
      <c r="DQ288" s="184"/>
      <c r="DR288" s="184"/>
      <c r="DS288" s="184"/>
      <c r="DT288" s="184"/>
      <c r="DU288" s="184"/>
      <c r="DV288" s="184"/>
      <c r="DW288" s="184"/>
      <c r="DX288" s="184"/>
      <c r="DY288" s="184"/>
      <c r="DZ288" s="184"/>
      <c r="EA288" s="184"/>
      <c r="EB288" s="184"/>
      <c r="EC288" s="184"/>
      <c r="ED288" s="184"/>
      <c r="EE288" s="184"/>
      <c r="EF288" s="184"/>
      <c r="EG288" s="184"/>
      <c r="EH288" s="184"/>
      <c r="EI288" s="184"/>
      <c r="EJ288" s="184"/>
      <c r="EK288" s="184"/>
      <c r="EL288" s="184"/>
      <c r="EM288" s="184"/>
      <c r="EN288" s="184"/>
      <c r="EO288" s="184"/>
      <c r="EP288" s="184"/>
      <c r="EQ288" s="184"/>
      <c r="ER288" s="184"/>
      <c r="ES288" s="184"/>
      <c r="ET288" s="184"/>
      <c r="EU288" s="184"/>
      <c r="EV288" s="184"/>
      <c r="EW288" s="184"/>
      <c r="EX288" s="184"/>
      <c r="EY288" s="184"/>
      <c r="EZ288" s="184"/>
      <c r="FA288" s="184"/>
      <c r="FB288" s="184"/>
      <c r="FC288" s="184"/>
      <c r="FD288" s="184"/>
      <c r="FE288" s="184"/>
      <c r="FF288" s="184"/>
      <c r="FG288" s="184"/>
      <c r="FH288" s="184"/>
      <c r="FI288" s="184"/>
      <c r="FJ288" s="184"/>
      <c r="FK288" s="184"/>
      <c r="FL288" s="184"/>
      <c r="FM288" s="184"/>
      <c r="FN288" s="184"/>
      <c r="FO288" s="184"/>
      <c r="FP288" s="184"/>
      <c r="FQ288" s="184"/>
      <c r="FR288" s="184"/>
      <c r="FS288" s="184"/>
      <c r="FT288" s="184"/>
      <c r="FU288" s="184"/>
      <c r="FV288" s="184"/>
      <c r="FW288" s="184"/>
      <c r="FX288" s="184"/>
      <c r="FY288" s="184"/>
      <c r="FZ288" s="184"/>
      <c r="GA288" s="184"/>
      <c r="GB288" s="184"/>
      <c r="GC288" s="184"/>
      <c r="GD288" s="184"/>
      <c r="GE288" s="184"/>
      <c r="GF288" s="184"/>
      <c r="GG288" s="184"/>
      <c r="GH288" s="184"/>
      <c r="GI288" s="184"/>
      <c r="GJ288" s="184"/>
      <c r="GK288" s="184"/>
      <c r="GL288" s="184"/>
      <c r="GM288" s="184"/>
      <c r="GN288" s="184"/>
      <c r="GO288" s="184"/>
      <c r="GP288" s="184"/>
      <c r="GQ288" s="184"/>
      <c r="GR288" s="184"/>
      <c r="GS288" s="184"/>
      <c r="GT288" s="184"/>
      <c r="GU288" s="184"/>
      <c r="GV288" s="184"/>
      <c r="GW288" s="184"/>
      <c r="GX288" s="184"/>
      <c r="GY288" s="184"/>
      <c r="GZ288" s="184"/>
      <c r="HA288" s="184"/>
      <c r="HB288" s="184"/>
      <c r="HC288" s="184"/>
      <c r="HD288" s="184"/>
      <c r="HE288" s="184"/>
      <c r="HF288" s="184"/>
      <c r="HG288" s="184"/>
      <c r="HH288" s="184"/>
      <c r="HI288" s="184"/>
      <c r="HJ288" s="184"/>
      <c r="HK288" s="184"/>
      <c r="HL288" s="184"/>
      <c r="HM288" s="184"/>
      <c r="HN288" s="184"/>
      <c r="HO288" s="184"/>
      <c r="HP288" s="184"/>
      <c r="HQ288" s="184"/>
      <c r="HR288" s="184"/>
      <c r="HS288" s="184"/>
      <c r="HT288" s="184"/>
      <c r="HU288" s="184"/>
      <c r="HV288" s="184"/>
      <c r="HW288" s="184"/>
      <c r="HX288" s="184"/>
      <c r="HY288" s="184"/>
      <c r="HZ288" s="184"/>
      <c r="IA288" s="184"/>
      <c r="IB288" s="184"/>
    </row>
    <row r="289" spans="3:236" ht="13.15" customHeight="1">
      <c r="C289" s="182"/>
      <c r="D289" s="183"/>
      <c r="E289" s="184"/>
      <c r="F289" s="184"/>
      <c r="G289" s="184"/>
      <c r="H289" s="184"/>
      <c r="I289" s="184"/>
      <c r="J289" s="184"/>
      <c r="K289" s="184"/>
      <c r="L289" s="184"/>
      <c r="M289" s="185"/>
      <c r="CM289" s="184"/>
      <c r="CN289" s="184"/>
      <c r="CO289" s="184"/>
      <c r="CP289" s="184"/>
      <c r="CQ289" s="184"/>
      <c r="CR289" s="184"/>
      <c r="CS289" s="184"/>
      <c r="CT289" s="184"/>
      <c r="CU289" s="184"/>
      <c r="CV289" s="184"/>
      <c r="CW289" s="184"/>
      <c r="CX289" s="184"/>
      <c r="CY289" s="184"/>
      <c r="CZ289" s="184"/>
      <c r="DA289" s="184"/>
      <c r="DB289" s="184"/>
      <c r="DC289" s="184"/>
      <c r="DD289" s="184"/>
      <c r="DE289" s="184"/>
      <c r="DF289" s="184"/>
      <c r="DG289" s="184"/>
      <c r="DH289" s="184"/>
      <c r="DI289" s="184"/>
      <c r="DJ289" s="184"/>
      <c r="DK289" s="184"/>
      <c r="DL289" s="184"/>
      <c r="DM289" s="184"/>
      <c r="DN289" s="184"/>
      <c r="DO289" s="184"/>
      <c r="DP289" s="184"/>
      <c r="DQ289" s="184"/>
      <c r="DR289" s="184"/>
      <c r="DS289" s="184"/>
      <c r="DT289" s="184"/>
      <c r="DU289" s="184"/>
      <c r="DV289" s="184"/>
      <c r="DW289" s="184"/>
      <c r="DX289" s="184"/>
      <c r="DY289" s="184"/>
      <c r="DZ289" s="184"/>
      <c r="EA289" s="184"/>
      <c r="EB289" s="184"/>
      <c r="EC289" s="184"/>
      <c r="ED289" s="184"/>
      <c r="EE289" s="184"/>
      <c r="EF289" s="184"/>
      <c r="EG289" s="184"/>
      <c r="EH289" s="184"/>
      <c r="EI289" s="184"/>
      <c r="EJ289" s="184"/>
      <c r="EK289" s="184"/>
      <c r="EL289" s="184"/>
      <c r="EM289" s="184"/>
      <c r="EN289" s="184"/>
      <c r="EO289" s="184"/>
      <c r="EP289" s="184"/>
      <c r="EQ289" s="184"/>
      <c r="ER289" s="184"/>
      <c r="ES289" s="184"/>
      <c r="ET289" s="184"/>
      <c r="EU289" s="184"/>
      <c r="EV289" s="184"/>
      <c r="EW289" s="184"/>
      <c r="EX289" s="184"/>
      <c r="EY289" s="184"/>
      <c r="EZ289" s="184"/>
      <c r="FA289" s="184"/>
      <c r="FB289" s="184"/>
      <c r="FC289" s="184"/>
      <c r="FD289" s="184"/>
      <c r="FE289" s="184"/>
      <c r="FF289" s="184"/>
      <c r="FG289" s="184"/>
      <c r="FH289" s="184"/>
      <c r="FI289" s="184"/>
      <c r="FJ289" s="184"/>
      <c r="FK289" s="184"/>
      <c r="FL289" s="184"/>
      <c r="FM289" s="184"/>
      <c r="FN289" s="184"/>
      <c r="FO289" s="184"/>
      <c r="FP289" s="184"/>
      <c r="FQ289" s="184"/>
      <c r="FR289" s="184"/>
      <c r="FS289" s="184"/>
      <c r="FT289" s="184"/>
      <c r="FU289" s="184"/>
      <c r="FV289" s="184"/>
      <c r="FW289" s="184"/>
      <c r="FX289" s="184"/>
      <c r="FY289" s="184"/>
      <c r="FZ289" s="184"/>
      <c r="GA289" s="184"/>
      <c r="GB289" s="184"/>
      <c r="GC289" s="184"/>
      <c r="GD289" s="184"/>
      <c r="GE289" s="184"/>
      <c r="GF289" s="184"/>
      <c r="GG289" s="184"/>
      <c r="GH289" s="184"/>
      <c r="GI289" s="184"/>
      <c r="GJ289" s="184"/>
      <c r="GK289" s="184"/>
      <c r="GL289" s="184"/>
      <c r="GM289" s="184"/>
      <c r="GN289" s="184"/>
      <c r="GO289" s="184"/>
      <c r="GP289" s="184"/>
      <c r="GQ289" s="184"/>
      <c r="GR289" s="184"/>
      <c r="GS289" s="184"/>
      <c r="GT289" s="184"/>
      <c r="GU289" s="184"/>
      <c r="GV289" s="184"/>
      <c r="GW289" s="184"/>
      <c r="GX289" s="184"/>
      <c r="GY289" s="184"/>
      <c r="GZ289" s="184"/>
      <c r="HA289" s="184"/>
      <c r="HB289" s="184"/>
      <c r="HC289" s="184"/>
      <c r="HD289" s="184"/>
      <c r="HE289" s="184"/>
      <c r="HF289" s="184"/>
      <c r="HG289" s="184"/>
      <c r="HH289" s="184"/>
      <c r="HI289" s="184"/>
      <c r="HJ289" s="184"/>
      <c r="HK289" s="184"/>
      <c r="HL289" s="184"/>
      <c r="HM289" s="184"/>
      <c r="HN289" s="184"/>
      <c r="HO289" s="184"/>
      <c r="HP289" s="184"/>
      <c r="HQ289" s="184"/>
      <c r="HR289" s="184"/>
      <c r="HS289" s="184"/>
      <c r="HT289" s="184"/>
      <c r="HU289" s="184"/>
      <c r="HV289" s="184"/>
      <c r="HW289" s="184"/>
      <c r="HX289" s="184"/>
      <c r="HY289" s="184"/>
      <c r="HZ289" s="184"/>
      <c r="IA289" s="184"/>
      <c r="IB289" s="184"/>
    </row>
    <row r="290" spans="3:236" ht="13.15" customHeight="1">
      <c r="C290" s="182"/>
      <c r="D290" s="183"/>
      <c r="E290" s="184"/>
      <c r="F290" s="184"/>
      <c r="G290" s="184"/>
      <c r="H290" s="184"/>
      <c r="I290" s="184"/>
      <c r="J290" s="184"/>
      <c r="K290" s="184"/>
      <c r="L290" s="184"/>
      <c r="M290" s="185"/>
      <c r="CM290" s="184"/>
      <c r="CN290" s="184"/>
      <c r="CO290" s="184"/>
      <c r="CP290" s="184"/>
      <c r="CQ290" s="184"/>
      <c r="CR290" s="184"/>
      <c r="CS290" s="184"/>
      <c r="CT290" s="184"/>
      <c r="CU290" s="184"/>
      <c r="CV290" s="184"/>
      <c r="CW290" s="184"/>
      <c r="CX290" s="184"/>
      <c r="CY290" s="184"/>
      <c r="CZ290" s="184"/>
      <c r="DA290" s="184"/>
      <c r="DB290" s="184"/>
      <c r="DC290" s="184"/>
      <c r="DD290" s="184"/>
      <c r="DE290" s="184"/>
      <c r="DF290" s="184"/>
      <c r="DG290" s="184"/>
      <c r="DH290" s="184"/>
      <c r="DI290" s="184"/>
      <c r="DJ290" s="184"/>
      <c r="DK290" s="184"/>
      <c r="DL290" s="184"/>
      <c r="DM290" s="184"/>
      <c r="DN290" s="184"/>
      <c r="DO290" s="184"/>
      <c r="DP290" s="184"/>
      <c r="DQ290" s="184"/>
      <c r="DR290" s="184"/>
      <c r="DS290" s="184"/>
      <c r="DT290" s="184"/>
      <c r="DU290" s="184"/>
      <c r="DV290" s="184"/>
      <c r="DW290" s="184"/>
      <c r="DX290" s="184"/>
      <c r="DY290" s="184"/>
      <c r="DZ290" s="184"/>
      <c r="EA290" s="184"/>
      <c r="EB290" s="184"/>
      <c r="EC290" s="184"/>
      <c r="ED290" s="184"/>
      <c r="EE290" s="184"/>
      <c r="EF290" s="184"/>
      <c r="EG290" s="184"/>
      <c r="EH290" s="184"/>
      <c r="EI290" s="184"/>
      <c r="EJ290" s="184"/>
      <c r="EK290" s="184"/>
      <c r="EL290" s="184"/>
      <c r="EM290" s="184"/>
      <c r="EN290" s="184"/>
      <c r="EO290" s="184"/>
      <c r="EP290" s="184"/>
      <c r="EQ290" s="184"/>
      <c r="ER290" s="184"/>
      <c r="ES290" s="184"/>
      <c r="ET290" s="184"/>
      <c r="EU290" s="184"/>
      <c r="EV290" s="184"/>
      <c r="EW290" s="184"/>
      <c r="EX290" s="184"/>
      <c r="EY290" s="184"/>
      <c r="EZ290" s="184"/>
      <c r="FA290" s="184"/>
      <c r="FB290" s="184"/>
      <c r="FC290" s="184"/>
      <c r="FD290" s="184"/>
      <c r="FE290" s="184"/>
      <c r="FF290" s="184"/>
      <c r="FG290" s="184"/>
      <c r="FH290" s="184"/>
      <c r="FI290" s="184"/>
      <c r="FJ290" s="184"/>
      <c r="FK290" s="184"/>
      <c r="FL290" s="184"/>
      <c r="FM290" s="184"/>
      <c r="FN290" s="184"/>
      <c r="FO290" s="184"/>
      <c r="FP290" s="184"/>
      <c r="FQ290" s="184"/>
      <c r="FR290" s="184"/>
      <c r="FS290" s="184"/>
      <c r="FT290" s="184"/>
      <c r="FU290" s="184"/>
      <c r="FV290" s="184"/>
      <c r="FW290" s="184"/>
      <c r="FX290" s="184"/>
      <c r="FY290" s="184"/>
      <c r="FZ290" s="184"/>
      <c r="GA290" s="184"/>
      <c r="GB290" s="184"/>
      <c r="GC290" s="184"/>
      <c r="GD290" s="184"/>
      <c r="GE290" s="184"/>
      <c r="GF290" s="184"/>
      <c r="GG290" s="184"/>
      <c r="GH290" s="184"/>
      <c r="GI290" s="184"/>
      <c r="GJ290" s="184"/>
      <c r="GK290" s="184"/>
      <c r="GL290" s="184"/>
      <c r="GM290" s="184"/>
      <c r="GN290" s="184"/>
      <c r="GO290" s="184"/>
      <c r="GP290" s="184"/>
      <c r="GQ290" s="184"/>
      <c r="GR290" s="184"/>
      <c r="GS290" s="184"/>
      <c r="GT290" s="184"/>
      <c r="GU290" s="184"/>
      <c r="GV290" s="184"/>
      <c r="GW290" s="184"/>
      <c r="GX290" s="184"/>
      <c r="GY290" s="184"/>
      <c r="GZ290" s="184"/>
      <c r="HA290" s="184"/>
      <c r="HB290" s="184"/>
      <c r="HC290" s="184"/>
      <c r="HD290" s="184"/>
      <c r="HE290" s="184"/>
      <c r="HF290" s="184"/>
      <c r="HG290" s="184"/>
      <c r="HH290" s="184"/>
      <c r="HI290" s="184"/>
      <c r="HJ290" s="184"/>
      <c r="HK290" s="184"/>
      <c r="HL290" s="184"/>
      <c r="HM290" s="184"/>
      <c r="HN290" s="184"/>
      <c r="HO290" s="184"/>
      <c r="HP290" s="184"/>
      <c r="HQ290" s="184"/>
      <c r="HR290" s="184"/>
      <c r="HS290" s="184"/>
      <c r="HT290" s="184"/>
      <c r="HU290" s="184"/>
      <c r="HV290" s="184"/>
      <c r="HW290" s="184"/>
      <c r="HX290" s="184"/>
      <c r="HY290" s="184"/>
      <c r="HZ290" s="184"/>
      <c r="IA290" s="184"/>
      <c r="IB290" s="184"/>
    </row>
    <row r="291" spans="3:236" ht="13.15" customHeight="1">
      <c r="C291" s="182"/>
      <c r="D291" s="183"/>
      <c r="E291" s="184"/>
      <c r="F291" s="184"/>
      <c r="G291" s="184"/>
      <c r="H291" s="184"/>
      <c r="I291" s="184"/>
      <c r="J291" s="184"/>
      <c r="K291" s="184"/>
      <c r="L291" s="184"/>
      <c r="M291" s="185"/>
      <c r="CM291" s="184"/>
      <c r="CN291" s="184"/>
      <c r="CO291" s="184"/>
      <c r="CP291" s="184"/>
      <c r="CQ291" s="184"/>
      <c r="CR291" s="184"/>
      <c r="CS291" s="184"/>
      <c r="CT291" s="184"/>
      <c r="CU291" s="184"/>
      <c r="CV291" s="184"/>
      <c r="CW291" s="184"/>
      <c r="CX291" s="184"/>
      <c r="CY291" s="184"/>
      <c r="CZ291" s="184"/>
      <c r="DA291" s="184"/>
      <c r="DB291" s="184"/>
      <c r="DC291" s="184"/>
      <c r="DD291" s="184"/>
      <c r="DE291" s="184"/>
      <c r="DF291" s="184"/>
      <c r="DG291" s="184"/>
      <c r="DH291" s="184"/>
      <c r="DI291" s="184"/>
      <c r="DJ291" s="184"/>
      <c r="DK291" s="184"/>
      <c r="DL291" s="184"/>
      <c r="DM291" s="184"/>
      <c r="DN291" s="184"/>
      <c r="DO291" s="184"/>
      <c r="DP291" s="184"/>
      <c r="DQ291" s="184"/>
      <c r="DR291" s="184"/>
      <c r="DS291" s="184"/>
      <c r="DT291" s="184"/>
      <c r="DU291" s="184"/>
      <c r="DV291" s="184"/>
      <c r="DW291" s="184"/>
      <c r="DX291" s="184"/>
      <c r="DY291" s="184"/>
      <c r="DZ291" s="184"/>
      <c r="EA291" s="184"/>
      <c r="EB291" s="184"/>
      <c r="EC291" s="184"/>
      <c r="ED291" s="184"/>
      <c r="EE291" s="184"/>
      <c r="EF291" s="184"/>
      <c r="EG291" s="184"/>
      <c r="EH291" s="184"/>
      <c r="EI291" s="184"/>
      <c r="EJ291" s="184"/>
      <c r="EK291" s="184"/>
      <c r="EL291" s="184"/>
      <c r="EM291" s="184"/>
      <c r="EN291" s="184"/>
      <c r="EO291" s="184"/>
      <c r="EP291" s="184"/>
      <c r="EQ291" s="184"/>
      <c r="ER291" s="184"/>
      <c r="ES291" s="184"/>
      <c r="ET291" s="184"/>
      <c r="EU291" s="184"/>
      <c r="EV291" s="184"/>
      <c r="EW291" s="184"/>
      <c r="EX291" s="184"/>
      <c r="EY291" s="184"/>
      <c r="EZ291" s="184"/>
      <c r="FA291" s="184"/>
      <c r="FB291" s="184"/>
      <c r="FC291" s="184"/>
      <c r="FD291" s="184"/>
      <c r="FE291" s="184"/>
      <c r="FF291" s="184"/>
      <c r="FG291" s="184"/>
      <c r="FH291" s="184"/>
      <c r="FI291" s="184"/>
      <c r="FJ291" s="184"/>
      <c r="FK291" s="184"/>
      <c r="FL291" s="184"/>
      <c r="FM291" s="184"/>
      <c r="FN291" s="184"/>
      <c r="FO291" s="184"/>
      <c r="FP291" s="184"/>
      <c r="FQ291" s="184"/>
      <c r="FR291" s="184"/>
      <c r="FS291" s="184"/>
      <c r="FT291" s="184"/>
      <c r="FU291" s="184"/>
      <c r="FV291" s="184"/>
      <c r="FW291" s="184"/>
      <c r="FX291" s="184"/>
      <c r="FY291" s="184"/>
      <c r="FZ291" s="184"/>
      <c r="GA291" s="184"/>
      <c r="GB291" s="184"/>
      <c r="GC291" s="184"/>
      <c r="GD291" s="184"/>
      <c r="GE291" s="184"/>
      <c r="GF291" s="184"/>
      <c r="GG291" s="184"/>
      <c r="GH291" s="184"/>
      <c r="GI291" s="184"/>
      <c r="GJ291" s="184"/>
      <c r="GK291" s="184"/>
      <c r="GL291" s="184"/>
      <c r="GM291" s="184"/>
      <c r="GN291" s="184"/>
      <c r="GO291" s="184"/>
      <c r="GP291" s="184"/>
      <c r="GQ291" s="184"/>
      <c r="GR291" s="184"/>
      <c r="GS291" s="184"/>
      <c r="GT291" s="184"/>
      <c r="GU291" s="184"/>
      <c r="GV291" s="184"/>
      <c r="GW291" s="184"/>
      <c r="GX291" s="184"/>
      <c r="GY291" s="184"/>
      <c r="GZ291" s="184"/>
      <c r="HA291" s="184"/>
      <c r="HB291" s="184"/>
      <c r="HC291" s="184"/>
      <c r="HD291" s="184"/>
      <c r="HE291" s="184"/>
      <c r="HF291" s="184"/>
      <c r="HG291" s="184"/>
      <c r="HH291" s="184"/>
      <c r="HI291" s="184"/>
      <c r="HJ291" s="184"/>
      <c r="HK291" s="184"/>
      <c r="HL291" s="184"/>
      <c r="HM291" s="184"/>
      <c r="HN291" s="184"/>
      <c r="HO291" s="184"/>
      <c r="HP291" s="184"/>
      <c r="HQ291" s="184"/>
      <c r="HR291" s="184"/>
      <c r="HS291" s="184"/>
      <c r="HT291" s="184"/>
      <c r="HU291" s="184"/>
      <c r="HV291" s="184"/>
      <c r="HW291" s="184"/>
      <c r="HX291" s="184"/>
      <c r="HY291" s="184"/>
      <c r="HZ291" s="184"/>
      <c r="IA291" s="184"/>
      <c r="IB291" s="184"/>
    </row>
    <row r="292" spans="3:236" ht="13.15" customHeight="1">
      <c r="C292" s="182"/>
      <c r="D292" s="183"/>
      <c r="E292" s="184"/>
      <c r="F292" s="184"/>
      <c r="G292" s="184"/>
      <c r="H292" s="184"/>
      <c r="I292" s="184"/>
      <c r="J292" s="184"/>
      <c r="K292" s="184"/>
      <c r="L292" s="184"/>
      <c r="M292" s="185"/>
      <c r="CM292" s="184"/>
      <c r="CN292" s="184"/>
      <c r="CO292" s="184"/>
      <c r="CP292" s="184"/>
      <c r="CQ292" s="184"/>
      <c r="CR292" s="184"/>
      <c r="CS292" s="184"/>
      <c r="CT292" s="184"/>
      <c r="CU292" s="184"/>
      <c r="CV292" s="184"/>
      <c r="CW292" s="184"/>
      <c r="CX292" s="184"/>
      <c r="CY292" s="184"/>
      <c r="CZ292" s="184"/>
      <c r="DA292" s="184"/>
      <c r="DB292" s="184"/>
      <c r="DC292" s="184"/>
      <c r="DD292" s="184"/>
      <c r="DE292" s="184"/>
      <c r="DF292" s="184"/>
      <c r="DG292" s="184"/>
      <c r="DH292" s="184"/>
      <c r="DI292" s="184"/>
      <c r="DJ292" s="184"/>
      <c r="DK292" s="184"/>
      <c r="DL292" s="184"/>
      <c r="DM292" s="184"/>
      <c r="DN292" s="184"/>
      <c r="DO292" s="184"/>
      <c r="DP292" s="184"/>
      <c r="DQ292" s="184"/>
      <c r="DR292" s="184"/>
      <c r="DS292" s="184"/>
      <c r="DT292" s="184"/>
      <c r="DU292" s="184"/>
      <c r="DV292" s="184"/>
      <c r="DW292" s="184"/>
      <c r="DX292" s="184"/>
      <c r="DY292" s="184"/>
      <c r="DZ292" s="184"/>
      <c r="EA292" s="184"/>
      <c r="EB292" s="184"/>
      <c r="EC292" s="184"/>
      <c r="ED292" s="184"/>
      <c r="EE292" s="184"/>
      <c r="EF292" s="184"/>
      <c r="EG292" s="184"/>
      <c r="EH292" s="184"/>
      <c r="EI292" s="184"/>
      <c r="EJ292" s="184"/>
      <c r="EK292" s="184"/>
      <c r="EL292" s="184"/>
      <c r="EM292" s="184"/>
      <c r="EN292" s="184"/>
      <c r="EO292" s="184"/>
      <c r="EP292" s="184"/>
      <c r="EQ292" s="184"/>
      <c r="ER292" s="184"/>
      <c r="ES292" s="184"/>
      <c r="ET292" s="184"/>
      <c r="EU292" s="184"/>
      <c r="EV292" s="184"/>
      <c r="EW292" s="184"/>
      <c r="EX292" s="184"/>
      <c r="EY292" s="184"/>
      <c r="EZ292" s="184"/>
      <c r="FA292" s="184"/>
      <c r="FB292" s="184"/>
      <c r="FC292" s="184"/>
      <c r="FD292" s="184"/>
      <c r="FE292" s="184"/>
      <c r="FF292" s="184"/>
      <c r="FG292" s="184"/>
      <c r="FH292" s="184"/>
      <c r="FI292" s="184"/>
      <c r="FJ292" s="184"/>
      <c r="FK292" s="184"/>
      <c r="FL292" s="184"/>
      <c r="FM292" s="184"/>
      <c r="FN292" s="184"/>
      <c r="FO292" s="184"/>
      <c r="FP292" s="184"/>
      <c r="FQ292" s="184"/>
      <c r="FR292" s="184"/>
      <c r="FS292" s="184"/>
      <c r="FT292" s="184"/>
      <c r="FU292" s="184"/>
      <c r="FV292" s="184"/>
      <c r="FW292" s="184"/>
      <c r="FX292" s="184"/>
      <c r="FY292" s="184"/>
      <c r="FZ292" s="184"/>
      <c r="GA292" s="184"/>
      <c r="GB292" s="184"/>
      <c r="GC292" s="184"/>
      <c r="GD292" s="184"/>
      <c r="GE292" s="184"/>
      <c r="GF292" s="184"/>
      <c r="GG292" s="184"/>
      <c r="GH292" s="184"/>
      <c r="GI292" s="184"/>
      <c r="GJ292" s="184"/>
      <c r="GK292" s="184"/>
      <c r="GL292" s="184"/>
      <c r="GM292" s="184"/>
      <c r="GN292" s="184"/>
      <c r="GO292" s="184"/>
      <c r="GP292" s="184"/>
      <c r="GQ292" s="184"/>
      <c r="GR292" s="184"/>
      <c r="GS292" s="184"/>
      <c r="GT292" s="184"/>
      <c r="GU292" s="184"/>
      <c r="GV292" s="184"/>
      <c r="GW292" s="184"/>
      <c r="GX292" s="184"/>
      <c r="GY292" s="184"/>
      <c r="GZ292" s="184"/>
      <c r="HA292" s="184"/>
      <c r="HB292" s="184"/>
      <c r="HC292" s="184"/>
      <c r="HD292" s="184"/>
      <c r="HE292" s="184"/>
      <c r="HF292" s="184"/>
      <c r="HG292" s="184"/>
      <c r="HH292" s="184"/>
      <c r="HI292" s="184"/>
      <c r="HJ292" s="184"/>
      <c r="HK292" s="184"/>
      <c r="HL292" s="184"/>
      <c r="HM292" s="184"/>
      <c r="HN292" s="184"/>
      <c r="HO292" s="184"/>
      <c r="HP292" s="184"/>
      <c r="HQ292" s="184"/>
      <c r="HR292" s="184"/>
      <c r="HS292" s="184"/>
      <c r="HT292" s="184"/>
      <c r="HU292" s="184"/>
      <c r="HV292" s="184"/>
      <c r="HW292" s="184"/>
      <c r="HX292" s="184"/>
      <c r="HY292" s="184"/>
      <c r="HZ292" s="184"/>
      <c r="IA292" s="184"/>
      <c r="IB292" s="184"/>
    </row>
    <row r="293" spans="3:236" ht="13.15" customHeight="1">
      <c r="C293" s="182"/>
      <c r="D293" s="183"/>
      <c r="E293" s="184"/>
      <c r="F293" s="184"/>
      <c r="G293" s="184"/>
      <c r="H293" s="184"/>
      <c r="I293" s="184"/>
      <c r="J293" s="184"/>
      <c r="K293" s="184"/>
      <c r="L293" s="184"/>
      <c r="M293" s="185"/>
      <c r="CM293" s="184"/>
      <c r="CN293" s="184"/>
      <c r="CO293" s="184"/>
      <c r="CP293" s="184"/>
      <c r="CQ293" s="184"/>
      <c r="CR293" s="184"/>
      <c r="CS293" s="184"/>
      <c r="CT293" s="184"/>
      <c r="CU293" s="184"/>
      <c r="CV293" s="184"/>
      <c r="CW293" s="184"/>
      <c r="CX293" s="184"/>
      <c r="CY293" s="184"/>
      <c r="CZ293" s="184"/>
      <c r="DA293" s="184"/>
      <c r="DB293" s="184"/>
      <c r="DC293" s="184"/>
      <c r="DD293" s="184"/>
      <c r="DE293" s="184"/>
      <c r="DF293" s="184"/>
      <c r="DG293" s="184"/>
      <c r="DH293" s="184"/>
      <c r="DI293" s="184"/>
      <c r="DJ293" s="184"/>
      <c r="DK293" s="184"/>
      <c r="DL293" s="184"/>
      <c r="DM293" s="184"/>
      <c r="DN293" s="184"/>
      <c r="DO293" s="184"/>
      <c r="DP293" s="184"/>
      <c r="DQ293" s="184"/>
      <c r="DR293" s="184"/>
      <c r="DS293" s="184"/>
      <c r="DT293" s="184"/>
      <c r="DU293" s="184"/>
      <c r="DV293" s="184"/>
      <c r="DW293" s="184"/>
      <c r="DX293" s="184"/>
      <c r="DY293" s="184"/>
      <c r="DZ293" s="184"/>
      <c r="EA293" s="184"/>
      <c r="EB293" s="184"/>
      <c r="EC293" s="184"/>
      <c r="ED293" s="184"/>
      <c r="EE293" s="184"/>
      <c r="EF293" s="184"/>
      <c r="EG293" s="184"/>
      <c r="EH293" s="184"/>
      <c r="EI293" s="184"/>
      <c r="EJ293" s="184"/>
      <c r="EK293" s="184"/>
      <c r="EL293" s="184"/>
      <c r="EM293" s="184"/>
      <c r="EN293" s="184"/>
      <c r="EO293" s="184"/>
      <c r="EP293" s="184"/>
      <c r="EQ293" s="184"/>
      <c r="ER293" s="184"/>
      <c r="ES293" s="184"/>
      <c r="ET293" s="184"/>
      <c r="EU293" s="184"/>
      <c r="EV293" s="184"/>
      <c r="EW293" s="184"/>
      <c r="EX293" s="184"/>
      <c r="EY293" s="184"/>
      <c r="EZ293" s="184"/>
      <c r="FA293" s="184"/>
      <c r="FB293" s="184"/>
      <c r="FC293" s="184"/>
      <c r="FD293" s="184"/>
      <c r="FE293" s="184"/>
      <c r="FF293" s="184"/>
      <c r="FG293" s="184"/>
      <c r="FH293" s="184"/>
      <c r="FI293" s="184"/>
      <c r="FJ293" s="184"/>
      <c r="FK293" s="184"/>
      <c r="FL293" s="184"/>
      <c r="FM293" s="184"/>
      <c r="FN293" s="184"/>
      <c r="FO293" s="184"/>
      <c r="FP293" s="184"/>
      <c r="FQ293" s="184"/>
      <c r="FR293" s="184"/>
      <c r="FS293" s="184"/>
      <c r="FT293" s="184"/>
      <c r="FU293" s="184"/>
      <c r="FV293" s="184"/>
      <c r="FW293" s="184"/>
      <c r="FX293" s="184"/>
      <c r="FY293" s="184"/>
      <c r="FZ293" s="184"/>
      <c r="GA293" s="184"/>
      <c r="GB293" s="184"/>
      <c r="GC293" s="184"/>
      <c r="GD293" s="184"/>
      <c r="GE293" s="184"/>
      <c r="GF293" s="184"/>
      <c r="GG293" s="184"/>
      <c r="GH293" s="184"/>
      <c r="GI293" s="184"/>
      <c r="GJ293" s="184"/>
      <c r="GK293" s="184"/>
      <c r="GL293" s="184"/>
      <c r="GM293" s="184"/>
      <c r="GN293" s="184"/>
      <c r="GO293" s="184"/>
      <c r="GP293" s="184"/>
      <c r="GQ293" s="184"/>
      <c r="GR293" s="184"/>
      <c r="GS293" s="184"/>
      <c r="GT293" s="184"/>
      <c r="GU293" s="184"/>
      <c r="GV293" s="184"/>
      <c r="GW293" s="184"/>
      <c r="GX293" s="184"/>
      <c r="GY293" s="184"/>
      <c r="GZ293" s="184"/>
      <c r="HA293" s="184"/>
      <c r="HB293" s="184"/>
      <c r="HC293" s="184"/>
      <c r="HD293" s="184"/>
      <c r="HE293" s="184"/>
      <c r="HF293" s="184"/>
      <c r="HG293" s="184"/>
      <c r="HH293" s="184"/>
      <c r="HI293" s="184"/>
      <c r="HJ293" s="184"/>
      <c r="HK293" s="184"/>
      <c r="HL293" s="184"/>
      <c r="HM293" s="184"/>
      <c r="HN293" s="184"/>
      <c r="HO293" s="184"/>
      <c r="HP293" s="184"/>
      <c r="HQ293" s="184"/>
      <c r="HR293" s="184"/>
      <c r="HS293" s="184"/>
      <c r="HT293" s="184"/>
      <c r="HU293" s="184"/>
      <c r="HV293" s="184"/>
      <c r="HW293" s="184"/>
      <c r="HX293" s="184"/>
      <c r="HY293" s="184"/>
      <c r="HZ293" s="184"/>
      <c r="IA293" s="184"/>
      <c r="IB293" s="184"/>
    </row>
    <row r="294" spans="3:236" ht="13.15" customHeight="1">
      <c r="C294" s="182"/>
      <c r="D294" s="183"/>
      <c r="E294" s="184"/>
      <c r="F294" s="184"/>
      <c r="G294" s="184"/>
      <c r="H294" s="184"/>
      <c r="I294" s="184"/>
      <c r="J294" s="184"/>
      <c r="K294" s="184"/>
      <c r="L294" s="184"/>
      <c r="M294" s="185"/>
      <c r="CM294" s="184"/>
      <c r="CN294" s="184"/>
      <c r="CO294" s="184"/>
      <c r="CP294" s="184"/>
      <c r="CQ294" s="184"/>
      <c r="CR294" s="184"/>
      <c r="CS294" s="184"/>
      <c r="CT294" s="184"/>
      <c r="CU294" s="184"/>
      <c r="CV294" s="184"/>
      <c r="CW294" s="184"/>
      <c r="CX294" s="184"/>
      <c r="CY294" s="184"/>
      <c r="CZ294" s="184"/>
      <c r="DA294" s="184"/>
      <c r="DB294" s="184"/>
      <c r="DC294" s="184"/>
      <c r="DD294" s="184"/>
      <c r="DE294" s="184"/>
      <c r="DF294" s="184"/>
      <c r="DG294" s="184"/>
      <c r="DH294" s="184"/>
      <c r="DI294" s="184"/>
      <c r="DJ294" s="184"/>
      <c r="DK294" s="184"/>
      <c r="DL294" s="184"/>
      <c r="DM294" s="184"/>
      <c r="DN294" s="184"/>
      <c r="DO294" s="184"/>
      <c r="DP294" s="184"/>
      <c r="DQ294" s="184"/>
      <c r="DR294" s="184"/>
      <c r="DS294" s="184"/>
      <c r="DT294" s="184"/>
      <c r="DU294" s="184"/>
      <c r="DV294" s="184"/>
      <c r="DW294" s="184"/>
      <c r="DX294" s="184"/>
      <c r="DY294" s="184"/>
      <c r="DZ294" s="184"/>
      <c r="EA294" s="184"/>
      <c r="EB294" s="184"/>
      <c r="EC294" s="184"/>
      <c r="ED294" s="184"/>
      <c r="EE294" s="184"/>
      <c r="EF294" s="184"/>
      <c r="EG294" s="184"/>
      <c r="EH294" s="184"/>
      <c r="EI294" s="184"/>
      <c r="EJ294" s="184"/>
      <c r="EK294" s="184"/>
      <c r="EL294" s="184"/>
      <c r="EM294" s="184"/>
      <c r="EN294" s="184"/>
      <c r="EO294" s="184"/>
      <c r="EP294" s="184"/>
      <c r="EQ294" s="184"/>
      <c r="ER294" s="184"/>
      <c r="ES294" s="184"/>
      <c r="ET294" s="184"/>
      <c r="EU294" s="184"/>
      <c r="EV294" s="184"/>
      <c r="EW294" s="184"/>
      <c r="EX294" s="184"/>
      <c r="EY294" s="184"/>
      <c r="EZ294" s="184"/>
      <c r="FA294" s="184"/>
      <c r="FB294" s="184"/>
      <c r="FC294" s="184"/>
      <c r="FD294" s="184"/>
      <c r="FE294" s="184"/>
      <c r="FF294" s="184"/>
      <c r="FG294" s="184"/>
      <c r="FH294" s="184"/>
      <c r="FI294" s="184"/>
      <c r="FJ294" s="184"/>
      <c r="FK294" s="184"/>
      <c r="FL294" s="184"/>
      <c r="FM294" s="184"/>
      <c r="FN294" s="184"/>
      <c r="FO294" s="184"/>
      <c r="FP294" s="184"/>
      <c r="FQ294" s="184"/>
      <c r="FR294" s="184"/>
      <c r="FS294" s="184"/>
      <c r="FT294" s="184"/>
      <c r="FU294" s="184"/>
      <c r="FV294" s="184"/>
      <c r="FW294" s="184"/>
      <c r="FX294" s="184"/>
      <c r="FY294" s="184"/>
      <c r="FZ294" s="184"/>
      <c r="GA294" s="184"/>
      <c r="GB294" s="184"/>
      <c r="GC294" s="184"/>
      <c r="GD294" s="184"/>
      <c r="GE294" s="184"/>
      <c r="GF294" s="184"/>
      <c r="GG294" s="184"/>
      <c r="GH294" s="184"/>
      <c r="GI294" s="184"/>
      <c r="GJ294" s="184"/>
      <c r="GK294" s="184"/>
      <c r="GL294" s="184"/>
      <c r="GM294" s="184"/>
      <c r="GN294" s="184"/>
      <c r="GO294" s="184"/>
      <c r="GP294" s="184"/>
      <c r="GQ294" s="184"/>
      <c r="GR294" s="184"/>
      <c r="GS294" s="184"/>
      <c r="GT294" s="184"/>
      <c r="GU294" s="184"/>
      <c r="GV294" s="184"/>
      <c r="GW294" s="184"/>
      <c r="GX294" s="184"/>
      <c r="GY294" s="184"/>
      <c r="GZ294" s="184"/>
      <c r="HA294" s="184"/>
      <c r="HB294" s="184"/>
      <c r="HC294" s="184"/>
      <c r="HD294" s="184"/>
      <c r="HE294" s="184"/>
      <c r="HF294" s="184"/>
      <c r="HG294" s="184"/>
      <c r="HH294" s="184"/>
      <c r="HI294" s="184"/>
      <c r="HJ294" s="184"/>
      <c r="HK294" s="184"/>
      <c r="HL294" s="184"/>
      <c r="HM294" s="184"/>
      <c r="HN294" s="184"/>
      <c r="HO294" s="184"/>
      <c r="HP294" s="184"/>
      <c r="HQ294" s="184"/>
      <c r="HR294" s="184"/>
      <c r="HS294" s="184"/>
      <c r="HT294" s="184"/>
      <c r="HU294" s="184"/>
      <c r="HV294" s="184"/>
      <c r="HW294" s="184"/>
      <c r="HX294" s="184"/>
      <c r="HY294" s="184"/>
      <c r="HZ294" s="184"/>
      <c r="IA294" s="184"/>
      <c r="IB294" s="184"/>
    </row>
    <row r="295" spans="3:236" ht="13.15" customHeight="1">
      <c r="C295" s="182"/>
      <c r="D295" s="183"/>
      <c r="E295" s="184"/>
      <c r="F295" s="184"/>
      <c r="G295" s="184"/>
      <c r="H295" s="184"/>
      <c r="I295" s="184"/>
      <c r="J295" s="184"/>
      <c r="K295" s="184"/>
      <c r="L295" s="184"/>
      <c r="M295" s="185"/>
      <c r="CM295" s="184"/>
      <c r="CN295" s="184"/>
      <c r="CO295" s="184"/>
      <c r="CP295" s="184"/>
      <c r="CQ295" s="184"/>
      <c r="CR295" s="184"/>
      <c r="CS295" s="184"/>
      <c r="CT295" s="184"/>
      <c r="CU295" s="184"/>
      <c r="CV295" s="184"/>
      <c r="CW295" s="184"/>
      <c r="CX295" s="184"/>
      <c r="CY295" s="184"/>
      <c r="CZ295" s="184"/>
      <c r="DA295" s="184"/>
      <c r="DB295" s="184"/>
      <c r="DC295" s="184"/>
      <c r="DD295" s="184"/>
      <c r="DE295" s="184"/>
      <c r="DF295" s="184"/>
      <c r="DG295" s="184"/>
      <c r="DH295" s="184"/>
      <c r="DI295" s="184"/>
      <c r="DJ295" s="184"/>
      <c r="DK295" s="184"/>
      <c r="DL295" s="184"/>
      <c r="DM295" s="184"/>
      <c r="DN295" s="184"/>
      <c r="DO295" s="184"/>
      <c r="DP295" s="184"/>
      <c r="DQ295" s="184"/>
      <c r="DR295" s="184"/>
      <c r="DS295" s="184"/>
      <c r="DT295" s="184"/>
      <c r="DU295" s="184"/>
      <c r="DV295" s="184"/>
      <c r="DW295" s="184"/>
      <c r="DX295" s="184"/>
      <c r="DY295" s="184"/>
      <c r="DZ295" s="184"/>
      <c r="EA295" s="184"/>
      <c r="EB295" s="184"/>
      <c r="EC295" s="184"/>
      <c r="ED295" s="184"/>
      <c r="EE295" s="184"/>
      <c r="EF295" s="184"/>
      <c r="EG295" s="184"/>
      <c r="EH295" s="184"/>
      <c r="EI295" s="184"/>
      <c r="EJ295" s="184"/>
      <c r="EK295" s="184"/>
      <c r="EL295" s="184"/>
      <c r="EM295" s="184"/>
      <c r="EN295" s="184"/>
      <c r="EO295" s="184"/>
      <c r="EP295" s="184"/>
      <c r="EQ295" s="184"/>
      <c r="ER295" s="184"/>
      <c r="ES295" s="184"/>
      <c r="ET295" s="184"/>
      <c r="EU295" s="184"/>
      <c r="EV295" s="184"/>
      <c r="EW295" s="184"/>
      <c r="EX295" s="184"/>
      <c r="EY295" s="184"/>
      <c r="EZ295" s="184"/>
      <c r="FA295" s="184"/>
      <c r="FB295" s="184"/>
      <c r="FC295" s="184"/>
      <c r="FD295" s="184"/>
      <c r="FE295" s="184"/>
      <c r="FF295" s="184"/>
      <c r="FG295" s="184"/>
      <c r="FH295" s="184"/>
      <c r="FI295" s="184"/>
      <c r="FJ295" s="184"/>
      <c r="FK295" s="184"/>
      <c r="FL295" s="184"/>
      <c r="FM295" s="184"/>
      <c r="FN295" s="184"/>
      <c r="FO295" s="184"/>
      <c r="FP295" s="184"/>
      <c r="FQ295" s="184"/>
      <c r="FR295" s="184"/>
      <c r="FS295" s="184"/>
      <c r="FT295" s="184"/>
      <c r="FU295" s="184"/>
      <c r="FV295" s="184"/>
      <c r="FW295" s="184"/>
      <c r="FX295" s="184"/>
      <c r="FY295" s="184"/>
      <c r="FZ295" s="184"/>
      <c r="GA295" s="184"/>
      <c r="GB295" s="184"/>
      <c r="GC295" s="184"/>
      <c r="GD295" s="184"/>
      <c r="GE295" s="184"/>
      <c r="GF295" s="184"/>
      <c r="GG295" s="184"/>
      <c r="GH295" s="184"/>
      <c r="GI295" s="184"/>
      <c r="GJ295" s="184"/>
      <c r="GK295" s="184"/>
      <c r="GL295" s="184"/>
      <c r="GM295" s="184"/>
      <c r="GN295" s="184"/>
      <c r="GO295" s="184"/>
      <c r="GP295" s="184"/>
      <c r="GQ295" s="184"/>
      <c r="GR295" s="184"/>
      <c r="GS295" s="184"/>
      <c r="GT295" s="184"/>
      <c r="GU295" s="184"/>
      <c r="GV295" s="184"/>
      <c r="GW295" s="184"/>
      <c r="GX295" s="184"/>
      <c r="GY295" s="184"/>
      <c r="GZ295" s="184"/>
      <c r="HA295" s="184"/>
      <c r="HB295" s="184"/>
      <c r="HC295" s="184"/>
      <c r="HD295" s="184"/>
      <c r="HE295" s="184"/>
      <c r="HF295" s="184"/>
      <c r="HG295" s="184"/>
      <c r="HH295" s="184"/>
      <c r="HI295" s="184"/>
      <c r="HJ295" s="184"/>
      <c r="HK295" s="184"/>
      <c r="HL295" s="184"/>
      <c r="HM295" s="184"/>
      <c r="HN295" s="184"/>
      <c r="HO295" s="184"/>
      <c r="HP295" s="184"/>
      <c r="HQ295" s="184"/>
      <c r="HR295" s="184"/>
      <c r="HS295" s="184"/>
      <c r="HT295" s="184"/>
      <c r="HU295" s="184"/>
      <c r="HV295" s="184"/>
      <c r="HW295" s="184"/>
      <c r="HX295" s="184"/>
      <c r="HY295" s="184"/>
      <c r="HZ295" s="184"/>
      <c r="IA295" s="184"/>
      <c r="IB295" s="184"/>
    </row>
    <row r="296" spans="3:236" ht="13.15" customHeight="1">
      <c r="C296" s="182"/>
      <c r="D296" s="183"/>
      <c r="E296" s="184"/>
      <c r="F296" s="184"/>
      <c r="G296" s="184"/>
      <c r="H296" s="184"/>
      <c r="I296" s="184"/>
      <c r="J296" s="184"/>
      <c r="K296" s="184"/>
      <c r="L296" s="184"/>
      <c r="M296" s="185"/>
      <c r="CM296" s="184"/>
      <c r="CN296" s="184"/>
      <c r="CO296" s="184"/>
      <c r="CP296" s="184"/>
      <c r="CQ296" s="184"/>
      <c r="CR296" s="184"/>
      <c r="CS296" s="184"/>
      <c r="CT296" s="184"/>
      <c r="CU296" s="184"/>
      <c r="CV296" s="184"/>
      <c r="CW296" s="184"/>
      <c r="CX296" s="184"/>
      <c r="CY296" s="184"/>
      <c r="CZ296" s="184"/>
      <c r="DA296" s="184"/>
      <c r="DB296" s="184"/>
      <c r="DC296" s="184"/>
      <c r="DD296" s="184"/>
      <c r="DE296" s="184"/>
      <c r="DF296" s="184"/>
      <c r="DG296" s="184"/>
      <c r="DH296" s="184"/>
      <c r="DI296" s="184"/>
      <c r="DJ296" s="184"/>
      <c r="DK296" s="184"/>
      <c r="DL296" s="184"/>
      <c r="DM296" s="184"/>
      <c r="DN296" s="184"/>
      <c r="DO296" s="184"/>
      <c r="DP296" s="184"/>
      <c r="DQ296" s="184"/>
      <c r="DR296" s="184"/>
      <c r="DS296" s="184"/>
      <c r="DT296" s="184"/>
      <c r="DU296" s="184"/>
      <c r="DV296" s="184"/>
      <c r="DW296" s="184"/>
      <c r="DX296" s="184"/>
      <c r="DY296" s="184"/>
      <c r="DZ296" s="184"/>
      <c r="EA296" s="184"/>
      <c r="EB296" s="184"/>
      <c r="EC296" s="184"/>
      <c r="ED296" s="184"/>
      <c r="EE296" s="184"/>
      <c r="EF296" s="184"/>
      <c r="EG296" s="184"/>
      <c r="EH296" s="184"/>
      <c r="EI296" s="184"/>
      <c r="EJ296" s="184"/>
      <c r="EK296" s="184"/>
      <c r="EL296" s="184"/>
      <c r="EM296" s="184"/>
      <c r="EN296" s="184"/>
      <c r="EO296" s="184"/>
      <c r="EP296" s="184"/>
      <c r="EQ296" s="184"/>
      <c r="ER296" s="184"/>
      <c r="ES296" s="184"/>
      <c r="ET296" s="184"/>
      <c r="EU296" s="184"/>
      <c r="EV296" s="184"/>
      <c r="EW296" s="184"/>
      <c r="EX296" s="184"/>
      <c r="EY296" s="184"/>
      <c r="EZ296" s="184"/>
      <c r="FA296" s="184"/>
      <c r="FB296" s="184"/>
      <c r="FC296" s="184"/>
      <c r="FD296" s="184"/>
      <c r="FE296" s="184"/>
      <c r="FF296" s="184"/>
      <c r="FG296" s="184"/>
      <c r="FH296" s="184"/>
      <c r="FI296" s="184"/>
      <c r="FJ296" s="184"/>
      <c r="FK296" s="184"/>
      <c r="FL296" s="184"/>
      <c r="FM296" s="184"/>
      <c r="FN296" s="184"/>
      <c r="FO296" s="184"/>
      <c r="FP296" s="184"/>
      <c r="FQ296" s="184"/>
      <c r="FR296" s="184"/>
      <c r="FS296" s="184"/>
      <c r="FT296" s="184"/>
      <c r="FU296" s="184"/>
      <c r="FV296" s="184"/>
      <c r="FW296" s="184"/>
      <c r="FX296" s="184"/>
      <c r="FY296" s="184"/>
      <c r="FZ296" s="184"/>
      <c r="GA296" s="184"/>
      <c r="GB296" s="184"/>
      <c r="GC296" s="184"/>
      <c r="GD296" s="184"/>
      <c r="GE296" s="184"/>
      <c r="GF296" s="184"/>
      <c r="GG296" s="184"/>
      <c r="GH296" s="184"/>
      <c r="GI296" s="184"/>
      <c r="GJ296" s="184"/>
      <c r="GK296" s="184"/>
      <c r="GL296" s="184"/>
      <c r="GM296" s="184"/>
      <c r="GN296" s="184"/>
      <c r="GO296" s="184"/>
      <c r="GP296" s="184"/>
      <c r="GQ296" s="184"/>
      <c r="GR296" s="184"/>
      <c r="GS296" s="184"/>
      <c r="GT296" s="184"/>
      <c r="GU296" s="184"/>
      <c r="GV296" s="184"/>
      <c r="GW296" s="184"/>
      <c r="GX296" s="184"/>
      <c r="GY296" s="184"/>
      <c r="GZ296" s="184"/>
      <c r="HA296" s="184"/>
      <c r="HB296" s="184"/>
      <c r="HC296" s="184"/>
      <c r="HD296" s="184"/>
      <c r="HE296" s="184"/>
      <c r="HF296" s="184"/>
      <c r="HG296" s="184"/>
      <c r="HH296" s="184"/>
      <c r="HI296" s="184"/>
      <c r="HJ296" s="184"/>
      <c r="HK296" s="184"/>
      <c r="HL296" s="184"/>
      <c r="HM296" s="184"/>
      <c r="HN296" s="184"/>
      <c r="HO296" s="184"/>
      <c r="HP296" s="184"/>
      <c r="HQ296" s="184"/>
      <c r="HR296" s="184"/>
      <c r="HS296" s="184"/>
      <c r="HT296" s="184"/>
      <c r="HU296" s="184"/>
      <c r="HV296" s="184"/>
      <c r="HW296" s="184"/>
      <c r="HX296" s="184"/>
      <c r="HY296" s="184"/>
      <c r="HZ296" s="184"/>
      <c r="IA296" s="184"/>
      <c r="IB296" s="184"/>
    </row>
    <row r="297" spans="3:236" ht="13.15" customHeight="1">
      <c r="C297" s="182"/>
      <c r="D297" s="183"/>
      <c r="E297" s="184"/>
      <c r="F297" s="184"/>
      <c r="G297" s="184"/>
      <c r="H297" s="184"/>
      <c r="I297" s="184"/>
      <c r="J297" s="184"/>
      <c r="K297" s="184"/>
      <c r="L297" s="184"/>
      <c r="M297" s="185"/>
      <c r="CM297" s="184"/>
      <c r="CN297" s="184"/>
      <c r="CO297" s="184"/>
      <c r="CP297" s="184"/>
      <c r="CQ297" s="184"/>
      <c r="CR297" s="184"/>
      <c r="CS297" s="184"/>
      <c r="CT297" s="184"/>
      <c r="CU297" s="184"/>
      <c r="CV297" s="184"/>
      <c r="CW297" s="184"/>
      <c r="CX297" s="184"/>
      <c r="CY297" s="184"/>
      <c r="CZ297" s="184"/>
      <c r="DA297" s="184"/>
      <c r="DB297" s="184"/>
      <c r="DC297" s="184"/>
      <c r="DD297" s="184"/>
      <c r="DE297" s="184"/>
      <c r="DF297" s="184"/>
      <c r="DG297" s="184"/>
      <c r="DH297" s="184"/>
      <c r="DI297" s="184"/>
      <c r="DJ297" s="184"/>
      <c r="DK297" s="184"/>
      <c r="DL297" s="184"/>
      <c r="DM297" s="184"/>
      <c r="DN297" s="184"/>
      <c r="DO297" s="184"/>
      <c r="DP297" s="184"/>
      <c r="DQ297" s="184"/>
      <c r="DR297" s="184"/>
      <c r="DS297" s="184"/>
      <c r="DT297" s="184"/>
      <c r="DU297" s="184"/>
      <c r="DV297" s="184"/>
      <c r="DW297" s="184"/>
      <c r="DX297" s="184"/>
      <c r="DY297" s="184"/>
      <c r="DZ297" s="184"/>
      <c r="EA297" s="184"/>
      <c r="EB297" s="184"/>
      <c r="EC297" s="184"/>
      <c r="ED297" s="184"/>
      <c r="EE297" s="184"/>
      <c r="EF297" s="184"/>
      <c r="EG297" s="184"/>
      <c r="EH297" s="184"/>
      <c r="EI297" s="184"/>
      <c r="EJ297" s="184"/>
      <c r="EK297" s="184"/>
      <c r="EL297" s="184"/>
      <c r="EM297" s="184"/>
      <c r="EN297" s="184"/>
      <c r="EO297" s="184"/>
      <c r="EP297" s="184"/>
      <c r="EQ297" s="184"/>
      <c r="ER297" s="184"/>
      <c r="ES297" s="184"/>
      <c r="ET297" s="184"/>
      <c r="EU297" s="184"/>
      <c r="EV297" s="184"/>
      <c r="EW297" s="184"/>
      <c r="EX297" s="184"/>
      <c r="EY297" s="184"/>
      <c r="EZ297" s="184"/>
      <c r="FA297" s="184"/>
      <c r="FB297" s="184"/>
      <c r="FC297" s="184"/>
      <c r="FD297" s="184"/>
      <c r="FE297" s="184"/>
      <c r="FF297" s="184"/>
      <c r="FG297" s="184"/>
      <c r="FH297" s="184"/>
      <c r="FI297" s="184"/>
      <c r="FJ297" s="184"/>
      <c r="FK297" s="184"/>
      <c r="FL297" s="184"/>
      <c r="FM297" s="184"/>
      <c r="FN297" s="184"/>
      <c r="FO297" s="184"/>
      <c r="FP297" s="184"/>
      <c r="FQ297" s="184"/>
      <c r="FR297" s="184"/>
      <c r="FS297" s="184"/>
      <c r="FT297" s="184"/>
      <c r="FU297" s="184"/>
      <c r="FV297" s="184"/>
      <c r="FW297" s="184"/>
      <c r="FX297" s="184"/>
      <c r="FY297" s="184"/>
      <c r="FZ297" s="184"/>
      <c r="GA297" s="184"/>
      <c r="GB297" s="184"/>
      <c r="GC297" s="184"/>
      <c r="GD297" s="184"/>
      <c r="GE297" s="184"/>
      <c r="GF297" s="184"/>
      <c r="GG297" s="184"/>
      <c r="GH297" s="184"/>
      <c r="GI297" s="184"/>
      <c r="GJ297" s="184"/>
      <c r="GK297" s="184"/>
      <c r="GL297" s="184"/>
      <c r="GM297" s="184"/>
      <c r="GN297" s="184"/>
      <c r="GO297" s="184"/>
      <c r="GP297" s="184"/>
      <c r="GQ297" s="184"/>
      <c r="GR297" s="184"/>
      <c r="GS297" s="184"/>
      <c r="GT297" s="184"/>
      <c r="GU297" s="184"/>
      <c r="GV297" s="184"/>
      <c r="GW297" s="184"/>
      <c r="GX297" s="184"/>
      <c r="GY297" s="184"/>
      <c r="GZ297" s="184"/>
      <c r="HA297" s="184"/>
      <c r="HB297" s="184"/>
      <c r="HC297" s="184"/>
      <c r="HD297" s="184"/>
      <c r="HE297" s="184"/>
      <c r="HF297" s="184"/>
      <c r="HG297" s="184"/>
      <c r="HH297" s="184"/>
      <c r="HI297" s="184"/>
      <c r="HJ297" s="184"/>
      <c r="HK297" s="184"/>
      <c r="HL297" s="184"/>
      <c r="HM297" s="184"/>
      <c r="HN297" s="184"/>
      <c r="HO297" s="184"/>
      <c r="HP297" s="184"/>
      <c r="HQ297" s="184"/>
      <c r="HR297" s="184"/>
      <c r="HS297" s="184"/>
      <c r="HT297" s="184"/>
      <c r="HU297" s="184"/>
      <c r="HV297" s="184"/>
      <c r="HW297" s="184"/>
      <c r="HX297" s="184"/>
      <c r="HY297" s="184"/>
      <c r="HZ297" s="184"/>
      <c r="IA297" s="184"/>
      <c r="IB297" s="184"/>
    </row>
    <row r="298" spans="3:236" ht="13.15" customHeight="1">
      <c r="C298" s="182"/>
      <c r="D298" s="183"/>
      <c r="E298" s="184"/>
      <c r="F298" s="184"/>
      <c r="G298" s="184"/>
      <c r="H298" s="184"/>
      <c r="I298" s="184"/>
      <c r="J298" s="184"/>
      <c r="K298" s="184"/>
      <c r="L298" s="184"/>
      <c r="M298" s="185"/>
      <c r="CM298" s="184"/>
      <c r="CN298" s="184"/>
      <c r="CO298" s="184"/>
      <c r="CP298" s="184"/>
      <c r="CQ298" s="184"/>
      <c r="CR298" s="184"/>
      <c r="CS298" s="184"/>
      <c r="CT298" s="184"/>
      <c r="CU298" s="184"/>
      <c r="CV298" s="184"/>
      <c r="CW298" s="184"/>
      <c r="CX298" s="184"/>
      <c r="CY298" s="184"/>
      <c r="CZ298" s="184"/>
      <c r="DA298" s="184"/>
      <c r="DB298" s="184"/>
      <c r="DC298" s="184"/>
      <c r="DD298" s="184"/>
      <c r="DE298" s="184"/>
      <c r="DF298" s="184"/>
      <c r="DG298" s="184"/>
      <c r="DH298" s="184"/>
      <c r="DI298" s="184"/>
      <c r="DJ298" s="184"/>
      <c r="DK298" s="184"/>
      <c r="DL298" s="184"/>
      <c r="DM298" s="184"/>
      <c r="DN298" s="184"/>
      <c r="DO298" s="184"/>
      <c r="DP298" s="184"/>
      <c r="DQ298" s="184"/>
      <c r="DR298" s="184"/>
      <c r="DS298" s="184"/>
      <c r="DT298" s="184"/>
      <c r="DU298" s="184"/>
      <c r="DV298" s="184"/>
      <c r="DW298" s="184"/>
      <c r="DX298" s="184"/>
      <c r="DY298" s="184"/>
      <c r="DZ298" s="184"/>
      <c r="EA298" s="184"/>
      <c r="EB298" s="184"/>
      <c r="EC298" s="184"/>
      <c r="ED298" s="184"/>
      <c r="EE298" s="184"/>
      <c r="EF298" s="184"/>
      <c r="EG298" s="184"/>
      <c r="EH298" s="184"/>
      <c r="EI298" s="184"/>
      <c r="EJ298" s="184"/>
      <c r="EK298" s="184"/>
      <c r="EL298" s="184"/>
      <c r="EM298" s="184"/>
      <c r="EN298" s="184"/>
      <c r="EO298" s="184"/>
      <c r="EP298" s="184"/>
      <c r="EQ298" s="184"/>
      <c r="ER298" s="184"/>
      <c r="ES298" s="184"/>
      <c r="ET298" s="184"/>
      <c r="EU298" s="184"/>
      <c r="EV298" s="184"/>
      <c r="EW298" s="184"/>
      <c r="EX298" s="184"/>
      <c r="EY298" s="184"/>
      <c r="EZ298" s="184"/>
      <c r="FA298" s="184"/>
      <c r="FB298" s="184"/>
      <c r="FC298" s="184"/>
      <c r="FD298" s="184"/>
      <c r="FE298" s="184"/>
      <c r="FF298" s="184"/>
      <c r="FG298" s="184"/>
      <c r="FH298" s="184"/>
      <c r="FI298" s="184"/>
      <c r="FJ298" s="184"/>
      <c r="FK298" s="184"/>
      <c r="FL298" s="184"/>
      <c r="FM298" s="184"/>
      <c r="FN298" s="184"/>
      <c r="FO298" s="184"/>
      <c r="FP298" s="184"/>
      <c r="FQ298" s="184"/>
      <c r="FR298" s="184"/>
      <c r="FS298" s="184"/>
      <c r="FT298" s="184"/>
      <c r="FU298" s="184"/>
      <c r="FV298" s="184"/>
      <c r="FW298" s="184"/>
      <c r="FX298" s="184"/>
      <c r="FY298" s="184"/>
      <c r="FZ298" s="184"/>
      <c r="GA298" s="184"/>
      <c r="GB298" s="184"/>
      <c r="GC298" s="184"/>
      <c r="GD298" s="184"/>
      <c r="GE298" s="184"/>
      <c r="GF298" s="184"/>
      <c r="GG298" s="184"/>
      <c r="GH298" s="184"/>
      <c r="GI298" s="184"/>
      <c r="GJ298" s="184"/>
      <c r="GK298" s="184"/>
      <c r="GL298" s="184"/>
      <c r="GM298" s="184"/>
      <c r="GN298" s="184"/>
      <c r="GO298" s="184"/>
      <c r="GP298" s="184"/>
      <c r="GQ298" s="184"/>
      <c r="GR298" s="184"/>
      <c r="GS298" s="184"/>
      <c r="GT298" s="184"/>
      <c r="GU298" s="184"/>
      <c r="GV298" s="184"/>
      <c r="GW298" s="184"/>
      <c r="GX298" s="184"/>
      <c r="GY298" s="184"/>
      <c r="GZ298" s="184"/>
      <c r="HA298" s="184"/>
      <c r="HB298" s="184"/>
      <c r="HC298" s="184"/>
      <c r="HD298" s="184"/>
      <c r="HE298" s="184"/>
      <c r="HF298" s="184"/>
      <c r="HG298" s="184"/>
      <c r="HH298" s="184"/>
      <c r="HI298" s="184"/>
      <c r="HJ298" s="184"/>
      <c r="HK298" s="184"/>
      <c r="HL298" s="184"/>
      <c r="HM298" s="184"/>
      <c r="HN298" s="184"/>
      <c r="HO298" s="184"/>
      <c r="HP298" s="184"/>
      <c r="HQ298" s="184"/>
      <c r="HR298" s="184"/>
      <c r="HS298" s="184"/>
      <c r="HT298" s="184"/>
      <c r="HU298" s="184"/>
      <c r="HV298" s="184"/>
      <c r="HW298" s="184"/>
      <c r="HX298" s="184"/>
      <c r="HY298" s="184"/>
      <c r="HZ298" s="184"/>
      <c r="IA298" s="184"/>
      <c r="IB298" s="184"/>
    </row>
    <row r="299" spans="3:236" ht="13.15" customHeight="1">
      <c r="C299" s="182"/>
      <c r="D299" s="183"/>
      <c r="E299" s="184"/>
      <c r="F299" s="184"/>
      <c r="G299" s="184"/>
      <c r="H299" s="184"/>
      <c r="I299" s="184"/>
      <c r="J299" s="184"/>
      <c r="K299" s="184"/>
      <c r="L299" s="184"/>
      <c r="M299" s="185"/>
      <c r="CM299" s="184"/>
      <c r="CN299" s="184"/>
      <c r="CO299" s="184"/>
      <c r="CP299" s="184"/>
      <c r="CQ299" s="184"/>
      <c r="CR299" s="184"/>
      <c r="CS299" s="184"/>
      <c r="CT299" s="184"/>
      <c r="CU299" s="184"/>
      <c r="CV299" s="184"/>
      <c r="CW299" s="184"/>
      <c r="CX299" s="184"/>
      <c r="CY299" s="184"/>
      <c r="CZ299" s="184"/>
      <c r="DA299" s="184"/>
      <c r="DB299" s="184"/>
      <c r="DC299" s="184"/>
      <c r="DD299" s="184"/>
      <c r="DE299" s="184"/>
      <c r="DF299" s="184"/>
      <c r="DG299" s="184"/>
      <c r="DH299" s="184"/>
      <c r="DI299" s="184"/>
      <c r="DJ299" s="184"/>
      <c r="DK299" s="184"/>
      <c r="DL299" s="184"/>
      <c r="DM299" s="184"/>
      <c r="DN299" s="184"/>
      <c r="DO299" s="184"/>
      <c r="DP299" s="184"/>
      <c r="DQ299" s="184"/>
      <c r="DR299" s="184"/>
      <c r="DS299" s="184"/>
      <c r="DT299" s="184"/>
      <c r="DU299" s="184"/>
      <c r="DV299" s="184"/>
      <c r="DW299" s="184"/>
      <c r="DX299" s="184"/>
      <c r="DY299" s="184"/>
      <c r="DZ299" s="184"/>
      <c r="EA299" s="184"/>
      <c r="EB299" s="184"/>
      <c r="EC299" s="184"/>
      <c r="ED299" s="184"/>
      <c r="EE299" s="184"/>
      <c r="EF299" s="184"/>
      <c r="EG299" s="184"/>
      <c r="EH299" s="184"/>
      <c r="EI299" s="184"/>
      <c r="EJ299" s="184"/>
      <c r="EK299" s="184"/>
      <c r="EL299" s="184"/>
      <c r="EM299" s="184"/>
      <c r="EN299" s="184"/>
      <c r="EO299" s="184"/>
      <c r="EP299" s="184"/>
      <c r="EQ299" s="184"/>
      <c r="ER299" s="184"/>
      <c r="ES299" s="184"/>
      <c r="ET299" s="184"/>
      <c r="EU299" s="184"/>
      <c r="EV299" s="184"/>
      <c r="EW299" s="184"/>
      <c r="EX299" s="184"/>
      <c r="EY299" s="184"/>
      <c r="EZ299" s="184"/>
      <c r="FA299" s="184"/>
      <c r="FB299" s="184"/>
      <c r="FC299" s="184"/>
      <c r="FD299" s="184"/>
      <c r="FE299" s="184"/>
      <c r="FF299" s="184"/>
      <c r="FG299" s="184"/>
      <c r="FH299" s="184"/>
      <c r="FI299" s="184"/>
      <c r="FJ299" s="184"/>
      <c r="FK299" s="184"/>
      <c r="FL299" s="184"/>
      <c r="FM299" s="184"/>
      <c r="FN299" s="184"/>
      <c r="FO299" s="184"/>
      <c r="FP299" s="184"/>
      <c r="FQ299" s="184"/>
      <c r="FR299" s="184"/>
      <c r="FS299" s="184"/>
      <c r="FT299" s="184"/>
      <c r="FU299" s="184"/>
      <c r="FV299" s="184"/>
      <c r="FW299" s="184"/>
      <c r="FX299" s="184"/>
      <c r="FY299" s="184"/>
      <c r="FZ299" s="184"/>
      <c r="GA299" s="184"/>
      <c r="GB299" s="184"/>
      <c r="GC299" s="184"/>
      <c r="GD299" s="184"/>
      <c r="GE299" s="184"/>
      <c r="GF299" s="184"/>
      <c r="GG299" s="184"/>
      <c r="GH299" s="184"/>
      <c r="GI299" s="184"/>
      <c r="GJ299" s="184"/>
      <c r="GK299" s="184"/>
      <c r="GL299" s="184"/>
      <c r="GM299" s="184"/>
      <c r="GN299" s="184"/>
      <c r="GO299" s="184"/>
      <c r="GP299" s="184"/>
      <c r="GQ299" s="184"/>
      <c r="GR299" s="184"/>
      <c r="GS299" s="184"/>
      <c r="GT299" s="184"/>
      <c r="GU299" s="184"/>
      <c r="GV299" s="184"/>
      <c r="GW299" s="184"/>
      <c r="GX299" s="184"/>
      <c r="GY299" s="184"/>
      <c r="GZ299" s="184"/>
      <c r="HA299" s="184"/>
      <c r="HB299" s="184"/>
      <c r="HC299" s="184"/>
      <c r="HD299" s="184"/>
      <c r="HE299" s="184"/>
      <c r="HF299" s="184"/>
      <c r="HG299" s="184"/>
      <c r="HH299" s="184"/>
      <c r="HI299" s="184"/>
      <c r="HJ299" s="184"/>
      <c r="HK299" s="184"/>
      <c r="HL299" s="184"/>
      <c r="HM299" s="184"/>
      <c r="HN299" s="184"/>
      <c r="HO299" s="184"/>
      <c r="HP299" s="184"/>
      <c r="HQ299" s="184"/>
      <c r="HR299" s="184"/>
      <c r="HS299" s="184"/>
      <c r="HT299" s="184"/>
      <c r="HU299" s="184"/>
      <c r="HV299" s="184"/>
      <c r="HW299" s="184"/>
      <c r="HX299" s="184"/>
      <c r="HY299" s="184"/>
      <c r="HZ299" s="184"/>
      <c r="IA299" s="184"/>
      <c r="IB299" s="184"/>
    </row>
    <row r="300" spans="3:236" ht="13.15" customHeight="1">
      <c r="C300" s="182"/>
      <c r="D300" s="183"/>
      <c r="E300" s="184"/>
      <c r="F300" s="184"/>
      <c r="G300" s="184"/>
      <c r="H300" s="184"/>
      <c r="I300" s="184"/>
      <c r="J300" s="184"/>
      <c r="K300" s="184"/>
      <c r="L300" s="184"/>
      <c r="M300" s="185"/>
      <c r="CM300" s="184"/>
      <c r="CN300" s="184"/>
      <c r="CO300" s="184"/>
      <c r="CP300" s="184"/>
      <c r="CQ300" s="184"/>
      <c r="CR300" s="184"/>
      <c r="CS300" s="184"/>
      <c r="CT300" s="184"/>
      <c r="CU300" s="184"/>
      <c r="CV300" s="184"/>
      <c r="CW300" s="184"/>
      <c r="CX300" s="184"/>
      <c r="CY300" s="184"/>
      <c r="CZ300" s="184"/>
      <c r="DA300" s="184"/>
      <c r="DB300" s="184"/>
      <c r="DC300" s="184"/>
      <c r="DD300" s="184"/>
      <c r="DE300" s="184"/>
      <c r="DF300" s="184"/>
      <c r="DG300" s="184"/>
      <c r="DH300" s="184"/>
      <c r="DI300" s="184"/>
      <c r="DJ300" s="184"/>
      <c r="DK300" s="184"/>
      <c r="DL300" s="184"/>
      <c r="DM300" s="184"/>
      <c r="DN300" s="184"/>
      <c r="DO300" s="184"/>
      <c r="DP300" s="184"/>
      <c r="DQ300" s="184"/>
      <c r="DR300" s="184"/>
      <c r="DS300" s="184"/>
      <c r="DT300" s="184"/>
      <c r="DU300" s="184"/>
      <c r="DV300" s="184"/>
      <c r="DW300" s="184"/>
      <c r="DX300" s="184"/>
      <c r="DY300" s="184"/>
      <c r="DZ300" s="184"/>
      <c r="EA300" s="184"/>
      <c r="EB300" s="184"/>
      <c r="EC300" s="184"/>
      <c r="ED300" s="184"/>
      <c r="EE300" s="184"/>
      <c r="EF300" s="184"/>
      <c r="EG300" s="184"/>
      <c r="EH300" s="184"/>
      <c r="EI300" s="184"/>
      <c r="EJ300" s="184"/>
      <c r="EK300" s="184"/>
      <c r="EL300" s="184"/>
      <c r="EM300" s="184"/>
      <c r="EN300" s="184"/>
      <c r="EO300" s="184"/>
      <c r="EP300" s="184"/>
      <c r="EQ300" s="184"/>
      <c r="ER300" s="184"/>
      <c r="ES300" s="184"/>
      <c r="ET300" s="184"/>
      <c r="EU300" s="184"/>
      <c r="EV300" s="184"/>
      <c r="EW300" s="184"/>
      <c r="EX300" s="184"/>
      <c r="EY300" s="184"/>
      <c r="EZ300" s="184"/>
      <c r="FA300" s="184"/>
      <c r="FB300" s="184"/>
      <c r="FC300" s="184"/>
      <c r="FD300" s="184"/>
      <c r="FE300" s="184"/>
      <c r="FF300" s="184"/>
      <c r="FG300" s="184"/>
      <c r="FH300" s="184"/>
      <c r="FI300" s="184"/>
      <c r="FJ300" s="184"/>
      <c r="FK300" s="184"/>
      <c r="FL300" s="184"/>
      <c r="FM300" s="184"/>
      <c r="FN300" s="184"/>
      <c r="FO300" s="184"/>
      <c r="FP300" s="184"/>
      <c r="FQ300" s="184"/>
      <c r="FR300" s="184"/>
      <c r="FS300" s="184"/>
      <c r="FT300" s="184"/>
      <c r="FU300" s="184"/>
      <c r="FV300" s="184"/>
      <c r="FW300" s="184"/>
      <c r="FX300" s="184"/>
      <c r="FY300" s="184"/>
      <c r="FZ300" s="184"/>
      <c r="GA300" s="184"/>
      <c r="GB300" s="184"/>
      <c r="GC300" s="184"/>
      <c r="GD300" s="184"/>
      <c r="GE300" s="184"/>
      <c r="GF300" s="184"/>
      <c r="GG300" s="184"/>
      <c r="GH300" s="184"/>
      <c r="GI300" s="184"/>
      <c r="GJ300" s="184"/>
      <c r="GK300" s="184"/>
      <c r="GL300" s="184"/>
      <c r="GM300" s="184"/>
      <c r="GN300" s="184"/>
      <c r="GO300" s="184"/>
      <c r="GP300" s="184"/>
      <c r="GQ300" s="184"/>
      <c r="GR300" s="184"/>
      <c r="GS300" s="184"/>
      <c r="GT300" s="184"/>
      <c r="GU300" s="184"/>
      <c r="GV300" s="184"/>
      <c r="GW300" s="184"/>
      <c r="GX300" s="184"/>
      <c r="GY300" s="184"/>
      <c r="GZ300" s="184"/>
      <c r="HA300" s="184"/>
      <c r="HB300" s="184"/>
      <c r="HC300" s="184"/>
      <c r="HD300" s="184"/>
      <c r="HE300" s="184"/>
      <c r="HF300" s="184"/>
      <c r="HG300" s="184"/>
      <c r="HH300" s="184"/>
      <c r="HI300" s="184"/>
      <c r="HJ300" s="184"/>
      <c r="HK300" s="184"/>
      <c r="HL300" s="184"/>
      <c r="HM300" s="184"/>
      <c r="HN300" s="184"/>
      <c r="HO300" s="184"/>
      <c r="HP300" s="184"/>
      <c r="HQ300" s="184"/>
      <c r="HR300" s="184"/>
      <c r="HS300" s="184"/>
      <c r="HT300" s="184"/>
      <c r="HU300" s="184"/>
      <c r="HV300" s="184"/>
      <c r="HW300" s="184"/>
      <c r="HX300" s="184"/>
      <c r="HY300" s="184"/>
      <c r="HZ300" s="184"/>
      <c r="IA300" s="184"/>
      <c r="IB300" s="184"/>
    </row>
    <row r="301" spans="3:236" ht="13.15" customHeight="1">
      <c r="C301" s="182"/>
      <c r="D301" s="183"/>
      <c r="E301" s="184"/>
      <c r="F301" s="184"/>
      <c r="G301" s="184"/>
      <c r="H301" s="184"/>
      <c r="I301" s="184"/>
      <c r="J301" s="184"/>
      <c r="K301" s="184"/>
      <c r="L301" s="184"/>
      <c r="M301" s="185"/>
      <c r="CM301" s="184"/>
      <c r="CN301" s="184"/>
      <c r="CO301" s="184"/>
      <c r="CP301" s="184"/>
      <c r="CQ301" s="184"/>
      <c r="CR301" s="184"/>
      <c r="CS301" s="184"/>
      <c r="CT301" s="184"/>
      <c r="CU301" s="184"/>
      <c r="CV301" s="184"/>
      <c r="CW301" s="184"/>
      <c r="CX301" s="184"/>
      <c r="CY301" s="184"/>
      <c r="CZ301" s="184"/>
      <c r="DA301" s="184"/>
      <c r="DB301" s="184"/>
      <c r="DC301" s="184"/>
      <c r="DD301" s="184"/>
      <c r="DE301" s="184"/>
      <c r="DF301" s="184"/>
      <c r="DG301" s="184"/>
      <c r="DH301" s="184"/>
      <c r="DI301" s="184"/>
      <c r="DJ301" s="184"/>
      <c r="DK301" s="184"/>
      <c r="DL301" s="184"/>
      <c r="DM301" s="184"/>
      <c r="DN301" s="184"/>
      <c r="DO301" s="184"/>
      <c r="DP301" s="184"/>
      <c r="DQ301" s="184"/>
      <c r="DR301" s="184"/>
      <c r="DS301" s="184"/>
      <c r="DT301" s="184"/>
      <c r="DU301" s="184"/>
      <c r="DV301" s="184"/>
      <c r="DW301" s="184"/>
      <c r="DX301" s="184"/>
      <c r="DY301" s="184"/>
      <c r="DZ301" s="184"/>
      <c r="EA301" s="184"/>
      <c r="EB301" s="184"/>
      <c r="EC301" s="184"/>
      <c r="ED301" s="184"/>
      <c r="EE301" s="184"/>
      <c r="EF301" s="184"/>
      <c r="EG301" s="184"/>
      <c r="EH301" s="184"/>
      <c r="EI301" s="184"/>
      <c r="EJ301" s="184"/>
      <c r="EK301" s="184"/>
      <c r="EL301" s="184"/>
      <c r="EM301" s="184"/>
      <c r="EN301" s="184"/>
      <c r="EO301" s="184"/>
      <c r="EP301" s="184"/>
      <c r="EQ301" s="184"/>
      <c r="ER301" s="184"/>
      <c r="ES301" s="184"/>
      <c r="ET301" s="184"/>
      <c r="EU301" s="184"/>
      <c r="EV301" s="184"/>
      <c r="EW301" s="184"/>
      <c r="EX301" s="184"/>
      <c r="EY301" s="184"/>
      <c r="EZ301" s="184"/>
      <c r="FA301" s="184"/>
      <c r="FB301" s="184"/>
      <c r="FC301" s="184"/>
      <c r="FD301" s="184"/>
      <c r="FE301" s="184"/>
      <c r="FF301" s="184"/>
      <c r="FG301" s="184"/>
      <c r="FH301" s="184"/>
      <c r="FI301" s="184"/>
      <c r="FJ301" s="184"/>
      <c r="FK301" s="184"/>
      <c r="FL301" s="184"/>
      <c r="FM301" s="184"/>
      <c r="FN301" s="184"/>
      <c r="FO301" s="184"/>
      <c r="FP301" s="184"/>
      <c r="FQ301" s="184"/>
      <c r="FR301" s="184"/>
      <c r="FS301" s="184"/>
      <c r="FT301" s="184"/>
      <c r="FU301" s="184"/>
      <c r="FV301" s="184"/>
      <c r="FW301" s="184"/>
      <c r="FX301" s="184"/>
      <c r="FY301" s="184"/>
      <c r="FZ301" s="184"/>
      <c r="GA301" s="184"/>
      <c r="GB301" s="184"/>
      <c r="GC301" s="184"/>
      <c r="GD301" s="184"/>
      <c r="GE301" s="184"/>
      <c r="GF301" s="184"/>
      <c r="GG301" s="184"/>
      <c r="GH301" s="184"/>
      <c r="GI301" s="184"/>
      <c r="GJ301" s="184"/>
      <c r="GK301" s="184"/>
      <c r="GL301" s="184"/>
      <c r="GM301" s="184"/>
      <c r="GN301" s="184"/>
      <c r="GO301" s="184"/>
      <c r="GP301" s="184"/>
      <c r="GQ301" s="184"/>
      <c r="GR301" s="184"/>
      <c r="GS301" s="184"/>
      <c r="GT301" s="184"/>
      <c r="GU301" s="184"/>
      <c r="GV301" s="184"/>
      <c r="GW301" s="184"/>
      <c r="GX301" s="184"/>
      <c r="GY301" s="184"/>
      <c r="GZ301" s="184"/>
      <c r="HA301" s="184"/>
      <c r="HB301" s="184"/>
      <c r="HC301" s="184"/>
      <c r="HD301" s="184"/>
      <c r="HE301" s="184"/>
      <c r="HF301" s="184"/>
      <c r="HG301" s="184"/>
      <c r="HH301" s="184"/>
      <c r="HI301" s="184"/>
      <c r="HJ301" s="184"/>
      <c r="HK301" s="184"/>
      <c r="HL301" s="184"/>
      <c r="HM301" s="184"/>
      <c r="HN301" s="184"/>
      <c r="HO301" s="184"/>
      <c r="HP301" s="184"/>
      <c r="HQ301" s="184"/>
      <c r="HR301" s="184"/>
      <c r="HS301" s="184"/>
      <c r="HT301" s="184"/>
      <c r="HU301" s="184"/>
      <c r="HV301" s="184"/>
      <c r="HW301" s="184"/>
      <c r="HX301" s="184"/>
      <c r="HY301" s="184"/>
      <c r="HZ301" s="184"/>
      <c r="IA301" s="184"/>
      <c r="IB301" s="184"/>
    </row>
    <row r="302" spans="3:236" ht="13.15" customHeight="1">
      <c r="C302" s="182"/>
      <c r="D302" s="183"/>
      <c r="E302" s="184"/>
      <c r="F302" s="184"/>
      <c r="G302" s="184"/>
      <c r="H302" s="184"/>
      <c r="I302" s="184"/>
      <c r="J302" s="184"/>
      <c r="K302" s="184"/>
      <c r="L302" s="184"/>
      <c r="M302" s="185"/>
      <c r="CM302" s="184"/>
      <c r="CN302" s="184"/>
      <c r="CO302" s="184"/>
      <c r="CP302" s="184"/>
      <c r="CQ302" s="184"/>
      <c r="CR302" s="184"/>
      <c r="CS302" s="184"/>
      <c r="CT302" s="184"/>
      <c r="CU302" s="184"/>
      <c r="CV302" s="184"/>
      <c r="CW302" s="184"/>
      <c r="CX302" s="184"/>
      <c r="CY302" s="184"/>
      <c r="CZ302" s="184"/>
      <c r="DA302" s="184"/>
      <c r="DB302" s="184"/>
      <c r="DC302" s="184"/>
      <c r="DD302" s="184"/>
      <c r="DE302" s="184"/>
      <c r="DF302" s="184"/>
      <c r="DG302" s="184"/>
      <c r="DH302" s="184"/>
      <c r="DI302" s="184"/>
      <c r="DJ302" s="184"/>
      <c r="DK302" s="184"/>
      <c r="DL302" s="184"/>
      <c r="DM302" s="184"/>
      <c r="DN302" s="184"/>
      <c r="DO302" s="184"/>
      <c r="DP302" s="184"/>
      <c r="DQ302" s="184"/>
      <c r="DR302" s="184"/>
      <c r="DS302" s="184"/>
      <c r="DT302" s="184"/>
      <c r="DU302" s="184"/>
      <c r="DV302" s="184"/>
      <c r="DW302" s="184"/>
      <c r="DX302" s="184"/>
      <c r="DY302" s="184"/>
      <c r="DZ302" s="184"/>
      <c r="EA302" s="184"/>
      <c r="EB302" s="184"/>
      <c r="EC302" s="184"/>
      <c r="ED302" s="184"/>
      <c r="EE302" s="184"/>
      <c r="EF302" s="184"/>
      <c r="EG302" s="184"/>
      <c r="EH302" s="184"/>
      <c r="EI302" s="184"/>
      <c r="EJ302" s="184"/>
      <c r="EK302" s="184"/>
      <c r="EL302" s="184"/>
      <c r="EM302" s="184"/>
      <c r="EN302" s="184"/>
      <c r="EO302" s="184"/>
      <c r="EP302" s="184"/>
      <c r="EQ302" s="184"/>
      <c r="ER302" s="184"/>
      <c r="ES302" s="184"/>
      <c r="ET302" s="184"/>
      <c r="EU302" s="184"/>
      <c r="EV302" s="184"/>
      <c r="EW302" s="184"/>
      <c r="EX302" s="184"/>
      <c r="EY302" s="184"/>
      <c r="EZ302" s="184"/>
      <c r="FA302" s="184"/>
      <c r="FB302" s="184"/>
      <c r="FC302" s="184"/>
      <c r="FD302" s="184"/>
      <c r="FE302" s="184"/>
      <c r="FF302" s="184"/>
      <c r="FG302" s="184"/>
      <c r="FH302" s="184"/>
      <c r="FI302" s="184"/>
      <c r="FJ302" s="184"/>
      <c r="FK302" s="184"/>
      <c r="FL302" s="184"/>
      <c r="FM302" s="184"/>
      <c r="FN302" s="184"/>
      <c r="FO302" s="184"/>
      <c r="FP302" s="184"/>
      <c r="FQ302" s="184"/>
      <c r="FR302" s="184"/>
      <c r="FS302" s="184"/>
      <c r="FT302" s="184"/>
      <c r="FU302" s="184"/>
      <c r="FV302" s="184"/>
      <c r="FW302" s="184"/>
      <c r="FX302" s="184"/>
      <c r="FY302" s="184"/>
      <c r="FZ302" s="184"/>
      <c r="GA302" s="184"/>
      <c r="GB302" s="184"/>
      <c r="GC302" s="184"/>
      <c r="GD302" s="184"/>
      <c r="GE302" s="184"/>
      <c r="GF302" s="184"/>
      <c r="GG302" s="184"/>
      <c r="GH302" s="184"/>
      <c r="GI302" s="184"/>
      <c r="GJ302" s="184"/>
      <c r="GK302" s="184"/>
      <c r="GL302" s="184"/>
      <c r="GM302" s="184"/>
      <c r="GN302" s="184"/>
      <c r="GO302" s="184"/>
      <c r="GP302" s="184"/>
      <c r="GQ302" s="184"/>
      <c r="GR302" s="184"/>
      <c r="GS302" s="184"/>
      <c r="GT302" s="184"/>
      <c r="GU302" s="184"/>
      <c r="GV302" s="184"/>
      <c r="GW302" s="184"/>
      <c r="GX302" s="184"/>
      <c r="GY302" s="184"/>
      <c r="GZ302" s="184"/>
      <c r="HA302" s="184"/>
      <c r="HB302" s="184"/>
      <c r="HC302" s="184"/>
      <c r="HD302" s="184"/>
      <c r="HE302" s="184"/>
      <c r="HF302" s="184"/>
      <c r="HG302" s="184"/>
      <c r="HH302" s="184"/>
      <c r="HI302" s="184"/>
      <c r="HJ302" s="184"/>
      <c r="HK302" s="184"/>
      <c r="HL302" s="184"/>
      <c r="HM302" s="184"/>
      <c r="HN302" s="184"/>
      <c r="HO302" s="184"/>
      <c r="HP302" s="184"/>
      <c r="HQ302" s="184"/>
      <c r="HR302" s="184"/>
      <c r="HS302" s="184"/>
      <c r="HT302" s="184"/>
      <c r="HU302" s="184"/>
      <c r="HV302" s="184"/>
      <c r="HW302" s="184"/>
      <c r="HX302" s="184"/>
      <c r="HY302" s="184"/>
      <c r="HZ302" s="184"/>
      <c r="IA302" s="184"/>
      <c r="IB302" s="184"/>
    </row>
    <row r="303" spans="3:236" ht="13.15" customHeight="1">
      <c r="C303" s="182"/>
      <c r="D303" s="183"/>
      <c r="E303" s="184"/>
      <c r="F303" s="184"/>
      <c r="G303" s="184"/>
      <c r="H303" s="184"/>
      <c r="I303" s="184"/>
      <c r="J303" s="184"/>
      <c r="K303" s="184"/>
      <c r="L303" s="184"/>
      <c r="M303" s="185"/>
      <c r="CM303" s="184"/>
      <c r="CN303" s="184"/>
      <c r="CO303" s="184"/>
      <c r="CP303" s="184"/>
      <c r="CQ303" s="184"/>
      <c r="CR303" s="184"/>
      <c r="CS303" s="184"/>
      <c r="CT303" s="184"/>
      <c r="CU303" s="184"/>
      <c r="CV303" s="184"/>
      <c r="CW303" s="184"/>
      <c r="CX303" s="184"/>
      <c r="CY303" s="184"/>
      <c r="CZ303" s="184"/>
      <c r="DA303" s="184"/>
      <c r="DB303" s="184"/>
      <c r="DC303" s="184"/>
      <c r="DD303" s="184"/>
      <c r="DE303" s="184"/>
      <c r="DF303" s="184"/>
      <c r="DG303" s="184"/>
      <c r="DH303" s="184"/>
      <c r="DI303" s="184"/>
      <c r="DJ303" s="184"/>
      <c r="DK303" s="184"/>
      <c r="DL303" s="184"/>
      <c r="DM303" s="184"/>
      <c r="DN303" s="184"/>
      <c r="DO303" s="184"/>
      <c r="DP303" s="184"/>
      <c r="DQ303" s="184"/>
      <c r="DR303" s="184"/>
      <c r="DS303" s="184"/>
      <c r="DT303" s="184"/>
      <c r="DU303" s="184"/>
      <c r="DV303" s="184"/>
      <c r="DW303" s="184"/>
      <c r="DX303" s="184"/>
      <c r="DY303" s="184"/>
      <c r="DZ303" s="184"/>
      <c r="EA303" s="184"/>
      <c r="EB303" s="184"/>
      <c r="EC303" s="184"/>
      <c r="ED303" s="184"/>
      <c r="EE303" s="184"/>
      <c r="EF303" s="184"/>
      <c r="EG303" s="184"/>
      <c r="EH303" s="184"/>
      <c r="EI303" s="184"/>
      <c r="EJ303" s="184"/>
      <c r="EK303" s="184"/>
      <c r="EL303" s="184"/>
      <c r="EM303" s="184"/>
      <c r="EN303" s="184"/>
      <c r="EO303" s="184"/>
      <c r="EP303" s="184"/>
      <c r="EQ303" s="184"/>
      <c r="ER303" s="184"/>
      <c r="ES303" s="184"/>
      <c r="ET303" s="184"/>
      <c r="EU303" s="184"/>
      <c r="EV303" s="184"/>
      <c r="EW303" s="184"/>
      <c r="EX303" s="184"/>
      <c r="EY303" s="184"/>
      <c r="EZ303" s="184"/>
      <c r="FA303" s="184"/>
      <c r="FB303" s="184"/>
      <c r="FC303" s="184"/>
      <c r="FD303" s="184"/>
      <c r="FE303" s="184"/>
      <c r="FF303" s="184"/>
      <c r="FG303" s="184"/>
      <c r="FH303" s="184"/>
      <c r="FI303" s="184"/>
      <c r="FJ303" s="184"/>
      <c r="FK303" s="184"/>
      <c r="FL303" s="184"/>
      <c r="FM303" s="184"/>
      <c r="FN303" s="184"/>
      <c r="FO303" s="184"/>
      <c r="FP303" s="184"/>
      <c r="FQ303" s="184"/>
      <c r="FR303" s="184"/>
      <c r="FS303" s="184"/>
      <c r="FT303" s="184"/>
      <c r="FU303" s="184"/>
      <c r="FV303" s="184"/>
      <c r="FW303" s="184"/>
      <c r="FX303" s="184"/>
      <c r="FY303" s="184"/>
      <c r="FZ303" s="184"/>
      <c r="GA303" s="184"/>
      <c r="GB303" s="184"/>
      <c r="GC303" s="184"/>
      <c r="GD303" s="184"/>
      <c r="GE303" s="184"/>
      <c r="GF303" s="184"/>
      <c r="GG303" s="184"/>
      <c r="GH303" s="184"/>
      <c r="GI303" s="184"/>
      <c r="GJ303" s="184"/>
      <c r="GK303" s="184"/>
      <c r="GL303" s="184"/>
      <c r="GM303" s="184"/>
      <c r="GN303" s="184"/>
      <c r="GO303" s="184"/>
      <c r="GP303" s="184"/>
      <c r="GQ303" s="184"/>
      <c r="GR303" s="184"/>
      <c r="GS303" s="184"/>
      <c r="GT303" s="184"/>
      <c r="GU303" s="184"/>
      <c r="GV303" s="184"/>
      <c r="GW303" s="184"/>
      <c r="GX303" s="184"/>
      <c r="GY303" s="184"/>
      <c r="GZ303" s="184"/>
      <c r="HA303" s="184"/>
      <c r="HB303" s="184"/>
      <c r="HC303" s="184"/>
      <c r="HD303" s="184"/>
      <c r="HE303" s="184"/>
      <c r="HF303" s="184"/>
      <c r="HG303" s="184"/>
      <c r="HH303" s="184"/>
      <c r="HI303" s="184"/>
      <c r="HJ303" s="184"/>
      <c r="HK303" s="184"/>
      <c r="HL303" s="184"/>
      <c r="HM303" s="184"/>
      <c r="HN303" s="184"/>
      <c r="HO303" s="184"/>
      <c r="HP303" s="184"/>
      <c r="HQ303" s="184"/>
      <c r="HR303" s="184"/>
      <c r="HS303" s="184"/>
      <c r="HT303" s="184"/>
      <c r="HU303" s="184"/>
      <c r="HV303" s="184"/>
      <c r="HW303" s="184"/>
      <c r="HX303" s="184"/>
      <c r="HY303" s="184"/>
      <c r="HZ303" s="184"/>
      <c r="IA303" s="184"/>
      <c r="IB303" s="184"/>
    </row>
    <row r="304" spans="3:236" ht="13.15" customHeight="1">
      <c r="C304" s="182"/>
      <c r="D304" s="183"/>
      <c r="E304" s="184"/>
      <c r="F304" s="184"/>
      <c r="G304" s="184"/>
      <c r="H304" s="184"/>
      <c r="I304" s="184"/>
      <c r="J304" s="184"/>
      <c r="K304" s="184"/>
      <c r="L304" s="184"/>
      <c r="M304" s="185"/>
      <c r="CM304" s="184"/>
      <c r="CN304" s="184"/>
      <c r="CO304" s="184"/>
      <c r="CP304" s="184"/>
      <c r="CQ304" s="184"/>
      <c r="CR304" s="184"/>
      <c r="CS304" s="184"/>
      <c r="CT304" s="184"/>
      <c r="CU304" s="184"/>
      <c r="CV304" s="184"/>
      <c r="CW304" s="184"/>
      <c r="CX304" s="184"/>
      <c r="CY304" s="184"/>
      <c r="CZ304" s="184"/>
      <c r="DA304" s="184"/>
      <c r="DB304" s="184"/>
      <c r="DC304" s="184"/>
      <c r="DD304" s="184"/>
      <c r="DE304" s="184"/>
      <c r="DF304" s="184"/>
      <c r="DG304" s="184"/>
      <c r="DH304" s="184"/>
      <c r="DI304" s="184"/>
      <c r="DJ304" s="184"/>
      <c r="DK304" s="184"/>
      <c r="DL304" s="184"/>
      <c r="DM304" s="184"/>
      <c r="DN304" s="184"/>
      <c r="DO304" s="184"/>
      <c r="DP304" s="184"/>
      <c r="DQ304" s="184"/>
      <c r="DR304" s="184"/>
      <c r="DS304" s="184"/>
      <c r="DT304" s="184"/>
      <c r="DU304" s="184"/>
      <c r="DV304" s="184"/>
      <c r="DW304" s="184"/>
      <c r="DX304" s="184"/>
      <c r="DY304" s="184"/>
      <c r="DZ304" s="184"/>
      <c r="EA304" s="184"/>
      <c r="EB304" s="184"/>
      <c r="EC304" s="184"/>
      <c r="ED304" s="184"/>
      <c r="EE304" s="184"/>
      <c r="EF304" s="184"/>
      <c r="EG304" s="184"/>
      <c r="EH304" s="184"/>
      <c r="EI304" s="184"/>
      <c r="EJ304" s="184"/>
      <c r="EK304" s="184"/>
      <c r="EL304" s="184"/>
      <c r="EM304" s="184"/>
      <c r="EN304" s="184"/>
      <c r="EO304" s="184"/>
      <c r="EP304" s="184"/>
      <c r="EQ304" s="184"/>
      <c r="ER304" s="184"/>
      <c r="ES304" s="184"/>
      <c r="ET304" s="184"/>
      <c r="EU304" s="184"/>
      <c r="EV304" s="184"/>
      <c r="EW304" s="184"/>
      <c r="EX304" s="184"/>
      <c r="EY304" s="184"/>
      <c r="EZ304" s="184"/>
      <c r="FA304" s="184"/>
      <c r="FB304" s="184"/>
      <c r="FC304" s="184"/>
      <c r="FD304" s="184"/>
      <c r="FE304" s="184"/>
      <c r="FF304" s="184"/>
      <c r="FG304" s="184"/>
      <c r="FH304" s="184"/>
      <c r="FI304" s="184"/>
      <c r="FJ304" s="184"/>
      <c r="FK304" s="184"/>
      <c r="FL304" s="184"/>
      <c r="FM304" s="184"/>
      <c r="FN304" s="184"/>
      <c r="FO304" s="184"/>
      <c r="FP304" s="184"/>
      <c r="FQ304" s="184"/>
      <c r="FR304" s="184"/>
      <c r="FS304" s="184"/>
      <c r="FT304" s="184"/>
      <c r="FU304" s="184"/>
      <c r="FV304" s="184"/>
      <c r="FW304" s="184"/>
      <c r="FX304" s="184"/>
      <c r="FY304" s="184"/>
      <c r="FZ304" s="184"/>
      <c r="GA304" s="184"/>
      <c r="GB304" s="184"/>
      <c r="GC304" s="184"/>
      <c r="GD304" s="184"/>
      <c r="GE304" s="184"/>
      <c r="GF304" s="184"/>
      <c r="GG304" s="184"/>
      <c r="GH304" s="184"/>
      <c r="GI304" s="184"/>
      <c r="GJ304" s="184"/>
      <c r="GK304" s="184"/>
      <c r="GL304" s="184"/>
      <c r="GM304" s="184"/>
      <c r="GN304" s="184"/>
      <c r="GO304" s="184"/>
      <c r="GP304" s="184"/>
      <c r="GQ304" s="184"/>
      <c r="GR304" s="184"/>
      <c r="GS304" s="184"/>
      <c r="GT304" s="184"/>
      <c r="GU304" s="184"/>
      <c r="GV304" s="184"/>
      <c r="GW304" s="184"/>
      <c r="GX304" s="184"/>
      <c r="GY304" s="184"/>
      <c r="GZ304" s="184"/>
      <c r="HA304" s="184"/>
      <c r="HB304" s="184"/>
      <c r="HC304" s="184"/>
      <c r="HD304" s="184"/>
      <c r="HE304" s="184"/>
      <c r="HF304" s="184"/>
      <c r="HG304" s="184"/>
      <c r="HH304" s="184"/>
      <c r="HI304" s="184"/>
      <c r="HJ304" s="184"/>
      <c r="HK304" s="184"/>
      <c r="HL304" s="184"/>
      <c r="HM304" s="184"/>
      <c r="HN304" s="184"/>
      <c r="HO304" s="184"/>
      <c r="HP304" s="184"/>
      <c r="HQ304" s="184"/>
      <c r="HR304" s="184"/>
      <c r="HS304" s="184"/>
      <c r="HT304" s="184"/>
      <c r="HU304" s="184"/>
      <c r="HV304" s="184"/>
      <c r="HW304" s="184"/>
      <c r="HX304" s="184"/>
      <c r="HY304" s="184"/>
      <c r="HZ304" s="184"/>
      <c r="IA304" s="184"/>
      <c r="IB304" s="184"/>
    </row>
    <row r="305" spans="3:236" ht="13.15" customHeight="1">
      <c r="C305" s="182"/>
      <c r="D305" s="183"/>
      <c r="E305" s="184"/>
      <c r="F305" s="184"/>
      <c r="G305" s="184"/>
      <c r="H305" s="184"/>
      <c r="I305" s="184"/>
      <c r="J305" s="184"/>
      <c r="K305" s="184"/>
      <c r="L305" s="184"/>
      <c r="M305" s="185"/>
      <c r="CM305" s="184"/>
      <c r="CN305" s="184"/>
      <c r="CO305" s="184"/>
      <c r="CP305" s="184"/>
      <c r="CQ305" s="184"/>
      <c r="CR305" s="184"/>
      <c r="CS305" s="184"/>
      <c r="CT305" s="184"/>
      <c r="CU305" s="184"/>
      <c r="CV305" s="184"/>
      <c r="CW305" s="184"/>
      <c r="CX305" s="184"/>
      <c r="CY305" s="184"/>
      <c r="CZ305" s="184"/>
      <c r="DA305" s="184"/>
      <c r="DB305" s="184"/>
      <c r="DC305" s="184"/>
      <c r="DD305" s="184"/>
      <c r="DE305" s="184"/>
      <c r="DF305" s="184"/>
      <c r="DG305" s="184"/>
      <c r="DH305" s="184"/>
      <c r="DI305" s="184"/>
      <c r="DJ305" s="184"/>
      <c r="DK305" s="184"/>
      <c r="DL305" s="184"/>
      <c r="DM305" s="184"/>
      <c r="DN305" s="184"/>
      <c r="DO305" s="184"/>
      <c r="DP305" s="184"/>
      <c r="DQ305" s="184"/>
      <c r="DR305" s="184"/>
      <c r="DS305" s="184"/>
      <c r="DT305" s="184"/>
      <c r="DU305" s="184"/>
      <c r="DV305" s="184"/>
      <c r="DW305" s="184"/>
      <c r="DX305" s="184"/>
      <c r="DY305" s="184"/>
      <c r="DZ305" s="184"/>
      <c r="EA305" s="184"/>
      <c r="EB305" s="184"/>
      <c r="EC305" s="184"/>
      <c r="ED305" s="184"/>
      <c r="EE305" s="184"/>
      <c r="EF305" s="184"/>
      <c r="EG305" s="184"/>
      <c r="EH305" s="184"/>
      <c r="EI305" s="184"/>
      <c r="EJ305" s="184"/>
      <c r="EK305" s="184"/>
      <c r="EL305" s="184"/>
      <c r="EM305" s="184"/>
      <c r="EN305" s="184"/>
      <c r="EO305" s="184"/>
      <c r="EP305" s="184"/>
      <c r="EQ305" s="184"/>
      <c r="ER305" s="184"/>
      <c r="ES305" s="184"/>
      <c r="ET305" s="184"/>
      <c r="EU305" s="184"/>
      <c r="EV305" s="184"/>
      <c r="EW305" s="184"/>
      <c r="EX305" s="184"/>
      <c r="EY305" s="184"/>
      <c r="EZ305" s="184"/>
      <c r="FA305" s="184"/>
      <c r="FB305" s="184"/>
      <c r="FC305" s="184"/>
      <c r="FD305" s="184"/>
      <c r="FE305" s="184"/>
      <c r="FF305" s="184"/>
      <c r="FG305" s="184"/>
      <c r="FH305" s="184"/>
      <c r="FI305" s="184"/>
      <c r="FJ305" s="184"/>
      <c r="FK305" s="184"/>
      <c r="FL305" s="184"/>
      <c r="FM305" s="184"/>
      <c r="FN305" s="184"/>
      <c r="FO305" s="184"/>
      <c r="FP305" s="184"/>
      <c r="FQ305" s="184"/>
      <c r="FR305" s="184"/>
      <c r="FS305" s="184"/>
      <c r="FT305" s="184"/>
      <c r="FU305" s="184"/>
      <c r="FV305" s="184"/>
      <c r="FW305" s="184"/>
      <c r="FX305" s="184"/>
      <c r="FY305" s="184"/>
      <c r="FZ305" s="184"/>
      <c r="GA305" s="184"/>
      <c r="GB305" s="184"/>
      <c r="GC305" s="184"/>
      <c r="GD305" s="184"/>
      <c r="GE305" s="184"/>
      <c r="GF305" s="184"/>
      <c r="GG305" s="184"/>
      <c r="GH305" s="184"/>
      <c r="GI305" s="184"/>
      <c r="GJ305" s="184"/>
      <c r="GK305" s="184"/>
      <c r="GL305" s="184"/>
      <c r="GM305" s="184"/>
      <c r="GN305" s="184"/>
      <c r="GO305" s="184"/>
      <c r="GP305" s="184"/>
      <c r="GQ305" s="184"/>
      <c r="GR305" s="184"/>
      <c r="GS305" s="184"/>
      <c r="GT305" s="184"/>
      <c r="GU305" s="184"/>
      <c r="GV305" s="184"/>
      <c r="GW305" s="184"/>
      <c r="GX305" s="184"/>
      <c r="GY305" s="184"/>
      <c r="GZ305" s="184"/>
      <c r="HA305" s="184"/>
      <c r="HB305" s="184"/>
      <c r="HC305" s="184"/>
      <c r="HD305" s="184"/>
      <c r="HE305" s="184"/>
      <c r="HF305" s="184"/>
      <c r="HG305" s="184"/>
      <c r="HH305" s="184"/>
      <c r="HI305" s="184"/>
      <c r="HJ305" s="184"/>
      <c r="HK305" s="184"/>
      <c r="HL305" s="184"/>
      <c r="HM305" s="184"/>
      <c r="HN305" s="184"/>
      <c r="HO305" s="184"/>
      <c r="HP305" s="184"/>
      <c r="HQ305" s="184"/>
      <c r="HR305" s="184"/>
      <c r="HS305" s="184"/>
      <c r="HT305" s="184"/>
      <c r="HU305" s="184"/>
      <c r="HV305" s="184"/>
      <c r="HW305" s="184"/>
      <c r="HX305" s="184"/>
      <c r="HY305" s="184"/>
      <c r="HZ305" s="184"/>
      <c r="IA305" s="184"/>
      <c r="IB305" s="184"/>
    </row>
    <row r="306" spans="3:236" ht="13.15" customHeight="1">
      <c r="C306" s="182"/>
      <c r="D306" s="183"/>
      <c r="E306" s="184"/>
      <c r="F306" s="184"/>
      <c r="G306" s="184"/>
      <c r="H306" s="184"/>
      <c r="I306" s="184"/>
      <c r="J306" s="184"/>
      <c r="K306" s="184"/>
      <c r="L306" s="184"/>
      <c r="M306" s="185"/>
      <c r="CM306" s="184"/>
      <c r="CN306" s="184"/>
      <c r="CO306" s="184"/>
      <c r="CP306" s="184"/>
      <c r="CQ306" s="184"/>
      <c r="CR306" s="184"/>
      <c r="CS306" s="184"/>
      <c r="CT306" s="184"/>
      <c r="CU306" s="184"/>
      <c r="CV306" s="184"/>
      <c r="CW306" s="184"/>
      <c r="CX306" s="184"/>
      <c r="CY306" s="184"/>
      <c r="CZ306" s="184"/>
      <c r="DA306" s="184"/>
      <c r="DB306" s="184"/>
      <c r="DC306" s="184"/>
      <c r="DD306" s="184"/>
      <c r="DE306" s="184"/>
      <c r="DF306" s="184"/>
      <c r="DG306" s="184"/>
      <c r="DH306" s="184"/>
      <c r="DI306" s="184"/>
      <c r="DJ306" s="184"/>
      <c r="DK306" s="184"/>
      <c r="DL306" s="184"/>
      <c r="DM306" s="184"/>
      <c r="DN306" s="184"/>
      <c r="DO306" s="184"/>
      <c r="DP306" s="184"/>
      <c r="DQ306" s="184"/>
      <c r="DR306" s="184"/>
      <c r="DS306" s="184"/>
      <c r="DT306" s="184"/>
      <c r="DU306" s="184"/>
      <c r="DV306" s="184"/>
      <c r="DW306" s="184"/>
      <c r="DX306" s="184"/>
      <c r="DY306" s="184"/>
      <c r="DZ306" s="184"/>
      <c r="EA306" s="184"/>
      <c r="EB306" s="184"/>
      <c r="EC306" s="184"/>
      <c r="ED306" s="184"/>
      <c r="EE306" s="184"/>
      <c r="EF306" s="184"/>
      <c r="EG306" s="184"/>
      <c r="EH306" s="184"/>
      <c r="EI306" s="184"/>
      <c r="EJ306" s="184"/>
      <c r="EK306" s="184"/>
      <c r="EL306" s="184"/>
      <c r="EM306" s="184"/>
      <c r="EN306" s="184"/>
      <c r="EO306" s="184"/>
      <c r="EP306" s="184"/>
      <c r="EQ306" s="184"/>
      <c r="ER306" s="184"/>
      <c r="ES306" s="184"/>
      <c r="ET306" s="184"/>
      <c r="EU306" s="184"/>
      <c r="EV306" s="184"/>
      <c r="EW306" s="184"/>
      <c r="EX306" s="184"/>
      <c r="EY306" s="184"/>
      <c r="EZ306" s="184"/>
      <c r="FA306" s="184"/>
      <c r="FB306" s="184"/>
      <c r="FC306" s="184"/>
      <c r="FD306" s="184"/>
      <c r="FE306" s="184"/>
      <c r="FF306" s="184"/>
      <c r="FG306" s="184"/>
      <c r="FH306" s="184"/>
      <c r="FI306" s="184"/>
      <c r="FJ306" s="184"/>
      <c r="FK306" s="184"/>
      <c r="FL306" s="184"/>
      <c r="FM306" s="184"/>
      <c r="FN306" s="184"/>
      <c r="FO306" s="184"/>
      <c r="FP306" s="184"/>
      <c r="FQ306" s="184"/>
      <c r="FR306" s="184"/>
      <c r="FS306" s="184"/>
      <c r="FT306" s="184"/>
      <c r="FU306" s="184"/>
      <c r="FV306" s="184"/>
      <c r="FW306" s="184"/>
      <c r="FX306" s="184"/>
      <c r="FY306" s="184"/>
      <c r="FZ306" s="184"/>
      <c r="GA306" s="184"/>
      <c r="GB306" s="184"/>
      <c r="GC306" s="184"/>
      <c r="GD306" s="184"/>
      <c r="GE306" s="184"/>
      <c r="GF306" s="184"/>
      <c r="GG306" s="184"/>
      <c r="GH306" s="184"/>
      <c r="GI306" s="184"/>
      <c r="GJ306" s="184"/>
      <c r="GK306" s="184"/>
      <c r="GL306" s="184"/>
      <c r="GM306" s="184"/>
      <c r="GN306" s="184"/>
      <c r="GO306" s="184"/>
      <c r="GP306" s="184"/>
      <c r="GQ306" s="184"/>
      <c r="GR306" s="184"/>
      <c r="GS306" s="184"/>
      <c r="GT306" s="184"/>
      <c r="GU306" s="184"/>
      <c r="GV306" s="184"/>
      <c r="GW306" s="184"/>
      <c r="GX306" s="184"/>
      <c r="GY306" s="184"/>
      <c r="GZ306" s="184"/>
      <c r="HA306" s="184"/>
      <c r="HB306" s="184"/>
      <c r="HC306" s="184"/>
      <c r="HD306" s="184"/>
      <c r="HE306" s="184"/>
      <c r="HF306" s="184"/>
      <c r="HG306" s="184"/>
      <c r="HH306" s="184"/>
      <c r="HI306" s="184"/>
      <c r="HJ306" s="184"/>
      <c r="HK306" s="184"/>
      <c r="HL306" s="184"/>
      <c r="HM306" s="184"/>
      <c r="HN306" s="184"/>
      <c r="HO306" s="184"/>
      <c r="HP306" s="184"/>
      <c r="HQ306" s="184"/>
      <c r="HR306" s="184"/>
      <c r="HS306" s="184"/>
      <c r="HT306" s="184"/>
      <c r="HU306" s="184"/>
      <c r="HV306" s="184"/>
      <c r="HW306" s="184"/>
      <c r="HX306" s="184"/>
      <c r="HY306" s="184"/>
      <c r="HZ306" s="184"/>
      <c r="IA306" s="184"/>
      <c r="IB306" s="184"/>
    </row>
    <row r="307" spans="3:236" ht="13.15" customHeight="1">
      <c r="C307" s="182"/>
      <c r="D307" s="183"/>
      <c r="E307" s="184"/>
      <c r="F307" s="184"/>
      <c r="G307" s="184"/>
      <c r="H307" s="184"/>
      <c r="I307" s="184"/>
      <c r="J307" s="184"/>
      <c r="K307" s="184"/>
      <c r="L307" s="184"/>
      <c r="M307" s="185"/>
      <c r="CM307" s="184"/>
      <c r="CN307" s="184"/>
      <c r="CO307" s="184"/>
      <c r="CP307" s="184"/>
      <c r="CQ307" s="184"/>
      <c r="CR307" s="184"/>
      <c r="CS307" s="184"/>
      <c r="CT307" s="184"/>
      <c r="CU307" s="184"/>
      <c r="CV307" s="184"/>
      <c r="CW307" s="184"/>
      <c r="CX307" s="184"/>
      <c r="CY307" s="184"/>
      <c r="CZ307" s="184"/>
      <c r="DA307" s="184"/>
      <c r="DB307" s="184"/>
      <c r="DC307" s="184"/>
      <c r="DD307" s="184"/>
      <c r="DE307" s="184"/>
      <c r="DF307" s="184"/>
      <c r="DG307" s="184"/>
      <c r="DH307" s="184"/>
      <c r="DI307" s="184"/>
      <c r="DJ307" s="184"/>
      <c r="DK307" s="184"/>
      <c r="DL307" s="184"/>
      <c r="DM307" s="184"/>
      <c r="DN307" s="184"/>
      <c r="DO307" s="184"/>
      <c r="DP307" s="184"/>
      <c r="DQ307" s="184"/>
      <c r="DR307" s="184"/>
      <c r="DS307" s="184"/>
      <c r="DT307" s="184"/>
      <c r="DU307" s="184"/>
      <c r="DV307" s="184"/>
      <c r="DW307" s="184"/>
      <c r="DX307" s="184"/>
      <c r="DY307" s="184"/>
      <c r="DZ307" s="184"/>
      <c r="EA307" s="184"/>
      <c r="EB307" s="184"/>
      <c r="EC307" s="184"/>
      <c r="ED307" s="184"/>
      <c r="EE307" s="184"/>
      <c r="EF307" s="184"/>
      <c r="EG307" s="184"/>
      <c r="EH307" s="184"/>
      <c r="EI307" s="184"/>
      <c r="EJ307" s="184"/>
      <c r="EK307" s="184"/>
      <c r="EL307" s="184"/>
      <c r="EM307" s="184"/>
      <c r="EN307" s="184"/>
      <c r="EO307" s="184"/>
      <c r="EP307" s="184"/>
      <c r="EQ307" s="184"/>
      <c r="ER307" s="184"/>
      <c r="ES307" s="184"/>
      <c r="ET307" s="184"/>
      <c r="EU307" s="184"/>
      <c r="EV307" s="184"/>
      <c r="EW307" s="184"/>
      <c r="EX307" s="184"/>
      <c r="EY307" s="184"/>
      <c r="EZ307" s="184"/>
      <c r="FA307" s="184"/>
      <c r="FB307" s="184"/>
      <c r="FC307" s="184"/>
      <c r="FD307" s="184"/>
      <c r="FE307" s="184"/>
      <c r="FF307" s="184"/>
      <c r="FG307" s="184"/>
      <c r="FH307" s="184"/>
      <c r="FI307" s="184"/>
      <c r="FJ307" s="184"/>
      <c r="FK307" s="184"/>
      <c r="FL307" s="184"/>
      <c r="FM307" s="184"/>
      <c r="FN307" s="184"/>
      <c r="FO307" s="184"/>
      <c r="FP307" s="184"/>
      <c r="FQ307" s="184"/>
      <c r="FR307" s="184"/>
      <c r="FS307" s="184"/>
      <c r="FT307" s="184"/>
      <c r="FU307" s="184"/>
      <c r="FV307" s="184"/>
      <c r="FW307" s="184"/>
      <c r="FX307" s="184"/>
      <c r="FY307" s="184"/>
      <c r="FZ307" s="184"/>
      <c r="GA307" s="184"/>
      <c r="GB307" s="184"/>
      <c r="GC307" s="184"/>
      <c r="GD307" s="184"/>
      <c r="GE307" s="184"/>
      <c r="GF307" s="184"/>
      <c r="GG307" s="184"/>
      <c r="GH307" s="184"/>
      <c r="GI307" s="184"/>
      <c r="GJ307" s="184"/>
      <c r="GK307" s="184"/>
      <c r="GL307" s="184"/>
      <c r="GM307" s="184"/>
      <c r="GN307" s="184"/>
      <c r="GO307" s="184"/>
      <c r="GP307" s="184"/>
      <c r="GQ307" s="184"/>
      <c r="GR307" s="184"/>
      <c r="GS307" s="184"/>
      <c r="GT307" s="184"/>
      <c r="GU307" s="184"/>
      <c r="GV307" s="184"/>
      <c r="GW307" s="184"/>
      <c r="GX307" s="184"/>
      <c r="GY307" s="184"/>
      <c r="GZ307" s="184"/>
      <c r="HA307" s="184"/>
      <c r="HB307" s="184"/>
      <c r="HC307" s="184"/>
      <c r="HD307" s="184"/>
      <c r="HE307" s="184"/>
      <c r="HF307" s="184"/>
      <c r="HG307" s="184"/>
      <c r="HH307" s="184"/>
      <c r="HI307" s="184"/>
      <c r="HJ307" s="184"/>
      <c r="HK307" s="184"/>
      <c r="HL307" s="184"/>
      <c r="HM307" s="184"/>
      <c r="HN307" s="184"/>
      <c r="HO307" s="184"/>
      <c r="HP307" s="184"/>
      <c r="HQ307" s="184"/>
      <c r="HR307" s="184"/>
      <c r="HS307" s="184"/>
      <c r="HT307" s="184"/>
      <c r="HU307" s="184"/>
      <c r="HV307" s="184"/>
      <c r="HW307" s="184"/>
      <c r="HX307" s="184"/>
      <c r="HY307" s="184"/>
      <c r="HZ307" s="184"/>
      <c r="IA307" s="184"/>
      <c r="IB307" s="184"/>
    </row>
    <row r="308" spans="3:236" ht="13.15" customHeight="1">
      <c r="C308" s="182"/>
      <c r="D308" s="183"/>
      <c r="E308" s="184"/>
      <c r="F308" s="184"/>
      <c r="G308" s="184"/>
      <c r="H308" s="184"/>
      <c r="I308" s="184"/>
      <c r="J308" s="184"/>
      <c r="K308" s="184"/>
      <c r="L308" s="184"/>
      <c r="M308" s="185"/>
      <c r="CM308" s="184"/>
      <c r="CN308" s="184"/>
      <c r="CO308" s="184"/>
      <c r="CP308" s="184"/>
      <c r="CQ308" s="184"/>
      <c r="CR308" s="184"/>
      <c r="CS308" s="184"/>
      <c r="CT308" s="184"/>
      <c r="CU308" s="184"/>
      <c r="CV308" s="184"/>
      <c r="CW308" s="184"/>
      <c r="CX308" s="184"/>
      <c r="CY308" s="184"/>
      <c r="CZ308" s="184"/>
      <c r="DA308" s="184"/>
      <c r="DB308" s="184"/>
      <c r="DC308" s="184"/>
      <c r="DD308" s="184"/>
      <c r="DE308" s="184"/>
      <c r="DF308" s="184"/>
      <c r="DG308" s="184"/>
      <c r="DH308" s="184"/>
      <c r="DI308" s="184"/>
      <c r="DJ308" s="184"/>
      <c r="DK308" s="184"/>
      <c r="DL308" s="184"/>
      <c r="DM308" s="184"/>
      <c r="DN308" s="184"/>
      <c r="DO308" s="184"/>
      <c r="DP308" s="184"/>
      <c r="DQ308" s="184"/>
      <c r="DR308" s="184"/>
      <c r="DS308" s="184"/>
      <c r="DT308" s="184"/>
      <c r="DU308" s="184"/>
      <c r="DV308" s="184"/>
      <c r="DW308" s="184"/>
      <c r="DX308" s="184"/>
      <c r="DY308" s="184"/>
      <c r="DZ308" s="184"/>
      <c r="EA308" s="184"/>
      <c r="EB308" s="184"/>
      <c r="EC308" s="184"/>
      <c r="ED308" s="184"/>
      <c r="EE308" s="184"/>
      <c r="EF308" s="184"/>
      <c r="EG308" s="184"/>
      <c r="EH308" s="184"/>
      <c r="EI308" s="184"/>
      <c r="EJ308" s="184"/>
      <c r="EK308" s="184"/>
      <c r="EL308" s="184"/>
      <c r="EM308" s="184"/>
      <c r="EN308" s="184"/>
      <c r="EO308" s="184"/>
      <c r="EP308" s="184"/>
      <c r="EQ308" s="184"/>
      <c r="ER308" s="184"/>
      <c r="ES308" s="184"/>
      <c r="ET308" s="184"/>
      <c r="EU308" s="184"/>
      <c r="EV308" s="184"/>
      <c r="EW308" s="184"/>
      <c r="EX308" s="184"/>
      <c r="EY308" s="184"/>
      <c r="EZ308" s="184"/>
      <c r="FA308" s="184"/>
      <c r="FB308" s="184"/>
      <c r="FC308" s="184"/>
      <c r="FD308" s="184"/>
      <c r="FE308" s="184"/>
      <c r="FF308" s="184"/>
      <c r="FG308" s="184"/>
      <c r="FH308" s="184"/>
      <c r="FI308" s="184"/>
      <c r="FJ308" s="184"/>
      <c r="FK308" s="184"/>
      <c r="FL308" s="184"/>
      <c r="FM308" s="184"/>
      <c r="FN308" s="184"/>
      <c r="FO308" s="184"/>
      <c r="FP308" s="184"/>
      <c r="FQ308" s="184"/>
      <c r="FR308" s="184"/>
      <c r="FS308" s="184"/>
      <c r="FT308" s="184"/>
      <c r="FU308" s="184"/>
      <c r="FV308" s="184"/>
      <c r="FW308" s="184"/>
      <c r="FX308" s="184"/>
      <c r="FY308" s="184"/>
      <c r="FZ308" s="184"/>
      <c r="GA308" s="184"/>
      <c r="GB308" s="184"/>
      <c r="GC308" s="184"/>
      <c r="GD308" s="184"/>
      <c r="GE308" s="184"/>
      <c r="GF308" s="184"/>
      <c r="GG308" s="184"/>
      <c r="GH308" s="184"/>
      <c r="GI308" s="184"/>
      <c r="GJ308" s="184"/>
      <c r="GK308" s="184"/>
      <c r="GL308" s="184"/>
      <c r="GM308" s="184"/>
      <c r="GN308" s="184"/>
      <c r="GO308" s="184"/>
      <c r="GP308" s="184"/>
      <c r="GQ308" s="184"/>
      <c r="GR308" s="184"/>
      <c r="GS308" s="184"/>
      <c r="GT308" s="184"/>
      <c r="GU308" s="184"/>
      <c r="GV308" s="184"/>
      <c r="GW308" s="184"/>
      <c r="GX308" s="184"/>
      <c r="GY308" s="184"/>
      <c r="GZ308" s="184"/>
      <c r="HA308" s="184"/>
      <c r="HB308" s="184"/>
      <c r="HC308" s="184"/>
      <c r="HD308" s="184"/>
      <c r="HE308" s="184"/>
      <c r="HF308" s="184"/>
      <c r="HG308" s="184"/>
      <c r="HH308" s="184"/>
      <c r="HI308" s="184"/>
      <c r="HJ308" s="184"/>
      <c r="HK308" s="184"/>
      <c r="HL308" s="184"/>
      <c r="HM308" s="184"/>
      <c r="HN308" s="184"/>
      <c r="HO308" s="184"/>
      <c r="HP308" s="184"/>
      <c r="HQ308" s="184"/>
      <c r="HR308" s="184"/>
      <c r="HS308" s="184"/>
      <c r="HT308" s="184"/>
      <c r="HU308" s="184"/>
      <c r="HV308" s="184"/>
      <c r="HW308" s="184"/>
      <c r="HX308" s="184"/>
      <c r="HY308" s="184"/>
      <c r="HZ308" s="184"/>
      <c r="IA308" s="184"/>
      <c r="IB308" s="184"/>
    </row>
    <row r="309" spans="3:236" ht="13.15" customHeight="1">
      <c r="C309" s="182"/>
      <c r="D309" s="183"/>
      <c r="E309" s="184"/>
      <c r="F309" s="184"/>
      <c r="G309" s="184"/>
      <c r="H309" s="184"/>
      <c r="I309" s="184"/>
      <c r="J309" s="184"/>
      <c r="K309" s="184"/>
      <c r="L309" s="184"/>
      <c r="M309" s="185"/>
      <c r="CM309" s="184"/>
      <c r="CN309" s="184"/>
      <c r="CO309" s="184"/>
      <c r="CP309" s="184"/>
      <c r="CQ309" s="184"/>
      <c r="CR309" s="184"/>
      <c r="CS309" s="184"/>
      <c r="CT309" s="184"/>
      <c r="CU309" s="184"/>
      <c r="CV309" s="184"/>
      <c r="CW309" s="184"/>
      <c r="CX309" s="184"/>
      <c r="CY309" s="184"/>
      <c r="CZ309" s="184"/>
      <c r="DA309" s="184"/>
      <c r="DB309" s="184"/>
      <c r="DC309" s="184"/>
      <c r="DD309" s="184"/>
      <c r="DE309" s="184"/>
      <c r="DF309" s="184"/>
      <c r="DG309" s="184"/>
      <c r="DH309" s="184"/>
      <c r="DI309" s="184"/>
      <c r="DJ309" s="184"/>
      <c r="DK309" s="184"/>
      <c r="DL309" s="184"/>
      <c r="DM309" s="184"/>
      <c r="DN309" s="184"/>
      <c r="DO309" s="184"/>
      <c r="DP309" s="184"/>
      <c r="DQ309" s="184"/>
      <c r="DR309" s="184"/>
      <c r="DS309" s="184"/>
      <c r="DT309" s="184"/>
      <c r="DU309" s="184"/>
      <c r="DV309" s="184"/>
      <c r="DW309" s="184"/>
      <c r="DX309" s="184"/>
      <c r="DY309" s="184"/>
      <c r="DZ309" s="184"/>
      <c r="EA309" s="184"/>
      <c r="EB309" s="184"/>
      <c r="EC309" s="184"/>
      <c r="ED309" s="184"/>
      <c r="EE309" s="184"/>
      <c r="EF309" s="184"/>
      <c r="EG309" s="184"/>
      <c r="EH309" s="184"/>
      <c r="EI309" s="184"/>
      <c r="EJ309" s="184"/>
      <c r="EK309" s="184"/>
      <c r="EL309" s="184"/>
      <c r="EM309" s="184"/>
      <c r="EN309" s="184"/>
      <c r="EO309" s="184"/>
      <c r="EP309" s="184"/>
      <c r="EQ309" s="184"/>
      <c r="ER309" s="184"/>
      <c r="ES309" s="184"/>
      <c r="ET309" s="184"/>
      <c r="EU309" s="184"/>
      <c r="EV309" s="184"/>
      <c r="EW309" s="184"/>
      <c r="EX309" s="184"/>
      <c r="EY309" s="184"/>
      <c r="EZ309" s="184"/>
      <c r="FA309" s="184"/>
      <c r="FB309" s="184"/>
      <c r="FC309" s="184"/>
      <c r="FD309" s="184"/>
      <c r="FE309" s="184"/>
      <c r="FF309" s="184"/>
      <c r="FG309" s="184"/>
      <c r="FH309" s="184"/>
      <c r="FI309" s="184"/>
      <c r="FJ309" s="184"/>
      <c r="FK309" s="184"/>
      <c r="FL309" s="184"/>
      <c r="FM309" s="184"/>
      <c r="FN309" s="184"/>
      <c r="FO309" s="184"/>
      <c r="FP309" s="184"/>
      <c r="FQ309" s="184"/>
      <c r="FR309" s="184"/>
      <c r="FS309" s="184"/>
      <c r="FT309" s="184"/>
      <c r="FU309" s="184"/>
      <c r="FV309" s="184"/>
      <c r="FW309" s="184"/>
      <c r="FX309" s="184"/>
      <c r="FY309" s="184"/>
      <c r="FZ309" s="184"/>
      <c r="GA309" s="184"/>
      <c r="GB309" s="184"/>
      <c r="GC309" s="184"/>
      <c r="GD309" s="184"/>
      <c r="GE309" s="184"/>
      <c r="GF309" s="184"/>
      <c r="GG309" s="184"/>
      <c r="GH309" s="184"/>
      <c r="GI309" s="184"/>
      <c r="GJ309" s="184"/>
      <c r="GK309" s="184"/>
      <c r="GL309" s="184"/>
      <c r="GM309" s="184"/>
      <c r="GN309" s="184"/>
      <c r="GO309" s="184"/>
      <c r="GP309" s="184"/>
      <c r="GQ309" s="184"/>
      <c r="GR309" s="184"/>
      <c r="GS309" s="184"/>
      <c r="GT309" s="184"/>
      <c r="GU309" s="184"/>
      <c r="GV309" s="184"/>
      <c r="GW309" s="184"/>
      <c r="GX309" s="184"/>
      <c r="GY309" s="184"/>
      <c r="GZ309" s="184"/>
      <c r="HA309" s="184"/>
      <c r="HB309" s="184"/>
      <c r="HC309" s="184"/>
      <c r="HD309" s="184"/>
      <c r="HE309" s="184"/>
      <c r="HF309" s="184"/>
      <c r="HG309" s="184"/>
      <c r="HH309" s="184"/>
      <c r="HI309" s="184"/>
      <c r="HJ309" s="184"/>
      <c r="HK309" s="184"/>
      <c r="HL309" s="184"/>
      <c r="HM309" s="184"/>
      <c r="HN309" s="184"/>
      <c r="HO309" s="184"/>
      <c r="HP309" s="184"/>
      <c r="HQ309" s="184"/>
      <c r="HR309" s="184"/>
      <c r="HS309" s="184"/>
      <c r="HT309" s="184"/>
      <c r="HU309" s="184"/>
      <c r="HV309" s="184"/>
      <c r="HW309" s="184"/>
      <c r="HX309" s="184"/>
      <c r="HY309" s="184"/>
      <c r="HZ309" s="184"/>
      <c r="IA309" s="184"/>
      <c r="IB309" s="184"/>
    </row>
    <row r="310" spans="3:236" ht="13.15" customHeight="1">
      <c r="C310" s="182"/>
      <c r="D310" s="183"/>
      <c r="E310" s="184"/>
      <c r="F310" s="184"/>
      <c r="G310" s="184"/>
      <c r="H310" s="184"/>
      <c r="I310" s="184"/>
      <c r="J310" s="184"/>
      <c r="K310" s="184"/>
      <c r="L310" s="184"/>
      <c r="M310" s="185"/>
      <c r="CM310" s="184"/>
      <c r="CN310" s="184"/>
      <c r="CO310" s="184"/>
      <c r="CP310" s="184"/>
      <c r="CQ310" s="184"/>
      <c r="CR310" s="184"/>
      <c r="CS310" s="184"/>
      <c r="CT310" s="184"/>
      <c r="CU310" s="184"/>
      <c r="CV310" s="184"/>
      <c r="CW310" s="184"/>
      <c r="CX310" s="184"/>
      <c r="CY310" s="184"/>
      <c r="CZ310" s="184"/>
      <c r="DA310" s="184"/>
      <c r="DB310" s="184"/>
      <c r="DC310" s="184"/>
      <c r="DD310" s="184"/>
      <c r="DE310" s="184"/>
      <c r="DF310" s="184"/>
      <c r="DG310" s="184"/>
      <c r="DH310" s="184"/>
      <c r="DI310" s="184"/>
      <c r="DJ310" s="184"/>
      <c r="DK310" s="184"/>
      <c r="DL310" s="184"/>
      <c r="DM310" s="184"/>
      <c r="DN310" s="184"/>
      <c r="DO310" s="184"/>
      <c r="DP310" s="184"/>
      <c r="DQ310" s="184"/>
      <c r="DR310" s="184"/>
      <c r="DS310" s="184"/>
      <c r="DT310" s="184"/>
      <c r="DU310" s="184"/>
      <c r="DV310" s="184"/>
      <c r="DW310" s="184"/>
      <c r="DX310" s="184"/>
      <c r="DY310" s="184"/>
      <c r="DZ310" s="184"/>
      <c r="EA310" s="184"/>
      <c r="EB310" s="184"/>
      <c r="EC310" s="184"/>
      <c r="ED310" s="184"/>
      <c r="EE310" s="184"/>
      <c r="EF310" s="184"/>
      <c r="EG310" s="184"/>
      <c r="EH310" s="184"/>
      <c r="EI310" s="184"/>
      <c r="EJ310" s="184"/>
      <c r="EK310" s="184"/>
      <c r="EL310" s="184"/>
      <c r="EM310" s="184"/>
      <c r="EN310" s="184"/>
      <c r="EO310" s="184"/>
      <c r="EP310" s="184"/>
      <c r="EQ310" s="184"/>
      <c r="ER310" s="184"/>
      <c r="ES310" s="184"/>
      <c r="ET310" s="184"/>
      <c r="EU310" s="184"/>
      <c r="EV310" s="184"/>
      <c r="EW310" s="184"/>
      <c r="EX310" s="184"/>
      <c r="EY310" s="184"/>
      <c r="EZ310" s="184"/>
      <c r="FA310" s="184"/>
      <c r="FB310" s="184"/>
      <c r="FC310" s="184"/>
      <c r="FD310" s="184"/>
      <c r="FE310" s="184"/>
      <c r="FF310" s="184"/>
      <c r="FG310" s="184"/>
      <c r="FH310" s="184"/>
      <c r="FI310" s="184"/>
      <c r="FJ310" s="184"/>
      <c r="FK310" s="184"/>
      <c r="FL310" s="184"/>
      <c r="FM310" s="184"/>
      <c r="FN310" s="184"/>
      <c r="FO310" s="184"/>
      <c r="FP310" s="184"/>
      <c r="FQ310" s="184"/>
      <c r="FR310" s="184"/>
      <c r="FS310" s="184"/>
      <c r="FT310" s="184"/>
      <c r="FU310" s="184"/>
      <c r="FV310" s="184"/>
      <c r="FW310" s="184"/>
      <c r="FX310" s="184"/>
      <c r="FY310" s="184"/>
      <c r="FZ310" s="184"/>
      <c r="GA310" s="184"/>
      <c r="GB310" s="184"/>
      <c r="GC310" s="184"/>
      <c r="GD310" s="184"/>
      <c r="GE310" s="184"/>
      <c r="GF310" s="184"/>
      <c r="GG310" s="184"/>
      <c r="GH310" s="184"/>
      <c r="GI310" s="184"/>
      <c r="GJ310" s="184"/>
      <c r="GK310" s="184"/>
      <c r="GL310" s="184"/>
      <c r="GM310" s="184"/>
      <c r="GN310" s="184"/>
      <c r="GO310" s="184"/>
      <c r="GP310" s="184"/>
      <c r="GQ310" s="184"/>
      <c r="GR310" s="184"/>
      <c r="GS310" s="184"/>
      <c r="GT310" s="184"/>
      <c r="GU310" s="184"/>
      <c r="GV310" s="184"/>
      <c r="GW310" s="184"/>
      <c r="GX310" s="184"/>
      <c r="GY310" s="184"/>
      <c r="GZ310" s="184"/>
      <c r="HA310" s="184"/>
      <c r="HB310" s="184"/>
      <c r="HC310" s="184"/>
      <c r="HD310" s="184"/>
      <c r="HE310" s="184"/>
      <c r="HF310" s="184"/>
      <c r="HG310" s="184"/>
      <c r="HH310" s="184"/>
      <c r="HI310" s="184"/>
      <c r="HJ310" s="184"/>
      <c r="HK310" s="184"/>
      <c r="HL310" s="184"/>
      <c r="HM310" s="184"/>
      <c r="HN310" s="184"/>
      <c r="HO310" s="184"/>
      <c r="HP310" s="184"/>
      <c r="HQ310" s="184"/>
      <c r="HR310" s="184"/>
      <c r="HS310" s="184"/>
      <c r="HT310" s="184"/>
      <c r="HU310" s="184"/>
      <c r="HV310" s="184"/>
      <c r="HW310" s="184"/>
      <c r="HX310" s="184"/>
      <c r="HY310" s="184"/>
      <c r="HZ310" s="184"/>
      <c r="IA310" s="184"/>
      <c r="IB310" s="184"/>
    </row>
    <row r="311" spans="3:236" ht="13.15" customHeight="1">
      <c r="C311" s="182"/>
      <c r="D311" s="183"/>
      <c r="E311" s="184"/>
      <c r="F311" s="184"/>
      <c r="G311" s="184"/>
      <c r="H311" s="184"/>
      <c r="I311" s="184"/>
      <c r="J311" s="184"/>
      <c r="K311" s="184"/>
      <c r="L311" s="184"/>
      <c r="M311" s="185"/>
      <c r="CM311" s="184"/>
      <c r="CN311" s="184"/>
      <c r="CO311" s="184"/>
      <c r="CP311" s="184"/>
      <c r="CQ311" s="184"/>
      <c r="CR311" s="184"/>
      <c r="CS311" s="184"/>
      <c r="CT311" s="184"/>
      <c r="CU311" s="184"/>
      <c r="CV311" s="184"/>
      <c r="CW311" s="184"/>
      <c r="CX311" s="184"/>
      <c r="CY311" s="184"/>
      <c r="CZ311" s="184"/>
      <c r="DA311" s="184"/>
      <c r="DB311" s="184"/>
      <c r="DC311" s="184"/>
      <c r="DD311" s="184"/>
      <c r="DE311" s="184"/>
      <c r="DF311" s="184"/>
      <c r="DG311" s="184"/>
      <c r="DH311" s="184"/>
      <c r="DI311" s="184"/>
      <c r="DJ311" s="184"/>
      <c r="DK311" s="184"/>
      <c r="DL311" s="184"/>
      <c r="DM311" s="184"/>
      <c r="DN311" s="184"/>
      <c r="DO311" s="184"/>
      <c r="DP311" s="184"/>
      <c r="DQ311" s="184"/>
      <c r="DR311" s="184"/>
      <c r="DS311" s="184"/>
      <c r="DT311" s="184"/>
      <c r="DU311" s="184"/>
      <c r="DV311" s="184"/>
      <c r="DW311" s="184"/>
      <c r="DX311" s="184"/>
      <c r="DY311" s="184"/>
      <c r="DZ311" s="184"/>
      <c r="EA311" s="184"/>
      <c r="EB311" s="184"/>
      <c r="EC311" s="184"/>
      <c r="ED311" s="184"/>
      <c r="EE311" s="184"/>
      <c r="EF311" s="184"/>
      <c r="EG311" s="184"/>
      <c r="EH311" s="184"/>
      <c r="EI311" s="184"/>
      <c r="EJ311" s="184"/>
      <c r="EK311" s="184"/>
      <c r="EL311" s="184"/>
      <c r="EM311" s="184"/>
      <c r="EN311" s="184"/>
      <c r="EO311" s="184"/>
      <c r="EP311" s="184"/>
      <c r="EQ311" s="184"/>
      <c r="ER311" s="184"/>
      <c r="ES311" s="184"/>
      <c r="ET311" s="184"/>
      <c r="EU311" s="184"/>
      <c r="EV311" s="184"/>
      <c r="EW311" s="184"/>
      <c r="EX311" s="184"/>
      <c r="EY311" s="184"/>
      <c r="EZ311" s="184"/>
      <c r="FA311" s="184"/>
      <c r="FB311" s="184"/>
      <c r="FC311" s="184"/>
      <c r="FD311" s="184"/>
      <c r="FE311" s="184"/>
      <c r="FF311" s="184"/>
      <c r="FG311" s="184"/>
      <c r="FH311" s="184"/>
      <c r="FI311" s="184"/>
      <c r="FJ311" s="184"/>
      <c r="FK311" s="184"/>
      <c r="FL311" s="184"/>
      <c r="FM311" s="184"/>
      <c r="FN311" s="184"/>
      <c r="FO311" s="184"/>
      <c r="FP311" s="184"/>
      <c r="FQ311" s="184"/>
      <c r="FR311" s="184"/>
      <c r="FS311" s="184"/>
      <c r="FT311" s="184"/>
      <c r="FU311" s="184"/>
      <c r="FV311" s="184"/>
      <c r="FW311" s="184"/>
      <c r="FX311" s="184"/>
      <c r="FY311" s="184"/>
      <c r="FZ311" s="184"/>
      <c r="GA311" s="184"/>
      <c r="GB311" s="184"/>
      <c r="GC311" s="184"/>
      <c r="GD311" s="184"/>
      <c r="GE311" s="184"/>
      <c r="GF311" s="184"/>
      <c r="GG311" s="184"/>
      <c r="GH311" s="184"/>
      <c r="GI311" s="184"/>
      <c r="GJ311" s="184"/>
      <c r="GK311" s="184"/>
      <c r="GL311" s="184"/>
      <c r="GM311" s="184"/>
      <c r="GN311" s="184"/>
      <c r="GO311" s="184"/>
      <c r="GP311" s="184"/>
      <c r="GQ311" s="184"/>
      <c r="GR311" s="184"/>
      <c r="GS311" s="184"/>
      <c r="GT311" s="184"/>
      <c r="GU311" s="184"/>
      <c r="GV311" s="184"/>
      <c r="GW311" s="184"/>
      <c r="GX311" s="184"/>
      <c r="GY311" s="184"/>
      <c r="GZ311" s="184"/>
      <c r="HA311" s="184"/>
      <c r="HB311" s="184"/>
      <c r="HC311" s="184"/>
      <c r="HD311" s="184"/>
      <c r="HE311" s="184"/>
      <c r="HF311" s="184"/>
      <c r="HG311" s="184"/>
      <c r="HH311" s="184"/>
      <c r="HI311" s="184"/>
      <c r="HJ311" s="184"/>
      <c r="HK311" s="184"/>
      <c r="HL311" s="184"/>
      <c r="HM311" s="184"/>
      <c r="HN311" s="184"/>
      <c r="HO311" s="184"/>
      <c r="HP311" s="184"/>
      <c r="HQ311" s="184"/>
      <c r="HR311" s="184"/>
      <c r="HS311" s="184"/>
      <c r="HT311" s="184"/>
      <c r="HU311" s="184"/>
      <c r="HV311" s="184"/>
      <c r="HW311" s="184"/>
      <c r="HX311" s="184"/>
      <c r="HY311" s="184"/>
      <c r="HZ311" s="184"/>
      <c r="IA311" s="184"/>
      <c r="IB311" s="184"/>
    </row>
    <row r="312" spans="3:236" ht="13.15" customHeight="1">
      <c r="C312" s="182"/>
      <c r="D312" s="183"/>
      <c r="E312" s="184"/>
      <c r="F312" s="184"/>
      <c r="G312" s="184"/>
      <c r="H312" s="184"/>
      <c r="I312" s="184"/>
      <c r="J312" s="184"/>
      <c r="K312" s="184"/>
      <c r="L312" s="184"/>
      <c r="M312" s="185"/>
      <c r="CM312" s="184"/>
      <c r="CN312" s="184"/>
      <c r="CO312" s="184"/>
      <c r="CP312" s="184"/>
      <c r="CQ312" s="184"/>
      <c r="CR312" s="184"/>
      <c r="CS312" s="184"/>
      <c r="CT312" s="184"/>
      <c r="CU312" s="184"/>
      <c r="CV312" s="184"/>
      <c r="CW312" s="184"/>
      <c r="CX312" s="184"/>
      <c r="CY312" s="184"/>
      <c r="CZ312" s="184"/>
      <c r="DA312" s="184"/>
      <c r="DB312" s="184"/>
      <c r="DC312" s="184"/>
      <c r="DD312" s="184"/>
      <c r="DE312" s="184"/>
      <c r="DF312" s="184"/>
      <c r="DG312" s="184"/>
      <c r="DH312" s="184"/>
      <c r="DI312" s="184"/>
      <c r="DJ312" s="184"/>
      <c r="DK312" s="184"/>
      <c r="DL312" s="184"/>
      <c r="DM312" s="184"/>
      <c r="DN312" s="184"/>
      <c r="DO312" s="184"/>
      <c r="DP312" s="184"/>
      <c r="DQ312" s="184"/>
      <c r="DR312" s="184"/>
      <c r="DS312" s="184"/>
      <c r="DT312" s="184"/>
      <c r="DU312" s="184"/>
      <c r="DV312" s="184"/>
      <c r="DW312" s="184"/>
      <c r="DX312" s="184"/>
      <c r="DY312" s="184"/>
      <c r="DZ312" s="184"/>
      <c r="EA312" s="184"/>
      <c r="EB312" s="184"/>
      <c r="EC312" s="184"/>
      <c r="ED312" s="184"/>
      <c r="EE312" s="184"/>
      <c r="EF312" s="184"/>
      <c r="EG312" s="184"/>
      <c r="EH312" s="184"/>
      <c r="EI312" s="184"/>
      <c r="EJ312" s="184"/>
      <c r="EK312" s="184"/>
      <c r="EL312" s="184"/>
      <c r="EM312" s="184"/>
      <c r="EN312" s="184"/>
      <c r="EO312" s="184"/>
      <c r="EP312" s="184"/>
      <c r="EQ312" s="184"/>
      <c r="ER312" s="184"/>
      <c r="ES312" s="184"/>
      <c r="ET312" s="184"/>
      <c r="EU312" s="184"/>
      <c r="EV312" s="184"/>
      <c r="EW312" s="184"/>
      <c r="EX312" s="184"/>
      <c r="EY312" s="184"/>
      <c r="EZ312" s="184"/>
      <c r="FA312" s="184"/>
      <c r="FB312" s="184"/>
      <c r="FC312" s="184"/>
      <c r="FD312" s="184"/>
      <c r="FE312" s="184"/>
      <c r="FF312" s="184"/>
      <c r="FG312" s="184"/>
      <c r="FH312" s="184"/>
      <c r="FI312" s="184"/>
      <c r="FJ312" s="184"/>
      <c r="FK312" s="184"/>
      <c r="FL312" s="184"/>
      <c r="FM312" s="184"/>
      <c r="FN312" s="184"/>
      <c r="FO312" s="184"/>
      <c r="FP312" s="184"/>
      <c r="FQ312" s="184"/>
      <c r="FR312" s="184"/>
      <c r="FS312" s="184"/>
      <c r="FT312" s="184"/>
      <c r="FU312" s="184"/>
      <c r="FV312" s="184"/>
      <c r="FW312" s="184"/>
      <c r="FX312" s="184"/>
      <c r="FY312" s="184"/>
      <c r="FZ312" s="184"/>
      <c r="GA312" s="184"/>
      <c r="GB312" s="184"/>
      <c r="GC312" s="184"/>
      <c r="GD312" s="184"/>
      <c r="GE312" s="184"/>
      <c r="GF312" s="184"/>
      <c r="GG312" s="184"/>
      <c r="GH312" s="184"/>
      <c r="GI312" s="184"/>
      <c r="GJ312" s="184"/>
      <c r="GK312" s="184"/>
      <c r="GL312" s="184"/>
      <c r="GM312" s="184"/>
      <c r="GN312" s="184"/>
      <c r="GO312" s="184"/>
      <c r="GP312" s="184"/>
      <c r="GQ312" s="184"/>
      <c r="GR312" s="184"/>
      <c r="GS312" s="184"/>
      <c r="GT312" s="184"/>
      <c r="GU312" s="184"/>
      <c r="GV312" s="184"/>
      <c r="GW312" s="184"/>
      <c r="GX312" s="184"/>
      <c r="GY312" s="184"/>
      <c r="GZ312" s="184"/>
      <c r="HA312" s="184"/>
      <c r="HB312" s="184"/>
      <c r="HC312" s="184"/>
      <c r="HD312" s="184"/>
      <c r="HE312" s="184"/>
      <c r="HF312" s="184"/>
      <c r="HG312" s="184"/>
      <c r="HH312" s="184"/>
      <c r="HI312" s="184"/>
      <c r="HJ312" s="184"/>
      <c r="HK312" s="184"/>
      <c r="HL312" s="184"/>
      <c r="HM312" s="184"/>
      <c r="HN312" s="184"/>
      <c r="HO312" s="184"/>
      <c r="HP312" s="184"/>
      <c r="HQ312" s="184"/>
      <c r="HR312" s="184"/>
      <c r="HS312" s="184"/>
      <c r="HT312" s="184"/>
      <c r="HU312" s="184"/>
      <c r="HV312" s="184"/>
      <c r="HW312" s="184"/>
      <c r="HX312" s="184"/>
      <c r="HY312" s="184"/>
      <c r="HZ312" s="184"/>
      <c r="IA312" s="184"/>
      <c r="IB312" s="184"/>
    </row>
    <row r="313" spans="3:236" ht="13.15" customHeight="1">
      <c r="C313" s="182"/>
      <c r="D313" s="183"/>
      <c r="E313" s="184"/>
      <c r="F313" s="184"/>
      <c r="G313" s="184"/>
      <c r="H313" s="184"/>
      <c r="I313" s="184"/>
      <c r="J313" s="184"/>
      <c r="K313" s="184"/>
      <c r="L313" s="184"/>
      <c r="M313" s="185"/>
      <c r="CM313" s="184"/>
      <c r="CN313" s="184"/>
      <c r="CO313" s="184"/>
      <c r="CP313" s="184"/>
      <c r="CQ313" s="184"/>
      <c r="CR313" s="184"/>
      <c r="CS313" s="184"/>
      <c r="CT313" s="184"/>
      <c r="CU313" s="184"/>
      <c r="CV313" s="184"/>
      <c r="CW313" s="184"/>
      <c r="CX313" s="184"/>
      <c r="CY313" s="184"/>
      <c r="CZ313" s="184"/>
      <c r="DA313" s="184"/>
      <c r="DB313" s="184"/>
      <c r="DC313" s="184"/>
      <c r="DD313" s="184"/>
      <c r="DE313" s="184"/>
      <c r="DF313" s="184"/>
      <c r="DG313" s="184"/>
      <c r="DH313" s="184"/>
      <c r="DI313" s="184"/>
      <c r="DJ313" s="184"/>
      <c r="DK313" s="184"/>
      <c r="DL313" s="184"/>
      <c r="DM313" s="184"/>
      <c r="DN313" s="184"/>
      <c r="DO313" s="184"/>
      <c r="DP313" s="184"/>
      <c r="DQ313" s="184"/>
      <c r="DR313" s="184"/>
      <c r="DS313" s="184"/>
      <c r="DT313" s="184"/>
      <c r="DU313" s="184"/>
      <c r="DV313" s="184"/>
      <c r="DW313" s="184"/>
      <c r="DX313" s="184"/>
      <c r="DY313" s="184"/>
      <c r="DZ313" s="184"/>
      <c r="EA313" s="184"/>
      <c r="EB313" s="184"/>
      <c r="EC313" s="184"/>
      <c r="ED313" s="184"/>
      <c r="EE313" s="184"/>
      <c r="EF313" s="184"/>
      <c r="EG313" s="184"/>
      <c r="EH313" s="184"/>
      <c r="EI313" s="184"/>
      <c r="EJ313" s="184"/>
      <c r="EK313" s="184"/>
      <c r="EL313" s="184"/>
      <c r="EM313" s="184"/>
      <c r="EN313" s="184"/>
      <c r="EO313" s="184"/>
      <c r="EP313" s="184"/>
      <c r="EQ313" s="184"/>
      <c r="ER313" s="184"/>
      <c r="ES313" s="184"/>
      <c r="ET313" s="184"/>
      <c r="EU313" s="184"/>
      <c r="EV313" s="184"/>
      <c r="EW313" s="184"/>
      <c r="EX313" s="184"/>
      <c r="EY313" s="184"/>
      <c r="EZ313" s="184"/>
      <c r="FA313" s="184"/>
      <c r="FB313" s="184"/>
      <c r="FC313" s="184"/>
      <c r="FD313" s="184"/>
      <c r="FE313" s="184"/>
      <c r="FF313" s="184"/>
      <c r="FG313" s="184"/>
      <c r="FH313" s="184"/>
      <c r="FI313" s="184"/>
      <c r="FJ313" s="184"/>
      <c r="FK313" s="184"/>
      <c r="FL313" s="184"/>
      <c r="FM313" s="184"/>
      <c r="FN313" s="184"/>
      <c r="FO313" s="184"/>
      <c r="FP313" s="184"/>
      <c r="FQ313" s="184"/>
      <c r="FR313" s="184"/>
      <c r="FS313" s="184"/>
      <c r="FT313" s="184"/>
      <c r="FU313" s="184"/>
      <c r="FV313" s="184"/>
      <c r="FW313" s="184"/>
      <c r="FX313" s="184"/>
      <c r="FY313" s="184"/>
      <c r="FZ313" s="184"/>
      <c r="GA313" s="184"/>
      <c r="GB313" s="184"/>
      <c r="GC313" s="184"/>
      <c r="GD313" s="184"/>
      <c r="GE313" s="184"/>
      <c r="GF313" s="184"/>
      <c r="GG313" s="184"/>
      <c r="GH313" s="184"/>
      <c r="GI313" s="184"/>
      <c r="GJ313" s="184"/>
      <c r="GK313" s="184"/>
      <c r="GL313" s="184"/>
      <c r="GM313" s="184"/>
      <c r="GN313" s="184"/>
      <c r="GO313" s="184"/>
      <c r="GP313" s="184"/>
      <c r="GQ313" s="184"/>
      <c r="GR313" s="184"/>
      <c r="GS313" s="184"/>
      <c r="GT313" s="184"/>
      <c r="GU313" s="184"/>
      <c r="GV313" s="184"/>
      <c r="GW313" s="184"/>
      <c r="GX313" s="184"/>
      <c r="GY313" s="184"/>
      <c r="GZ313" s="184"/>
      <c r="HA313" s="184"/>
      <c r="HB313" s="184"/>
      <c r="HC313" s="184"/>
      <c r="HD313" s="184"/>
      <c r="HE313" s="184"/>
      <c r="HF313" s="184"/>
      <c r="HG313" s="184"/>
      <c r="HH313" s="184"/>
      <c r="HI313" s="184"/>
      <c r="HJ313" s="184"/>
      <c r="HK313" s="184"/>
      <c r="HL313" s="184"/>
      <c r="HM313" s="184"/>
      <c r="HN313" s="184"/>
      <c r="HO313" s="184"/>
      <c r="HP313" s="184"/>
      <c r="HQ313" s="184"/>
      <c r="HR313" s="184"/>
      <c r="HS313" s="184"/>
      <c r="HT313" s="184"/>
      <c r="HU313" s="184"/>
      <c r="HV313" s="184"/>
      <c r="HW313" s="184"/>
      <c r="HX313" s="184"/>
      <c r="HY313" s="184"/>
      <c r="HZ313" s="184"/>
      <c r="IA313" s="184"/>
      <c r="IB313" s="184"/>
    </row>
    <row r="314" spans="3:236" ht="13.15" customHeight="1">
      <c r="C314" s="182"/>
      <c r="D314" s="183"/>
      <c r="E314" s="184"/>
      <c r="F314" s="184"/>
      <c r="G314" s="184"/>
      <c r="H314" s="184"/>
      <c r="I314" s="184"/>
      <c r="J314" s="184"/>
      <c r="K314" s="184"/>
      <c r="L314" s="184"/>
      <c r="M314" s="185"/>
      <c r="CM314" s="184"/>
      <c r="CN314" s="184"/>
      <c r="CO314" s="184"/>
      <c r="CP314" s="184"/>
      <c r="CQ314" s="184"/>
      <c r="CR314" s="184"/>
      <c r="CS314" s="184"/>
      <c r="CT314" s="184"/>
      <c r="CU314" s="184"/>
      <c r="CV314" s="184"/>
      <c r="CW314" s="184"/>
      <c r="CX314" s="184"/>
      <c r="CY314" s="184"/>
      <c r="CZ314" s="184"/>
      <c r="DA314" s="184"/>
      <c r="DB314" s="184"/>
      <c r="DC314" s="184"/>
      <c r="DD314" s="184"/>
      <c r="DE314" s="184"/>
      <c r="DF314" s="184"/>
      <c r="DG314" s="184"/>
      <c r="DH314" s="184"/>
      <c r="DI314" s="184"/>
      <c r="DJ314" s="184"/>
      <c r="DK314" s="184"/>
      <c r="DL314" s="184"/>
      <c r="DM314" s="184"/>
      <c r="DN314" s="184"/>
      <c r="DO314" s="184"/>
      <c r="DP314" s="184"/>
      <c r="DQ314" s="184"/>
      <c r="DR314" s="184"/>
      <c r="DS314" s="184"/>
      <c r="DT314" s="184"/>
      <c r="DU314" s="184"/>
      <c r="DV314" s="184"/>
      <c r="DW314" s="184"/>
      <c r="DX314" s="184"/>
      <c r="DY314" s="184"/>
      <c r="DZ314" s="184"/>
      <c r="EA314" s="184"/>
      <c r="EB314" s="184"/>
      <c r="EC314" s="184"/>
      <c r="ED314" s="184"/>
      <c r="EE314" s="184"/>
      <c r="EF314" s="184"/>
      <c r="EG314" s="184"/>
      <c r="EH314" s="184"/>
      <c r="EI314" s="184"/>
      <c r="EJ314" s="184"/>
      <c r="EK314" s="184"/>
      <c r="EL314" s="184"/>
      <c r="EM314" s="184"/>
      <c r="EN314" s="184"/>
      <c r="EO314" s="184"/>
      <c r="EP314" s="184"/>
      <c r="EQ314" s="184"/>
      <c r="ER314" s="184"/>
      <c r="ES314" s="184"/>
      <c r="ET314" s="184"/>
      <c r="EU314" s="184"/>
      <c r="EV314" s="184"/>
      <c r="EW314" s="184"/>
      <c r="EX314" s="184"/>
      <c r="EY314" s="184"/>
      <c r="EZ314" s="184"/>
      <c r="FA314" s="184"/>
      <c r="FB314" s="184"/>
      <c r="FC314" s="184"/>
      <c r="FD314" s="184"/>
      <c r="FE314" s="184"/>
      <c r="FF314" s="184"/>
      <c r="FG314" s="184"/>
      <c r="FH314" s="184"/>
      <c r="FI314" s="184"/>
      <c r="FJ314" s="184"/>
      <c r="FK314" s="184"/>
      <c r="FL314" s="184"/>
      <c r="FM314" s="184"/>
      <c r="FN314" s="184"/>
      <c r="FO314" s="184"/>
      <c r="FP314" s="184"/>
      <c r="FQ314" s="184"/>
      <c r="FR314" s="184"/>
      <c r="FS314" s="184"/>
      <c r="FT314" s="184"/>
      <c r="FU314" s="184"/>
      <c r="FV314" s="184"/>
      <c r="FW314" s="184"/>
      <c r="FX314" s="184"/>
      <c r="FY314" s="184"/>
      <c r="FZ314" s="184"/>
      <c r="GA314" s="184"/>
      <c r="GB314" s="184"/>
      <c r="GC314" s="184"/>
      <c r="GD314" s="184"/>
      <c r="GE314" s="184"/>
      <c r="GF314" s="184"/>
      <c r="GG314" s="184"/>
      <c r="GH314" s="184"/>
      <c r="GI314" s="184"/>
      <c r="GJ314" s="184"/>
      <c r="GK314" s="184"/>
      <c r="GL314" s="184"/>
      <c r="GM314" s="184"/>
      <c r="GN314" s="184"/>
      <c r="GO314" s="184"/>
      <c r="GP314" s="184"/>
      <c r="GQ314" s="184"/>
      <c r="GR314" s="184"/>
      <c r="GS314" s="184"/>
      <c r="GT314" s="184"/>
      <c r="GU314" s="184"/>
      <c r="GV314" s="184"/>
      <c r="GW314" s="184"/>
      <c r="GX314" s="184"/>
      <c r="GY314" s="184"/>
      <c r="GZ314" s="184"/>
      <c r="HA314" s="184"/>
      <c r="HB314" s="184"/>
      <c r="HC314" s="184"/>
      <c r="HD314" s="184"/>
      <c r="HE314" s="184"/>
      <c r="HF314" s="184"/>
      <c r="HG314" s="184"/>
      <c r="HH314" s="184"/>
      <c r="HI314" s="184"/>
      <c r="HJ314" s="184"/>
      <c r="HK314" s="184"/>
      <c r="HL314" s="184"/>
      <c r="HM314" s="184"/>
      <c r="HN314" s="184"/>
      <c r="HO314" s="184"/>
      <c r="HP314" s="184"/>
      <c r="HQ314" s="184"/>
      <c r="HR314" s="184"/>
      <c r="HS314" s="184"/>
      <c r="HT314" s="184"/>
      <c r="HU314" s="184"/>
      <c r="HV314" s="184"/>
      <c r="HW314" s="184"/>
      <c r="HX314" s="184"/>
      <c r="HY314" s="184"/>
      <c r="HZ314" s="184"/>
      <c r="IA314" s="184"/>
      <c r="IB314" s="184"/>
    </row>
    <row r="315" spans="3:236" ht="13.15" customHeight="1">
      <c r="C315" s="182"/>
      <c r="D315" s="183"/>
      <c r="E315" s="184"/>
      <c r="F315" s="184"/>
      <c r="G315" s="184"/>
      <c r="H315" s="184"/>
      <c r="I315" s="184"/>
      <c r="J315" s="184"/>
      <c r="K315" s="184"/>
      <c r="L315" s="184"/>
      <c r="M315" s="185"/>
      <c r="CM315" s="184"/>
      <c r="CN315" s="184"/>
      <c r="CO315" s="184"/>
      <c r="CP315" s="184"/>
      <c r="CQ315" s="184"/>
      <c r="CR315" s="184"/>
      <c r="CS315" s="184"/>
      <c r="CT315" s="184"/>
      <c r="CU315" s="184"/>
      <c r="CV315" s="184"/>
      <c r="CW315" s="184"/>
      <c r="CX315" s="184"/>
      <c r="CY315" s="184"/>
      <c r="CZ315" s="184"/>
      <c r="DA315" s="184"/>
      <c r="DB315" s="184"/>
      <c r="DC315" s="184"/>
      <c r="DD315" s="184"/>
      <c r="DE315" s="184"/>
      <c r="DF315" s="184"/>
      <c r="DG315" s="184"/>
      <c r="DH315" s="184"/>
      <c r="DI315" s="184"/>
      <c r="DJ315" s="184"/>
      <c r="DK315" s="184"/>
      <c r="DL315" s="184"/>
      <c r="DM315" s="184"/>
      <c r="DN315" s="184"/>
      <c r="DO315" s="184"/>
      <c r="DP315" s="184"/>
      <c r="DQ315" s="184"/>
      <c r="DR315" s="184"/>
      <c r="DS315" s="184"/>
      <c r="DT315" s="184"/>
      <c r="DU315" s="184"/>
      <c r="DV315" s="184"/>
      <c r="DW315" s="184"/>
      <c r="DX315" s="184"/>
      <c r="DY315" s="184"/>
      <c r="DZ315" s="184"/>
      <c r="EA315" s="184"/>
      <c r="EB315" s="184"/>
      <c r="EC315" s="184"/>
      <c r="ED315" s="184"/>
      <c r="EE315" s="184"/>
      <c r="EF315" s="184"/>
      <c r="EG315" s="184"/>
      <c r="EH315" s="184"/>
      <c r="EI315" s="184"/>
      <c r="EJ315" s="184"/>
      <c r="EK315" s="184"/>
      <c r="EL315" s="184"/>
      <c r="EM315" s="184"/>
      <c r="EN315" s="184"/>
      <c r="EO315" s="184"/>
      <c r="EP315" s="184"/>
      <c r="EQ315" s="184"/>
      <c r="ER315" s="184"/>
      <c r="ES315" s="184"/>
      <c r="ET315" s="184"/>
      <c r="EU315" s="184"/>
      <c r="EV315" s="184"/>
      <c r="EW315" s="184"/>
      <c r="EX315" s="184"/>
      <c r="EY315" s="184"/>
      <c r="EZ315" s="184"/>
      <c r="FA315" s="184"/>
      <c r="FB315" s="184"/>
      <c r="FC315" s="184"/>
      <c r="FD315" s="184"/>
      <c r="FE315" s="184"/>
      <c r="FF315" s="184"/>
      <c r="FG315" s="184"/>
      <c r="FH315" s="184"/>
      <c r="FI315" s="184"/>
      <c r="FJ315" s="184"/>
      <c r="FK315" s="184"/>
      <c r="FL315" s="184"/>
      <c r="FM315" s="184"/>
      <c r="FN315" s="184"/>
      <c r="FO315" s="184"/>
      <c r="FP315" s="184"/>
      <c r="FQ315" s="184"/>
      <c r="FR315" s="184"/>
      <c r="FS315" s="184"/>
      <c r="FT315" s="184"/>
      <c r="FU315" s="184"/>
      <c r="FV315" s="184"/>
      <c r="FW315" s="184"/>
      <c r="FX315" s="184"/>
      <c r="FY315" s="184"/>
      <c r="FZ315" s="184"/>
      <c r="GA315" s="184"/>
      <c r="GB315" s="184"/>
      <c r="GC315" s="184"/>
      <c r="GD315" s="184"/>
      <c r="GE315" s="184"/>
      <c r="GF315" s="184"/>
      <c r="GG315" s="184"/>
      <c r="GH315" s="184"/>
      <c r="GI315" s="184"/>
      <c r="GJ315" s="184"/>
      <c r="GK315" s="184"/>
      <c r="GL315" s="184"/>
      <c r="GM315" s="184"/>
      <c r="GN315" s="184"/>
      <c r="GO315" s="184"/>
      <c r="GP315" s="184"/>
      <c r="GQ315" s="184"/>
      <c r="GR315" s="184"/>
      <c r="GS315" s="184"/>
      <c r="GT315" s="184"/>
      <c r="GU315" s="184"/>
      <c r="GV315" s="184"/>
      <c r="GW315" s="184"/>
      <c r="GX315" s="184"/>
      <c r="GY315" s="184"/>
      <c r="GZ315" s="184"/>
      <c r="HA315" s="184"/>
      <c r="HB315" s="184"/>
      <c r="HC315" s="184"/>
      <c r="HD315" s="184"/>
      <c r="HE315" s="184"/>
      <c r="HF315" s="184"/>
      <c r="HG315" s="184"/>
      <c r="HH315" s="184"/>
      <c r="HI315" s="184"/>
      <c r="HJ315" s="184"/>
      <c r="HK315" s="184"/>
      <c r="HL315" s="184"/>
      <c r="HM315" s="184"/>
      <c r="HN315" s="184"/>
      <c r="HO315" s="184"/>
      <c r="HP315" s="184"/>
      <c r="HQ315" s="184"/>
      <c r="HR315" s="184"/>
      <c r="HS315" s="184"/>
      <c r="HT315" s="184"/>
      <c r="HU315" s="184"/>
      <c r="HV315" s="184"/>
      <c r="HW315" s="184"/>
      <c r="HX315" s="184"/>
      <c r="HY315" s="184"/>
      <c r="HZ315" s="184"/>
      <c r="IA315" s="184"/>
      <c r="IB315" s="184"/>
    </row>
    <row r="316" spans="3:236" ht="13.15" customHeight="1">
      <c r="C316" s="182"/>
      <c r="D316" s="183"/>
      <c r="E316" s="184"/>
      <c r="F316" s="184"/>
      <c r="G316" s="184"/>
      <c r="H316" s="184"/>
      <c r="I316" s="184"/>
      <c r="J316" s="184"/>
      <c r="K316" s="184"/>
      <c r="L316" s="184"/>
      <c r="M316" s="185"/>
      <c r="CM316" s="184"/>
      <c r="CN316" s="184"/>
      <c r="CO316" s="184"/>
      <c r="CP316" s="184"/>
      <c r="CQ316" s="184"/>
      <c r="CR316" s="184"/>
      <c r="CS316" s="184"/>
      <c r="CT316" s="184"/>
      <c r="CU316" s="184"/>
      <c r="CV316" s="184"/>
      <c r="CW316" s="184"/>
      <c r="CX316" s="184"/>
      <c r="CY316" s="184"/>
      <c r="CZ316" s="184"/>
      <c r="DA316" s="184"/>
      <c r="DB316" s="184"/>
      <c r="DC316" s="184"/>
      <c r="DD316" s="184"/>
      <c r="DE316" s="184"/>
      <c r="DF316" s="184"/>
      <c r="DG316" s="184"/>
      <c r="DH316" s="184"/>
      <c r="DI316" s="184"/>
      <c r="DJ316" s="184"/>
      <c r="DK316" s="184"/>
      <c r="DL316" s="184"/>
      <c r="DM316" s="184"/>
      <c r="DN316" s="184"/>
      <c r="DO316" s="184"/>
      <c r="DP316" s="184"/>
      <c r="DQ316" s="184"/>
      <c r="DR316" s="184"/>
      <c r="DS316" s="184"/>
      <c r="DT316" s="184"/>
      <c r="DU316" s="184"/>
      <c r="DV316" s="184"/>
      <c r="DW316" s="184"/>
      <c r="DX316" s="184"/>
      <c r="DY316" s="184"/>
      <c r="DZ316" s="184"/>
      <c r="EA316" s="184"/>
      <c r="EB316" s="184"/>
      <c r="EC316" s="184"/>
      <c r="ED316" s="184"/>
      <c r="EE316" s="184"/>
      <c r="EF316" s="184"/>
      <c r="EG316" s="184"/>
      <c r="EH316" s="184"/>
      <c r="EI316" s="184"/>
      <c r="EJ316" s="184"/>
      <c r="EK316" s="184"/>
      <c r="EL316" s="184"/>
      <c r="EM316" s="184"/>
      <c r="EN316" s="184"/>
      <c r="EO316" s="184"/>
      <c r="EP316" s="184"/>
      <c r="EQ316" s="184"/>
      <c r="ER316" s="184"/>
      <c r="ES316" s="184"/>
      <c r="ET316" s="184"/>
      <c r="EU316" s="184"/>
      <c r="EV316" s="184"/>
      <c r="EW316" s="184"/>
      <c r="EX316" s="184"/>
      <c r="EY316" s="184"/>
      <c r="EZ316" s="184"/>
      <c r="FA316" s="184"/>
      <c r="FB316" s="184"/>
      <c r="FC316" s="184"/>
      <c r="FD316" s="184"/>
      <c r="FE316" s="184"/>
      <c r="FF316" s="184"/>
      <c r="FG316" s="184"/>
      <c r="FH316" s="184"/>
      <c r="FI316" s="184"/>
      <c r="FJ316" s="184"/>
      <c r="FK316" s="184"/>
      <c r="FL316" s="184"/>
      <c r="FM316" s="184"/>
      <c r="FN316" s="184"/>
      <c r="FO316" s="184"/>
      <c r="FP316" s="184"/>
      <c r="FQ316" s="184"/>
      <c r="FR316" s="184"/>
      <c r="FS316" s="184"/>
      <c r="FT316" s="184"/>
      <c r="FU316" s="184"/>
      <c r="FV316" s="184"/>
      <c r="FW316" s="184"/>
      <c r="FX316" s="184"/>
      <c r="FY316" s="184"/>
      <c r="FZ316" s="184"/>
      <c r="GA316" s="184"/>
      <c r="GB316" s="184"/>
      <c r="GC316" s="184"/>
      <c r="GD316" s="184"/>
      <c r="GE316" s="184"/>
      <c r="GF316" s="184"/>
      <c r="GG316" s="184"/>
      <c r="GH316" s="184"/>
      <c r="GI316" s="184"/>
      <c r="GJ316" s="184"/>
      <c r="GK316" s="184"/>
      <c r="GL316" s="184"/>
      <c r="GM316" s="184"/>
      <c r="GN316" s="184"/>
      <c r="GO316" s="184"/>
      <c r="GP316" s="184"/>
      <c r="GQ316" s="184"/>
      <c r="GR316" s="184"/>
      <c r="GS316" s="184"/>
      <c r="GT316" s="184"/>
      <c r="GU316" s="184"/>
      <c r="GV316" s="184"/>
      <c r="GW316" s="184"/>
      <c r="GX316" s="184"/>
      <c r="GY316" s="184"/>
      <c r="GZ316" s="184"/>
      <c r="HA316" s="184"/>
      <c r="HB316" s="184"/>
      <c r="HC316" s="184"/>
      <c r="HD316" s="184"/>
      <c r="HE316" s="184"/>
      <c r="HF316" s="184"/>
      <c r="HG316" s="184"/>
      <c r="HH316" s="184"/>
      <c r="HI316" s="184"/>
      <c r="HJ316" s="184"/>
      <c r="HK316" s="184"/>
      <c r="HL316" s="184"/>
      <c r="HM316" s="184"/>
      <c r="HN316" s="184"/>
      <c r="HO316" s="184"/>
      <c r="HP316" s="184"/>
      <c r="HQ316" s="184"/>
      <c r="HR316" s="184"/>
      <c r="HS316" s="184"/>
      <c r="HT316" s="184"/>
      <c r="HU316" s="184"/>
      <c r="HV316" s="184"/>
      <c r="HW316" s="184"/>
      <c r="HX316" s="184"/>
      <c r="HY316" s="184"/>
      <c r="HZ316" s="184"/>
      <c r="IA316" s="184"/>
      <c r="IB316" s="184"/>
    </row>
    <row r="317" spans="3:236" ht="13.15" customHeight="1">
      <c r="C317" s="182"/>
      <c r="D317" s="183"/>
      <c r="E317" s="184"/>
      <c r="F317" s="184"/>
      <c r="G317" s="184"/>
      <c r="H317" s="184"/>
      <c r="I317" s="184"/>
      <c r="J317" s="184"/>
      <c r="K317" s="184"/>
      <c r="L317" s="184"/>
      <c r="M317" s="185"/>
      <c r="CM317" s="184"/>
      <c r="CN317" s="184"/>
      <c r="CO317" s="184"/>
      <c r="CP317" s="184"/>
      <c r="CQ317" s="184"/>
      <c r="CR317" s="184"/>
      <c r="CS317" s="184"/>
      <c r="CT317" s="184"/>
      <c r="CU317" s="184"/>
      <c r="CV317" s="184"/>
      <c r="CW317" s="184"/>
      <c r="CX317" s="184"/>
      <c r="CY317" s="184"/>
      <c r="CZ317" s="184"/>
      <c r="DA317" s="184"/>
      <c r="DB317" s="184"/>
      <c r="DC317" s="184"/>
      <c r="DD317" s="184"/>
      <c r="DE317" s="184"/>
      <c r="DF317" s="184"/>
      <c r="DG317" s="184"/>
      <c r="DH317" s="184"/>
      <c r="DI317" s="184"/>
      <c r="DJ317" s="184"/>
      <c r="DK317" s="184"/>
      <c r="DL317" s="184"/>
      <c r="DM317" s="184"/>
      <c r="DN317" s="184"/>
      <c r="DO317" s="184"/>
      <c r="DP317" s="184"/>
      <c r="DQ317" s="184"/>
      <c r="DR317" s="184"/>
      <c r="DS317" s="184"/>
      <c r="DT317" s="184"/>
      <c r="DU317" s="184"/>
      <c r="DV317" s="184"/>
      <c r="DW317" s="184"/>
      <c r="DX317" s="184"/>
      <c r="DY317" s="184"/>
      <c r="DZ317" s="184"/>
      <c r="EA317" s="184"/>
      <c r="EB317" s="184"/>
      <c r="EC317" s="184"/>
      <c r="ED317" s="184"/>
      <c r="EE317" s="184"/>
      <c r="EF317" s="184"/>
      <c r="EG317" s="184"/>
      <c r="EH317" s="184"/>
      <c r="EI317" s="184"/>
      <c r="EJ317" s="184"/>
      <c r="EK317" s="184"/>
      <c r="EL317" s="184"/>
      <c r="EM317" s="184"/>
      <c r="EN317" s="184"/>
      <c r="EO317" s="184"/>
      <c r="EP317" s="184"/>
      <c r="EQ317" s="184"/>
      <c r="ER317" s="184"/>
      <c r="ES317" s="184"/>
      <c r="ET317" s="184"/>
      <c r="EU317" s="184"/>
      <c r="EV317" s="184"/>
      <c r="EW317" s="184"/>
      <c r="EX317" s="184"/>
      <c r="EY317" s="184"/>
      <c r="EZ317" s="184"/>
      <c r="FA317" s="184"/>
      <c r="FB317" s="184"/>
      <c r="FC317" s="184"/>
      <c r="FD317" s="184"/>
      <c r="FE317" s="184"/>
      <c r="FF317" s="184"/>
      <c r="FG317" s="184"/>
      <c r="FH317" s="184"/>
      <c r="FI317" s="184"/>
      <c r="FJ317" s="184"/>
      <c r="FK317" s="184"/>
      <c r="FL317" s="184"/>
      <c r="FM317" s="184"/>
      <c r="FN317" s="184"/>
      <c r="FO317" s="184"/>
      <c r="FP317" s="184"/>
      <c r="FQ317" s="184"/>
      <c r="FR317" s="184"/>
      <c r="FS317" s="184"/>
      <c r="FT317" s="184"/>
      <c r="FU317" s="184"/>
      <c r="FV317" s="184"/>
      <c r="FW317" s="184"/>
      <c r="FX317" s="184"/>
      <c r="FY317" s="184"/>
      <c r="FZ317" s="184"/>
      <c r="GA317" s="184"/>
      <c r="GB317" s="184"/>
      <c r="GC317" s="184"/>
      <c r="GD317" s="184"/>
      <c r="GE317" s="184"/>
      <c r="GF317" s="184"/>
      <c r="GG317" s="184"/>
      <c r="GH317" s="184"/>
      <c r="GI317" s="184"/>
      <c r="GJ317" s="184"/>
      <c r="GK317" s="184"/>
      <c r="GL317" s="184"/>
      <c r="GM317" s="184"/>
      <c r="GN317" s="184"/>
      <c r="GO317" s="184"/>
      <c r="GP317" s="184"/>
      <c r="GQ317" s="184"/>
      <c r="GR317" s="184"/>
      <c r="GS317" s="184"/>
      <c r="GT317" s="184"/>
      <c r="GU317" s="184"/>
      <c r="GV317" s="184"/>
      <c r="GW317" s="184"/>
      <c r="GX317" s="184"/>
      <c r="GY317" s="184"/>
      <c r="GZ317" s="184"/>
      <c r="HA317" s="184"/>
      <c r="HB317" s="184"/>
      <c r="HC317" s="184"/>
      <c r="HD317" s="184"/>
      <c r="HE317" s="184"/>
      <c r="HF317" s="184"/>
      <c r="HG317" s="184"/>
      <c r="HH317" s="184"/>
      <c r="HI317" s="184"/>
      <c r="HJ317" s="184"/>
      <c r="HK317" s="184"/>
      <c r="HL317" s="184"/>
      <c r="HM317" s="184"/>
      <c r="HN317" s="184"/>
      <c r="HO317" s="184"/>
      <c r="HP317" s="184"/>
      <c r="HQ317" s="184"/>
      <c r="HR317" s="184"/>
      <c r="HS317" s="184"/>
      <c r="HT317" s="184"/>
      <c r="HU317" s="184"/>
      <c r="HV317" s="184"/>
      <c r="HW317" s="184"/>
      <c r="HX317" s="184"/>
      <c r="HY317" s="184"/>
      <c r="HZ317" s="184"/>
      <c r="IA317" s="184"/>
      <c r="IB317" s="184"/>
    </row>
    <row r="318" spans="3:236" ht="13.15" customHeight="1">
      <c r="C318" s="182"/>
      <c r="D318" s="183"/>
      <c r="E318" s="184"/>
      <c r="F318" s="184"/>
      <c r="G318" s="184"/>
      <c r="H318" s="184"/>
      <c r="I318" s="184"/>
      <c r="J318" s="184"/>
      <c r="K318" s="184"/>
      <c r="L318" s="184"/>
      <c r="M318" s="185"/>
      <c r="CM318" s="184"/>
      <c r="CN318" s="184"/>
      <c r="CO318" s="184"/>
      <c r="CP318" s="184"/>
      <c r="CQ318" s="184"/>
      <c r="CR318" s="184"/>
      <c r="CS318" s="184"/>
      <c r="CT318" s="184"/>
      <c r="CU318" s="184"/>
      <c r="CV318" s="184"/>
      <c r="CW318" s="184"/>
      <c r="CX318" s="184"/>
      <c r="CY318" s="184"/>
      <c r="CZ318" s="184"/>
      <c r="DA318" s="184"/>
      <c r="DB318" s="184"/>
      <c r="DC318" s="184"/>
      <c r="DD318" s="184"/>
      <c r="DE318" s="184"/>
      <c r="DF318" s="184"/>
      <c r="DG318" s="184"/>
      <c r="DH318" s="184"/>
      <c r="DI318" s="184"/>
      <c r="DJ318" s="184"/>
      <c r="DK318" s="184"/>
      <c r="DL318" s="184"/>
      <c r="DM318" s="184"/>
      <c r="DN318" s="184"/>
      <c r="DO318" s="184"/>
      <c r="DP318" s="184"/>
      <c r="DQ318" s="184"/>
      <c r="DR318" s="184"/>
      <c r="DS318" s="184"/>
      <c r="DT318" s="184"/>
      <c r="DU318" s="184"/>
      <c r="DV318" s="184"/>
      <c r="DW318" s="184"/>
      <c r="DX318" s="184"/>
      <c r="DY318" s="184"/>
      <c r="DZ318" s="184"/>
      <c r="EA318" s="184"/>
      <c r="EB318" s="184"/>
      <c r="EC318" s="184"/>
      <c r="ED318" s="184"/>
      <c r="EE318" s="184"/>
      <c r="EF318" s="184"/>
      <c r="EG318" s="184"/>
      <c r="EH318" s="184"/>
      <c r="EI318" s="184"/>
      <c r="EJ318" s="184"/>
      <c r="EK318" s="184"/>
      <c r="EL318" s="184"/>
      <c r="EM318" s="184"/>
      <c r="EN318" s="184"/>
      <c r="EO318" s="184"/>
      <c r="EP318" s="184"/>
      <c r="EQ318" s="184"/>
      <c r="ER318" s="184"/>
      <c r="ES318" s="184"/>
      <c r="ET318" s="184"/>
      <c r="EU318" s="184"/>
      <c r="EV318" s="184"/>
      <c r="EW318" s="184"/>
      <c r="EX318" s="184"/>
      <c r="EY318" s="184"/>
      <c r="EZ318" s="184"/>
      <c r="FA318" s="184"/>
      <c r="FB318" s="184"/>
      <c r="FC318" s="184"/>
      <c r="FD318" s="184"/>
      <c r="FE318" s="184"/>
      <c r="FF318" s="184"/>
      <c r="FG318" s="184"/>
      <c r="FH318" s="184"/>
      <c r="FI318" s="184"/>
      <c r="FJ318" s="184"/>
      <c r="FK318" s="184"/>
      <c r="FL318" s="184"/>
      <c r="FM318" s="184"/>
      <c r="FN318" s="184"/>
      <c r="FO318" s="184"/>
      <c r="FP318" s="184"/>
      <c r="FQ318" s="184"/>
      <c r="FR318" s="184"/>
      <c r="FS318" s="184"/>
      <c r="FT318" s="184"/>
      <c r="FU318" s="184"/>
      <c r="FV318" s="184"/>
      <c r="FW318" s="184"/>
      <c r="FX318" s="184"/>
      <c r="FY318" s="184"/>
      <c r="FZ318" s="184"/>
      <c r="GA318" s="184"/>
      <c r="GB318" s="184"/>
      <c r="GC318" s="184"/>
      <c r="GD318" s="184"/>
      <c r="GE318" s="184"/>
      <c r="GF318" s="184"/>
      <c r="GG318" s="184"/>
      <c r="GH318" s="184"/>
      <c r="GI318" s="184"/>
      <c r="GJ318" s="184"/>
      <c r="GK318" s="184"/>
      <c r="GL318" s="184"/>
      <c r="GM318" s="184"/>
      <c r="GN318" s="184"/>
      <c r="GO318" s="184"/>
      <c r="GP318" s="184"/>
      <c r="GQ318" s="184"/>
      <c r="GR318" s="184"/>
      <c r="GS318" s="184"/>
      <c r="GT318" s="184"/>
      <c r="GU318" s="184"/>
      <c r="GV318" s="184"/>
      <c r="GW318" s="184"/>
      <c r="GX318" s="184"/>
      <c r="GY318" s="184"/>
      <c r="GZ318" s="184"/>
      <c r="HA318" s="184"/>
      <c r="HB318" s="184"/>
      <c r="HC318" s="184"/>
      <c r="HD318" s="184"/>
      <c r="HE318" s="184"/>
      <c r="HF318" s="184"/>
      <c r="HG318" s="184"/>
      <c r="HH318" s="184"/>
      <c r="HI318" s="184"/>
      <c r="HJ318" s="184"/>
      <c r="HK318" s="184"/>
      <c r="HL318" s="184"/>
      <c r="HM318" s="184"/>
      <c r="HN318" s="184"/>
      <c r="HO318" s="184"/>
      <c r="HP318" s="184"/>
      <c r="HQ318" s="184"/>
      <c r="HR318" s="184"/>
      <c r="HS318" s="184"/>
      <c r="HT318" s="184"/>
      <c r="HU318" s="184"/>
      <c r="HV318" s="184"/>
      <c r="HW318" s="184"/>
      <c r="HX318" s="184"/>
      <c r="HY318" s="184"/>
      <c r="HZ318" s="184"/>
      <c r="IA318" s="184"/>
      <c r="IB318" s="184"/>
    </row>
    <row r="319" spans="3:236" ht="13.15" customHeight="1">
      <c r="C319" s="182"/>
      <c r="D319" s="183"/>
      <c r="E319" s="184"/>
      <c r="F319" s="184"/>
      <c r="G319" s="184"/>
      <c r="H319" s="184"/>
      <c r="I319" s="184"/>
      <c r="J319" s="184"/>
      <c r="K319" s="184"/>
      <c r="L319" s="184"/>
      <c r="M319" s="185"/>
      <c r="CM319" s="184"/>
      <c r="CN319" s="184"/>
      <c r="CO319" s="184"/>
      <c r="CP319" s="184"/>
      <c r="CQ319" s="184"/>
      <c r="CR319" s="184"/>
      <c r="CS319" s="184"/>
      <c r="CT319" s="184"/>
      <c r="CU319" s="184"/>
      <c r="CV319" s="184"/>
      <c r="CW319" s="184"/>
      <c r="CX319" s="184"/>
      <c r="CY319" s="184"/>
      <c r="CZ319" s="184"/>
      <c r="DA319" s="184"/>
      <c r="DB319" s="184"/>
      <c r="DC319" s="184"/>
      <c r="DD319" s="184"/>
      <c r="DE319" s="184"/>
      <c r="DF319" s="184"/>
      <c r="DG319" s="184"/>
      <c r="DH319" s="184"/>
      <c r="DI319" s="184"/>
      <c r="DJ319" s="184"/>
      <c r="DK319" s="184"/>
      <c r="DL319" s="184"/>
      <c r="DM319" s="184"/>
      <c r="DN319" s="184"/>
      <c r="DO319" s="184"/>
      <c r="DP319" s="184"/>
      <c r="DQ319" s="184"/>
      <c r="DR319" s="184"/>
      <c r="DS319" s="184"/>
      <c r="DT319" s="184"/>
      <c r="DU319" s="184"/>
      <c r="DV319" s="184"/>
      <c r="DW319" s="184"/>
      <c r="DX319" s="184"/>
      <c r="DY319" s="184"/>
      <c r="DZ319" s="184"/>
      <c r="EA319" s="184"/>
      <c r="EB319" s="184"/>
      <c r="EC319" s="184"/>
      <c r="ED319" s="184"/>
      <c r="EE319" s="184"/>
      <c r="EF319" s="184"/>
      <c r="EG319" s="184"/>
      <c r="EH319" s="184"/>
      <c r="EI319" s="184"/>
      <c r="EJ319" s="184"/>
      <c r="EK319" s="184"/>
      <c r="EL319" s="184"/>
      <c r="EM319" s="184"/>
      <c r="EN319" s="184"/>
      <c r="EO319" s="184"/>
      <c r="EP319" s="184"/>
      <c r="EQ319" s="184"/>
      <c r="ER319" s="184"/>
      <c r="ES319" s="184"/>
      <c r="ET319" s="184"/>
      <c r="EU319" s="184"/>
      <c r="EV319" s="184"/>
      <c r="EW319" s="184"/>
      <c r="EX319" s="184"/>
      <c r="EY319" s="184"/>
      <c r="EZ319" s="184"/>
      <c r="FA319" s="184"/>
      <c r="FB319" s="184"/>
      <c r="FC319" s="184"/>
      <c r="FD319" s="184"/>
      <c r="FE319" s="184"/>
      <c r="FF319" s="184"/>
      <c r="FG319" s="184"/>
      <c r="FH319" s="184"/>
      <c r="FI319" s="184"/>
      <c r="FJ319" s="184"/>
      <c r="FK319" s="184"/>
      <c r="FL319" s="184"/>
      <c r="FM319" s="184"/>
      <c r="FN319" s="184"/>
      <c r="FO319" s="184"/>
      <c r="FP319" s="184"/>
      <c r="FQ319" s="184"/>
      <c r="FR319" s="184"/>
      <c r="FS319" s="184"/>
      <c r="FT319" s="184"/>
      <c r="FU319" s="184"/>
      <c r="FV319" s="184"/>
      <c r="FW319" s="184"/>
      <c r="FX319" s="184"/>
      <c r="FY319" s="184"/>
      <c r="FZ319" s="184"/>
      <c r="GA319" s="184"/>
      <c r="GB319" s="184"/>
      <c r="GC319" s="184"/>
      <c r="GD319" s="184"/>
      <c r="GE319" s="184"/>
      <c r="GF319" s="184"/>
      <c r="GG319" s="184"/>
      <c r="GH319" s="184"/>
      <c r="GI319" s="184"/>
      <c r="GJ319" s="184"/>
      <c r="GK319" s="184"/>
      <c r="GL319" s="184"/>
      <c r="GM319" s="184"/>
      <c r="GN319" s="184"/>
      <c r="GO319" s="184"/>
      <c r="GP319" s="184"/>
      <c r="GQ319" s="184"/>
      <c r="GR319" s="184"/>
      <c r="GS319" s="184"/>
      <c r="GT319" s="184"/>
      <c r="GU319" s="184"/>
      <c r="GV319" s="184"/>
      <c r="GW319" s="184"/>
      <c r="GX319" s="184"/>
      <c r="GY319" s="184"/>
      <c r="GZ319" s="184"/>
      <c r="HA319" s="184"/>
      <c r="HB319" s="184"/>
      <c r="HC319" s="184"/>
      <c r="HD319" s="184"/>
      <c r="HE319" s="184"/>
      <c r="HF319" s="184"/>
      <c r="HG319" s="184"/>
      <c r="HH319" s="184"/>
      <c r="HI319" s="184"/>
      <c r="HJ319" s="184"/>
      <c r="HK319" s="184"/>
      <c r="HL319" s="184"/>
      <c r="HM319" s="184"/>
      <c r="HN319" s="184"/>
      <c r="HO319" s="184"/>
      <c r="HP319" s="184"/>
      <c r="HQ319" s="184"/>
      <c r="HR319" s="184"/>
      <c r="HS319" s="184"/>
      <c r="HT319" s="184"/>
      <c r="HU319" s="184"/>
      <c r="HV319" s="184"/>
      <c r="HW319" s="184"/>
      <c r="HX319" s="184"/>
      <c r="HY319" s="184"/>
      <c r="HZ319" s="184"/>
      <c r="IA319" s="184"/>
      <c r="IB319" s="184"/>
    </row>
    <row r="320" spans="3:236" ht="13.15" customHeight="1">
      <c r="C320" s="182"/>
      <c r="D320" s="183"/>
      <c r="E320" s="184"/>
      <c r="F320" s="184"/>
      <c r="G320" s="184"/>
      <c r="H320" s="184"/>
      <c r="I320" s="184"/>
      <c r="J320" s="184"/>
      <c r="K320" s="184"/>
      <c r="L320" s="184"/>
      <c r="M320" s="185"/>
      <c r="CM320" s="184"/>
      <c r="CN320" s="184"/>
      <c r="CO320" s="184"/>
      <c r="CP320" s="184"/>
      <c r="CQ320" s="184"/>
      <c r="CR320" s="184"/>
      <c r="CS320" s="184"/>
      <c r="CT320" s="184"/>
      <c r="CU320" s="184"/>
      <c r="CV320" s="184"/>
      <c r="CW320" s="184"/>
      <c r="CX320" s="184"/>
      <c r="CY320" s="184"/>
      <c r="CZ320" s="184"/>
      <c r="DA320" s="184"/>
      <c r="DB320" s="184"/>
      <c r="DC320" s="184"/>
      <c r="DD320" s="184"/>
      <c r="DE320" s="184"/>
      <c r="DF320" s="184"/>
      <c r="DG320" s="184"/>
      <c r="DH320" s="184"/>
      <c r="DI320" s="184"/>
      <c r="DJ320" s="184"/>
      <c r="DK320" s="184"/>
      <c r="DL320" s="184"/>
      <c r="DM320" s="184"/>
      <c r="DN320" s="184"/>
      <c r="DO320" s="184"/>
      <c r="DP320" s="184"/>
      <c r="DQ320" s="184"/>
      <c r="DR320" s="184"/>
      <c r="DS320" s="184"/>
      <c r="DT320" s="184"/>
      <c r="DU320" s="184"/>
      <c r="DV320" s="184"/>
      <c r="DW320" s="184"/>
      <c r="DX320" s="184"/>
      <c r="DY320" s="184"/>
      <c r="DZ320" s="184"/>
      <c r="EA320" s="184"/>
      <c r="EB320" s="184"/>
      <c r="EC320" s="184"/>
      <c r="ED320" s="184"/>
      <c r="EE320" s="184"/>
      <c r="EF320" s="184"/>
      <c r="EG320" s="184"/>
      <c r="EH320" s="184"/>
      <c r="EI320" s="184"/>
      <c r="EJ320" s="184"/>
      <c r="EK320" s="184"/>
      <c r="EL320" s="184"/>
      <c r="EM320" s="184"/>
      <c r="EN320" s="184"/>
      <c r="EO320" s="184"/>
      <c r="EP320" s="184"/>
      <c r="EQ320" s="184"/>
      <c r="ER320" s="184"/>
      <c r="ES320" s="184"/>
      <c r="ET320" s="184"/>
      <c r="EU320" s="184"/>
      <c r="EV320" s="184"/>
      <c r="EW320" s="184"/>
      <c r="EX320" s="184"/>
      <c r="EY320" s="184"/>
      <c r="EZ320" s="184"/>
      <c r="FA320" s="184"/>
      <c r="FB320" s="184"/>
      <c r="FC320" s="184"/>
      <c r="FD320" s="184"/>
      <c r="FE320" s="184"/>
      <c r="FF320" s="184"/>
      <c r="FG320" s="184"/>
      <c r="FH320" s="184"/>
      <c r="FI320" s="184"/>
      <c r="FJ320" s="184"/>
      <c r="FK320" s="184"/>
      <c r="FL320" s="184"/>
      <c r="FM320" s="184"/>
      <c r="FN320" s="184"/>
      <c r="FO320" s="184"/>
      <c r="FP320" s="184"/>
      <c r="FQ320" s="184"/>
      <c r="FR320" s="184"/>
      <c r="FS320" s="184"/>
      <c r="FT320" s="184"/>
      <c r="FU320" s="184"/>
      <c r="FV320" s="184"/>
      <c r="FW320" s="184"/>
      <c r="FX320" s="184"/>
      <c r="FY320" s="184"/>
      <c r="FZ320" s="184"/>
      <c r="GA320" s="184"/>
      <c r="GB320" s="184"/>
      <c r="GC320" s="184"/>
      <c r="GD320" s="184"/>
      <c r="GE320" s="184"/>
      <c r="GF320" s="184"/>
      <c r="GG320" s="184"/>
      <c r="GH320" s="184"/>
      <c r="GI320" s="184"/>
      <c r="GJ320" s="184"/>
      <c r="GK320" s="184"/>
      <c r="GL320" s="184"/>
      <c r="GM320" s="184"/>
      <c r="GN320" s="184"/>
      <c r="GO320" s="184"/>
      <c r="GP320" s="184"/>
      <c r="GQ320" s="184"/>
      <c r="GR320" s="184"/>
      <c r="GS320" s="184"/>
      <c r="GT320" s="184"/>
      <c r="GU320" s="184"/>
      <c r="GV320" s="184"/>
      <c r="GW320" s="184"/>
      <c r="GX320" s="184"/>
      <c r="GY320" s="184"/>
      <c r="GZ320" s="184"/>
      <c r="HA320" s="184"/>
      <c r="HB320" s="184"/>
      <c r="HC320" s="184"/>
      <c r="HD320" s="184"/>
      <c r="HE320" s="184"/>
      <c r="HF320" s="184"/>
      <c r="HG320" s="184"/>
      <c r="HH320" s="184"/>
      <c r="HI320" s="184"/>
      <c r="HJ320" s="184"/>
      <c r="HK320" s="184"/>
      <c r="HL320" s="184"/>
      <c r="HM320" s="184"/>
      <c r="HN320" s="184"/>
      <c r="HO320" s="184"/>
      <c r="HP320" s="184"/>
      <c r="HQ320" s="184"/>
      <c r="HR320" s="184"/>
      <c r="HS320" s="184"/>
      <c r="HT320" s="184"/>
      <c r="HU320" s="184"/>
      <c r="HV320" s="184"/>
      <c r="HW320" s="184"/>
      <c r="HX320" s="184"/>
      <c r="HY320" s="184"/>
      <c r="HZ320" s="184"/>
      <c r="IA320" s="184"/>
      <c r="IB320" s="184"/>
    </row>
    <row r="321" spans="3:236" ht="13.15" customHeight="1">
      <c r="C321" s="182"/>
      <c r="D321" s="183"/>
      <c r="E321" s="184"/>
      <c r="F321" s="184"/>
      <c r="G321" s="184"/>
      <c r="H321" s="184"/>
      <c r="I321" s="184"/>
      <c r="J321" s="184"/>
      <c r="K321" s="184"/>
      <c r="L321" s="184"/>
      <c r="M321" s="185"/>
      <c r="CM321" s="184"/>
      <c r="CN321" s="184"/>
      <c r="CO321" s="184"/>
      <c r="CP321" s="184"/>
      <c r="CQ321" s="184"/>
      <c r="CR321" s="184"/>
      <c r="CS321" s="184"/>
      <c r="CT321" s="184"/>
      <c r="CU321" s="184"/>
      <c r="CV321" s="184"/>
      <c r="CW321" s="184"/>
      <c r="CX321" s="184"/>
      <c r="CY321" s="184"/>
      <c r="CZ321" s="184"/>
      <c r="DA321" s="184"/>
      <c r="DB321" s="184"/>
      <c r="DC321" s="184"/>
      <c r="DD321" s="184"/>
      <c r="DE321" s="184"/>
      <c r="DF321" s="184"/>
      <c r="DG321" s="184"/>
      <c r="DH321" s="184"/>
      <c r="DI321" s="184"/>
      <c r="DJ321" s="184"/>
      <c r="DK321" s="184"/>
      <c r="DL321" s="184"/>
      <c r="DM321" s="184"/>
      <c r="DN321" s="184"/>
      <c r="DO321" s="184"/>
      <c r="DP321" s="184"/>
      <c r="DQ321" s="184"/>
      <c r="DR321" s="184"/>
      <c r="DS321" s="184"/>
      <c r="DT321" s="184"/>
      <c r="DU321" s="184"/>
      <c r="DV321" s="184"/>
      <c r="DW321" s="184"/>
      <c r="DX321" s="184"/>
      <c r="DY321" s="184"/>
      <c r="DZ321" s="184"/>
      <c r="EA321" s="184"/>
      <c r="EB321" s="184"/>
      <c r="EC321" s="184"/>
      <c r="ED321" s="184"/>
      <c r="EE321" s="184"/>
      <c r="EF321" s="184"/>
      <c r="EG321" s="184"/>
      <c r="EH321" s="184"/>
      <c r="EI321" s="184"/>
      <c r="EJ321" s="184"/>
      <c r="EK321" s="184"/>
      <c r="EL321" s="184"/>
      <c r="EM321" s="184"/>
      <c r="EN321" s="184"/>
      <c r="EO321" s="184"/>
      <c r="EP321" s="184"/>
      <c r="EQ321" s="184"/>
      <c r="ER321" s="184"/>
      <c r="ES321" s="184"/>
      <c r="ET321" s="184"/>
      <c r="EU321" s="184"/>
      <c r="EV321" s="184"/>
      <c r="EW321" s="184"/>
      <c r="EX321" s="184"/>
      <c r="EY321" s="184"/>
      <c r="EZ321" s="184"/>
      <c r="FA321" s="184"/>
      <c r="FB321" s="184"/>
      <c r="FC321" s="184"/>
      <c r="FD321" s="184"/>
      <c r="FE321" s="184"/>
      <c r="FF321" s="184"/>
      <c r="FG321" s="184"/>
      <c r="FH321" s="184"/>
      <c r="FI321" s="184"/>
      <c r="FJ321" s="184"/>
      <c r="FK321" s="184"/>
      <c r="FL321" s="184"/>
      <c r="FM321" s="184"/>
      <c r="FN321" s="184"/>
      <c r="FO321" s="184"/>
      <c r="FP321" s="184"/>
      <c r="FQ321" s="184"/>
      <c r="FR321" s="184"/>
      <c r="FS321" s="184"/>
      <c r="FT321" s="184"/>
      <c r="FU321" s="184"/>
      <c r="FV321" s="184"/>
      <c r="FW321" s="184"/>
      <c r="FX321" s="184"/>
      <c r="FY321" s="184"/>
      <c r="FZ321" s="184"/>
      <c r="GA321" s="184"/>
      <c r="GB321" s="184"/>
      <c r="GC321" s="184"/>
      <c r="GD321" s="184"/>
      <c r="GE321" s="184"/>
      <c r="GF321" s="184"/>
      <c r="GG321" s="184"/>
      <c r="GH321" s="184"/>
      <c r="GI321" s="184"/>
      <c r="GJ321" s="184"/>
      <c r="GK321" s="184"/>
      <c r="GL321" s="184"/>
      <c r="GM321" s="184"/>
      <c r="GN321" s="184"/>
      <c r="GO321" s="184"/>
      <c r="GP321" s="184"/>
      <c r="GQ321" s="184"/>
      <c r="GR321" s="184"/>
      <c r="GS321" s="184"/>
      <c r="GT321" s="184"/>
      <c r="GU321" s="184"/>
      <c r="GV321" s="184"/>
      <c r="GW321" s="184"/>
      <c r="GX321" s="184"/>
      <c r="GY321" s="184"/>
      <c r="GZ321" s="184"/>
      <c r="HA321" s="184"/>
      <c r="HB321" s="184"/>
      <c r="HC321" s="184"/>
      <c r="HD321" s="184"/>
      <c r="HE321" s="184"/>
      <c r="HF321" s="184"/>
      <c r="HG321" s="184"/>
      <c r="HH321" s="184"/>
      <c r="HI321" s="184"/>
      <c r="HJ321" s="184"/>
      <c r="HK321" s="184"/>
      <c r="HL321" s="184"/>
      <c r="HM321" s="184"/>
      <c r="HN321" s="184"/>
      <c r="HO321" s="184"/>
      <c r="HP321" s="184"/>
      <c r="HQ321" s="184"/>
      <c r="HR321" s="184"/>
      <c r="HS321" s="184"/>
      <c r="HT321" s="184"/>
      <c r="HU321" s="184"/>
      <c r="HV321" s="184"/>
      <c r="HW321" s="184"/>
      <c r="HX321" s="184"/>
      <c r="HY321" s="184"/>
      <c r="HZ321" s="184"/>
      <c r="IA321" s="184"/>
      <c r="IB321" s="184"/>
    </row>
    <row r="322" spans="3:236" ht="13.15" customHeight="1">
      <c r="C322" s="182"/>
      <c r="D322" s="183"/>
      <c r="E322" s="184"/>
      <c r="F322" s="184"/>
      <c r="G322" s="184"/>
      <c r="H322" s="184"/>
      <c r="I322" s="184"/>
      <c r="J322" s="184"/>
      <c r="K322" s="184"/>
      <c r="L322" s="184"/>
      <c r="M322" s="185"/>
      <c r="CM322" s="184"/>
      <c r="CN322" s="184"/>
      <c r="CO322" s="184"/>
      <c r="CP322" s="184"/>
      <c r="CQ322" s="184"/>
      <c r="CR322" s="184"/>
      <c r="CS322" s="184"/>
      <c r="CT322" s="184"/>
      <c r="CU322" s="184"/>
      <c r="CV322" s="184"/>
      <c r="CW322" s="184"/>
      <c r="CX322" s="184"/>
      <c r="CY322" s="184"/>
      <c r="CZ322" s="184"/>
      <c r="DA322" s="184"/>
      <c r="DB322" s="184"/>
      <c r="DC322" s="184"/>
      <c r="DD322" s="184"/>
      <c r="DE322" s="184"/>
      <c r="DF322" s="184"/>
      <c r="DG322" s="184"/>
      <c r="DH322" s="184"/>
      <c r="DI322" s="184"/>
      <c r="DJ322" s="184"/>
      <c r="DK322" s="184"/>
      <c r="DL322" s="184"/>
      <c r="DM322" s="184"/>
      <c r="DN322" s="184"/>
      <c r="DO322" s="184"/>
      <c r="DP322" s="184"/>
      <c r="DQ322" s="184"/>
      <c r="DR322" s="184"/>
      <c r="DS322" s="184"/>
      <c r="DT322" s="184"/>
      <c r="DU322" s="184"/>
      <c r="DV322" s="184"/>
      <c r="DW322" s="184"/>
      <c r="DX322" s="184"/>
      <c r="DY322" s="184"/>
      <c r="DZ322" s="184"/>
      <c r="EA322" s="184"/>
      <c r="EB322" s="184"/>
      <c r="EC322" s="184"/>
      <c r="ED322" s="184"/>
      <c r="EE322" s="184"/>
      <c r="EF322" s="184"/>
      <c r="EG322" s="184"/>
      <c r="EH322" s="184"/>
      <c r="EI322" s="184"/>
      <c r="EJ322" s="184"/>
      <c r="EK322" s="184"/>
      <c r="EL322" s="184"/>
      <c r="EM322" s="184"/>
      <c r="EN322" s="184"/>
      <c r="EO322" s="184"/>
      <c r="EP322" s="184"/>
      <c r="EQ322" s="184"/>
      <c r="ER322" s="184"/>
      <c r="ES322" s="184"/>
      <c r="ET322" s="184"/>
      <c r="EU322" s="184"/>
      <c r="EV322" s="184"/>
      <c r="EW322" s="184"/>
      <c r="EX322" s="184"/>
      <c r="EY322" s="184"/>
      <c r="EZ322" s="184"/>
      <c r="FA322" s="184"/>
      <c r="FB322" s="184"/>
      <c r="FC322" s="184"/>
      <c r="FD322" s="184"/>
      <c r="FE322" s="184"/>
      <c r="FF322" s="184"/>
      <c r="FG322" s="184"/>
      <c r="FH322" s="184"/>
      <c r="FI322" s="184"/>
      <c r="FJ322" s="184"/>
      <c r="FK322" s="184"/>
      <c r="FL322" s="184"/>
      <c r="FM322" s="184"/>
      <c r="FN322" s="184"/>
      <c r="FO322" s="184"/>
      <c r="FP322" s="184"/>
      <c r="FQ322" s="184"/>
      <c r="FR322" s="184"/>
      <c r="FS322" s="184"/>
      <c r="FT322" s="184"/>
      <c r="FU322" s="184"/>
      <c r="FV322" s="184"/>
      <c r="FW322" s="184"/>
      <c r="FX322" s="184"/>
      <c r="FY322" s="184"/>
      <c r="FZ322" s="184"/>
      <c r="GA322" s="184"/>
      <c r="GB322" s="184"/>
      <c r="GC322" s="184"/>
      <c r="GD322" s="184"/>
      <c r="GE322" s="184"/>
      <c r="GF322" s="184"/>
      <c r="GG322" s="184"/>
      <c r="GH322" s="184"/>
      <c r="GI322" s="184"/>
      <c r="GJ322" s="184"/>
      <c r="GK322" s="184"/>
      <c r="GL322" s="184"/>
      <c r="GM322" s="184"/>
      <c r="GN322" s="184"/>
      <c r="GO322" s="184"/>
      <c r="GP322" s="184"/>
      <c r="GQ322" s="184"/>
      <c r="GR322" s="184"/>
      <c r="GS322" s="184"/>
      <c r="GT322" s="184"/>
      <c r="GU322" s="184"/>
      <c r="GV322" s="184"/>
      <c r="GW322" s="184"/>
      <c r="GX322" s="184"/>
      <c r="GY322" s="184"/>
      <c r="GZ322" s="184"/>
      <c r="HA322" s="184"/>
      <c r="HB322" s="184"/>
      <c r="HC322" s="184"/>
      <c r="HD322" s="184"/>
      <c r="HE322" s="184"/>
      <c r="HF322" s="184"/>
      <c r="HG322" s="184"/>
      <c r="HH322" s="184"/>
      <c r="HI322" s="184"/>
      <c r="HJ322" s="184"/>
      <c r="HK322" s="184"/>
      <c r="HL322" s="184"/>
      <c r="HM322" s="184"/>
      <c r="HN322" s="184"/>
      <c r="HO322" s="184"/>
      <c r="HP322" s="184"/>
      <c r="HQ322" s="184"/>
      <c r="HR322" s="184"/>
      <c r="HS322" s="184"/>
      <c r="HT322" s="184"/>
      <c r="HU322" s="184"/>
      <c r="HV322" s="184"/>
      <c r="HW322" s="184"/>
      <c r="HX322" s="184"/>
      <c r="HY322" s="184"/>
      <c r="HZ322" s="184"/>
      <c r="IA322" s="184"/>
      <c r="IB322" s="184"/>
    </row>
    <row r="323" spans="3:236" ht="13.15" customHeight="1">
      <c r="C323" s="182"/>
      <c r="D323" s="183"/>
      <c r="E323" s="184"/>
      <c r="F323" s="184"/>
      <c r="G323" s="184"/>
      <c r="H323" s="184"/>
      <c r="I323" s="184"/>
      <c r="J323" s="184"/>
      <c r="K323" s="184"/>
      <c r="L323" s="184"/>
      <c r="M323" s="185"/>
      <c r="CM323" s="184"/>
      <c r="CN323" s="184"/>
      <c r="CO323" s="184"/>
      <c r="CP323" s="184"/>
      <c r="CQ323" s="184"/>
      <c r="CR323" s="184"/>
      <c r="CS323" s="184"/>
      <c r="CT323" s="184"/>
      <c r="CU323" s="184"/>
      <c r="CV323" s="184"/>
      <c r="CW323" s="184"/>
      <c r="CX323" s="184"/>
      <c r="CY323" s="184"/>
      <c r="CZ323" s="184"/>
      <c r="DA323" s="184"/>
      <c r="DB323" s="184"/>
      <c r="DC323" s="184"/>
      <c r="DD323" s="184"/>
      <c r="DE323" s="184"/>
      <c r="DF323" s="184"/>
      <c r="DG323" s="184"/>
      <c r="DH323" s="184"/>
      <c r="DI323" s="184"/>
      <c r="DJ323" s="184"/>
      <c r="DK323" s="184"/>
      <c r="DL323" s="184"/>
      <c r="DM323" s="184"/>
      <c r="DN323" s="184"/>
      <c r="DO323" s="184"/>
      <c r="DP323" s="184"/>
      <c r="DQ323" s="184"/>
      <c r="DR323" s="184"/>
      <c r="DS323" s="184"/>
      <c r="DT323" s="184"/>
      <c r="DU323" s="184"/>
      <c r="DV323" s="184"/>
      <c r="DW323" s="184"/>
      <c r="DX323" s="184"/>
      <c r="DY323" s="184"/>
      <c r="DZ323" s="184"/>
      <c r="EA323" s="184"/>
      <c r="EB323" s="184"/>
      <c r="EC323" s="184"/>
      <c r="ED323" s="184"/>
      <c r="EE323" s="184"/>
      <c r="EF323" s="184"/>
      <c r="EG323" s="184"/>
      <c r="EH323" s="184"/>
      <c r="EI323" s="184"/>
      <c r="EJ323" s="184"/>
      <c r="EK323" s="184"/>
      <c r="EL323" s="184"/>
      <c r="EM323" s="184"/>
      <c r="EN323" s="184"/>
      <c r="EO323" s="184"/>
      <c r="EP323" s="184"/>
      <c r="EQ323" s="184"/>
      <c r="ER323" s="184"/>
      <c r="ES323" s="184"/>
      <c r="ET323" s="184"/>
      <c r="EU323" s="184"/>
      <c r="EV323" s="184"/>
      <c r="EW323" s="184"/>
      <c r="EX323" s="184"/>
      <c r="EY323" s="184"/>
      <c r="EZ323" s="184"/>
      <c r="FA323" s="184"/>
      <c r="FB323" s="184"/>
      <c r="FC323" s="184"/>
      <c r="FD323" s="184"/>
      <c r="FE323" s="184"/>
      <c r="FF323" s="184"/>
      <c r="FG323" s="184"/>
      <c r="FH323" s="184"/>
      <c r="FI323" s="184"/>
      <c r="FJ323" s="184"/>
      <c r="FK323" s="184"/>
      <c r="FL323" s="184"/>
      <c r="FM323" s="184"/>
      <c r="FN323" s="184"/>
      <c r="FO323" s="184"/>
      <c r="FP323" s="184"/>
      <c r="FQ323" s="184"/>
      <c r="FR323" s="184"/>
      <c r="FS323" s="184"/>
      <c r="FT323" s="184"/>
      <c r="FU323" s="184"/>
      <c r="FV323" s="184"/>
      <c r="FW323" s="184"/>
      <c r="FX323" s="184"/>
      <c r="FY323" s="184"/>
      <c r="FZ323" s="184"/>
      <c r="GA323" s="184"/>
      <c r="GB323" s="184"/>
      <c r="GC323" s="184"/>
      <c r="GD323" s="184"/>
      <c r="GE323" s="184"/>
      <c r="GF323" s="184"/>
      <c r="GG323" s="184"/>
      <c r="GH323" s="184"/>
      <c r="GI323" s="184"/>
      <c r="GJ323" s="184"/>
      <c r="GK323" s="184"/>
      <c r="GL323" s="184"/>
      <c r="GM323" s="184"/>
      <c r="GN323" s="184"/>
      <c r="GO323" s="184"/>
      <c r="GP323" s="184"/>
      <c r="GQ323" s="184"/>
      <c r="GR323" s="184"/>
      <c r="GS323" s="184"/>
      <c r="GT323" s="184"/>
      <c r="GU323" s="184"/>
      <c r="GV323" s="184"/>
      <c r="GW323" s="184"/>
      <c r="GX323" s="184"/>
      <c r="GY323" s="184"/>
      <c r="GZ323" s="184"/>
      <c r="HA323" s="184"/>
      <c r="HB323" s="184"/>
      <c r="HC323" s="184"/>
      <c r="HD323" s="184"/>
      <c r="HE323" s="184"/>
      <c r="HF323" s="184"/>
      <c r="HG323" s="184"/>
      <c r="HH323" s="184"/>
      <c r="HI323" s="184"/>
      <c r="HJ323" s="184"/>
      <c r="HK323" s="184"/>
      <c r="HL323" s="184"/>
      <c r="HM323" s="184"/>
      <c r="HN323" s="184"/>
      <c r="HO323" s="184"/>
      <c r="HP323" s="184"/>
      <c r="HQ323" s="184"/>
      <c r="HR323" s="184"/>
      <c r="HS323" s="184"/>
      <c r="HT323" s="184"/>
      <c r="HU323" s="184"/>
      <c r="HV323" s="184"/>
      <c r="HW323" s="184"/>
      <c r="HX323" s="184"/>
      <c r="HY323" s="184"/>
      <c r="HZ323" s="184"/>
      <c r="IA323" s="184"/>
      <c r="IB323" s="184"/>
    </row>
    <row r="324" spans="3:236" ht="13.15" customHeight="1">
      <c r="C324" s="182"/>
      <c r="D324" s="183"/>
      <c r="E324" s="184"/>
      <c r="F324" s="184"/>
      <c r="G324" s="184"/>
      <c r="H324" s="184"/>
      <c r="I324" s="184"/>
      <c r="J324" s="184"/>
      <c r="K324" s="184"/>
      <c r="L324" s="184"/>
      <c r="M324" s="185"/>
      <c r="CM324" s="184"/>
      <c r="CN324" s="184"/>
      <c r="CO324" s="184"/>
      <c r="CP324" s="184"/>
      <c r="CQ324" s="184"/>
      <c r="CR324" s="184"/>
      <c r="CS324" s="184"/>
      <c r="CT324" s="184"/>
      <c r="CU324" s="184"/>
      <c r="CV324" s="184"/>
      <c r="CW324" s="184"/>
      <c r="CX324" s="184"/>
      <c r="CY324" s="184"/>
      <c r="CZ324" s="184"/>
      <c r="DA324" s="184"/>
      <c r="DB324" s="184"/>
      <c r="DC324" s="184"/>
      <c r="DD324" s="184"/>
      <c r="DE324" s="184"/>
      <c r="DF324" s="184"/>
      <c r="DG324" s="184"/>
      <c r="DH324" s="184"/>
      <c r="DI324" s="184"/>
      <c r="DJ324" s="184"/>
      <c r="DK324" s="184"/>
      <c r="DL324" s="184"/>
      <c r="DM324" s="184"/>
      <c r="DN324" s="184"/>
      <c r="DO324" s="184"/>
      <c r="DP324" s="184"/>
      <c r="DQ324" s="184"/>
      <c r="DR324" s="184"/>
      <c r="DS324" s="184"/>
      <c r="DT324" s="184"/>
      <c r="DU324" s="184"/>
      <c r="DV324" s="184"/>
      <c r="DW324" s="184"/>
      <c r="DX324" s="184"/>
      <c r="DY324" s="184"/>
      <c r="DZ324" s="184"/>
      <c r="EA324" s="184"/>
      <c r="EB324" s="184"/>
      <c r="EC324" s="184"/>
      <c r="ED324" s="184"/>
      <c r="EE324" s="184"/>
      <c r="EF324" s="184"/>
      <c r="EG324" s="184"/>
      <c r="EH324" s="184"/>
      <c r="EI324" s="184"/>
      <c r="EJ324" s="184"/>
      <c r="EK324" s="184"/>
      <c r="EL324" s="184"/>
      <c r="EM324" s="184"/>
      <c r="EN324" s="184"/>
      <c r="EO324" s="184"/>
      <c r="EP324" s="184"/>
      <c r="EQ324" s="184"/>
      <c r="ER324" s="184"/>
      <c r="ES324" s="184"/>
      <c r="ET324" s="184"/>
      <c r="EU324" s="184"/>
      <c r="EV324" s="184"/>
      <c r="EW324" s="184"/>
      <c r="EX324" s="184"/>
      <c r="EY324" s="184"/>
      <c r="EZ324" s="184"/>
      <c r="FA324" s="184"/>
      <c r="FB324" s="184"/>
      <c r="FC324" s="184"/>
      <c r="FD324" s="184"/>
      <c r="FE324" s="184"/>
      <c r="FF324" s="184"/>
      <c r="FG324" s="184"/>
      <c r="FH324" s="184"/>
      <c r="FI324" s="184"/>
      <c r="FJ324" s="184"/>
      <c r="FK324" s="184"/>
      <c r="FL324" s="184"/>
      <c r="FM324" s="184"/>
      <c r="FN324" s="184"/>
      <c r="FO324" s="184"/>
      <c r="FP324" s="184"/>
      <c r="FQ324" s="184"/>
      <c r="FR324" s="184"/>
      <c r="FS324" s="184"/>
      <c r="FT324" s="184"/>
      <c r="FU324" s="184"/>
      <c r="FV324" s="184"/>
      <c r="FW324" s="184"/>
      <c r="FX324" s="184"/>
      <c r="FY324" s="184"/>
      <c r="FZ324" s="184"/>
      <c r="GA324" s="184"/>
      <c r="GB324" s="184"/>
      <c r="GC324" s="184"/>
      <c r="GD324" s="184"/>
      <c r="GE324" s="184"/>
      <c r="GF324" s="184"/>
      <c r="GG324" s="184"/>
      <c r="GH324" s="184"/>
      <c r="GI324" s="184"/>
      <c r="GJ324" s="184"/>
      <c r="GK324" s="184"/>
      <c r="GL324" s="184"/>
      <c r="GM324" s="184"/>
      <c r="GN324" s="184"/>
      <c r="GO324" s="184"/>
      <c r="GP324" s="184"/>
      <c r="GQ324" s="184"/>
      <c r="GR324" s="184"/>
      <c r="GS324" s="184"/>
      <c r="GT324" s="184"/>
      <c r="GU324" s="184"/>
      <c r="GV324" s="184"/>
      <c r="GW324" s="184"/>
      <c r="GX324" s="184"/>
      <c r="GY324" s="184"/>
      <c r="GZ324" s="184"/>
      <c r="HA324" s="184"/>
      <c r="HB324" s="184"/>
      <c r="HC324" s="184"/>
      <c r="HD324" s="184"/>
      <c r="HE324" s="184"/>
      <c r="HF324" s="184"/>
      <c r="HG324" s="184"/>
      <c r="HH324" s="184"/>
      <c r="HI324" s="184"/>
      <c r="HJ324" s="184"/>
      <c r="HK324" s="184"/>
      <c r="HL324" s="184"/>
      <c r="HM324" s="184"/>
      <c r="HN324" s="184"/>
      <c r="HO324" s="184"/>
      <c r="HP324" s="184"/>
      <c r="HQ324" s="184"/>
      <c r="HR324" s="184"/>
      <c r="HS324" s="184"/>
      <c r="HT324" s="184"/>
      <c r="HU324" s="184"/>
      <c r="HV324" s="184"/>
      <c r="HW324" s="184"/>
      <c r="HX324" s="184"/>
      <c r="HY324" s="184"/>
      <c r="HZ324" s="184"/>
      <c r="IA324" s="184"/>
      <c r="IB324" s="184"/>
    </row>
    <row r="325" spans="3:236" ht="13.15" customHeight="1">
      <c r="C325" s="182"/>
      <c r="D325" s="183"/>
      <c r="E325" s="184"/>
      <c r="F325" s="184"/>
      <c r="G325" s="184"/>
      <c r="H325" s="184"/>
      <c r="I325" s="184"/>
      <c r="J325" s="184"/>
      <c r="K325" s="184"/>
      <c r="L325" s="184"/>
      <c r="M325" s="185"/>
      <c r="CM325" s="184"/>
      <c r="CN325" s="184"/>
      <c r="CO325" s="184"/>
      <c r="CP325" s="184"/>
      <c r="CQ325" s="184"/>
      <c r="CR325" s="184"/>
      <c r="CS325" s="184"/>
      <c r="CT325" s="184"/>
      <c r="CU325" s="184"/>
      <c r="CV325" s="184"/>
      <c r="CW325" s="184"/>
      <c r="CX325" s="184"/>
      <c r="CY325" s="184"/>
      <c r="CZ325" s="184"/>
      <c r="DA325" s="184"/>
      <c r="DB325" s="184"/>
      <c r="DC325" s="184"/>
      <c r="DD325" s="184"/>
      <c r="DE325" s="184"/>
      <c r="DF325" s="184"/>
      <c r="DG325" s="184"/>
      <c r="DH325" s="184"/>
      <c r="DI325" s="184"/>
      <c r="DJ325" s="184"/>
      <c r="DK325" s="184"/>
      <c r="DL325" s="184"/>
      <c r="DM325" s="184"/>
      <c r="DN325" s="184"/>
      <c r="DO325" s="184"/>
      <c r="DP325" s="184"/>
      <c r="DQ325" s="184"/>
      <c r="DR325" s="184"/>
      <c r="DS325" s="184"/>
      <c r="DT325" s="184"/>
      <c r="DU325" s="184"/>
      <c r="DV325" s="184"/>
      <c r="DW325" s="184"/>
      <c r="DX325" s="184"/>
      <c r="DY325" s="184"/>
      <c r="DZ325" s="184"/>
      <c r="EA325" s="184"/>
      <c r="EB325" s="184"/>
      <c r="EC325" s="184"/>
      <c r="ED325" s="184"/>
      <c r="EE325" s="184"/>
      <c r="EF325" s="184"/>
      <c r="EG325" s="184"/>
      <c r="EH325" s="184"/>
      <c r="EI325" s="184"/>
      <c r="EJ325" s="184"/>
      <c r="EK325" s="184"/>
      <c r="EL325" s="184"/>
      <c r="EM325" s="184"/>
      <c r="EN325" s="184"/>
      <c r="EO325" s="184"/>
      <c r="EP325" s="184"/>
      <c r="EQ325" s="184"/>
      <c r="ER325" s="184"/>
      <c r="ES325" s="184"/>
      <c r="ET325" s="184"/>
      <c r="EU325" s="184"/>
      <c r="EV325" s="184"/>
      <c r="EW325" s="184"/>
      <c r="EX325" s="184"/>
      <c r="EY325" s="184"/>
      <c r="EZ325" s="184"/>
      <c r="FA325" s="184"/>
      <c r="FB325" s="184"/>
      <c r="FC325" s="184"/>
      <c r="FD325" s="184"/>
      <c r="FE325" s="184"/>
      <c r="FF325" s="184"/>
      <c r="FG325" s="184"/>
      <c r="FH325" s="184"/>
      <c r="FI325" s="184"/>
      <c r="FJ325" s="184"/>
      <c r="FK325" s="184"/>
      <c r="FL325" s="184"/>
      <c r="FM325" s="184"/>
      <c r="FN325" s="184"/>
      <c r="FO325" s="184"/>
      <c r="FP325" s="184"/>
      <c r="FQ325" s="184"/>
      <c r="FR325" s="184"/>
      <c r="FS325" s="184"/>
      <c r="FT325" s="184"/>
      <c r="FU325" s="184"/>
      <c r="FV325" s="184"/>
      <c r="FW325" s="184"/>
      <c r="FX325" s="184"/>
      <c r="FY325" s="184"/>
      <c r="FZ325" s="184"/>
      <c r="GA325" s="184"/>
      <c r="GB325" s="184"/>
      <c r="GC325" s="184"/>
      <c r="GD325" s="184"/>
      <c r="GE325" s="184"/>
      <c r="GF325" s="184"/>
      <c r="GG325" s="184"/>
      <c r="GH325" s="184"/>
      <c r="GI325" s="184"/>
      <c r="GJ325" s="184"/>
      <c r="GK325" s="184"/>
      <c r="GL325" s="184"/>
      <c r="GM325" s="184"/>
      <c r="GN325" s="184"/>
      <c r="GO325" s="184"/>
      <c r="GP325" s="184"/>
      <c r="GQ325" s="184"/>
      <c r="GR325" s="184"/>
      <c r="GS325" s="184"/>
      <c r="GT325" s="184"/>
      <c r="GU325" s="184"/>
      <c r="GV325" s="184"/>
      <c r="GW325" s="184"/>
      <c r="GX325" s="184"/>
      <c r="GY325" s="184"/>
      <c r="GZ325" s="184"/>
      <c r="HA325" s="184"/>
      <c r="HB325" s="184"/>
      <c r="HC325" s="184"/>
      <c r="HD325" s="184"/>
      <c r="HE325" s="184"/>
      <c r="HF325" s="184"/>
      <c r="HG325" s="184"/>
      <c r="HH325" s="184"/>
      <c r="HI325" s="184"/>
      <c r="HJ325" s="184"/>
      <c r="HK325" s="184"/>
      <c r="HL325" s="184"/>
      <c r="HM325" s="184"/>
      <c r="HN325" s="184"/>
      <c r="HO325" s="184"/>
      <c r="HP325" s="184"/>
      <c r="HQ325" s="184"/>
      <c r="HR325" s="184"/>
      <c r="HS325" s="184"/>
      <c r="HT325" s="184"/>
      <c r="HU325" s="184"/>
      <c r="HV325" s="184"/>
      <c r="HW325" s="184"/>
      <c r="HX325" s="184"/>
      <c r="HY325" s="184"/>
      <c r="HZ325" s="184"/>
      <c r="IA325" s="184"/>
      <c r="IB325" s="184"/>
    </row>
    <row r="326" spans="3:236" ht="13.15" customHeight="1">
      <c r="C326" s="182"/>
      <c r="D326" s="183"/>
      <c r="E326" s="184"/>
      <c r="F326" s="184"/>
      <c r="G326" s="184"/>
      <c r="H326" s="184"/>
      <c r="I326" s="184"/>
      <c r="J326" s="184"/>
      <c r="K326" s="184"/>
      <c r="L326" s="184"/>
      <c r="M326" s="185"/>
      <c r="CM326" s="184"/>
      <c r="CN326" s="184"/>
      <c r="CO326" s="184"/>
      <c r="CP326" s="184"/>
      <c r="CQ326" s="184"/>
      <c r="CR326" s="184"/>
      <c r="CS326" s="184"/>
      <c r="CT326" s="184"/>
      <c r="CU326" s="184"/>
      <c r="CV326" s="184"/>
      <c r="CW326" s="184"/>
      <c r="CX326" s="184"/>
      <c r="CY326" s="184"/>
      <c r="CZ326" s="184"/>
      <c r="DA326" s="184"/>
      <c r="DB326" s="184"/>
      <c r="DC326" s="184"/>
      <c r="DD326" s="184"/>
      <c r="DE326" s="184"/>
      <c r="DF326" s="184"/>
      <c r="DG326" s="184"/>
      <c r="DH326" s="184"/>
      <c r="DI326" s="184"/>
      <c r="DJ326" s="184"/>
      <c r="DK326" s="184"/>
      <c r="DL326" s="184"/>
      <c r="DM326" s="184"/>
      <c r="DN326" s="184"/>
      <c r="DO326" s="184"/>
      <c r="DP326" s="184"/>
      <c r="DQ326" s="184"/>
      <c r="DR326" s="184"/>
      <c r="DS326" s="184"/>
      <c r="DT326" s="184"/>
      <c r="DU326" s="184"/>
      <c r="DV326" s="184"/>
      <c r="DW326" s="184"/>
      <c r="DX326" s="184"/>
      <c r="DY326" s="184"/>
      <c r="DZ326" s="184"/>
      <c r="EA326" s="184"/>
      <c r="EB326" s="184"/>
      <c r="EC326" s="184"/>
      <c r="ED326" s="184"/>
      <c r="EE326" s="184"/>
      <c r="EF326" s="184"/>
      <c r="EG326" s="184"/>
      <c r="EH326" s="184"/>
      <c r="EI326" s="184"/>
      <c r="EJ326" s="184"/>
      <c r="EK326" s="184"/>
      <c r="EL326" s="184"/>
      <c r="EM326" s="184"/>
      <c r="EN326" s="184"/>
      <c r="EO326" s="184"/>
      <c r="EP326" s="184"/>
      <c r="EQ326" s="184"/>
      <c r="ER326" s="184"/>
      <c r="ES326" s="184"/>
      <c r="ET326" s="184"/>
      <c r="EU326" s="184"/>
      <c r="EV326" s="184"/>
      <c r="EW326" s="184"/>
      <c r="EX326" s="184"/>
      <c r="EY326" s="184"/>
      <c r="EZ326" s="184"/>
      <c r="FA326" s="184"/>
      <c r="FB326" s="184"/>
      <c r="FC326" s="184"/>
      <c r="FD326" s="184"/>
      <c r="FE326" s="184"/>
      <c r="FF326" s="184"/>
      <c r="FG326" s="184"/>
      <c r="FH326" s="184"/>
      <c r="FI326" s="184"/>
      <c r="FJ326" s="184"/>
      <c r="FK326" s="184"/>
      <c r="FL326" s="184"/>
      <c r="FM326" s="184"/>
      <c r="FN326" s="184"/>
      <c r="FO326" s="184"/>
      <c r="FP326" s="184"/>
      <c r="FQ326" s="184"/>
      <c r="FR326" s="184"/>
      <c r="FS326" s="184"/>
      <c r="FT326" s="184"/>
      <c r="FU326" s="184"/>
      <c r="FV326" s="184"/>
      <c r="FW326" s="184"/>
      <c r="FX326" s="184"/>
      <c r="FY326" s="184"/>
      <c r="FZ326" s="184"/>
      <c r="GA326" s="184"/>
      <c r="GB326" s="184"/>
      <c r="GC326" s="184"/>
      <c r="GD326" s="184"/>
      <c r="GE326" s="184"/>
      <c r="GF326" s="184"/>
      <c r="GG326" s="184"/>
      <c r="GH326" s="184"/>
      <c r="GI326" s="184"/>
      <c r="GJ326" s="184"/>
      <c r="GK326" s="184"/>
      <c r="GL326" s="184"/>
      <c r="GM326" s="184"/>
      <c r="GN326" s="184"/>
      <c r="GO326" s="184"/>
      <c r="GP326" s="184"/>
      <c r="GQ326" s="184"/>
      <c r="GR326" s="184"/>
      <c r="GS326" s="184"/>
      <c r="GT326" s="184"/>
      <c r="GU326" s="184"/>
      <c r="GV326" s="184"/>
      <c r="GW326" s="184"/>
      <c r="GX326" s="184"/>
      <c r="GY326" s="184"/>
      <c r="GZ326" s="184"/>
      <c r="HA326" s="184"/>
      <c r="HB326" s="184"/>
      <c r="HC326" s="184"/>
      <c r="HD326" s="184"/>
      <c r="HE326" s="184"/>
      <c r="HF326" s="184"/>
      <c r="HG326" s="184"/>
      <c r="HH326" s="184"/>
      <c r="HI326" s="184"/>
      <c r="HJ326" s="184"/>
      <c r="HK326" s="184"/>
      <c r="HL326" s="184"/>
      <c r="HM326" s="184"/>
      <c r="HN326" s="184"/>
      <c r="HO326" s="184"/>
      <c r="HP326" s="184"/>
      <c r="HQ326" s="184"/>
      <c r="HR326" s="184"/>
      <c r="HS326" s="184"/>
      <c r="HT326" s="184"/>
      <c r="HU326" s="184"/>
      <c r="HV326" s="184"/>
      <c r="HW326" s="184"/>
      <c r="HX326" s="184"/>
      <c r="HY326" s="184"/>
      <c r="HZ326" s="184"/>
      <c r="IA326" s="184"/>
      <c r="IB326" s="184"/>
    </row>
    <row r="327" spans="3:236" ht="13.15" customHeight="1">
      <c r="C327" s="182"/>
      <c r="D327" s="183"/>
      <c r="E327" s="184"/>
      <c r="F327" s="184"/>
      <c r="G327" s="184"/>
      <c r="H327" s="184"/>
      <c r="I327" s="184"/>
      <c r="J327" s="184"/>
      <c r="K327" s="184"/>
      <c r="L327" s="184"/>
      <c r="M327" s="185"/>
      <c r="CM327" s="184"/>
      <c r="CN327" s="184"/>
      <c r="CO327" s="184"/>
      <c r="CP327" s="184"/>
      <c r="CQ327" s="184"/>
      <c r="CR327" s="184"/>
      <c r="CS327" s="184"/>
      <c r="CT327" s="184"/>
      <c r="CU327" s="184"/>
      <c r="CV327" s="184"/>
      <c r="CW327" s="184"/>
      <c r="CX327" s="184"/>
      <c r="CY327" s="184"/>
      <c r="CZ327" s="184"/>
      <c r="DA327" s="184"/>
      <c r="DB327" s="184"/>
      <c r="DC327" s="184"/>
      <c r="DD327" s="184"/>
      <c r="DE327" s="184"/>
      <c r="DF327" s="184"/>
      <c r="DG327" s="184"/>
      <c r="DH327" s="184"/>
      <c r="DI327" s="184"/>
      <c r="DJ327" s="184"/>
      <c r="DK327" s="184"/>
      <c r="DL327" s="184"/>
      <c r="DM327" s="184"/>
      <c r="DN327" s="184"/>
      <c r="DO327" s="184"/>
      <c r="DP327" s="184"/>
      <c r="DQ327" s="184"/>
      <c r="DR327" s="184"/>
      <c r="DS327" s="184"/>
      <c r="DT327" s="184"/>
      <c r="DU327" s="184"/>
      <c r="DV327" s="184"/>
      <c r="DW327" s="184"/>
      <c r="DX327" s="184"/>
      <c r="DY327" s="184"/>
      <c r="DZ327" s="184"/>
      <c r="EA327" s="184"/>
      <c r="EB327" s="184"/>
      <c r="EC327" s="184"/>
      <c r="ED327" s="184"/>
      <c r="EE327" s="184"/>
      <c r="EF327" s="184"/>
      <c r="EG327" s="184"/>
      <c r="EH327" s="184"/>
      <c r="EI327" s="184"/>
      <c r="EJ327" s="184"/>
      <c r="EK327" s="184"/>
      <c r="EL327" s="184"/>
      <c r="EM327" s="184"/>
      <c r="EN327" s="184"/>
      <c r="EO327" s="184"/>
      <c r="EP327" s="184"/>
      <c r="EQ327" s="184"/>
      <c r="ER327" s="184"/>
      <c r="ES327" s="184"/>
      <c r="ET327" s="184"/>
      <c r="EU327" s="184"/>
      <c r="EV327" s="184"/>
      <c r="EW327" s="184"/>
      <c r="EX327" s="184"/>
      <c r="EY327" s="184"/>
      <c r="EZ327" s="184"/>
      <c r="FA327" s="184"/>
      <c r="FB327" s="184"/>
      <c r="FC327" s="184"/>
      <c r="FD327" s="184"/>
      <c r="FE327" s="184"/>
      <c r="FF327" s="184"/>
      <c r="FG327" s="184"/>
      <c r="FH327" s="184"/>
      <c r="FI327" s="184"/>
      <c r="FJ327" s="184"/>
      <c r="FK327" s="184"/>
      <c r="FL327" s="184"/>
      <c r="FM327" s="184"/>
      <c r="FN327" s="184"/>
      <c r="FO327" s="184"/>
      <c r="FP327" s="184"/>
      <c r="FQ327" s="184"/>
      <c r="FR327" s="184"/>
      <c r="FS327" s="184"/>
      <c r="FT327" s="184"/>
      <c r="FU327" s="184"/>
      <c r="FV327" s="184"/>
      <c r="FW327" s="184"/>
      <c r="FX327" s="184"/>
      <c r="FY327" s="184"/>
      <c r="FZ327" s="184"/>
      <c r="GA327" s="184"/>
      <c r="GB327" s="184"/>
      <c r="GC327" s="184"/>
      <c r="GD327" s="184"/>
      <c r="GE327" s="184"/>
      <c r="GF327" s="184"/>
      <c r="GG327" s="184"/>
      <c r="GH327" s="184"/>
      <c r="GI327" s="184"/>
      <c r="GJ327" s="184"/>
      <c r="GK327" s="184"/>
      <c r="GL327" s="184"/>
      <c r="GM327" s="184"/>
      <c r="GN327" s="184"/>
      <c r="GO327" s="184"/>
      <c r="GP327" s="184"/>
      <c r="GQ327" s="184"/>
      <c r="GR327" s="184"/>
      <c r="GS327" s="184"/>
      <c r="GT327" s="184"/>
      <c r="GU327" s="184"/>
      <c r="GV327" s="184"/>
      <c r="GW327" s="184"/>
      <c r="GX327" s="184"/>
      <c r="GY327" s="184"/>
      <c r="GZ327" s="184"/>
      <c r="HA327" s="184"/>
      <c r="HB327" s="184"/>
      <c r="HC327" s="184"/>
      <c r="HD327" s="184"/>
      <c r="HE327" s="184"/>
      <c r="HF327" s="184"/>
      <c r="HG327" s="184"/>
      <c r="HH327" s="184"/>
      <c r="HI327" s="184"/>
      <c r="HJ327" s="184"/>
      <c r="HK327" s="184"/>
      <c r="HL327" s="184"/>
      <c r="HM327" s="184"/>
      <c r="HN327" s="184"/>
      <c r="HO327" s="184"/>
      <c r="HP327" s="184"/>
      <c r="HQ327" s="184"/>
      <c r="HR327" s="184"/>
      <c r="HS327" s="184"/>
      <c r="HT327" s="184"/>
      <c r="HU327" s="184"/>
      <c r="HV327" s="184"/>
      <c r="HW327" s="184"/>
      <c r="HX327" s="184"/>
      <c r="HY327" s="184"/>
      <c r="HZ327" s="184"/>
      <c r="IA327" s="184"/>
      <c r="IB327" s="184"/>
    </row>
    <row r="328" spans="3:236" ht="13.15" customHeight="1">
      <c r="C328" s="182"/>
      <c r="D328" s="183"/>
      <c r="E328" s="184"/>
      <c r="F328" s="184"/>
      <c r="G328" s="184"/>
      <c r="H328" s="184"/>
      <c r="I328" s="184"/>
      <c r="J328" s="184"/>
      <c r="K328" s="184"/>
      <c r="L328" s="184"/>
      <c r="M328" s="185"/>
      <c r="CM328" s="184"/>
      <c r="CN328" s="184"/>
      <c r="CO328" s="184"/>
      <c r="CP328" s="184"/>
      <c r="CQ328" s="184"/>
      <c r="CR328" s="184"/>
      <c r="CS328" s="184"/>
      <c r="CT328" s="184"/>
      <c r="CU328" s="184"/>
      <c r="CV328" s="184"/>
      <c r="CW328" s="184"/>
      <c r="CX328" s="184"/>
      <c r="CY328" s="184"/>
      <c r="CZ328" s="184"/>
      <c r="DA328" s="184"/>
      <c r="DB328" s="184"/>
      <c r="DC328" s="184"/>
      <c r="DD328" s="184"/>
      <c r="DE328" s="184"/>
      <c r="DF328" s="184"/>
      <c r="DG328" s="184"/>
      <c r="DH328" s="184"/>
      <c r="DI328" s="184"/>
      <c r="DJ328" s="184"/>
      <c r="DK328" s="184"/>
      <c r="DL328" s="184"/>
      <c r="DM328" s="184"/>
      <c r="DN328" s="184"/>
      <c r="DO328" s="184"/>
      <c r="DP328" s="184"/>
      <c r="DQ328" s="184"/>
      <c r="DR328" s="184"/>
      <c r="DS328" s="184"/>
      <c r="DT328" s="184"/>
      <c r="DU328" s="184"/>
      <c r="DV328" s="184"/>
      <c r="DW328" s="184"/>
      <c r="DX328" s="184"/>
      <c r="DY328" s="184"/>
      <c r="DZ328" s="184"/>
      <c r="EA328" s="184"/>
      <c r="EB328" s="184"/>
      <c r="EC328" s="184"/>
      <c r="ED328" s="184"/>
      <c r="EE328" s="184"/>
      <c r="EF328" s="184"/>
      <c r="EG328" s="184"/>
      <c r="EH328" s="184"/>
      <c r="EI328" s="184"/>
      <c r="EJ328" s="184"/>
      <c r="EK328" s="184"/>
      <c r="EL328" s="184"/>
      <c r="EM328" s="184"/>
      <c r="EN328" s="184"/>
      <c r="EO328" s="184"/>
      <c r="EP328" s="184"/>
      <c r="EQ328" s="184"/>
      <c r="ER328" s="184"/>
      <c r="ES328" s="184"/>
      <c r="ET328" s="184"/>
      <c r="EU328" s="184"/>
      <c r="EV328" s="184"/>
      <c r="EW328" s="184"/>
      <c r="EX328" s="184"/>
      <c r="EY328" s="184"/>
      <c r="EZ328" s="184"/>
      <c r="FA328" s="184"/>
      <c r="FB328" s="184"/>
      <c r="FC328" s="184"/>
      <c r="FD328" s="184"/>
      <c r="FE328" s="184"/>
      <c r="FF328" s="184"/>
      <c r="FG328" s="184"/>
      <c r="FH328" s="184"/>
      <c r="FI328" s="184"/>
      <c r="FJ328" s="184"/>
      <c r="FK328" s="184"/>
      <c r="FL328" s="184"/>
      <c r="FM328" s="184"/>
      <c r="FN328" s="184"/>
      <c r="FO328" s="184"/>
      <c r="FP328" s="184"/>
      <c r="FQ328" s="184"/>
      <c r="FR328" s="184"/>
      <c r="FS328" s="184"/>
      <c r="FT328" s="184"/>
      <c r="FU328" s="184"/>
      <c r="FV328" s="184"/>
      <c r="FW328" s="184"/>
      <c r="FX328" s="184"/>
      <c r="FY328" s="184"/>
      <c r="FZ328" s="184"/>
      <c r="GA328" s="184"/>
      <c r="GB328" s="184"/>
      <c r="GC328" s="184"/>
      <c r="GD328" s="184"/>
      <c r="GE328" s="184"/>
      <c r="GF328" s="184"/>
      <c r="GG328" s="184"/>
      <c r="GH328" s="184"/>
      <c r="GI328" s="184"/>
      <c r="GJ328" s="184"/>
      <c r="GK328" s="184"/>
      <c r="GL328" s="184"/>
      <c r="GM328" s="184"/>
      <c r="GN328" s="184"/>
      <c r="GO328" s="184"/>
      <c r="GP328" s="184"/>
      <c r="GQ328" s="184"/>
      <c r="GR328" s="184"/>
      <c r="GS328" s="184"/>
      <c r="GT328" s="184"/>
      <c r="GU328" s="184"/>
      <c r="GV328" s="184"/>
      <c r="GW328" s="184"/>
      <c r="GX328" s="184"/>
      <c r="GY328" s="184"/>
      <c r="GZ328" s="184"/>
      <c r="HA328" s="184"/>
      <c r="HB328" s="184"/>
      <c r="HC328" s="184"/>
      <c r="HD328" s="184"/>
      <c r="HE328" s="184"/>
      <c r="HF328" s="184"/>
      <c r="HG328" s="184"/>
      <c r="HH328" s="184"/>
      <c r="HI328" s="184"/>
      <c r="HJ328" s="184"/>
      <c r="HK328" s="184"/>
      <c r="HL328" s="184"/>
      <c r="HM328" s="184"/>
      <c r="HN328" s="184"/>
      <c r="HO328" s="184"/>
      <c r="HP328" s="184"/>
      <c r="HQ328" s="184"/>
      <c r="HR328" s="184"/>
      <c r="HS328" s="184"/>
      <c r="HT328" s="184"/>
      <c r="HU328" s="184"/>
      <c r="HV328" s="184"/>
      <c r="HW328" s="184"/>
      <c r="HX328" s="184"/>
      <c r="HY328" s="184"/>
      <c r="HZ328" s="184"/>
      <c r="IA328" s="184"/>
      <c r="IB328" s="184"/>
    </row>
    <row r="329" spans="3:236" ht="13.15" customHeight="1">
      <c r="C329" s="182"/>
      <c r="D329" s="183"/>
      <c r="E329" s="184"/>
      <c r="F329" s="184"/>
      <c r="G329" s="184"/>
      <c r="H329" s="184"/>
      <c r="I329" s="184"/>
      <c r="J329" s="184"/>
      <c r="K329" s="184"/>
      <c r="L329" s="184"/>
      <c r="M329" s="185"/>
      <c r="CM329" s="184"/>
      <c r="CN329" s="184"/>
      <c r="CO329" s="184"/>
      <c r="CP329" s="184"/>
      <c r="CQ329" s="184"/>
      <c r="CR329" s="184"/>
      <c r="CS329" s="184"/>
      <c r="CT329" s="184"/>
      <c r="CU329" s="184"/>
      <c r="CV329" s="184"/>
      <c r="CW329" s="184"/>
      <c r="CX329" s="184"/>
      <c r="CY329" s="184"/>
      <c r="CZ329" s="184"/>
      <c r="DA329" s="184"/>
      <c r="DB329" s="184"/>
      <c r="DC329" s="184"/>
      <c r="DD329" s="184"/>
      <c r="DE329" s="184"/>
      <c r="DF329" s="184"/>
      <c r="DG329" s="184"/>
      <c r="DH329" s="184"/>
      <c r="DI329" s="184"/>
      <c r="DJ329" s="184"/>
      <c r="DK329" s="184"/>
      <c r="DL329" s="184"/>
      <c r="DM329" s="184"/>
      <c r="DN329" s="184"/>
      <c r="DO329" s="184"/>
      <c r="DP329" s="184"/>
      <c r="DQ329" s="184"/>
      <c r="DR329" s="184"/>
      <c r="DS329" s="184"/>
      <c r="DT329" s="184"/>
      <c r="DU329" s="184"/>
      <c r="DV329" s="184"/>
      <c r="DW329" s="184"/>
      <c r="DX329" s="184"/>
      <c r="DY329" s="184"/>
      <c r="DZ329" s="184"/>
      <c r="EA329" s="184"/>
      <c r="EB329" s="184"/>
      <c r="EC329" s="184"/>
      <c r="ED329" s="184"/>
      <c r="EE329" s="184"/>
      <c r="EF329" s="184"/>
      <c r="EG329" s="184"/>
      <c r="EH329" s="184"/>
      <c r="EI329" s="184"/>
      <c r="EJ329" s="184"/>
      <c r="EK329" s="184"/>
      <c r="EL329" s="184"/>
      <c r="EM329" s="184"/>
      <c r="EN329" s="184"/>
      <c r="EO329" s="184"/>
      <c r="EP329" s="184"/>
      <c r="EQ329" s="184"/>
      <c r="ER329" s="184"/>
      <c r="ES329" s="184"/>
      <c r="ET329" s="184"/>
      <c r="EU329" s="184"/>
      <c r="EV329" s="184"/>
      <c r="EW329" s="184"/>
      <c r="EX329" s="184"/>
      <c r="EY329" s="184"/>
      <c r="EZ329" s="184"/>
      <c r="FA329" s="184"/>
      <c r="FB329" s="184"/>
      <c r="FC329" s="184"/>
      <c r="FD329" s="184"/>
      <c r="FE329" s="184"/>
      <c r="FF329" s="184"/>
      <c r="FG329" s="184"/>
      <c r="FH329" s="184"/>
      <c r="FI329" s="184"/>
      <c r="FJ329" s="184"/>
      <c r="FK329" s="184"/>
      <c r="FL329" s="184"/>
      <c r="FM329" s="184"/>
      <c r="FN329" s="184"/>
      <c r="FO329" s="184"/>
      <c r="FP329" s="184"/>
      <c r="FQ329" s="184"/>
      <c r="FR329" s="184"/>
      <c r="FS329" s="184"/>
      <c r="FT329" s="184"/>
      <c r="FU329" s="184"/>
      <c r="FV329" s="184"/>
      <c r="FW329" s="184"/>
      <c r="FX329" s="184"/>
      <c r="FY329" s="184"/>
      <c r="FZ329" s="184"/>
      <c r="GA329" s="184"/>
      <c r="GB329" s="184"/>
      <c r="GC329" s="184"/>
      <c r="GD329" s="184"/>
      <c r="GE329" s="184"/>
      <c r="GF329" s="184"/>
      <c r="GG329" s="184"/>
      <c r="GH329" s="184"/>
      <c r="GI329" s="184"/>
      <c r="GJ329" s="184"/>
      <c r="GK329" s="184"/>
      <c r="GL329" s="184"/>
      <c r="GM329" s="184"/>
      <c r="GN329" s="184"/>
      <c r="GO329" s="184"/>
      <c r="GP329" s="184"/>
      <c r="GQ329" s="184"/>
      <c r="GR329" s="184"/>
      <c r="GS329" s="184"/>
      <c r="GT329" s="184"/>
      <c r="GU329" s="184"/>
      <c r="GV329" s="184"/>
      <c r="GW329" s="184"/>
      <c r="GX329" s="184"/>
      <c r="GY329" s="184"/>
      <c r="GZ329" s="184"/>
      <c r="HA329" s="184"/>
      <c r="HB329" s="184"/>
      <c r="HC329" s="184"/>
      <c r="HD329" s="184"/>
      <c r="HE329" s="184"/>
      <c r="HF329" s="184"/>
      <c r="HG329" s="184"/>
      <c r="HH329" s="184"/>
      <c r="HI329" s="184"/>
      <c r="HJ329" s="184"/>
      <c r="HK329" s="184"/>
      <c r="HL329" s="184"/>
      <c r="HM329" s="184"/>
      <c r="HN329" s="184"/>
      <c r="HO329" s="184"/>
      <c r="HP329" s="184"/>
      <c r="HQ329" s="184"/>
      <c r="HR329" s="184"/>
      <c r="HS329" s="184"/>
      <c r="HT329" s="184"/>
      <c r="HU329" s="184"/>
      <c r="HV329" s="184"/>
      <c r="HW329" s="184"/>
      <c r="HX329" s="184"/>
      <c r="HY329" s="184"/>
      <c r="HZ329" s="184"/>
      <c r="IA329" s="184"/>
      <c r="IB329" s="184"/>
    </row>
    <row r="330" spans="3:236" ht="13.15" customHeight="1">
      <c r="C330" s="182"/>
      <c r="D330" s="183"/>
      <c r="E330" s="184"/>
      <c r="F330" s="184"/>
      <c r="G330" s="184"/>
      <c r="H330" s="184"/>
      <c r="I330" s="184"/>
      <c r="J330" s="184"/>
      <c r="K330" s="184"/>
      <c r="L330" s="184"/>
      <c r="M330" s="185"/>
      <c r="CM330" s="184"/>
      <c r="CN330" s="184"/>
      <c r="CO330" s="184"/>
      <c r="CP330" s="184"/>
      <c r="CQ330" s="184"/>
      <c r="CR330" s="184"/>
      <c r="CS330" s="184"/>
      <c r="CT330" s="184"/>
      <c r="CU330" s="184"/>
      <c r="CV330" s="184"/>
      <c r="CW330" s="184"/>
      <c r="CX330" s="184"/>
      <c r="CY330" s="184"/>
      <c r="CZ330" s="184"/>
      <c r="DA330" s="184"/>
      <c r="DB330" s="184"/>
      <c r="DC330" s="184"/>
      <c r="DD330" s="184"/>
      <c r="DE330" s="184"/>
      <c r="DF330" s="184"/>
      <c r="DG330" s="184"/>
      <c r="DH330" s="184"/>
      <c r="DI330" s="184"/>
      <c r="DJ330" s="184"/>
      <c r="DK330" s="184"/>
      <c r="DL330" s="184"/>
      <c r="DM330" s="184"/>
      <c r="DN330" s="184"/>
      <c r="DO330" s="184"/>
      <c r="DP330" s="184"/>
      <c r="DQ330" s="184"/>
      <c r="DR330" s="184"/>
      <c r="DS330" s="184"/>
      <c r="DT330" s="184"/>
      <c r="DU330" s="184"/>
      <c r="DV330" s="184"/>
      <c r="DW330" s="184"/>
      <c r="DX330" s="184"/>
      <c r="DY330" s="184"/>
      <c r="DZ330" s="184"/>
      <c r="EA330" s="184"/>
      <c r="EB330" s="184"/>
      <c r="EC330" s="184"/>
      <c r="ED330" s="184"/>
      <c r="EE330" s="184"/>
      <c r="EF330" s="184"/>
      <c r="EG330" s="184"/>
      <c r="EH330" s="184"/>
      <c r="EI330" s="184"/>
      <c r="EJ330" s="184"/>
      <c r="EK330" s="184"/>
      <c r="EL330" s="184"/>
      <c r="EM330" s="184"/>
      <c r="EN330" s="184"/>
      <c r="EO330" s="184"/>
      <c r="EP330" s="184"/>
      <c r="EQ330" s="184"/>
      <c r="ER330" s="184"/>
      <c r="ES330" s="184"/>
      <c r="ET330" s="184"/>
      <c r="EU330" s="184"/>
      <c r="EV330" s="184"/>
      <c r="EW330" s="184"/>
      <c r="EX330" s="184"/>
      <c r="EY330" s="184"/>
      <c r="EZ330" s="184"/>
      <c r="FA330" s="184"/>
      <c r="FB330" s="184"/>
      <c r="FC330" s="184"/>
      <c r="FD330" s="184"/>
      <c r="FE330" s="184"/>
      <c r="FF330" s="184"/>
      <c r="FG330" s="184"/>
      <c r="FH330" s="184"/>
      <c r="FI330" s="184"/>
      <c r="FJ330" s="184"/>
      <c r="FK330" s="184"/>
      <c r="FL330" s="184"/>
      <c r="FM330" s="184"/>
      <c r="FN330" s="184"/>
      <c r="FO330" s="184"/>
      <c r="FP330" s="184"/>
      <c r="FQ330" s="184"/>
      <c r="FR330" s="184"/>
      <c r="FS330" s="184"/>
      <c r="FT330" s="184"/>
      <c r="FU330" s="184"/>
      <c r="FV330" s="184"/>
      <c r="FW330" s="184"/>
      <c r="FX330" s="184"/>
      <c r="FY330" s="184"/>
      <c r="FZ330" s="184"/>
      <c r="GA330" s="184"/>
      <c r="GB330" s="184"/>
      <c r="GC330" s="184"/>
      <c r="GD330" s="184"/>
      <c r="GE330" s="184"/>
      <c r="GF330" s="184"/>
      <c r="GG330" s="184"/>
      <c r="GH330" s="184"/>
      <c r="GI330" s="184"/>
      <c r="GJ330" s="184"/>
      <c r="GK330" s="184"/>
      <c r="GL330" s="184"/>
      <c r="GM330" s="184"/>
      <c r="GN330" s="184"/>
      <c r="GO330" s="184"/>
      <c r="GP330" s="184"/>
      <c r="GQ330" s="184"/>
      <c r="GR330" s="184"/>
      <c r="GS330" s="184"/>
      <c r="GT330" s="184"/>
      <c r="GU330" s="184"/>
      <c r="GV330" s="184"/>
      <c r="GW330" s="184"/>
      <c r="GX330" s="184"/>
      <c r="GY330" s="184"/>
      <c r="GZ330" s="184"/>
      <c r="HA330" s="184"/>
      <c r="HB330" s="184"/>
      <c r="HC330" s="184"/>
      <c r="HD330" s="184"/>
      <c r="HE330" s="184"/>
      <c r="HF330" s="184"/>
      <c r="HG330" s="184"/>
      <c r="HH330" s="184"/>
      <c r="HI330" s="184"/>
      <c r="HJ330" s="184"/>
      <c r="HK330" s="184"/>
      <c r="HL330" s="184"/>
      <c r="HM330" s="184"/>
      <c r="HN330" s="184"/>
      <c r="HO330" s="184"/>
      <c r="HP330" s="184"/>
      <c r="HQ330" s="184"/>
      <c r="HR330" s="184"/>
      <c r="HS330" s="184"/>
      <c r="HT330" s="184"/>
      <c r="HU330" s="184"/>
      <c r="HV330" s="184"/>
      <c r="HW330" s="184"/>
      <c r="HX330" s="184"/>
      <c r="HY330" s="184"/>
      <c r="HZ330" s="184"/>
      <c r="IA330" s="184"/>
      <c r="IB330" s="184"/>
    </row>
    <row r="331" spans="3:236" ht="13.15" customHeight="1">
      <c r="C331" s="182"/>
      <c r="D331" s="183"/>
      <c r="E331" s="184"/>
      <c r="F331" s="184"/>
      <c r="G331" s="184"/>
      <c r="H331" s="184"/>
      <c r="I331" s="184"/>
      <c r="J331" s="184"/>
      <c r="K331" s="184"/>
      <c r="L331" s="184"/>
      <c r="M331" s="185"/>
      <c r="CM331" s="184"/>
      <c r="CN331" s="184"/>
      <c r="CO331" s="184"/>
      <c r="CP331" s="184"/>
      <c r="CQ331" s="184"/>
      <c r="CR331" s="184"/>
      <c r="CS331" s="184"/>
      <c r="CT331" s="184"/>
      <c r="CU331" s="184"/>
      <c r="CV331" s="184"/>
      <c r="CW331" s="184"/>
      <c r="CX331" s="184"/>
      <c r="CY331" s="184"/>
      <c r="CZ331" s="184"/>
      <c r="DA331" s="184"/>
      <c r="DB331" s="184"/>
      <c r="DC331" s="184"/>
      <c r="DD331" s="184"/>
      <c r="DE331" s="184"/>
      <c r="DF331" s="184"/>
      <c r="DG331" s="184"/>
      <c r="DH331" s="184"/>
      <c r="DI331" s="184"/>
      <c r="DJ331" s="184"/>
      <c r="DK331" s="184"/>
      <c r="DL331" s="184"/>
      <c r="DM331" s="184"/>
      <c r="DN331" s="184"/>
      <c r="DO331" s="184"/>
      <c r="DP331" s="184"/>
      <c r="DQ331" s="184"/>
      <c r="DR331" s="184"/>
      <c r="DS331" s="184"/>
      <c r="DT331" s="184"/>
      <c r="DU331" s="184"/>
      <c r="DV331" s="184"/>
      <c r="DW331" s="184"/>
      <c r="DX331" s="184"/>
      <c r="DY331" s="184"/>
      <c r="DZ331" s="184"/>
      <c r="EA331" s="184"/>
      <c r="EB331" s="184"/>
      <c r="EC331" s="184"/>
      <c r="ED331" s="184"/>
      <c r="EE331" s="184"/>
      <c r="EF331" s="184"/>
      <c r="EG331" s="184"/>
      <c r="EH331" s="184"/>
      <c r="EI331" s="184"/>
      <c r="EJ331" s="184"/>
      <c r="EK331" s="184"/>
      <c r="EL331" s="184"/>
      <c r="EM331" s="184"/>
      <c r="EN331" s="184"/>
      <c r="EO331" s="184"/>
      <c r="EP331" s="184"/>
      <c r="EQ331" s="184"/>
      <c r="ER331" s="184"/>
      <c r="ES331" s="184"/>
      <c r="ET331" s="184"/>
      <c r="EU331" s="184"/>
      <c r="EV331" s="184"/>
      <c r="EW331" s="184"/>
      <c r="EX331" s="184"/>
      <c r="EY331" s="184"/>
      <c r="EZ331" s="184"/>
      <c r="FA331" s="184"/>
      <c r="FB331" s="184"/>
      <c r="FC331" s="184"/>
      <c r="FD331" s="184"/>
      <c r="FE331" s="184"/>
      <c r="FF331" s="184"/>
      <c r="FG331" s="184"/>
      <c r="FH331" s="184"/>
      <c r="FI331" s="184"/>
      <c r="FJ331" s="184"/>
      <c r="FK331" s="184"/>
      <c r="FL331" s="184"/>
      <c r="FM331" s="184"/>
      <c r="FN331" s="184"/>
      <c r="FO331" s="184"/>
      <c r="FP331" s="184"/>
      <c r="FQ331" s="184"/>
      <c r="FR331" s="184"/>
      <c r="FS331" s="184"/>
      <c r="FT331" s="184"/>
      <c r="FU331" s="184"/>
      <c r="FV331" s="184"/>
      <c r="FW331" s="184"/>
      <c r="FX331" s="184"/>
      <c r="FY331" s="184"/>
      <c r="FZ331" s="184"/>
      <c r="GA331" s="184"/>
      <c r="GB331" s="184"/>
      <c r="GC331" s="184"/>
      <c r="GD331" s="184"/>
      <c r="GE331" s="184"/>
      <c r="GF331" s="184"/>
      <c r="GG331" s="184"/>
      <c r="GH331" s="184"/>
      <c r="GI331" s="184"/>
      <c r="GJ331" s="184"/>
      <c r="GK331" s="184"/>
      <c r="GL331" s="184"/>
      <c r="GM331" s="184"/>
      <c r="GN331" s="184"/>
      <c r="GO331" s="184"/>
      <c r="GP331" s="184"/>
      <c r="GQ331" s="184"/>
      <c r="GR331" s="184"/>
      <c r="GS331" s="184"/>
      <c r="GT331" s="184"/>
      <c r="GU331" s="184"/>
      <c r="GV331" s="184"/>
      <c r="GW331" s="184"/>
      <c r="GX331" s="184"/>
      <c r="GY331" s="184"/>
      <c r="GZ331" s="184"/>
      <c r="HA331" s="184"/>
      <c r="HB331" s="184"/>
      <c r="HC331" s="184"/>
      <c r="HD331" s="184"/>
      <c r="HE331" s="184"/>
      <c r="HF331" s="184"/>
      <c r="HG331" s="184"/>
      <c r="HH331" s="184"/>
      <c r="HI331" s="184"/>
      <c r="HJ331" s="184"/>
      <c r="HK331" s="184"/>
      <c r="HL331" s="184"/>
      <c r="HM331" s="184"/>
      <c r="HN331" s="184"/>
      <c r="HO331" s="184"/>
      <c r="HP331" s="184"/>
      <c r="HQ331" s="184"/>
      <c r="HR331" s="184"/>
      <c r="HS331" s="184"/>
      <c r="HT331" s="184"/>
      <c r="HU331" s="184"/>
      <c r="HV331" s="184"/>
      <c r="HW331" s="184"/>
      <c r="HX331" s="184"/>
      <c r="HY331" s="184"/>
      <c r="HZ331" s="184"/>
      <c r="IA331" s="184"/>
      <c r="IB331" s="184"/>
    </row>
    <row r="332" spans="3:236" ht="13.15" customHeight="1">
      <c r="C332" s="182"/>
      <c r="D332" s="183"/>
      <c r="E332" s="184"/>
      <c r="F332" s="184"/>
      <c r="G332" s="184"/>
      <c r="H332" s="184"/>
      <c r="I332" s="184"/>
      <c r="J332" s="184"/>
      <c r="K332" s="184"/>
      <c r="L332" s="184"/>
      <c r="M332" s="185"/>
      <c r="CM332" s="184"/>
      <c r="CN332" s="184"/>
      <c r="CO332" s="184"/>
      <c r="CP332" s="184"/>
      <c r="CQ332" s="184"/>
      <c r="CR332" s="184"/>
      <c r="CS332" s="184"/>
      <c r="CT332" s="184"/>
      <c r="CU332" s="184"/>
      <c r="CV332" s="184"/>
      <c r="CW332" s="184"/>
      <c r="CX332" s="184"/>
      <c r="CY332" s="184"/>
      <c r="CZ332" s="184"/>
      <c r="DA332" s="184"/>
      <c r="DB332" s="184"/>
      <c r="DC332" s="184"/>
      <c r="DD332" s="184"/>
      <c r="DE332" s="184"/>
      <c r="DF332" s="184"/>
      <c r="DG332" s="184"/>
      <c r="DH332" s="184"/>
      <c r="DI332" s="184"/>
      <c r="DJ332" s="184"/>
      <c r="DK332" s="184"/>
      <c r="DL332" s="184"/>
      <c r="DM332" s="184"/>
      <c r="DN332" s="184"/>
      <c r="DO332" s="184"/>
      <c r="DP332" s="184"/>
      <c r="DQ332" s="184"/>
      <c r="DR332" s="184"/>
      <c r="DS332" s="184"/>
      <c r="DT332" s="184"/>
      <c r="DU332" s="184"/>
      <c r="DV332" s="184"/>
      <c r="DW332" s="184"/>
      <c r="DX332" s="184"/>
      <c r="DY332" s="184"/>
      <c r="DZ332" s="184"/>
      <c r="EA332" s="184"/>
      <c r="EB332" s="184"/>
      <c r="EC332" s="184"/>
      <c r="ED332" s="184"/>
      <c r="EE332" s="184"/>
      <c r="EF332" s="184"/>
      <c r="EG332" s="184"/>
      <c r="EH332" s="184"/>
      <c r="EI332" s="184"/>
      <c r="EJ332" s="184"/>
      <c r="EK332" s="184"/>
      <c r="EL332" s="184"/>
      <c r="EM332" s="184"/>
      <c r="EN332" s="184"/>
      <c r="EO332" s="184"/>
      <c r="EP332" s="184"/>
      <c r="EQ332" s="184"/>
      <c r="ER332" s="184"/>
      <c r="ES332" s="184"/>
      <c r="ET332" s="184"/>
      <c r="EU332" s="184"/>
      <c r="EV332" s="184"/>
      <c r="EW332" s="184"/>
      <c r="EX332" s="184"/>
      <c r="EY332" s="184"/>
      <c r="EZ332" s="184"/>
      <c r="FA332" s="184"/>
      <c r="FB332" s="184"/>
      <c r="FC332" s="184"/>
      <c r="FD332" s="184"/>
      <c r="FE332" s="184"/>
      <c r="FF332" s="184"/>
      <c r="FG332" s="184"/>
      <c r="FH332" s="184"/>
      <c r="FI332" s="184"/>
      <c r="FJ332" s="184"/>
      <c r="FK332" s="184"/>
      <c r="FL332" s="184"/>
      <c r="FM332" s="184"/>
      <c r="FN332" s="184"/>
      <c r="FO332" s="184"/>
      <c r="FP332" s="184"/>
      <c r="FQ332" s="184"/>
      <c r="FR332" s="184"/>
      <c r="FS332" s="184"/>
      <c r="FT332" s="184"/>
      <c r="FU332" s="184"/>
      <c r="FV332" s="184"/>
      <c r="FW332" s="184"/>
      <c r="FX332" s="184"/>
      <c r="FY332" s="184"/>
      <c r="FZ332" s="184"/>
      <c r="GA332" s="184"/>
      <c r="GB332" s="184"/>
      <c r="GC332" s="184"/>
      <c r="GD332" s="184"/>
      <c r="GE332" s="184"/>
      <c r="GF332" s="184"/>
      <c r="GG332" s="184"/>
      <c r="GH332" s="184"/>
      <c r="GI332" s="184"/>
      <c r="GJ332" s="184"/>
      <c r="GK332" s="184"/>
      <c r="GL332" s="184"/>
      <c r="GM332" s="184"/>
      <c r="GN332" s="184"/>
      <c r="GO332" s="184"/>
      <c r="GP332" s="184"/>
      <c r="GQ332" s="184"/>
      <c r="GR332" s="184"/>
      <c r="GS332" s="184"/>
      <c r="GT332" s="184"/>
      <c r="GU332" s="184"/>
      <c r="GV332" s="184"/>
      <c r="GW332" s="184"/>
      <c r="GX332" s="184"/>
      <c r="GY332" s="184"/>
      <c r="GZ332" s="184"/>
      <c r="HA332" s="184"/>
      <c r="HB332" s="184"/>
      <c r="HC332" s="184"/>
      <c r="HD332" s="184"/>
      <c r="HE332" s="184"/>
      <c r="HF332" s="184"/>
      <c r="HG332" s="184"/>
      <c r="HH332" s="184"/>
      <c r="HI332" s="184"/>
      <c r="HJ332" s="184"/>
      <c r="HK332" s="184"/>
      <c r="HL332" s="184"/>
      <c r="HM332" s="184"/>
      <c r="HN332" s="184"/>
      <c r="HO332" s="184"/>
      <c r="HP332" s="184"/>
      <c r="HQ332" s="184"/>
      <c r="HR332" s="184"/>
      <c r="HS332" s="184"/>
      <c r="HT332" s="184"/>
      <c r="HU332" s="184"/>
      <c r="HV332" s="184"/>
      <c r="HW332" s="184"/>
      <c r="HX332" s="184"/>
      <c r="HY332" s="184"/>
      <c r="HZ332" s="184"/>
      <c r="IA332" s="184"/>
      <c r="IB332" s="184"/>
    </row>
    <row r="333" spans="3:236" ht="13.15" customHeight="1">
      <c r="C333" s="182"/>
      <c r="D333" s="183"/>
      <c r="E333" s="184"/>
      <c r="F333" s="184"/>
      <c r="G333" s="184"/>
      <c r="H333" s="184"/>
      <c r="I333" s="184"/>
      <c r="J333" s="184"/>
      <c r="K333" s="184"/>
      <c r="L333" s="184"/>
      <c r="M333" s="185"/>
      <c r="CM333" s="184"/>
      <c r="CN333" s="184"/>
      <c r="CO333" s="184"/>
      <c r="CP333" s="184"/>
      <c r="CQ333" s="184"/>
      <c r="CR333" s="184"/>
      <c r="CS333" s="184"/>
      <c r="CT333" s="184"/>
      <c r="CU333" s="184"/>
      <c r="CV333" s="184"/>
      <c r="CW333" s="184"/>
      <c r="CX333" s="184"/>
      <c r="CY333" s="184"/>
      <c r="CZ333" s="184"/>
      <c r="DA333" s="184"/>
      <c r="DB333" s="184"/>
      <c r="DC333" s="184"/>
      <c r="DD333" s="184"/>
      <c r="DE333" s="184"/>
      <c r="DF333" s="184"/>
      <c r="DG333" s="184"/>
      <c r="DH333" s="184"/>
      <c r="DI333" s="184"/>
      <c r="DJ333" s="184"/>
      <c r="DK333" s="184"/>
      <c r="DL333" s="184"/>
      <c r="DM333" s="184"/>
      <c r="DN333" s="184"/>
      <c r="DO333" s="184"/>
      <c r="DP333" s="184"/>
      <c r="DQ333" s="184"/>
      <c r="DR333" s="184"/>
      <c r="DS333" s="184"/>
      <c r="DT333" s="184"/>
      <c r="DU333" s="184"/>
      <c r="DV333" s="184"/>
      <c r="DW333" s="184"/>
      <c r="DX333" s="184"/>
      <c r="DY333" s="184"/>
      <c r="DZ333" s="184"/>
      <c r="EA333" s="184"/>
      <c r="EB333" s="184"/>
      <c r="EC333" s="184"/>
      <c r="ED333" s="184"/>
      <c r="EE333" s="184"/>
      <c r="EF333" s="184"/>
      <c r="EG333" s="184"/>
      <c r="EH333" s="184"/>
      <c r="EI333" s="184"/>
      <c r="EJ333" s="184"/>
      <c r="EK333" s="184"/>
      <c r="EL333" s="184"/>
      <c r="EM333" s="184"/>
      <c r="EN333" s="184"/>
      <c r="EO333" s="184"/>
      <c r="EP333" s="184"/>
      <c r="EQ333" s="184"/>
      <c r="ER333" s="184"/>
      <c r="ES333" s="184"/>
      <c r="ET333" s="184"/>
      <c r="EU333" s="184"/>
      <c r="EV333" s="184"/>
      <c r="EW333" s="184"/>
      <c r="EX333" s="184"/>
      <c r="EY333" s="184"/>
      <c r="EZ333" s="184"/>
      <c r="FA333" s="184"/>
      <c r="FB333" s="184"/>
      <c r="FC333" s="184"/>
      <c r="FD333" s="184"/>
      <c r="FE333" s="184"/>
      <c r="FF333" s="184"/>
      <c r="FG333" s="184"/>
      <c r="FH333" s="184"/>
      <c r="FI333" s="184"/>
      <c r="FJ333" s="184"/>
      <c r="FK333" s="184"/>
      <c r="FL333" s="184"/>
      <c r="FM333" s="184"/>
      <c r="FN333" s="184"/>
      <c r="FO333" s="184"/>
      <c r="FP333" s="184"/>
      <c r="FQ333" s="184"/>
      <c r="FR333" s="184"/>
      <c r="FS333" s="184"/>
      <c r="FT333" s="184"/>
      <c r="FU333" s="184"/>
      <c r="FV333" s="184"/>
      <c r="FW333" s="184"/>
      <c r="FX333" s="184"/>
      <c r="FY333" s="184"/>
      <c r="FZ333" s="184"/>
      <c r="GA333" s="184"/>
      <c r="GB333" s="184"/>
      <c r="GC333" s="184"/>
      <c r="GD333" s="184"/>
      <c r="GE333" s="184"/>
      <c r="GF333" s="184"/>
      <c r="GG333" s="184"/>
      <c r="GH333" s="184"/>
      <c r="GI333" s="184"/>
      <c r="GJ333" s="184"/>
      <c r="GK333" s="184"/>
      <c r="GL333" s="184"/>
      <c r="GM333" s="184"/>
      <c r="GN333" s="184"/>
      <c r="GO333" s="184"/>
      <c r="GP333" s="184"/>
      <c r="GQ333" s="184"/>
      <c r="GR333" s="184"/>
      <c r="GS333" s="184"/>
      <c r="GT333" s="184"/>
      <c r="GU333" s="184"/>
      <c r="GV333" s="184"/>
      <c r="GW333" s="184"/>
      <c r="GX333" s="184"/>
      <c r="GY333" s="184"/>
      <c r="GZ333" s="184"/>
      <c r="HA333" s="184"/>
      <c r="HB333" s="184"/>
      <c r="HC333" s="184"/>
      <c r="HD333" s="184"/>
      <c r="HE333" s="184"/>
      <c r="HF333" s="184"/>
      <c r="HG333" s="184"/>
      <c r="HH333" s="184"/>
      <c r="HI333" s="184"/>
      <c r="HJ333" s="184"/>
      <c r="HK333" s="184"/>
      <c r="HL333" s="184"/>
      <c r="HM333" s="184"/>
      <c r="HN333" s="184"/>
      <c r="HO333" s="184"/>
      <c r="HP333" s="184"/>
      <c r="HQ333" s="184"/>
      <c r="HR333" s="184"/>
      <c r="HS333" s="184"/>
      <c r="HT333" s="184"/>
      <c r="HU333" s="184"/>
      <c r="HV333" s="184"/>
      <c r="HW333" s="184"/>
      <c r="HX333" s="184"/>
      <c r="HY333" s="184"/>
      <c r="HZ333" s="184"/>
      <c r="IA333" s="184"/>
      <c r="IB333" s="184"/>
    </row>
    <row r="334" spans="3:236" ht="13.15" customHeight="1">
      <c r="C334" s="182"/>
      <c r="D334" s="183"/>
      <c r="E334" s="184"/>
      <c r="F334" s="184"/>
      <c r="G334" s="184"/>
      <c r="H334" s="184"/>
      <c r="I334" s="184"/>
      <c r="J334" s="184"/>
      <c r="K334" s="184"/>
      <c r="L334" s="184"/>
      <c r="M334" s="185"/>
      <c r="CM334" s="184"/>
      <c r="CN334" s="184"/>
      <c r="CO334" s="184"/>
      <c r="CP334" s="184"/>
      <c r="CQ334" s="184"/>
      <c r="CR334" s="184"/>
      <c r="CS334" s="184"/>
      <c r="CT334" s="184"/>
      <c r="CU334" s="184"/>
      <c r="CV334" s="184"/>
      <c r="CW334" s="184"/>
      <c r="CX334" s="184"/>
      <c r="CY334" s="184"/>
      <c r="CZ334" s="184"/>
      <c r="DA334" s="184"/>
      <c r="DB334" s="184"/>
      <c r="DC334" s="184"/>
      <c r="DD334" s="184"/>
      <c r="DE334" s="184"/>
      <c r="DF334" s="184"/>
      <c r="DG334" s="184"/>
      <c r="DH334" s="184"/>
      <c r="DI334" s="184"/>
      <c r="DJ334" s="184"/>
      <c r="DK334" s="184"/>
      <c r="DL334" s="184"/>
      <c r="DM334" s="184"/>
      <c r="DN334" s="184"/>
      <c r="DO334" s="184"/>
      <c r="DP334" s="184"/>
      <c r="DQ334" s="184"/>
      <c r="DR334" s="184"/>
      <c r="DS334" s="184"/>
      <c r="DT334" s="184"/>
      <c r="DU334" s="184"/>
      <c r="DV334" s="184"/>
      <c r="DW334" s="184"/>
      <c r="DX334" s="184"/>
      <c r="DY334" s="184"/>
      <c r="DZ334" s="184"/>
      <c r="EA334" s="184"/>
      <c r="EB334" s="184"/>
      <c r="EC334" s="184"/>
      <c r="ED334" s="184"/>
      <c r="EE334" s="184"/>
      <c r="EF334" s="184"/>
      <c r="EG334" s="184"/>
      <c r="EH334" s="184"/>
      <c r="EI334" s="184"/>
      <c r="EJ334" s="184"/>
      <c r="EK334" s="184"/>
      <c r="EL334" s="184"/>
      <c r="EM334" s="184"/>
      <c r="EN334" s="184"/>
      <c r="EO334" s="184"/>
      <c r="EP334" s="184"/>
      <c r="EQ334" s="184"/>
      <c r="ER334" s="184"/>
      <c r="ES334" s="184"/>
      <c r="ET334" s="184"/>
      <c r="EU334" s="184"/>
      <c r="EV334" s="184"/>
      <c r="EW334" s="184"/>
      <c r="EX334" s="184"/>
      <c r="EY334" s="184"/>
      <c r="EZ334" s="184"/>
      <c r="FA334" s="184"/>
      <c r="FB334" s="184"/>
      <c r="FC334" s="184"/>
      <c r="FD334" s="184"/>
      <c r="FE334" s="184"/>
      <c r="FF334" s="184"/>
      <c r="FG334" s="184"/>
      <c r="FH334" s="184"/>
      <c r="FI334" s="184"/>
      <c r="FJ334" s="184"/>
      <c r="FK334" s="184"/>
      <c r="FL334" s="184"/>
      <c r="FM334" s="184"/>
      <c r="FN334" s="184"/>
      <c r="FO334" s="184"/>
      <c r="FP334" s="184"/>
      <c r="FQ334" s="184"/>
      <c r="FR334" s="184"/>
      <c r="FS334" s="184"/>
      <c r="FT334" s="184"/>
      <c r="FU334" s="184"/>
      <c r="FV334" s="184"/>
      <c r="FW334" s="184"/>
      <c r="FX334" s="184"/>
      <c r="FY334" s="184"/>
      <c r="FZ334" s="184"/>
      <c r="GA334" s="184"/>
      <c r="GB334" s="184"/>
      <c r="GC334" s="184"/>
      <c r="GD334" s="184"/>
      <c r="GE334" s="184"/>
      <c r="GF334" s="184"/>
      <c r="GG334" s="184"/>
      <c r="GH334" s="184"/>
      <c r="GI334" s="184"/>
      <c r="GJ334" s="184"/>
      <c r="GK334" s="184"/>
      <c r="GL334" s="184"/>
      <c r="GM334" s="184"/>
      <c r="GN334" s="184"/>
      <c r="GO334" s="184"/>
      <c r="GP334" s="184"/>
      <c r="GQ334" s="184"/>
      <c r="GR334" s="184"/>
      <c r="GS334" s="184"/>
      <c r="GT334" s="184"/>
      <c r="GU334" s="184"/>
      <c r="GV334" s="184"/>
      <c r="GW334" s="184"/>
      <c r="GX334" s="184"/>
      <c r="GY334" s="184"/>
      <c r="GZ334" s="184"/>
      <c r="HA334" s="184"/>
      <c r="HB334" s="184"/>
      <c r="HC334" s="184"/>
      <c r="HD334" s="184"/>
      <c r="HE334" s="184"/>
      <c r="HF334" s="184"/>
      <c r="HG334" s="184"/>
      <c r="HH334" s="184"/>
      <c r="HI334" s="184"/>
      <c r="HJ334" s="184"/>
      <c r="HK334" s="184"/>
      <c r="HL334" s="184"/>
      <c r="HM334" s="184"/>
      <c r="HN334" s="184"/>
      <c r="HO334" s="184"/>
      <c r="HP334" s="184"/>
      <c r="HQ334" s="184"/>
      <c r="HR334" s="184"/>
      <c r="HS334" s="184"/>
      <c r="HT334" s="184"/>
      <c r="HU334" s="184"/>
      <c r="HV334" s="184"/>
      <c r="HW334" s="184"/>
      <c r="HX334" s="184"/>
      <c r="HY334" s="184"/>
      <c r="HZ334" s="184"/>
      <c r="IA334" s="184"/>
      <c r="IB334" s="184"/>
    </row>
    <row r="335" spans="3:236" ht="13.15" customHeight="1">
      <c r="C335" s="182"/>
      <c r="D335" s="183"/>
      <c r="E335" s="184"/>
      <c r="F335" s="184"/>
      <c r="G335" s="184"/>
      <c r="H335" s="184"/>
      <c r="I335" s="184"/>
      <c r="J335" s="184"/>
      <c r="K335" s="184"/>
      <c r="L335" s="184"/>
      <c r="M335" s="185"/>
      <c r="CM335" s="184"/>
      <c r="CN335" s="184"/>
      <c r="CO335" s="184"/>
      <c r="CP335" s="184"/>
      <c r="CQ335" s="184"/>
      <c r="CR335" s="184"/>
      <c r="CS335" s="184"/>
      <c r="CT335" s="184"/>
      <c r="CU335" s="184"/>
      <c r="CV335" s="184"/>
      <c r="CW335" s="184"/>
      <c r="CX335" s="184"/>
      <c r="CY335" s="184"/>
      <c r="CZ335" s="184"/>
      <c r="DA335" s="184"/>
      <c r="DB335" s="184"/>
      <c r="DC335" s="184"/>
      <c r="DD335" s="184"/>
      <c r="DE335" s="184"/>
      <c r="DF335" s="184"/>
      <c r="DG335" s="184"/>
      <c r="DH335" s="184"/>
      <c r="DI335" s="184"/>
      <c r="DJ335" s="184"/>
      <c r="DK335" s="184"/>
      <c r="DL335" s="184"/>
      <c r="DM335" s="184"/>
      <c r="DN335" s="184"/>
      <c r="DO335" s="184"/>
      <c r="DP335" s="184"/>
      <c r="DQ335" s="184"/>
      <c r="DR335" s="184"/>
      <c r="DS335" s="184"/>
      <c r="DT335" s="184"/>
      <c r="DU335" s="184"/>
      <c r="DV335" s="184"/>
      <c r="DW335" s="184"/>
      <c r="DX335" s="184"/>
      <c r="DY335" s="184"/>
      <c r="DZ335" s="184"/>
      <c r="EA335" s="184"/>
      <c r="EB335" s="184"/>
      <c r="EC335" s="184"/>
      <c r="ED335" s="184"/>
      <c r="EE335" s="184"/>
      <c r="EF335" s="184"/>
      <c r="EG335" s="184"/>
      <c r="EH335" s="184"/>
      <c r="EI335" s="184"/>
      <c r="EJ335" s="184"/>
      <c r="EK335" s="184"/>
      <c r="EL335" s="184"/>
      <c r="EM335" s="184"/>
      <c r="EN335" s="184"/>
      <c r="EO335" s="184"/>
      <c r="EP335" s="184"/>
      <c r="EQ335" s="184"/>
      <c r="ER335" s="184"/>
      <c r="ES335" s="184"/>
      <c r="ET335" s="184"/>
      <c r="EU335" s="184"/>
      <c r="EV335" s="184"/>
      <c r="EW335" s="184"/>
      <c r="EX335" s="184"/>
      <c r="EY335" s="184"/>
      <c r="EZ335" s="184"/>
      <c r="FA335" s="184"/>
      <c r="FB335" s="184"/>
      <c r="FC335" s="184"/>
      <c r="FD335" s="184"/>
      <c r="FE335" s="184"/>
      <c r="FF335" s="184"/>
      <c r="FG335" s="184"/>
      <c r="FH335" s="184"/>
      <c r="FI335" s="184"/>
      <c r="FJ335" s="184"/>
      <c r="FK335" s="184"/>
      <c r="FL335" s="184"/>
      <c r="FM335" s="184"/>
      <c r="FN335" s="184"/>
      <c r="FO335" s="184"/>
      <c r="FP335" s="184"/>
      <c r="FQ335" s="184"/>
      <c r="FR335" s="184"/>
      <c r="FS335" s="184"/>
      <c r="FT335" s="184"/>
      <c r="FU335" s="184"/>
      <c r="FV335" s="184"/>
      <c r="FW335" s="184"/>
      <c r="FX335" s="184"/>
      <c r="FY335" s="184"/>
      <c r="FZ335" s="184"/>
      <c r="GA335" s="184"/>
      <c r="GB335" s="184"/>
      <c r="GC335" s="184"/>
      <c r="GD335" s="184"/>
      <c r="GE335" s="184"/>
      <c r="GF335" s="184"/>
      <c r="GG335" s="184"/>
      <c r="GH335" s="184"/>
      <c r="GI335" s="184"/>
      <c r="GJ335" s="184"/>
      <c r="GK335" s="184"/>
      <c r="GL335" s="184"/>
      <c r="GM335" s="184"/>
      <c r="GN335" s="184"/>
      <c r="GO335" s="184"/>
      <c r="GP335" s="184"/>
      <c r="GQ335" s="184"/>
      <c r="GR335" s="184"/>
      <c r="GS335" s="184"/>
      <c r="GT335" s="184"/>
      <c r="GU335" s="184"/>
      <c r="GV335" s="184"/>
      <c r="GW335" s="184"/>
      <c r="GX335" s="184"/>
      <c r="GY335" s="184"/>
      <c r="GZ335" s="184"/>
      <c r="HA335" s="184"/>
      <c r="HB335" s="184"/>
      <c r="HC335" s="184"/>
      <c r="HD335" s="184"/>
      <c r="HE335" s="184"/>
      <c r="HF335" s="184"/>
      <c r="HG335" s="184"/>
      <c r="HH335" s="184"/>
      <c r="HI335" s="184"/>
      <c r="HJ335" s="184"/>
      <c r="HK335" s="184"/>
      <c r="HL335" s="184"/>
      <c r="HM335" s="184"/>
      <c r="HN335" s="184"/>
      <c r="HO335" s="184"/>
      <c r="HP335" s="184"/>
      <c r="HQ335" s="184"/>
      <c r="HR335" s="184"/>
      <c r="HS335" s="184"/>
      <c r="HT335" s="184"/>
      <c r="HU335" s="184"/>
      <c r="HV335" s="184"/>
      <c r="HW335" s="184"/>
      <c r="HX335" s="184"/>
      <c r="HY335" s="184"/>
      <c r="HZ335" s="184"/>
      <c r="IA335" s="184"/>
      <c r="IB335" s="184"/>
    </row>
    <row r="336" spans="3:236" ht="13.15" customHeight="1">
      <c r="C336" s="182"/>
      <c r="D336" s="183"/>
      <c r="E336" s="184"/>
      <c r="F336" s="184"/>
      <c r="G336" s="184"/>
      <c r="H336" s="184"/>
      <c r="I336" s="184"/>
      <c r="J336" s="184"/>
      <c r="K336" s="184"/>
      <c r="L336" s="184"/>
      <c r="M336" s="185"/>
      <c r="CM336" s="184"/>
      <c r="CN336" s="184"/>
      <c r="CO336" s="184"/>
      <c r="CP336" s="184"/>
      <c r="CQ336" s="184"/>
      <c r="CR336" s="184"/>
      <c r="CS336" s="184"/>
      <c r="CT336" s="184"/>
      <c r="CU336" s="184"/>
      <c r="CV336" s="184"/>
      <c r="CW336" s="184"/>
      <c r="CX336" s="184"/>
      <c r="CY336" s="184"/>
      <c r="CZ336" s="184"/>
      <c r="DA336" s="184"/>
      <c r="DB336" s="184"/>
      <c r="DC336" s="184"/>
      <c r="DD336" s="184"/>
      <c r="DE336" s="184"/>
      <c r="DF336" s="184"/>
      <c r="DG336" s="184"/>
      <c r="DH336" s="184"/>
      <c r="DI336" s="184"/>
      <c r="DJ336" s="184"/>
      <c r="DK336" s="184"/>
      <c r="DL336" s="184"/>
      <c r="DM336" s="184"/>
      <c r="DN336" s="184"/>
      <c r="DO336" s="184"/>
      <c r="DP336" s="184"/>
      <c r="DQ336" s="184"/>
      <c r="DR336" s="184"/>
      <c r="DS336" s="184"/>
      <c r="DT336" s="184"/>
      <c r="DU336" s="184"/>
      <c r="DV336" s="184"/>
      <c r="DW336" s="184"/>
      <c r="DX336" s="184"/>
      <c r="DY336" s="184"/>
      <c r="DZ336" s="184"/>
      <c r="EA336" s="184"/>
      <c r="EB336" s="184"/>
      <c r="EC336" s="184"/>
      <c r="ED336" s="184"/>
      <c r="EE336" s="184"/>
      <c r="EF336" s="184"/>
      <c r="EG336" s="184"/>
      <c r="EH336" s="184"/>
      <c r="EI336" s="184"/>
      <c r="EJ336" s="184"/>
      <c r="EK336" s="184"/>
      <c r="EL336" s="184"/>
      <c r="EM336" s="184"/>
      <c r="EN336" s="184"/>
      <c r="EO336" s="184"/>
      <c r="EP336" s="184"/>
      <c r="EQ336" s="184"/>
      <c r="ER336" s="184"/>
      <c r="ES336" s="184"/>
      <c r="ET336" s="184"/>
      <c r="EU336" s="184"/>
      <c r="EV336" s="184"/>
      <c r="EW336" s="184"/>
      <c r="EX336" s="184"/>
      <c r="EY336" s="184"/>
      <c r="EZ336" s="184"/>
      <c r="FA336" s="184"/>
      <c r="FB336" s="184"/>
      <c r="FC336" s="184"/>
      <c r="FD336" s="184"/>
      <c r="FE336" s="184"/>
      <c r="FF336" s="184"/>
      <c r="FG336" s="184"/>
      <c r="FH336" s="184"/>
      <c r="FI336" s="184"/>
      <c r="FJ336" s="184"/>
      <c r="FK336" s="184"/>
      <c r="FL336" s="184"/>
      <c r="FM336" s="184"/>
      <c r="FN336" s="184"/>
      <c r="FO336" s="184"/>
      <c r="FP336" s="184"/>
      <c r="FQ336" s="184"/>
      <c r="FR336" s="184"/>
      <c r="FS336" s="184"/>
      <c r="FT336" s="184"/>
      <c r="FU336" s="184"/>
      <c r="FV336" s="184"/>
      <c r="FW336" s="184"/>
      <c r="FX336" s="184"/>
      <c r="FY336" s="184"/>
      <c r="FZ336" s="184"/>
      <c r="GA336" s="184"/>
      <c r="GB336" s="184"/>
      <c r="GC336" s="184"/>
      <c r="GD336" s="184"/>
      <c r="GE336" s="184"/>
      <c r="GF336" s="184"/>
      <c r="GG336" s="184"/>
      <c r="GH336" s="184"/>
      <c r="GI336" s="184"/>
      <c r="GJ336" s="184"/>
      <c r="GK336" s="184"/>
      <c r="GL336" s="184"/>
      <c r="GM336" s="184"/>
      <c r="GN336" s="184"/>
      <c r="GO336" s="184"/>
      <c r="GP336" s="184"/>
      <c r="GQ336" s="184"/>
      <c r="GR336" s="184"/>
      <c r="GS336" s="184"/>
      <c r="GT336" s="184"/>
      <c r="GU336" s="184"/>
      <c r="GV336" s="184"/>
      <c r="GW336" s="184"/>
      <c r="GX336" s="184"/>
      <c r="GY336" s="184"/>
      <c r="GZ336" s="184"/>
      <c r="HA336" s="184"/>
      <c r="HB336" s="184"/>
      <c r="HC336" s="184"/>
      <c r="HD336" s="184"/>
      <c r="HE336" s="184"/>
      <c r="HF336" s="184"/>
      <c r="HG336" s="184"/>
      <c r="HH336" s="184"/>
      <c r="HI336" s="184"/>
      <c r="HJ336" s="184"/>
      <c r="HK336" s="184"/>
      <c r="HL336" s="184"/>
      <c r="HM336" s="184"/>
      <c r="HN336" s="184"/>
      <c r="HO336" s="184"/>
      <c r="HP336" s="184"/>
      <c r="HQ336" s="184"/>
      <c r="HR336" s="184"/>
      <c r="HS336" s="184"/>
      <c r="HT336" s="184"/>
      <c r="HU336" s="184"/>
      <c r="HV336" s="184"/>
      <c r="HW336" s="184"/>
      <c r="HX336" s="184"/>
      <c r="HY336" s="184"/>
      <c r="HZ336" s="184"/>
      <c r="IA336" s="184"/>
      <c r="IB336" s="184"/>
    </row>
    <row r="337" spans="3:236" ht="13.15" customHeight="1">
      <c r="C337" s="182"/>
      <c r="D337" s="183"/>
      <c r="E337" s="184"/>
      <c r="F337" s="184"/>
      <c r="G337" s="184"/>
      <c r="H337" s="184"/>
      <c r="I337" s="184"/>
      <c r="J337" s="184"/>
      <c r="K337" s="184"/>
      <c r="L337" s="184"/>
      <c r="M337" s="185"/>
      <c r="CM337" s="184"/>
      <c r="CN337" s="184"/>
      <c r="CO337" s="184"/>
      <c r="CP337" s="184"/>
      <c r="CQ337" s="184"/>
      <c r="CR337" s="184"/>
      <c r="CS337" s="184"/>
      <c r="CT337" s="184"/>
      <c r="CU337" s="184"/>
      <c r="CV337" s="184"/>
      <c r="CW337" s="184"/>
      <c r="CX337" s="184"/>
      <c r="CY337" s="184"/>
      <c r="CZ337" s="184"/>
      <c r="DA337" s="184"/>
      <c r="DB337" s="184"/>
      <c r="DC337" s="184"/>
      <c r="DD337" s="184"/>
      <c r="DE337" s="184"/>
      <c r="DF337" s="184"/>
      <c r="DG337" s="184"/>
      <c r="DH337" s="184"/>
      <c r="DI337" s="184"/>
      <c r="DJ337" s="184"/>
      <c r="DK337" s="184"/>
      <c r="DL337" s="184"/>
      <c r="DM337" s="184"/>
      <c r="DN337" s="184"/>
      <c r="DO337" s="184"/>
      <c r="DP337" s="184"/>
      <c r="DQ337" s="184"/>
      <c r="DR337" s="184"/>
      <c r="DS337" s="184"/>
      <c r="DT337" s="184"/>
      <c r="DU337" s="184"/>
      <c r="DV337" s="184"/>
      <c r="DW337" s="184"/>
      <c r="DX337" s="184"/>
      <c r="DY337" s="184"/>
      <c r="DZ337" s="184"/>
      <c r="EA337" s="184"/>
      <c r="EB337" s="184"/>
      <c r="EC337" s="184"/>
      <c r="ED337" s="184"/>
      <c r="EE337" s="184"/>
      <c r="EF337" s="184"/>
      <c r="EG337" s="184"/>
      <c r="EH337" s="184"/>
      <c r="EI337" s="184"/>
      <c r="EJ337" s="184"/>
      <c r="EK337" s="184"/>
      <c r="EL337" s="184"/>
      <c r="EM337" s="184"/>
      <c r="EN337" s="184"/>
      <c r="EO337" s="184"/>
      <c r="EP337" s="184"/>
      <c r="EQ337" s="184"/>
      <c r="ER337" s="184"/>
      <c r="ES337" s="184"/>
      <c r="ET337" s="184"/>
      <c r="EU337" s="184"/>
      <c r="EV337" s="184"/>
      <c r="EW337" s="184"/>
      <c r="EX337" s="184"/>
      <c r="EY337" s="184"/>
      <c r="EZ337" s="184"/>
      <c r="FA337" s="184"/>
      <c r="FB337" s="184"/>
      <c r="FC337" s="184"/>
      <c r="FD337" s="184"/>
      <c r="FE337" s="184"/>
      <c r="FF337" s="184"/>
      <c r="FG337" s="184"/>
      <c r="FH337" s="184"/>
      <c r="FI337" s="184"/>
      <c r="FJ337" s="184"/>
      <c r="FK337" s="184"/>
      <c r="FL337" s="184"/>
      <c r="FM337" s="184"/>
      <c r="FN337" s="184"/>
      <c r="FO337" s="184"/>
      <c r="FP337" s="184"/>
      <c r="FQ337" s="184"/>
      <c r="FR337" s="184"/>
      <c r="FS337" s="184"/>
      <c r="FT337" s="184"/>
      <c r="FU337" s="184"/>
      <c r="FV337" s="184"/>
      <c r="FW337" s="184"/>
      <c r="FX337" s="184"/>
      <c r="FY337" s="184"/>
      <c r="FZ337" s="184"/>
      <c r="GA337" s="184"/>
      <c r="GB337" s="184"/>
      <c r="GC337" s="184"/>
      <c r="GD337" s="184"/>
      <c r="GE337" s="184"/>
      <c r="GF337" s="184"/>
      <c r="GG337" s="184"/>
      <c r="GH337" s="184"/>
      <c r="GI337" s="184"/>
      <c r="GJ337" s="184"/>
      <c r="GK337" s="184"/>
      <c r="GL337" s="184"/>
      <c r="GM337" s="184"/>
      <c r="GN337" s="184"/>
      <c r="GO337" s="184"/>
      <c r="GP337" s="184"/>
      <c r="GQ337" s="184"/>
      <c r="GR337" s="184"/>
      <c r="GS337" s="184"/>
      <c r="GT337" s="184"/>
      <c r="GU337" s="184"/>
      <c r="GV337" s="184"/>
      <c r="GW337" s="184"/>
      <c r="GX337" s="184"/>
      <c r="GY337" s="184"/>
      <c r="GZ337" s="184"/>
      <c r="HA337" s="184"/>
      <c r="HB337" s="184"/>
      <c r="HC337" s="184"/>
      <c r="HD337" s="184"/>
      <c r="HE337" s="184"/>
      <c r="HF337" s="184"/>
      <c r="HG337" s="184"/>
      <c r="HH337" s="184"/>
      <c r="HI337" s="184"/>
      <c r="HJ337" s="184"/>
      <c r="HK337" s="184"/>
      <c r="HL337" s="184"/>
      <c r="HM337" s="184"/>
      <c r="HN337" s="184"/>
      <c r="HO337" s="184"/>
      <c r="HP337" s="184"/>
      <c r="HQ337" s="184"/>
      <c r="HR337" s="184"/>
      <c r="HS337" s="184"/>
      <c r="HT337" s="184"/>
      <c r="HU337" s="184"/>
      <c r="HV337" s="184"/>
      <c r="HW337" s="184"/>
      <c r="HX337" s="184"/>
      <c r="HY337" s="184"/>
      <c r="HZ337" s="184"/>
      <c r="IA337" s="184"/>
      <c r="IB337" s="184"/>
    </row>
    <row r="338" spans="3:236" ht="13.15" customHeight="1">
      <c r="C338" s="182"/>
      <c r="D338" s="183"/>
      <c r="E338" s="184"/>
      <c r="F338" s="184"/>
      <c r="G338" s="184"/>
      <c r="H338" s="184"/>
      <c r="I338" s="184"/>
      <c r="J338" s="184"/>
      <c r="K338" s="184"/>
      <c r="L338" s="184"/>
      <c r="M338" s="185"/>
      <c r="CM338" s="184"/>
      <c r="CN338" s="184"/>
      <c r="CO338" s="184"/>
      <c r="CP338" s="184"/>
      <c r="CQ338" s="184"/>
      <c r="CR338" s="184"/>
      <c r="CS338" s="184"/>
      <c r="CT338" s="184"/>
      <c r="CU338" s="184"/>
      <c r="CV338" s="184"/>
      <c r="CW338" s="184"/>
      <c r="CX338" s="184"/>
      <c r="CY338" s="184"/>
      <c r="CZ338" s="184"/>
      <c r="DA338" s="184"/>
      <c r="DB338" s="184"/>
      <c r="DC338" s="184"/>
      <c r="DD338" s="184"/>
      <c r="DE338" s="184"/>
      <c r="DF338" s="184"/>
      <c r="DG338" s="184"/>
      <c r="DH338" s="184"/>
      <c r="DI338" s="184"/>
      <c r="DJ338" s="184"/>
      <c r="DK338" s="184"/>
      <c r="DL338" s="184"/>
      <c r="DM338" s="184"/>
      <c r="DN338" s="184"/>
      <c r="DO338" s="184"/>
      <c r="DP338" s="184"/>
      <c r="DQ338" s="184"/>
      <c r="DR338" s="184"/>
      <c r="DS338" s="184"/>
      <c r="DT338" s="184"/>
      <c r="DU338" s="184"/>
      <c r="DV338" s="184"/>
      <c r="DW338" s="184"/>
      <c r="DX338" s="184"/>
      <c r="DY338" s="184"/>
      <c r="DZ338" s="184"/>
      <c r="EA338" s="184"/>
      <c r="EB338" s="184"/>
      <c r="EC338" s="184"/>
      <c r="ED338" s="184"/>
      <c r="EE338" s="184"/>
      <c r="EF338" s="184"/>
      <c r="EG338" s="184"/>
      <c r="EH338" s="184"/>
      <c r="EI338" s="184"/>
      <c r="EJ338" s="184"/>
      <c r="EK338" s="184"/>
      <c r="EL338" s="184"/>
      <c r="EM338" s="184"/>
      <c r="EN338" s="184"/>
      <c r="EO338" s="184"/>
      <c r="EP338" s="184"/>
      <c r="EQ338" s="184"/>
      <c r="ER338" s="184"/>
      <c r="ES338" s="184"/>
      <c r="ET338" s="184"/>
      <c r="EU338" s="184"/>
      <c r="EV338" s="184"/>
      <c r="EW338" s="184"/>
      <c r="EX338" s="184"/>
      <c r="EY338" s="184"/>
      <c r="EZ338" s="184"/>
      <c r="FA338" s="184"/>
      <c r="FB338" s="184"/>
      <c r="FC338" s="184"/>
      <c r="FD338" s="184"/>
      <c r="FE338" s="184"/>
      <c r="FF338" s="184"/>
      <c r="FG338" s="184"/>
      <c r="FH338" s="184"/>
      <c r="FI338" s="184"/>
      <c r="FJ338" s="184"/>
      <c r="FK338" s="184"/>
      <c r="FL338" s="184"/>
      <c r="FM338" s="184"/>
      <c r="FN338" s="184"/>
      <c r="FO338" s="184"/>
      <c r="FP338" s="184"/>
      <c r="FQ338" s="184"/>
      <c r="FR338" s="184"/>
      <c r="FS338" s="184"/>
      <c r="FT338" s="184"/>
      <c r="FU338" s="184"/>
      <c r="FV338" s="184"/>
      <c r="FW338" s="184"/>
      <c r="FX338" s="184"/>
      <c r="FY338" s="184"/>
      <c r="FZ338" s="184"/>
      <c r="GA338" s="184"/>
      <c r="GB338" s="184"/>
      <c r="GC338" s="184"/>
      <c r="GD338" s="184"/>
      <c r="GE338" s="184"/>
      <c r="GF338" s="184"/>
      <c r="GG338" s="184"/>
      <c r="GH338" s="184"/>
      <c r="GI338" s="184"/>
      <c r="GJ338" s="184"/>
      <c r="GK338" s="184"/>
      <c r="GL338" s="184"/>
      <c r="GM338" s="184"/>
      <c r="GN338" s="184"/>
      <c r="GO338" s="184"/>
      <c r="GP338" s="184"/>
      <c r="GQ338" s="184"/>
      <c r="GR338" s="184"/>
      <c r="GS338" s="184"/>
      <c r="GT338" s="184"/>
      <c r="GU338" s="184"/>
      <c r="GV338" s="184"/>
      <c r="GW338" s="184"/>
      <c r="GX338" s="184"/>
      <c r="GY338" s="184"/>
      <c r="GZ338" s="184"/>
      <c r="HA338" s="184"/>
      <c r="HB338" s="184"/>
      <c r="HC338" s="184"/>
      <c r="HD338" s="184"/>
      <c r="HE338" s="184"/>
      <c r="HF338" s="184"/>
      <c r="HG338" s="184"/>
      <c r="HH338" s="184"/>
      <c r="HI338" s="184"/>
      <c r="HJ338" s="184"/>
      <c r="HK338" s="184"/>
      <c r="HL338" s="184"/>
      <c r="HM338" s="184"/>
      <c r="HN338" s="184"/>
      <c r="HO338" s="184"/>
      <c r="HP338" s="184"/>
      <c r="HQ338" s="184"/>
      <c r="HR338" s="184"/>
      <c r="HS338" s="184"/>
      <c r="HT338" s="184"/>
      <c r="HU338" s="184"/>
      <c r="HV338" s="184"/>
      <c r="HW338" s="184"/>
      <c r="HX338" s="184"/>
      <c r="HY338" s="184"/>
      <c r="HZ338" s="184"/>
      <c r="IA338" s="184"/>
      <c r="IB338" s="184"/>
    </row>
    <row r="339" spans="3:236" ht="13.15" customHeight="1">
      <c r="C339" s="182"/>
      <c r="D339" s="183"/>
      <c r="E339" s="184"/>
      <c r="F339" s="184"/>
      <c r="G339" s="184"/>
      <c r="H339" s="184"/>
      <c r="I339" s="184"/>
      <c r="J339" s="184"/>
      <c r="K339" s="184"/>
      <c r="L339" s="184"/>
      <c r="M339" s="185"/>
      <c r="CM339" s="184"/>
      <c r="CN339" s="184"/>
      <c r="CO339" s="184"/>
      <c r="CP339" s="184"/>
      <c r="CQ339" s="184"/>
      <c r="CR339" s="184"/>
      <c r="CS339" s="184"/>
      <c r="CT339" s="184"/>
      <c r="CU339" s="184"/>
      <c r="CV339" s="184"/>
      <c r="CW339" s="184"/>
      <c r="CX339" s="184"/>
      <c r="CY339" s="184"/>
      <c r="CZ339" s="184"/>
      <c r="DA339" s="184"/>
      <c r="DB339" s="184"/>
      <c r="DC339" s="184"/>
      <c r="DD339" s="184"/>
      <c r="DE339" s="184"/>
      <c r="DF339" s="184"/>
      <c r="DG339" s="184"/>
      <c r="DH339" s="184"/>
      <c r="DI339" s="184"/>
      <c r="DJ339" s="184"/>
      <c r="DK339" s="184"/>
      <c r="DL339" s="184"/>
      <c r="DM339" s="184"/>
      <c r="DN339" s="184"/>
      <c r="DO339" s="184"/>
      <c r="DP339" s="184"/>
      <c r="DQ339" s="184"/>
      <c r="DR339" s="184"/>
      <c r="DS339" s="184"/>
      <c r="DT339" s="184"/>
      <c r="DU339" s="184"/>
      <c r="DV339" s="184"/>
      <c r="DW339" s="184"/>
      <c r="DX339" s="184"/>
      <c r="DY339" s="184"/>
      <c r="DZ339" s="184"/>
      <c r="EA339" s="184"/>
      <c r="EB339" s="184"/>
      <c r="EC339" s="184"/>
      <c r="ED339" s="184"/>
      <c r="EE339" s="184"/>
      <c r="EF339" s="184"/>
      <c r="EG339" s="184"/>
      <c r="EH339" s="184"/>
      <c r="EI339" s="184"/>
      <c r="EJ339" s="184"/>
      <c r="EK339" s="184"/>
      <c r="EL339" s="184"/>
      <c r="EM339" s="184"/>
      <c r="EN339" s="184"/>
      <c r="EO339" s="184"/>
      <c r="EP339" s="184"/>
      <c r="EQ339" s="184"/>
      <c r="ER339" s="184"/>
      <c r="ES339" s="184"/>
      <c r="ET339" s="184"/>
      <c r="EU339" s="184"/>
      <c r="EV339" s="184"/>
      <c r="EW339" s="184"/>
      <c r="EX339" s="184"/>
      <c r="EY339" s="184"/>
      <c r="EZ339" s="184"/>
      <c r="FA339" s="184"/>
      <c r="FB339" s="184"/>
      <c r="FC339" s="184"/>
      <c r="FD339" s="184"/>
      <c r="FE339" s="184"/>
      <c r="FF339" s="184"/>
      <c r="FG339" s="184"/>
      <c r="FH339" s="184"/>
      <c r="FI339" s="184"/>
      <c r="FJ339" s="184"/>
      <c r="FK339" s="184"/>
      <c r="FL339" s="184"/>
      <c r="FM339" s="184"/>
      <c r="FN339" s="184"/>
      <c r="FO339" s="184"/>
      <c r="FP339" s="184"/>
      <c r="FQ339" s="184"/>
      <c r="FR339" s="184"/>
      <c r="FS339" s="184"/>
      <c r="FT339" s="184"/>
      <c r="FU339" s="184"/>
      <c r="FV339" s="184"/>
      <c r="FW339" s="184"/>
      <c r="FX339" s="184"/>
      <c r="FY339" s="184"/>
      <c r="FZ339" s="184"/>
      <c r="GA339" s="184"/>
      <c r="GB339" s="184"/>
      <c r="GC339" s="184"/>
      <c r="GD339" s="184"/>
      <c r="GE339" s="184"/>
      <c r="GF339" s="184"/>
      <c r="GG339" s="184"/>
      <c r="GH339" s="184"/>
      <c r="GI339" s="184"/>
      <c r="GJ339" s="184"/>
      <c r="GK339" s="184"/>
      <c r="GL339" s="184"/>
      <c r="GM339" s="184"/>
      <c r="GN339" s="184"/>
      <c r="GO339" s="184"/>
      <c r="GP339" s="184"/>
      <c r="GQ339" s="184"/>
      <c r="GR339" s="184"/>
      <c r="GS339" s="184"/>
      <c r="GT339" s="184"/>
      <c r="GU339" s="184"/>
      <c r="GV339" s="184"/>
      <c r="GW339" s="184"/>
      <c r="GX339" s="184"/>
      <c r="GY339" s="184"/>
      <c r="GZ339" s="184"/>
      <c r="HA339" s="184"/>
      <c r="HB339" s="184"/>
      <c r="HC339" s="184"/>
      <c r="HD339" s="184"/>
      <c r="HE339" s="184"/>
      <c r="HF339" s="184"/>
      <c r="HG339" s="184"/>
      <c r="HH339" s="184"/>
      <c r="HI339" s="184"/>
      <c r="HJ339" s="184"/>
      <c r="HK339" s="184"/>
      <c r="HL339" s="184"/>
      <c r="HM339" s="184"/>
      <c r="HN339" s="184"/>
      <c r="HO339" s="184"/>
      <c r="HP339" s="184"/>
      <c r="HQ339" s="184"/>
      <c r="HR339" s="184"/>
      <c r="HS339" s="184"/>
      <c r="HT339" s="184"/>
      <c r="HU339" s="184"/>
      <c r="HV339" s="184"/>
      <c r="HW339" s="184"/>
      <c r="HX339" s="184"/>
      <c r="HY339" s="184"/>
      <c r="HZ339" s="184"/>
      <c r="IA339" s="184"/>
      <c r="IB339" s="184"/>
    </row>
    <row r="340" spans="3:236" ht="13.15" customHeight="1">
      <c r="C340" s="182"/>
      <c r="D340" s="183"/>
      <c r="E340" s="184"/>
      <c r="F340" s="184"/>
      <c r="G340" s="184"/>
      <c r="H340" s="184"/>
      <c r="I340" s="184"/>
      <c r="J340" s="184"/>
      <c r="K340" s="184"/>
      <c r="L340" s="184"/>
      <c r="M340" s="185"/>
      <c r="CM340" s="184"/>
      <c r="CN340" s="184"/>
      <c r="CO340" s="184"/>
      <c r="CP340" s="184"/>
      <c r="CQ340" s="184"/>
      <c r="CR340" s="184"/>
      <c r="CS340" s="184"/>
      <c r="CT340" s="184"/>
      <c r="CU340" s="184"/>
      <c r="CV340" s="184"/>
      <c r="CW340" s="184"/>
      <c r="CX340" s="184"/>
      <c r="CY340" s="184"/>
      <c r="CZ340" s="184"/>
      <c r="DA340" s="184"/>
      <c r="DB340" s="184"/>
      <c r="DC340" s="184"/>
      <c r="DD340" s="184"/>
      <c r="DE340" s="184"/>
      <c r="DF340" s="184"/>
      <c r="DG340" s="184"/>
      <c r="DH340" s="184"/>
      <c r="DI340" s="184"/>
      <c r="DJ340" s="184"/>
      <c r="DK340" s="184"/>
      <c r="DL340" s="184"/>
      <c r="DM340" s="184"/>
      <c r="DN340" s="184"/>
      <c r="DO340" s="184"/>
      <c r="DP340" s="184"/>
      <c r="DQ340" s="184"/>
      <c r="DR340" s="184"/>
      <c r="DS340" s="184"/>
      <c r="DT340" s="184"/>
      <c r="DU340" s="184"/>
      <c r="DV340" s="184"/>
      <c r="DW340" s="184"/>
      <c r="DX340" s="184"/>
      <c r="DY340" s="184"/>
      <c r="DZ340" s="184"/>
      <c r="EA340" s="184"/>
      <c r="EB340" s="184"/>
      <c r="EC340" s="184"/>
      <c r="ED340" s="184"/>
      <c r="EE340" s="184"/>
      <c r="EF340" s="184"/>
      <c r="EG340" s="184"/>
      <c r="EH340" s="184"/>
      <c r="EI340" s="184"/>
      <c r="EJ340" s="184"/>
      <c r="EK340" s="184"/>
      <c r="EL340" s="184"/>
      <c r="EM340" s="184"/>
      <c r="EN340" s="184"/>
      <c r="EO340" s="184"/>
      <c r="EP340" s="184"/>
      <c r="EQ340" s="184"/>
      <c r="ER340" s="184"/>
      <c r="ES340" s="184"/>
      <c r="ET340" s="184"/>
      <c r="EU340" s="184"/>
      <c r="EV340" s="184"/>
      <c r="EW340" s="184"/>
      <c r="EX340" s="184"/>
      <c r="EY340" s="184"/>
      <c r="EZ340" s="184"/>
      <c r="FA340" s="184"/>
      <c r="FB340" s="184"/>
      <c r="FC340" s="184"/>
      <c r="FD340" s="184"/>
      <c r="FE340" s="184"/>
      <c r="FF340" s="184"/>
      <c r="FG340" s="184"/>
      <c r="FH340" s="184"/>
      <c r="FI340" s="184"/>
      <c r="FJ340" s="184"/>
      <c r="FK340" s="184"/>
      <c r="FL340" s="184"/>
      <c r="FM340" s="184"/>
      <c r="FN340" s="184"/>
      <c r="FO340" s="184"/>
      <c r="FP340" s="184"/>
      <c r="FQ340" s="184"/>
      <c r="FR340" s="184"/>
      <c r="FS340" s="184"/>
      <c r="FT340" s="184"/>
      <c r="FU340" s="184"/>
      <c r="FV340" s="184"/>
      <c r="FW340" s="184"/>
      <c r="FX340" s="184"/>
      <c r="FY340" s="184"/>
      <c r="FZ340" s="184"/>
      <c r="GA340" s="184"/>
      <c r="GB340" s="184"/>
      <c r="GC340" s="184"/>
      <c r="GD340" s="184"/>
      <c r="GE340" s="184"/>
      <c r="GF340" s="184"/>
      <c r="GG340" s="184"/>
      <c r="GH340" s="184"/>
      <c r="GI340" s="184"/>
      <c r="GJ340" s="184"/>
      <c r="GK340" s="184"/>
      <c r="GL340" s="184"/>
      <c r="GM340" s="184"/>
      <c r="GN340" s="184"/>
      <c r="GO340" s="184"/>
      <c r="GP340" s="184"/>
      <c r="GQ340" s="184"/>
      <c r="GR340" s="184"/>
      <c r="GS340" s="184"/>
      <c r="GT340" s="184"/>
      <c r="GU340" s="184"/>
      <c r="GV340" s="184"/>
      <c r="GW340" s="184"/>
      <c r="GX340" s="184"/>
      <c r="GY340" s="184"/>
      <c r="GZ340" s="184"/>
      <c r="HA340" s="184"/>
      <c r="HB340" s="184"/>
      <c r="HC340" s="184"/>
      <c r="HD340" s="184"/>
      <c r="HE340" s="184"/>
      <c r="HF340" s="184"/>
      <c r="HG340" s="184"/>
      <c r="HH340" s="184"/>
      <c r="HI340" s="184"/>
      <c r="HJ340" s="184"/>
      <c r="HK340" s="184"/>
      <c r="HL340" s="184"/>
      <c r="HM340" s="184"/>
      <c r="HN340" s="184"/>
      <c r="HO340" s="184"/>
      <c r="HP340" s="184"/>
      <c r="HQ340" s="184"/>
      <c r="HR340" s="184"/>
      <c r="HS340" s="184"/>
      <c r="HT340" s="184"/>
      <c r="HU340" s="184"/>
      <c r="HV340" s="184"/>
      <c r="HW340" s="184"/>
      <c r="HX340" s="184"/>
      <c r="HY340" s="184"/>
      <c r="HZ340" s="184"/>
      <c r="IA340" s="184"/>
      <c r="IB340" s="184"/>
    </row>
    <row r="341" spans="3:236" ht="13.15" customHeight="1">
      <c r="C341" s="182"/>
      <c r="D341" s="183"/>
      <c r="E341" s="184"/>
      <c r="F341" s="184"/>
      <c r="G341" s="184"/>
      <c r="H341" s="184"/>
      <c r="I341" s="184"/>
      <c r="J341" s="184"/>
      <c r="K341" s="184"/>
      <c r="L341" s="184"/>
      <c r="M341" s="185"/>
      <c r="CM341" s="184"/>
      <c r="CN341" s="184"/>
      <c r="CO341" s="184"/>
      <c r="CP341" s="184"/>
      <c r="CQ341" s="184"/>
      <c r="CR341" s="184"/>
      <c r="CS341" s="184"/>
      <c r="CT341" s="184"/>
      <c r="CU341" s="184"/>
      <c r="CV341" s="184"/>
      <c r="CW341" s="184"/>
      <c r="CX341" s="184"/>
      <c r="CY341" s="184"/>
      <c r="CZ341" s="184"/>
      <c r="DA341" s="184"/>
      <c r="DB341" s="184"/>
      <c r="DC341" s="184"/>
      <c r="DD341" s="184"/>
      <c r="DE341" s="184"/>
      <c r="DF341" s="184"/>
      <c r="DG341" s="184"/>
      <c r="DH341" s="184"/>
      <c r="DI341" s="184"/>
      <c r="DJ341" s="184"/>
      <c r="DK341" s="184"/>
      <c r="DL341" s="184"/>
      <c r="DM341" s="184"/>
      <c r="DN341" s="184"/>
      <c r="DO341" s="184"/>
      <c r="DP341" s="184"/>
      <c r="DQ341" s="184"/>
      <c r="DR341" s="184"/>
      <c r="DS341" s="184"/>
      <c r="DT341" s="184"/>
      <c r="DU341" s="184"/>
      <c r="DV341" s="184"/>
      <c r="DW341" s="184"/>
      <c r="DX341" s="184"/>
      <c r="DY341" s="184"/>
      <c r="DZ341" s="184"/>
      <c r="EA341" s="184"/>
      <c r="EB341" s="184"/>
      <c r="EC341" s="184"/>
      <c r="ED341" s="184"/>
      <c r="EE341" s="184"/>
      <c r="EF341" s="184"/>
      <c r="EG341" s="184"/>
      <c r="EH341" s="184"/>
      <c r="EI341" s="184"/>
      <c r="EJ341" s="184"/>
      <c r="EK341" s="184"/>
      <c r="EL341" s="184"/>
      <c r="EM341" s="184"/>
      <c r="EN341" s="184"/>
      <c r="EO341" s="184"/>
      <c r="EP341" s="184"/>
      <c r="EQ341" s="184"/>
      <c r="ER341" s="184"/>
      <c r="ES341" s="184"/>
      <c r="ET341" s="184"/>
      <c r="EU341" s="184"/>
      <c r="EV341" s="184"/>
      <c r="EW341" s="184"/>
      <c r="EX341" s="184"/>
      <c r="EY341" s="184"/>
      <c r="EZ341" s="184"/>
      <c r="FA341" s="184"/>
      <c r="FB341" s="184"/>
      <c r="FC341" s="184"/>
      <c r="FD341" s="184"/>
      <c r="FE341" s="184"/>
      <c r="FF341" s="184"/>
      <c r="FG341" s="184"/>
      <c r="FH341" s="184"/>
      <c r="FI341" s="184"/>
      <c r="FJ341" s="184"/>
      <c r="FK341" s="184"/>
      <c r="FL341" s="184"/>
      <c r="FM341" s="184"/>
      <c r="FN341" s="184"/>
      <c r="FO341" s="184"/>
      <c r="FP341" s="184"/>
      <c r="FQ341" s="184"/>
      <c r="FR341" s="184"/>
      <c r="FS341" s="184"/>
      <c r="FT341" s="184"/>
      <c r="FU341" s="184"/>
      <c r="FV341" s="184"/>
      <c r="FW341" s="184"/>
      <c r="FX341" s="184"/>
      <c r="FY341" s="184"/>
      <c r="FZ341" s="184"/>
      <c r="GA341" s="184"/>
      <c r="GB341" s="184"/>
      <c r="GC341" s="184"/>
      <c r="GD341" s="184"/>
      <c r="GE341" s="184"/>
      <c r="GF341" s="184"/>
      <c r="GG341" s="184"/>
      <c r="GH341" s="184"/>
      <c r="GI341" s="184"/>
      <c r="GJ341" s="184"/>
      <c r="GK341" s="184"/>
      <c r="GL341" s="184"/>
      <c r="GM341" s="184"/>
      <c r="GN341" s="184"/>
      <c r="GO341" s="184"/>
      <c r="GP341" s="184"/>
      <c r="GQ341" s="184"/>
      <c r="GR341" s="184"/>
      <c r="GS341" s="184"/>
      <c r="GT341" s="184"/>
      <c r="GU341" s="184"/>
      <c r="GV341" s="184"/>
      <c r="GW341" s="184"/>
      <c r="GX341" s="184"/>
      <c r="GY341" s="184"/>
      <c r="GZ341" s="184"/>
      <c r="HA341" s="184"/>
      <c r="HB341" s="184"/>
      <c r="HC341" s="184"/>
      <c r="HD341" s="184"/>
      <c r="HE341" s="184"/>
      <c r="HF341" s="184"/>
      <c r="HG341" s="184"/>
      <c r="HH341" s="184"/>
      <c r="HI341" s="184"/>
      <c r="HJ341" s="184"/>
      <c r="HK341" s="184"/>
      <c r="HL341" s="184"/>
      <c r="HM341" s="184"/>
      <c r="HN341" s="184"/>
      <c r="HO341" s="184"/>
      <c r="HP341" s="184"/>
      <c r="HQ341" s="184"/>
      <c r="HR341" s="184"/>
      <c r="HS341" s="184"/>
      <c r="HT341" s="184"/>
      <c r="HU341" s="184"/>
      <c r="HV341" s="184"/>
      <c r="HW341" s="184"/>
      <c r="HX341" s="184"/>
      <c r="HY341" s="184"/>
      <c r="HZ341" s="184"/>
      <c r="IA341" s="184"/>
      <c r="IB341" s="184"/>
    </row>
    <row r="342" spans="3:236" ht="13.15" customHeight="1">
      <c r="C342" s="182"/>
      <c r="D342" s="183"/>
      <c r="E342" s="184"/>
      <c r="F342" s="184"/>
      <c r="G342" s="184"/>
      <c r="H342" s="184"/>
      <c r="I342" s="184"/>
      <c r="J342" s="184"/>
      <c r="K342" s="184"/>
      <c r="L342" s="184"/>
      <c r="M342" s="185"/>
      <c r="CM342" s="184"/>
      <c r="CN342" s="184"/>
      <c r="CO342" s="184"/>
      <c r="CP342" s="184"/>
      <c r="CQ342" s="184"/>
      <c r="CR342" s="184"/>
      <c r="CS342" s="184"/>
      <c r="CT342" s="184"/>
      <c r="CU342" s="184"/>
      <c r="CV342" s="184"/>
      <c r="CW342" s="184"/>
      <c r="CX342" s="184"/>
      <c r="CY342" s="184"/>
      <c r="CZ342" s="184"/>
      <c r="DA342" s="184"/>
      <c r="DB342" s="184"/>
      <c r="DC342" s="184"/>
      <c r="DD342" s="184"/>
      <c r="DE342" s="184"/>
      <c r="DF342" s="184"/>
      <c r="DG342" s="184"/>
      <c r="DH342" s="184"/>
      <c r="DI342" s="184"/>
      <c r="DJ342" s="184"/>
      <c r="DK342" s="184"/>
      <c r="DL342" s="184"/>
      <c r="DM342" s="184"/>
      <c r="DN342" s="184"/>
      <c r="DO342" s="184"/>
      <c r="DP342" s="184"/>
      <c r="DQ342" s="184"/>
      <c r="DR342" s="184"/>
      <c r="DS342" s="184"/>
      <c r="DT342" s="184"/>
      <c r="DU342" s="184"/>
      <c r="DV342" s="184"/>
      <c r="DW342" s="184"/>
      <c r="DX342" s="184"/>
      <c r="DY342" s="184"/>
      <c r="DZ342" s="184"/>
      <c r="EA342" s="184"/>
      <c r="EB342" s="184"/>
      <c r="EC342" s="184"/>
      <c r="ED342" s="184"/>
      <c r="EE342" s="184"/>
      <c r="EF342" s="184"/>
      <c r="EG342" s="184"/>
      <c r="EH342" s="184"/>
      <c r="EI342" s="184"/>
      <c r="EJ342" s="184"/>
      <c r="EK342" s="184"/>
      <c r="EL342" s="184"/>
      <c r="EM342" s="184"/>
      <c r="EN342" s="184"/>
      <c r="EO342" s="184"/>
      <c r="EP342" s="184"/>
      <c r="EQ342" s="184"/>
      <c r="ER342" s="184"/>
      <c r="ES342" s="184"/>
      <c r="ET342" s="184"/>
      <c r="EU342" s="184"/>
      <c r="EV342" s="184"/>
      <c r="EW342" s="184"/>
      <c r="EX342" s="184"/>
      <c r="EY342" s="184"/>
      <c r="EZ342" s="184"/>
      <c r="FA342" s="184"/>
      <c r="FB342" s="184"/>
      <c r="FC342" s="184"/>
      <c r="FD342" s="184"/>
      <c r="FE342" s="184"/>
      <c r="FF342" s="184"/>
      <c r="FG342" s="184"/>
      <c r="FH342" s="184"/>
      <c r="FI342" s="184"/>
      <c r="FJ342" s="184"/>
      <c r="FK342" s="184"/>
      <c r="FL342" s="184"/>
      <c r="FM342" s="184"/>
      <c r="FN342" s="184"/>
      <c r="FO342" s="184"/>
      <c r="FP342" s="184"/>
      <c r="FQ342" s="184"/>
      <c r="FR342" s="184"/>
      <c r="FS342" s="184"/>
      <c r="FT342" s="184"/>
      <c r="FU342" s="184"/>
      <c r="FV342" s="184"/>
      <c r="FW342" s="184"/>
      <c r="FX342" s="184"/>
      <c r="FY342" s="184"/>
      <c r="FZ342" s="184"/>
      <c r="GA342" s="184"/>
      <c r="GB342" s="184"/>
      <c r="GC342" s="184"/>
      <c r="GD342" s="184"/>
      <c r="GE342" s="184"/>
      <c r="GF342" s="184"/>
      <c r="GG342" s="184"/>
      <c r="GH342" s="184"/>
      <c r="GI342" s="184"/>
      <c r="GJ342" s="184"/>
      <c r="GK342" s="184"/>
      <c r="GL342" s="184"/>
      <c r="GM342" s="184"/>
      <c r="GN342" s="184"/>
      <c r="GO342" s="184"/>
      <c r="GP342" s="184"/>
      <c r="GQ342" s="184"/>
      <c r="GR342" s="184"/>
      <c r="GS342" s="184"/>
      <c r="GT342" s="184"/>
      <c r="GU342" s="184"/>
      <c r="GV342" s="184"/>
      <c r="GW342" s="184"/>
      <c r="GX342" s="184"/>
      <c r="GY342" s="184"/>
      <c r="GZ342" s="184"/>
      <c r="HA342" s="184"/>
      <c r="HB342" s="184"/>
      <c r="HC342" s="184"/>
      <c r="HD342" s="184"/>
      <c r="HE342" s="184"/>
      <c r="HF342" s="184"/>
      <c r="HG342" s="184"/>
      <c r="HH342" s="184"/>
      <c r="HI342" s="184"/>
      <c r="HJ342" s="184"/>
      <c r="HK342" s="184"/>
      <c r="HL342" s="184"/>
      <c r="HM342" s="184"/>
      <c r="HN342" s="184"/>
      <c r="HO342" s="184"/>
      <c r="HP342" s="184"/>
      <c r="HQ342" s="184"/>
      <c r="HR342" s="184"/>
      <c r="HS342" s="184"/>
      <c r="HT342" s="184"/>
      <c r="HU342" s="184"/>
      <c r="HV342" s="184"/>
      <c r="HW342" s="184"/>
      <c r="HX342" s="184"/>
      <c r="HY342" s="184"/>
      <c r="HZ342" s="184"/>
      <c r="IA342" s="184"/>
      <c r="IB342" s="184"/>
    </row>
    <row r="343" spans="3:236" ht="13.15" customHeight="1">
      <c r="C343" s="182"/>
      <c r="D343" s="183"/>
      <c r="E343" s="184"/>
      <c r="F343" s="184"/>
      <c r="G343" s="184"/>
      <c r="H343" s="184"/>
      <c r="I343" s="184"/>
      <c r="J343" s="184"/>
      <c r="K343" s="184"/>
      <c r="L343" s="184"/>
      <c r="M343" s="185"/>
      <c r="CM343" s="184"/>
      <c r="CN343" s="184"/>
      <c r="CO343" s="184"/>
      <c r="CP343" s="184"/>
      <c r="CQ343" s="184"/>
      <c r="CR343" s="184"/>
      <c r="CS343" s="184"/>
      <c r="CT343" s="184"/>
      <c r="CU343" s="184"/>
      <c r="CV343" s="184"/>
      <c r="CW343" s="184"/>
      <c r="CX343" s="184"/>
      <c r="CY343" s="184"/>
      <c r="CZ343" s="184"/>
      <c r="DA343" s="184"/>
      <c r="DB343" s="184"/>
      <c r="DC343" s="184"/>
      <c r="DD343" s="184"/>
      <c r="DE343" s="184"/>
      <c r="DF343" s="184"/>
      <c r="DG343" s="184"/>
      <c r="DH343" s="184"/>
      <c r="DI343" s="184"/>
      <c r="DJ343" s="184"/>
      <c r="DK343" s="184"/>
      <c r="DL343" s="184"/>
      <c r="DM343" s="184"/>
      <c r="DN343" s="184"/>
      <c r="DO343" s="184"/>
      <c r="DP343" s="184"/>
      <c r="DQ343" s="184"/>
      <c r="DR343" s="184"/>
      <c r="DS343" s="184"/>
      <c r="DT343" s="184"/>
      <c r="DU343" s="184"/>
      <c r="DV343" s="184"/>
      <c r="DW343" s="184"/>
      <c r="DX343" s="184"/>
      <c r="DY343" s="184"/>
      <c r="DZ343" s="184"/>
      <c r="EA343" s="184"/>
      <c r="EB343" s="184"/>
      <c r="EC343" s="184"/>
      <c r="ED343" s="184"/>
      <c r="EE343" s="184"/>
      <c r="EF343" s="184"/>
      <c r="EG343" s="184"/>
      <c r="EH343" s="184"/>
      <c r="EI343" s="184"/>
      <c r="EJ343" s="184"/>
      <c r="EK343" s="184"/>
      <c r="EL343" s="184"/>
      <c r="EM343" s="184"/>
      <c r="EN343" s="184"/>
      <c r="EO343" s="184"/>
      <c r="EP343" s="184"/>
      <c r="EQ343" s="184"/>
      <c r="ER343" s="184"/>
      <c r="ES343" s="184"/>
      <c r="ET343" s="184"/>
      <c r="EU343" s="184"/>
      <c r="EV343" s="184"/>
      <c r="EW343" s="184"/>
      <c r="EX343" s="184"/>
      <c r="EY343" s="184"/>
      <c r="EZ343" s="184"/>
      <c r="FA343" s="184"/>
      <c r="FB343" s="184"/>
      <c r="FC343" s="184"/>
      <c r="FD343" s="184"/>
      <c r="FE343" s="184"/>
      <c r="FF343" s="184"/>
      <c r="FG343" s="184"/>
      <c r="FH343" s="184"/>
      <c r="FI343" s="184"/>
      <c r="FJ343" s="184"/>
      <c r="FK343" s="184"/>
      <c r="FL343" s="184"/>
      <c r="FM343" s="184"/>
      <c r="FN343" s="184"/>
      <c r="FO343" s="184"/>
      <c r="FP343" s="184"/>
      <c r="FQ343" s="184"/>
      <c r="FR343" s="184"/>
      <c r="FS343" s="184"/>
      <c r="FT343" s="184"/>
      <c r="FU343" s="184"/>
      <c r="FV343" s="184"/>
      <c r="FW343" s="184"/>
      <c r="FX343" s="184"/>
      <c r="FY343" s="184"/>
      <c r="FZ343" s="184"/>
      <c r="GA343" s="184"/>
      <c r="GB343" s="184"/>
      <c r="GC343" s="184"/>
      <c r="GD343" s="184"/>
      <c r="GE343" s="184"/>
      <c r="GF343" s="184"/>
      <c r="GG343" s="184"/>
      <c r="GH343" s="184"/>
      <c r="GI343" s="184"/>
      <c r="GJ343" s="184"/>
      <c r="GK343" s="184"/>
      <c r="GL343" s="184"/>
      <c r="GM343" s="184"/>
      <c r="GN343" s="184"/>
      <c r="GO343" s="184"/>
      <c r="GP343" s="184"/>
      <c r="GQ343" s="184"/>
      <c r="GR343" s="184"/>
      <c r="GS343" s="184"/>
      <c r="GT343" s="184"/>
      <c r="GU343" s="184"/>
      <c r="GV343" s="184"/>
      <c r="GW343" s="184"/>
      <c r="GX343" s="184"/>
      <c r="GY343" s="184"/>
      <c r="GZ343" s="184"/>
      <c r="HA343" s="184"/>
      <c r="HB343" s="184"/>
      <c r="HC343" s="184"/>
      <c r="HD343" s="184"/>
      <c r="HE343" s="184"/>
      <c r="HF343" s="184"/>
      <c r="HG343" s="184"/>
      <c r="HH343" s="184"/>
      <c r="HI343" s="184"/>
      <c r="HJ343" s="184"/>
      <c r="HK343" s="184"/>
      <c r="HL343" s="184"/>
      <c r="HM343" s="184"/>
      <c r="HN343" s="184"/>
      <c r="HO343" s="184"/>
      <c r="HP343" s="184"/>
      <c r="HQ343" s="184"/>
      <c r="HR343" s="184"/>
      <c r="HS343" s="184"/>
      <c r="HT343" s="184"/>
      <c r="HU343" s="184"/>
      <c r="HV343" s="184"/>
      <c r="HW343" s="184"/>
      <c r="HX343" s="184"/>
      <c r="HY343" s="184"/>
      <c r="HZ343" s="184"/>
      <c r="IA343" s="184"/>
      <c r="IB343" s="184"/>
    </row>
    <row r="344" spans="3:236" ht="13.15" customHeight="1">
      <c r="C344" s="182"/>
      <c r="D344" s="183"/>
      <c r="E344" s="184"/>
      <c r="F344" s="184"/>
      <c r="G344" s="184"/>
      <c r="H344" s="184"/>
      <c r="I344" s="184"/>
      <c r="J344" s="184"/>
      <c r="K344" s="184"/>
      <c r="L344" s="184"/>
      <c r="M344" s="185"/>
      <c r="CM344" s="184"/>
      <c r="CN344" s="184"/>
      <c r="CO344" s="184"/>
      <c r="CP344" s="184"/>
      <c r="CQ344" s="184"/>
      <c r="CR344" s="184"/>
      <c r="CS344" s="184"/>
      <c r="CT344" s="184"/>
      <c r="CU344" s="184"/>
      <c r="CV344" s="184"/>
      <c r="CW344" s="184"/>
      <c r="CX344" s="184"/>
      <c r="CY344" s="184"/>
      <c r="CZ344" s="184"/>
      <c r="DA344" s="184"/>
      <c r="DB344" s="184"/>
      <c r="DC344" s="184"/>
      <c r="DD344" s="184"/>
      <c r="DE344" s="184"/>
      <c r="DF344" s="184"/>
      <c r="DG344" s="184"/>
      <c r="DH344" s="184"/>
      <c r="DI344" s="184"/>
      <c r="DJ344" s="184"/>
      <c r="DK344" s="184"/>
      <c r="DL344" s="184"/>
      <c r="DM344" s="184"/>
      <c r="DN344" s="184"/>
      <c r="DO344" s="184"/>
      <c r="DP344" s="184"/>
      <c r="DQ344" s="184"/>
      <c r="DR344" s="184"/>
      <c r="DS344" s="184"/>
      <c r="DT344" s="184"/>
      <c r="DU344" s="184"/>
      <c r="DV344" s="184"/>
      <c r="DW344" s="184"/>
      <c r="DX344" s="184"/>
      <c r="DY344" s="184"/>
      <c r="DZ344" s="184"/>
      <c r="EA344" s="184"/>
      <c r="EB344" s="184"/>
      <c r="EC344" s="184"/>
      <c r="ED344" s="184"/>
      <c r="EE344" s="184"/>
      <c r="EF344" s="184"/>
      <c r="EG344" s="184"/>
      <c r="EH344" s="184"/>
      <c r="EI344" s="184"/>
      <c r="EJ344" s="184"/>
      <c r="EK344" s="184"/>
      <c r="EL344" s="184"/>
      <c r="EM344" s="184"/>
      <c r="EN344" s="184"/>
      <c r="EO344" s="184"/>
      <c r="EP344" s="184"/>
      <c r="EQ344" s="184"/>
      <c r="ER344" s="184"/>
      <c r="ES344" s="184"/>
      <c r="ET344" s="184"/>
      <c r="EU344" s="184"/>
      <c r="EV344" s="184"/>
      <c r="EW344" s="184"/>
      <c r="EX344" s="184"/>
      <c r="EY344" s="184"/>
      <c r="EZ344" s="184"/>
      <c r="FA344" s="184"/>
      <c r="FB344" s="184"/>
      <c r="FC344" s="184"/>
      <c r="FD344" s="184"/>
      <c r="FE344" s="184"/>
      <c r="FF344" s="184"/>
      <c r="FG344" s="184"/>
      <c r="FH344" s="184"/>
      <c r="FI344" s="184"/>
      <c r="FJ344" s="184"/>
      <c r="FK344" s="184"/>
      <c r="FL344" s="184"/>
      <c r="FM344" s="184"/>
      <c r="FN344" s="184"/>
      <c r="FO344" s="184"/>
      <c r="FP344" s="184"/>
      <c r="FQ344" s="184"/>
      <c r="FR344" s="184"/>
      <c r="FS344" s="184"/>
      <c r="FT344" s="184"/>
      <c r="FU344" s="184"/>
      <c r="FV344" s="184"/>
      <c r="FW344" s="184"/>
      <c r="FX344" s="184"/>
      <c r="FY344" s="184"/>
      <c r="FZ344" s="184"/>
      <c r="GA344" s="184"/>
      <c r="GB344" s="184"/>
      <c r="GC344" s="184"/>
      <c r="GD344" s="184"/>
      <c r="GE344" s="184"/>
      <c r="GF344" s="184"/>
      <c r="GG344" s="184"/>
      <c r="GH344" s="184"/>
      <c r="GI344" s="184"/>
      <c r="GJ344" s="184"/>
      <c r="GK344" s="184"/>
      <c r="GL344" s="184"/>
      <c r="GM344" s="184"/>
      <c r="GN344" s="184"/>
      <c r="GO344" s="184"/>
      <c r="GP344" s="184"/>
      <c r="GQ344" s="184"/>
      <c r="GR344" s="184"/>
      <c r="GS344" s="184"/>
      <c r="GT344" s="184"/>
      <c r="GU344" s="184"/>
      <c r="GV344" s="184"/>
      <c r="GW344" s="184"/>
      <c r="GX344" s="184"/>
      <c r="GY344" s="184"/>
      <c r="GZ344" s="184"/>
      <c r="HA344" s="184"/>
      <c r="HB344" s="184"/>
      <c r="HC344" s="184"/>
      <c r="HD344" s="184"/>
      <c r="HE344" s="184"/>
      <c r="HF344" s="184"/>
      <c r="HG344" s="184"/>
      <c r="HH344" s="184"/>
      <c r="HI344" s="184"/>
      <c r="HJ344" s="184"/>
      <c r="HK344" s="184"/>
      <c r="HL344" s="184"/>
      <c r="HM344" s="184"/>
      <c r="HN344" s="184"/>
      <c r="HO344" s="184"/>
      <c r="HP344" s="184"/>
      <c r="HQ344" s="184"/>
      <c r="HR344" s="184"/>
      <c r="HS344" s="184"/>
      <c r="HT344" s="184"/>
      <c r="HU344" s="184"/>
      <c r="HV344" s="184"/>
      <c r="HW344" s="184"/>
      <c r="HX344" s="184"/>
      <c r="HY344" s="184"/>
      <c r="HZ344" s="184"/>
      <c r="IA344" s="184"/>
      <c r="IB344" s="184"/>
    </row>
    <row r="345" spans="3:236" ht="13.15" customHeight="1">
      <c r="C345" s="182"/>
      <c r="D345" s="183"/>
      <c r="E345" s="184"/>
      <c r="F345" s="184"/>
      <c r="G345" s="184"/>
      <c r="H345" s="184"/>
      <c r="I345" s="184"/>
      <c r="J345" s="184"/>
      <c r="K345" s="184"/>
      <c r="L345" s="184"/>
      <c r="M345" s="185"/>
      <c r="CM345" s="184"/>
      <c r="CN345" s="184"/>
      <c r="CO345" s="184"/>
      <c r="CP345" s="184"/>
      <c r="CQ345" s="184"/>
      <c r="CR345" s="184"/>
      <c r="CS345" s="184"/>
      <c r="CT345" s="184"/>
      <c r="CU345" s="184"/>
      <c r="CV345" s="184"/>
      <c r="CW345" s="184"/>
      <c r="CX345" s="184"/>
      <c r="CY345" s="184"/>
      <c r="CZ345" s="184"/>
      <c r="DA345" s="184"/>
      <c r="DB345" s="184"/>
      <c r="DC345" s="184"/>
      <c r="DD345" s="184"/>
      <c r="DE345" s="184"/>
      <c r="DF345" s="184"/>
      <c r="DG345" s="184"/>
      <c r="DH345" s="184"/>
      <c r="DI345" s="184"/>
      <c r="DJ345" s="184"/>
      <c r="DK345" s="184"/>
      <c r="DL345" s="184"/>
      <c r="DM345" s="184"/>
      <c r="DN345" s="184"/>
      <c r="DO345" s="184"/>
      <c r="DP345" s="184"/>
      <c r="DQ345" s="184"/>
      <c r="DR345" s="184"/>
      <c r="DS345" s="184"/>
      <c r="DT345" s="184"/>
      <c r="DU345" s="184"/>
      <c r="DV345" s="184"/>
      <c r="DW345" s="184"/>
      <c r="DX345" s="184"/>
      <c r="DY345" s="184"/>
      <c r="DZ345" s="184"/>
      <c r="EA345" s="184"/>
      <c r="EB345" s="184"/>
      <c r="EC345" s="184"/>
      <c r="ED345" s="184"/>
      <c r="EE345" s="184"/>
      <c r="EF345" s="184"/>
      <c r="EG345" s="184"/>
      <c r="EH345" s="184"/>
      <c r="EI345" s="184"/>
      <c r="EJ345" s="184"/>
      <c r="EK345" s="184"/>
      <c r="EL345" s="184"/>
      <c r="EM345" s="184"/>
      <c r="EN345" s="184"/>
      <c r="EO345" s="184"/>
      <c r="EP345" s="184"/>
      <c r="EQ345" s="184"/>
      <c r="ER345" s="184"/>
      <c r="ES345" s="184"/>
      <c r="ET345" s="184"/>
      <c r="EU345" s="184"/>
      <c r="EV345" s="184"/>
      <c r="EW345" s="184"/>
      <c r="EX345" s="184"/>
      <c r="EY345" s="184"/>
      <c r="EZ345" s="184"/>
      <c r="FA345" s="184"/>
      <c r="FB345" s="184"/>
      <c r="FC345" s="184"/>
      <c r="FD345" s="184"/>
      <c r="FE345" s="184"/>
      <c r="FF345" s="184"/>
      <c r="FG345" s="184"/>
      <c r="FH345" s="184"/>
      <c r="FI345" s="184"/>
      <c r="FJ345" s="184"/>
      <c r="FK345" s="184"/>
      <c r="FL345" s="184"/>
      <c r="FM345" s="184"/>
      <c r="FN345" s="184"/>
      <c r="FO345" s="184"/>
      <c r="FP345" s="184"/>
      <c r="FQ345" s="184"/>
      <c r="FR345" s="184"/>
      <c r="FS345" s="184"/>
      <c r="FT345" s="184"/>
      <c r="FU345" s="184"/>
      <c r="FV345" s="184"/>
      <c r="FW345" s="184"/>
      <c r="FX345" s="184"/>
      <c r="FY345" s="184"/>
      <c r="FZ345" s="184"/>
      <c r="GA345" s="184"/>
      <c r="GB345" s="184"/>
      <c r="GC345" s="184"/>
      <c r="GD345" s="184"/>
      <c r="GE345" s="184"/>
      <c r="GF345" s="184"/>
      <c r="GG345" s="184"/>
      <c r="GH345" s="184"/>
      <c r="GI345" s="184"/>
      <c r="GJ345" s="184"/>
      <c r="GK345" s="184"/>
      <c r="GL345" s="184"/>
      <c r="GM345" s="184"/>
      <c r="GN345" s="184"/>
      <c r="GO345" s="184"/>
      <c r="GP345" s="184"/>
      <c r="GQ345" s="184"/>
      <c r="GR345" s="184"/>
      <c r="GS345" s="184"/>
      <c r="GT345" s="184"/>
      <c r="GU345" s="184"/>
      <c r="GV345" s="184"/>
      <c r="GW345" s="184"/>
      <c r="GX345" s="184"/>
      <c r="GY345" s="184"/>
      <c r="GZ345" s="184"/>
      <c r="HA345" s="184"/>
      <c r="HB345" s="184"/>
      <c r="HC345" s="184"/>
      <c r="HD345" s="184"/>
      <c r="HE345" s="184"/>
      <c r="HF345" s="184"/>
      <c r="HG345" s="184"/>
      <c r="HH345" s="184"/>
      <c r="HI345" s="184"/>
      <c r="HJ345" s="184"/>
      <c r="HK345" s="184"/>
      <c r="HL345" s="184"/>
      <c r="HM345" s="184"/>
      <c r="HN345" s="184"/>
      <c r="HO345" s="184"/>
      <c r="HP345" s="184"/>
      <c r="HQ345" s="184"/>
      <c r="HR345" s="184"/>
      <c r="HS345" s="184"/>
      <c r="HT345" s="184"/>
      <c r="HU345" s="184"/>
      <c r="HV345" s="184"/>
      <c r="HW345" s="184"/>
      <c r="HX345" s="184"/>
      <c r="HY345" s="184"/>
      <c r="HZ345" s="184"/>
      <c r="IA345" s="184"/>
      <c r="IB345" s="184"/>
    </row>
    <row r="346" spans="3:236" ht="13.15" customHeight="1">
      <c r="C346" s="182"/>
      <c r="D346" s="183"/>
      <c r="E346" s="184"/>
      <c r="F346" s="184"/>
      <c r="G346" s="184"/>
      <c r="H346" s="184"/>
      <c r="I346" s="184"/>
      <c r="J346" s="184"/>
      <c r="K346" s="184"/>
      <c r="L346" s="184"/>
      <c r="M346" s="185"/>
      <c r="CM346" s="184"/>
      <c r="CN346" s="184"/>
      <c r="CO346" s="184"/>
      <c r="CP346" s="184"/>
      <c r="CQ346" s="184"/>
      <c r="CR346" s="184"/>
      <c r="CS346" s="184"/>
      <c r="CT346" s="184"/>
      <c r="CU346" s="184"/>
      <c r="CV346" s="184"/>
      <c r="CW346" s="184"/>
      <c r="CX346" s="184"/>
      <c r="CY346" s="184"/>
      <c r="CZ346" s="184"/>
      <c r="DA346" s="184"/>
      <c r="DB346" s="184"/>
      <c r="DC346" s="184"/>
      <c r="DD346" s="184"/>
      <c r="DE346" s="184"/>
      <c r="DF346" s="184"/>
      <c r="DG346" s="184"/>
      <c r="DH346" s="184"/>
      <c r="DI346" s="184"/>
      <c r="DJ346" s="184"/>
      <c r="DK346" s="184"/>
      <c r="DL346" s="184"/>
      <c r="DM346" s="184"/>
      <c r="DN346" s="184"/>
      <c r="DO346" s="184"/>
      <c r="DP346" s="184"/>
      <c r="DQ346" s="184"/>
      <c r="DR346" s="184"/>
      <c r="DS346" s="184"/>
      <c r="DT346" s="184"/>
      <c r="DU346" s="184"/>
      <c r="DV346" s="184"/>
      <c r="DW346" s="184"/>
      <c r="DX346" s="184"/>
      <c r="DY346" s="184"/>
      <c r="DZ346" s="184"/>
      <c r="EA346" s="184"/>
      <c r="EB346" s="184"/>
      <c r="EC346" s="184"/>
      <c r="ED346" s="184"/>
      <c r="EE346" s="184"/>
      <c r="EF346" s="184"/>
      <c r="EG346" s="184"/>
      <c r="EH346" s="184"/>
      <c r="EI346" s="184"/>
      <c r="EJ346" s="184"/>
      <c r="EK346" s="184"/>
      <c r="EL346" s="184"/>
      <c r="EM346" s="184"/>
      <c r="EN346" s="184"/>
      <c r="EO346" s="184"/>
      <c r="EP346" s="184"/>
      <c r="EQ346" s="184"/>
      <c r="ER346" s="184"/>
      <c r="ES346" s="184"/>
      <c r="ET346" s="184"/>
      <c r="EU346" s="184"/>
      <c r="EV346" s="184"/>
      <c r="EW346" s="184"/>
      <c r="EX346" s="184"/>
      <c r="EY346" s="184"/>
      <c r="EZ346" s="184"/>
      <c r="FA346" s="184"/>
      <c r="FB346" s="184"/>
      <c r="FC346" s="184"/>
      <c r="FD346" s="184"/>
      <c r="FE346" s="184"/>
      <c r="FF346" s="184"/>
      <c r="FG346" s="184"/>
      <c r="FH346" s="184"/>
      <c r="FI346" s="184"/>
      <c r="FJ346" s="184"/>
      <c r="FK346" s="184"/>
      <c r="FL346" s="184"/>
      <c r="FM346" s="184"/>
      <c r="FN346" s="184"/>
      <c r="FO346" s="184"/>
      <c r="FP346" s="184"/>
      <c r="FQ346" s="184"/>
      <c r="FR346" s="184"/>
      <c r="FS346" s="184"/>
      <c r="FT346" s="184"/>
      <c r="FU346" s="184"/>
      <c r="FV346" s="184"/>
      <c r="FW346" s="184"/>
      <c r="FX346" s="184"/>
      <c r="FY346" s="184"/>
      <c r="FZ346" s="184"/>
      <c r="GA346" s="184"/>
      <c r="GB346" s="184"/>
      <c r="GC346" s="184"/>
      <c r="GD346" s="184"/>
      <c r="GE346" s="184"/>
      <c r="GF346" s="184"/>
      <c r="GG346" s="184"/>
      <c r="GH346" s="184"/>
      <c r="GI346" s="184"/>
      <c r="GJ346" s="184"/>
      <c r="GK346" s="184"/>
      <c r="GL346" s="184"/>
      <c r="GM346" s="184"/>
      <c r="GN346" s="184"/>
      <c r="GO346" s="184"/>
      <c r="GP346" s="184"/>
      <c r="GQ346" s="184"/>
      <c r="GR346" s="184"/>
      <c r="GS346" s="184"/>
      <c r="GT346" s="184"/>
      <c r="GU346" s="184"/>
      <c r="GV346" s="184"/>
      <c r="GW346" s="184"/>
      <c r="GX346" s="184"/>
      <c r="GY346" s="184"/>
      <c r="GZ346" s="184"/>
      <c r="HA346" s="184"/>
      <c r="HB346" s="184"/>
      <c r="HC346" s="184"/>
      <c r="HD346" s="184"/>
      <c r="HE346" s="184"/>
      <c r="HF346" s="184"/>
      <c r="HG346" s="184"/>
      <c r="HH346" s="184"/>
      <c r="HI346" s="184"/>
      <c r="HJ346" s="184"/>
      <c r="HK346" s="184"/>
      <c r="HL346" s="184"/>
      <c r="HM346" s="184"/>
      <c r="HN346" s="184"/>
      <c r="HO346" s="184"/>
      <c r="HP346" s="184"/>
      <c r="HQ346" s="184"/>
      <c r="HR346" s="184"/>
      <c r="HS346" s="184"/>
      <c r="HT346" s="184"/>
      <c r="HU346" s="184"/>
      <c r="HV346" s="184"/>
      <c r="HW346" s="184"/>
      <c r="HX346" s="184"/>
      <c r="HY346" s="184"/>
      <c r="HZ346" s="184"/>
      <c r="IA346" s="184"/>
      <c r="IB346" s="184"/>
    </row>
    <row r="347" spans="3:236" ht="13.15" customHeight="1">
      <c r="C347" s="182"/>
      <c r="D347" s="183"/>
      <c r="E347" s="184"/>
      <c r="F347" s="184"/>
      <c r="G347" s="184"/>
      <c r="H347" s="184"/>
      <c r="I347" s="184"/>
      <c r="J347" s="184"/>
      <c r="K347" s="184"/>
      <c r="L347" s="184"/>
      <c r="M347" s="185"/>
      <c r="CM347" s="184"/>
      <c r="CN347" s="184"/>
      <c r="CO347" s="184"/>
      <c r="CP347" s="184"/>
      <c r="CQ347" s="184"/>
      <c r="CR347" s="184"/>
      <c r="CS347" s="184"/>
      <c r="CT347" s="184"/>
      <c r="CU347" s="184"/>
      <c r="CV347" s="184"/>
      <c r="CW347" s="184"/>
      <c r="CX347" s="184"/>
      <c r="CY347" s="184"/>
      <c r="CZ347" s="184"/>
      <c r="DA347" s="184"/>
      <c r="DB347" s="184"/>
      <c r="DC347" s="184"/>
      <c r="DD347" s="184"/>
      <c r="DE347" s="184"/>
      <c r="DF347" s="184"/>
      <c r="DG347" s="184"/>
      <c r="DH347" s="184"/>
      <c r="DI347" s="184"/>
      <c r="DJ347" s="184"/>
      <c r="DK347" s="184"/>
      <c r="DL347" s="184"/>
      <c r="DM347" s="184"/>
      <c r="DN347" s="184"/>
      <c r="DO347" s="184"/>
      <c r="DP347" s="184"/>
      <c r="DQ347" s="184"/>
      <c r="DR347" s="184"/>
      <c r="DS347" s="184"/>
      <c r="DT347" s="184"/>
      <c r="DU347" s="184"/>
      <c r="DV347" s="184"/>
      <c r="DW347" s="184"/>
      <c r="DX347" s="184"/>
      <c r="DY347" s="184"/>
      <c r="DZ347" s="184"/>
      <c r="EA347" s="184"/>
      <c r="EB347" s="184"/>
      <c r="EC347" s="184"/>
      <c r="ED347" s="184"/>
      <c r="EE347" s="184"/>
      <c r="EF347" s="184"/>
      <c r="EG347" s="184"/>
      <c r="EH347" s="184"/>
      <c r="EI347" s="184"/>
      <c r="EJ347" s="184"/>
      <c r="EK347" s="184"/>
      <c r="EL347" s="184"/>
      <c r="EM347" s="184"/>
      <c r="EN347" s="184"/>
      <c r="EO347" s="184"/>
      <c r="EP347" s="184"/>
      <c r="EQ347" s="184"/>
      <c r="ER347" s="184"/>
      <c r="ES347" s="184"/>
      <c r="ET347" s="184"/>
      <c r="EU347" s="184"/>
      <c r="EV347" s="184"/>
      <c r="EW347" s="184"/>
      <c r="EX347" s="184"/>
      <c r="EY347" s="184"/>
      <c r="EZ347" s="184"/>
      <c r="FA347" s="184"/>
      <c r="FB347" s="184"/>
      <c r="FC347" s="184"/>
      <c r="FD347" s="184"/>
      <c r="FE347" s="184"/>
      <c r="FF347" s="184"/>
      <c r="FG347" s="184"/>
      <c r="FH347" s="184"/>
      <c r="FI347" s="184"/>
      <c r="FJ347" s="184"/>
      <c r="FK347" s="184"/>
      <c r="FL347" s="184"/>
      <c r="FM347" s="184"/>
      <c r="FN347" s="184"/>
      <c r="FO347" s="184"/>
      <c r="FP347" s="184"/>
      <c r="FQ347" s="184"/>
      <c r="FR347" s="184"/>
      <c r="FS347" s="184"/>
      <c r="FT347" s="184"/>
      <c r="FU347" s="184"/>
      <c r="FV347" s="184"/>
      <c r="FW347" s="184"/>
      <c r="FX347" s="184"/>
      <c r="FY347" s="184"/>
      <c r="FZ347" s="184"/>
      <c r="GA347" s="184"/>
      <c r="GB347" s="184"/>
      <c r="GC347" s="184"/>
      <c r="GD347" s="184"/>
      <c r="GE347" s="184"/>
      <c r="GF347" s="184"/>
      <c r="GG347" s="184"/>
      <c r="GH347" s="184"/>
      <c r="GI347" s="184"/>
      <c r="GJ347" s="184"/>
      <c r="GK347" s="184"/>
      <c r="GL347" s="184"/>
      <c r="GM347" s="184"/>
      <c r="GN347" s="184"/>
      <c r="GO347" s="184"/>
      <c r="GP347" s="184"/>
      <c r="GQ347" s="184"/>
      <c r="GR347" s="184"/>
      <c r="GS347" s="184"/>
      <c r="GT347" s="184"/>
      <c r="GU347" s="184"/>
      <c r="GV347" s="184"/>
      <c r="GW347" s="184"/>
      <c r="GX347" s="184"/>
      <c r="GY347" s="184"/>
      <c r="GZ347" s="184"/>
      <c r="HA347" s="184"/>
      <c r="HB347" s="184"/>
      <c r="HC347" s="184"/>
      <c r="HD347" s="184"/>
      <c r="HE347" s="184"/>
      <c r="HF347" s="184"/>
      <c r="HG347" s="184"/>
      <c r="HH347" s="184"/>
      <c r="HI347" s="184"/>
      <c r="HJ347" s="184"/>
      <c r="HK347" s="184"/>
      <c r="HL347" s="184"/>
      <c r="HM347" s="184"/>
      <c r="HN347" s="184"/>
      <c r="HO347" s="184"/>
      <c r="HP347" s="184"/>
      <c r="HQ347" s="184"/>
      <c r="HR347" s="184"/>
      <c r="HS347" s="184"/>
      <c r="HT347" s="184"/>
      <c r="HU347" s="184"/>
      <c r="HV347" s="184"/>
      <c r="HW347" s="184"/>
      <c r="HX347" s="184"/>
      <c r="HY347" s="184"/>
      <c r="HZ347" s="184"/>
      <c r="IA347" s="184"/>
      <c r="IB347" s="184"/>
    </row>
    <row r="348" spans="3:236" ht="13.15" customHeight="1">
      <c r="C348" s="182"/>
      <c r="D348" s="183"/>
      <c r="E348" s="184"/>
      <c r="F348" s="184"/>
      <c r="G348" s="184"/>
      <c r="H348" s="184"/>
      <c r="I348" s="184"/>
      <c r="J348" s="184"/>
      <c r="K348" s="184"/>
      <c r="L348" s="184"/>
      <c r="M348" s="185"/>
      <c r="CM348" s="184"/>
      <c r="CN348" s="184"/>
      <c r="CO348" s="184"/>
      <c r="CP348" s="184"/>
      <c r="CQ348" s="184"/>
      <c r="CR348" s="184"/>
      <c r="CS348" s="184"/>
      <c r="CT348" s="184"/>
      <c r="CU348" s="184"/>
      <c r="CV348" s="184"/>
      <c r="CW348" s="184"/>
      <c r="CX348" s="184"/>
      <c r="CY348" s="184"/>
      <c r="CZ348" s="184"/>
      <c r="DA348" s="184"/>
      <c r="DB348" s="184"/>
      <c r="DC348" s="184"/>
      <c r="DD348" s="184"/>
      <c r="DE348" s="184"/>
      <c r="DF348" s="184"/>
      <c r="DG348" s="184"/>
      <c r="DH348" s="184"/>
      <c r="DI348" s="184"/>
      <c r="DJ348" s="184"/>
      <c r="DK348" s="184"/>
      <c r="DL348" s="184"/>
      <c r="DM348" s="184"/>
      <c r="DN348" s="184"/>
      <c r="DO348" s="184"/>
      <c r="DP348" s="184"/>
      <c r="DQ348" s="184"/>
      <c r="DR348" s="184"/>
      <c r="DS348" s="184"/>
      <c r="DT348" s="184"/>
      <c r="DU348" s="184"/>
      <c r="DV348" s="184"/>
      <c r="DW348" s="184"/>
      <c r="DX348" s="184"/>
      <c r="DY348" s="184"/>
      <c r="DZ348" s="184"/>
      <c r="EA348" s="184"/>
      <c r="EB348" s="184"/>
      <c r="EC348" s="184"/>
      <c r="ED348" s="184"/>
      <c r="EE348" s="184"/>
      <c r="EF348" s="184"/>
      <c r="EG348" s="184"/>
      <c r="EH348" s="184"/>
      <c r="EI348" s="184"/>
      <c r="EJ348" s="184"/>
      <c r="EK348" s="184"/>
      <c r="EL348" s="184"/>
      <c r="EM348" s="184"/>
      <c r="EN348" s="184"/>
      <c r="EO348" s="184"/>
      <c r="EP348" s="184"/>
      <c r="EQ348" s="184"/>
      <c r="ER348" s="184"/>
      <c r="ES348" s="184"/>
      <c r="ET348" s="184"/>
      <c r="EU348" s="184"/>
      <c r="EV348" s="184"/>
      <c r="EW348" s="184"/>
      <c r="EX348" s="184"/>
      <c r="EY348" s="184"/>
      <c r="EZ348" s="184"/>
      <c r="FA348" s="184"/>
      <c r="FB348" s="184"/>
      <c r="FC348" s="184"/>
      <c r="FD348" s="184"/>
      <c r="FE348" s="184"/>
      <c r="FF348" s="184"/>
      <c r="FG348" s="184"/>
      <c r="FH348" s="184"/>
      <c r="FI348" s="184"/>
      <c r="FJ348" s="184"/>
      <c r="FK348" s="184"/>
      <c r="FL348" s="184"/>
      <c r="FM348" s="184"/>
      <c r="FN348" s="184"/>
      <c r="FO348" s="184"/>
      <c r="FP348" s="184"/>
      <c r="FQ348" s="184"/>
      <c r="FR348" s="184"/>
      <c r="FS348" s="184"/>
      <c r="FT348" s="184"/>
      <c r="FU348" s="184"/>
      <c r="FV348" s="184"/>
      <c r="FW348" s="184"/>
      <c r="FX348" s="184"/>
      <c r="FY348" s="184"/>
      <c r="FZ348" s="184"/>
      <c r="GA348" s="184"/>
      <c r="GB348" s="184"/>
      <c r="GC348" s="184"/>
      <c r="GD348" s="184"/>
      <c r="GE348" s="184"/>
      <c r="GF348" s="184"/>
      <c r="GG348" s="184"/>
      <c r="GH348" s="184"/>
      <c r="GI348" s="184"/>
      <c r="GJ348" s="184"/>
      <c r="GK348" s="184"/>
      <c r="GL348" s="184"/>
      <c r="GM348" s="184"/>
      <c r="GN348" s="184"/>
      <c r="GO348" s="184"/>
      <c r="GP348" s="184"/>
      <c r="GQ348" s="184"/>
      <c r="GR348" s="184"/>
      <c r="GS348" s="184"/>
      <c r="GT348" s="184"/>
      <c r="GU348" s="184"/>
      <c r="GV348" s="184"/>
      <c r="GW348" s="184"/>
      <c r="GX348" s="184"/>
      <c r="GY348" s="184"/>
      <c r="GZ348" s="184"/>
      <c r="HA348" s="184"/>
      <c r="HB348" s="184"/>
      <c r="HC348" s="184"/>
      <c r="HD348" s="184"/>
      <c r="HE348" s="184"/>
      <c r="HF348" s="184"/>
      <c r="HG348" s="184"/>
      <c r="HH348" s="184"/>
      <c r="HI348" s="184"/>
      <c r="HJ348" s="184"/>
      <c r="HK348" s="184"/>
      <c r="HL348" s="184"/>
      <c r="HM348" s="184"/>
      <c r="HN348" s="184"/>
      <c r="HO348" s="184"/>
      <c r="HP348" s="184"/>
      <c r="HQ348" s="184"/>
      <c r="HR348" s="184"/>
      <c r="HS348" s="184"/>
      <c r="HT348" s="184"/>
      <c r="HU348" s="184"/>
      <c r="HV348" s="184"/>
      <c r="HW348" s="184"/>
      <c r="HX348" s="184"/>
      <c r="HY348" s="184"/>
      <c r="HZ348" s="184"/>
      <c r="IA348" s="184"/>
      <c r="IB348" s="184"/>
    </row>
    <row r="349" spans="3:236" ht="13.15" customHeight="1">
      <c r="C349" s="182"/>
      <c r="D349" s="183"/>
      <c r="E349" s="184"/>
      <c r="F349" s="184"/>
      <c r="G349" s="184"/>
      <c r="H349" s="184"/>
      <c r="I349" s="184"/>
      <c r="J349" s="184"/>
      <c r="K349" s="184"/>
      <c r="L349" s="184"/>
      <c r="M349" s="185"/>
      <c r="CM349" s="184"/>
      <c r="CN349" s="184"/>
      <c r="CO349" s="184"/>
      <c r="CP349" s="184"/>
      <c r="CQ349" s="184"/>
      <c r="CR349" s="184"/>
      <c r="CS349" s="184"/>
      <c r="CT349" s="184"/>
      <c r="CU349" s="184"/>
      <c r="CV349" s="184"/>
      <c r="CW349" s="184"/>
      <c r="CX349" s="184"/>
      <c r="CY349" s="184"/>
      <c r="CZ349" s="184"/>
      <c r="DA349" s="184"/>
      <c r="DB349" s="184"/>
      <c r="DC349" s="184"/>
      <c r="DD349" s="184"/>
      <c r="DE349" s="184"/>
      <c r="DF349" s="184"/>
      <c r="DG349" s="184"/>
      <c r="DH349" s="184"/>
      <c r="DI349" s="184"/>
      <c r="DJ349" s="184"/>
      <c r="DK349" s="184"/>
      <c r="DL349" s="184"/>
      <c r="DM349" s="184"/>
      <c r="DN349" s="184"/>
      <c r="DO349" s="184"/>
      <c r="DP349" s="184"/>
      <c r="DQ349" s="184"/>
      <c r="DR349" s="184"/>
      <c r="DS349" s="184"/>
      <c r="DT349" s="184"/>
      <c r="DU349" s="184"/>
      <c r="DV349" s="184"/>
      <c r="DW349" s="184"/>
      <c r="DX349" s="184"/>
      <c r="DY349" s="184"/>
      <c r="DZ349" s="184"/>
      <c r="EA349" s="184"/>
      <c r="EB349" s="184"/>
      <c r="EC349" s="184"/>
      <c r="ED349" s="184"/>
      <c r="EE349" s="184"/>
      <c r="EF349" s="184"/>
      <c r="EG349" s="184"/>
      <c r="EH349" s="184"/>
      <c r="EI349" s="184"/>
      <c r="EJ349" s="184"/>
      <c r="EK349" s="184"/>
      <c r="EL349" s="184"/>
      <c r="EM349" s="184"/>
      <c r="EN349" s="184"/>
      <c r="EO349" s="184"/>
      <c r="EP349" s="184"/>
      <c r="EQ349" s="184"/>
      <c r="ER349" s="184"/>
      <c r="ES349" s="184"/>
      <c r="ET349" s="184"/>
      <c r="EU349" s="184"/>
      <c r="EV349" s="184"/>
      <c r="EW349" s="184"/>
      <c r="EX349" s="184"/>
      <c r="EY349" s="184"/>
      <c r="EZ349" s="184"/>
      <c r="FA349" s="184"/>
      <c r="FB349" s="184"/>
      <c r="FC349" s="184"/>
      <c r="FD349" s="184"/>
      <c r="FE349" s="184"/>
      <c r="FF349" s="184"/>
      <c r="FG349" s="184"/>
      <c r="FH349" s="184"/>
      <c r="FI349" s="184"/>
      <c r="FJ349" s="184"/>
      <c r="FK349" s="184"/>
      <c r="FL349" s="184"/>
      <c r="FM349" s="184"/>
      <c r="FN349" s="184"/>
      <c r="FO349" s="184"/>
      <c r="FP349" s="184"/>
      <c r="FQ349" s="184"/>
      <c r="FR349" s="184"/>
      <c r="FS349" s="184"/>
      <c r="FT349" s="184"/>
      <c r="FU349" s="184"/>
      <c r="FV349" s="184"/>
      <c r="FW349" s="184"/>
      <c r="FX349" s="184"/>
      <c r="FY349" s="184"/>
      <c r="FZ349" s="184"/>
      <c r="GA349" s="184"/>
      <c r="GB349" s="184"/>
      <c r="GC349" s="184"/>
      <c r="GD349" s="184"/>
      <c r="GE349" s="184"/>
      <c r="GF349" s="184"/>
      <c r="GG349" s="184"/>
      <c r="GH349" s="184"/>
      <c r="GI349" s="184"/>
      <c r="GJ349" s="184"/>
      <c r="GK349" s="184"/>
      <c r="GL349" s="184"/>
      <c r="GM349" s="184"/>
      <c r="GN349" s="184"/>
      <c r="GO349" s="184"/>
      <c r="GP349" s="184"/>
      <c r="GQ349" s="184"/>
      <c r="GR349" s="184"/>
      <c r="GS349" s="184"/>
      <c r="GT349" s="184"/>
      <c r="GU349" s="184"/>
      <c r="GV349" s="184"/>
      <c r="GW349" s="184"/>
      <c r="GX349" s="184"/>
      <c r="GY349" s="184"/>
      <c r="GZ349" s="184"/>
      <c r="HA349" s="184"/>
      <c r="HB349" s="184"/>
      <c r="HC349" s="184"/>
      <c r="HD349" s="184"/>
      <c r="HE349" s="184"/>
      <c r="HF349" s="184"/>
      <c r="HG349" s="184"/>
      <c r="HH349" s="184"/>
      <c r="HI349" s="184"/>
      <c r="HJ349" s="184"/>
      <c r="HK349" s="184"/>
      <c r="HL349" s="184"/>
      <c r="HM349" s="184"/>
      <c r="HN349" s="184"/>
      <c r="HO349" s="184"/>
      <c r="HP349" s="184"/>
      <c r="HQ349" s="184"/>
      <c r="HR349" s="184"/>
      <c r="HS349" s="184"/>
      <c r="HT349" s="184"/>
      <c r="HU349" s="184"/>
      <c r="HV349" s="184"/>
      <c r="HW349" s="184"/>
      <c r="HX349" s="184"/>
      <c r="HY349" s="184"/>
      <c r="HZ349" s="184"/>
      <c r="IA349" s="184"/>
      <c r="IB349" s="184"/>
    </row>
    <row r="350" spans="3:236" ht="13.15" customHeight="1">
      <c r="C350" s="182"/>
      <c r="D350" s="183"/>
      <c r="E350" s="184"/>
      <c r="F350" s="184"/>
      <c r="G350" s="184"/>
      <c r="H350" s="184"/>
      <c r="I350" s="184"/>
      <c r="J350" s="184"/>
      <c r="K350" s="184"/>
      <c r="L350" s="184"/>
      <c r="M350" s="185"/>
      <c r="CM350" s="184"/>
      <c r="CN350" s="184"/>
      <c r="CO350" s="184"/>
      <c r="CP350" s="184"/>
      <c r="CQ350" s="184"/>
      <c r="CR350" s="184"/>
      <c r="CS350" s="184"/>
      <c r="CT350" s="184"/>
      <c r="CU350" s="184"/>
      <c r="CV350" s="184"/>
      <c r="CW350" s="184"/>
      <c r="CX350" s="184"/>
      <c r="CY350" s="184"/>
      <c r="CZ350" s="184"/>
      <c r="DA350" s="184"/>
      <c r="DB350" s="184"/>
      <c r="DC350" s="184"/>
      <c r="DD350" s="184"/>
      <c r="DE350" s="184"/>
      <c r="DF350" s="184"/>
      <c r="DG350" s="184"/>
      <c r="DH350" s="184"/>
      <c r="DI350" s="184"/>
      <c r="DJ350" s="184"/>
      <c r="DK350" s="184"/>
      <c r="DL350" s="184"/>
      <c r="DM350" s="184"/>
      <c r="DN350" s="184"/>
      <c r="DO350" s="184"/>
      <c r="DP350" s="184"/>
      <c r="DQ350" s="184"/>
      <c r="DR350" s="184"/>
      <c r="DS350" s="184"/>
      <c r="DT350" s="184"/>
      <c r="DU350" s="184"/>
      <c r="DV350" s="184"/>
      <c r="DW350" s="184"/>
      <c r="DX350" s="184"/>
      <c r="DY350" s="184"/>
      <c r="DZ350" s="184"/>
      <c r="EA350" s="184"/>
      <c r="EB350" s="184"/>
      <c r="EC350" s="184"/>
      <c r="ED350" s="184"/>
      <c r="EE350" s="184"/>
      <c r="EF350" s="184"/>
      <c r="EG350" s="184"/>
      <c r="EH350" s="184"/>
      <c r="EI350" s="184"/>
      <c r="EJ350" s="184"/>
      <c r="EK350" s="184"/>
      <c r="EL350" s="184"/>
      <c r="EM350" s="184"/>
      <c r="EN350" s="184"/>
      <c r="EO350" s="184"/>
      <c r="EP350" s="184"/>
      <c r="EQ350" s="184"/>
      <c r="ER350" s="184"/>
      <c r="ES350" s="184"/>
      <c r="ET350" s="184"/>
      <c r="EU350" s="184"/>
      <c r="EV350" s="184"/>
      <c r="EW350" s="184"/>
      <c r="EX350" s="184"/>
      <c r="EY350" s="184"/>
      <c r="EZ350" s="184"/>
      <c r="FA350" s="184"/>
      <c r="FB350" s="184"/>
      <c r="FC350" s="184"/>
      <c r="FD350" s="184"/>
      <c r="FE350" s="184"/>
      <c r="FF350" s="184"/>
      <c r="FG350" s="184"/>
      <c r="FH350" s="184"/>
      <c r="FI350" s="184"/>
      <c r="FJ350" s="184"/>
      <c r="FK350" s="184"/>
      <c r="FL350" s="184"/>
      <c r="FM350" s="184"/>
      <c r="FN350" s="184"/>
      <c r="FO350" s="184"/>
      <c r="FP350" s="184"/>
      <c r="FQ350" s="184"/>
      <c r="FR350" s="184"/>
      <c r="FS350" s="184"/>
      <c r="FT350" s="184"/>
      <c r="FU350" s="184"/>
      <c r="FV350" s="184"/>
      <c r="FW350" s="184"/>
      <c r="FX350" s="184"/>
      <c r="FY350" s="184"/>
      <c r="FZ350" s="184"/>
      <c r="GA350" s="184"/>
      <c r="GB350" s="184"/>
      <c r="GC350" s="184"/>
      <c r="GD350" s="184"/>
      <c r="GE350" s="184"/>
      <c r="GF350" s="184"/>
      <c r="GG350" s="184"/>
      <c r="GH350" s="184"/>
      <c r="GI350" s="184"/>
      <c r="GJ350" s="184"/>
      <c r="GK350" s="184"/>
      <c r="GL350" s="184"/>
      <c r="GM350" s="184"/>
      <c r="GN350" s="184"/>
      <c r="GO350" s="184"/>
      <c r="GP350" s="184"/>
      <c r="GQ350" s="184"/>
      <c r="GR350" s="184"/>
      <c r="GS350" s="184"/>
      <c r="GT350" s="184"/>
      <c r="GU350" s="184"/>
      <c r="GV350" s="184"/>
      <c r="GW350" s="184"/>
      <c r="GX350" s="184"/>
      <c r="GY350" s="184"/>
      <c r="GZ350" s="184"/>
      <c r="HA350" s="184"/>
      <c r="HB350" s="184"/>
      <c r="HC350" s="184"/>
      <c r="HD350" s="184"/>
      <c r="HE350" s="184"/>
      <c r="HF350" s="184"/>
      <c r="HG350" s="184"/>
      <c r="HH350" s="184"/>
      <c r="HI350" s="184"/>
      <c r="HJ350" s="184"/>
      <c r="HK350" s="184"/>
      <c r="HL350" s="184"/>
      <c r="HM350" s="184"/>
      <c r="HN350" s="184"/>
      <c r="HO350" s="184"/>
      <c r="HP350" s="184"/>
      <c r="HQ350" s="184"/>
      <c r="HR350" s="184"/>
      <c r="HS350" s="184"/>
      <c r="HT350" s="184"/>
      <c r="HU350" s="184"/>
      <c r="HV350" s="184"/>
      <c r="HW350" s="184"/>
      <c r="HX350" s="184"/>
      <c r="HY350" s="184"/>
      <c r="HZ350" s="184"/>
      <c r="IA350" s="184"/>
      <c r="IB350" s="184"/>
    </row>
    <row r="351" spans="3:236" ht="13.15" customHeight="1">
      <c r="C351" s="182"/>
      <c r="D351" s="183"/>
      <c r="E351" s="184"/>
      <c r="F351" s="184"/>
      <c r="G351" s="184"/>
      <c r="H351" s="184"/>
      <c r="I351" s="184"/>
      <c r="J351" s="184"/>
      <c r="K351" s="184"/>
      <c r="L351" s="184"/>
      <c r="M351" s="185"/>
      <c r="CM351" s="184"/>
      <c r="CN351" s="184"/>
      <c r="CO351" s="184"/>
      <c r="CP351" s="184"/>
      <c r="CQ351" s="184"/>
      <c r="CR351" s="184"/>
      <c r="CS351" s="184"/>
      <c r="CT351" s="184"/>
      <c r="CU351" s="184"/>
      <c r="CV351" s="184"/>
      <c r="CW351" s="184"/>
      <c r="CX351" s="184"/>
      <c r="CY351" s="184"/>
      <c r="CZ351" s="184"/>
      <c r="DA351" s="184"/>
      <c r="DB351" s="184"/>
      <c r="DC351" s="184"/>
      <c r="DD351" s="184"/>
      <c r="DE351" s="184"/>
      <c r="DF351" s="184"/>
      <c r="DG351" s="184"/>
      <c r="DH351" s="184"/>
      <c r="DI351" s="184"/>
      <c r="DJ351" s="184"/>
      <c r="DK351" s="184"/>
      <c r="DL351" s="184"/>
      <c r="DM351" s="184"/>
      <c r="DN351" s="184"/>
      <c r="DO351" s="184"/>
      <c r="DP351" s="184"/>
      <c r="DQ351" s="184"/>
      <c r="DR351" s="184"/>
      <c r="DS351" s="184"/>
      <c r="DT351" s="184"/>
      <c r="DU351" s="184"/>
      <c r="DV351" s="184"/>
      <c r="DW351" s="184"/>
      <c r="DX351" s="184"/>
      <c r="DY351" s="184"/>
      <c r="DZ351" s="184"/>
      <c r="EA351" s="184"/>
      <c r="EB351" s="184"/>
      <c r="EC351" s="184"/>
      <c r="ED351" s="184"/>
      <c r="EE351" s="184"/>
      <c r="EF351" s="184"/>
      <c r="EG351" s="184"/>
      <c r="EH351" s="184"/>
      <c r="EI351" s="184"/>
      <c r="EJ351" s="184"/>
      <c r="EK351" s="184"/>
      <c r="EL351" s="184"/>
      <c r="EM351" s="184"/>
      <c r="EN351" s="184"/>
      <c r="EO351" s="184"/>
      <c r="EP351" s="184"/>
      <c r="EQ351" s="184"/>
      <c r="ER351" s="184"/>
      <c r="ES351" s="184"/>
      <c r="ET351" s="184"/>
      <c r="EU351" s="184"/>
      <c r="EV351" s="184"/>
      <c r="EW351" s="184"/>
      <c r="EX351" s="184"/>
      <c r="EY351" s="184"/>
      <c r="EZ351" s="184"/>
      <c r="FA351" s="184"/>
      <c r="FB351" s="184"/>
      <c r="FC351" s="184"/>
      <c r="FD351" s="184"/>
      <c r="FE351" s="184"/>
      <c r="FF351" s="184"/>
      <c r="FG351" s="184"/>
      <c r="FH351" s="184"/>
      <c r="FI351" s="184"/>
      <c r="FJ351" s="184"/>
      <c r="FK351" s="184"/>
      <c r="FL351" s="184"/>
      <c r="FM351" s="184"/>
      <c r="FN351" s="184"/>
      <c r="FO351" s="184"/>
      <c r="FP351" s="184"/>
      <c r="FQ351" s="184"/>
      <c r="FR351" s="184"/>
      <c r="FS351" s="184"/>
      <c r="FT351" s="184"/>
      <c r="FU351" s="184"/>
      <c r="FV351" s="184"/>
      <c r="FW351" s="184"/>
      <c r="FX351" s="184"/>
      <c r="FY351" s="184"/>
      <c r="FZ351" s="184"/>
      <c r="GA351" s="184"/>
      <c r="GB351" s="184"/>
      <c r="GC351" s="184"/>
      <c r="GD351" s="184"/>
      <c r="GE351" s="184"/>
      <c r="GF351" s="184"/>
      <c r="GG351" s="184"/>
      <c r="GH351" s="184"/>
      <c r="GI351" s="184"/>
      <c r="GJ351" s="184"/>
      <c r="GK351" s="184"/>
      <c r="GL351" s="184"/>
      <c r="GM351" s="184"/>
      <c r="GN351" s="184"/>
      <c r="GO351" s="184"/>
      <c r="GP351" s="184"/>
      <c r="GQ351" s="184"/>
      <c r="GR351" s="184"/>
      <c r="GS351" s="184"/>
      <c r="GT351" s="184"/>
      <c r="GU351" s="184"/>
      <c r="GV351" s="184"/>
      <c r="GW351" s="184"/>
      <c r="GX351" s="184"/>
      <c r="GY351" s="184"/>
      <c r="GZ351" s="184"/>
      <c r="HA351" s="184"/>
      <c r="HB351" s="184"/>
      <c r="HC351" s="184"/>
      <c r="HD351" s="184"/>
      <c r="HE351" s="184"/>
      <c r="HF351" s="184"/>
      <c r="HG351" s="184"/>
      <c r="HH351" s="184"/>
      <c r="HI351" s="184"/>
      <c r="HJ351" s="184"/>
      <c r="HK351" s="184"/>
      <c r="HL351" s="184"/>
      <c r="HM351" s="184"/>
      <c r="HN351" s="184"/>
      <c r="HO351" s="184"/>
      <c r="HP351" s="184"/>
      <c r="HQ351" s="184"/>
      <c r="HR351" s="184"/>
      <c r="HS351" s="184"/>
      <c r="HT351" s="184"/>
      <c r="HU351" s="184"/>
      <c r="HV351" s="184"/>
      <c r="HW351" s="184"/>
      <c r="HX351" s="184"/>
      <c r="HY351" s="184"/>
      <c r="HZ351" s="184"/>
      <c r="IA351" s="184"/>
      <c r="IB351" s="184"/>
    </row>
    <row r="352" spans="3:236" ht="13.15" customHeight="1">
      <c r="C352" s="182"/>
      <c r="D352" s="183"/>
      <c r="E352" s="184"/>
      <c r="F352" s="184"/>
      <c r="G352" s="184"/>
      <c r="H352" s="184"/>
      <c r="I352" s="184"/>
      <c r="J352" s="184"/>
      <c r="K352" s="184"/>
      <c r="L352" s="184"/>
      <c r="M352" s="185"/>
      <c r="CM352" s="184"/>
      <c r="CN352" s="184"/>
      <c r="CO352" s="184"/>
      <c r="CP352" s="184"/>
      <c r="CQ352" s="184"/>
      <c r="CR352" s="184"/>
      <c r="CS352" s="184"/>
      <c r="CT352" s="184"/>
      <c r="CU352" s="184"/>
      <c r="CV352" s="184"/>
      <c r="CW352" s="184"/>
      <c r="CX352" s="184"/>
      <c r="CY352" s="184"/>
      <c r="CZ352" s="184"/>
      <c r="DA352" s="184"/>
      <c r="DB352" s="184"/>
      <c r="DC352" s="184"/>
      <c r="DD352" s="184"/>
      <c r="DE352" s="184"/>
      <c r="DF352" s="184"/>
      <c r="DG352" s="184"/>
      <c r="DH352" s="184"/>
      <c r="DI352" s="184"/>
      <c r="DJ352" s="184"/>
      <c r="DK352" s="184"/>
      <c r="DL352" s="184"/>
      <c r="DM352" s="184"/>
      <c r="DN352" s="184"/>
      <c r="DO352" s="184"/>
      <c r="DP352" s="184"/>
      <c r="DQ352" s="184"/>
      <c r="DR352" s="184"/>
      <c r="DS352" s="184"/>
      <c r="DT352" s="184"/>
      <c r="DU352" s="184"/>
      <c r="DV352" s="184"/>
      <c r="DW352" s="184"/>
      <c r="DX352" s="184"/>
      <c r="DY352" s="184"/>
      <c r="DZ352" s="184"/>
      <c r="EA352" s="184"/>
      <c r="EB352" s="184"/>
      <c r="EC352" s="184"/>
      <c r="ED352" s="184"/>
      <c r="EE352" s="184"/>
      <c r="EF352" s="184"/>
      <c r="EG352" s="184"/>
      <c r="EH352" s="184"/>
      <c r="EI352" s="184"/>
      <c r="EJ352" s="184"/>
      <c r="EK352" s="184"/>
      <c r="EL352" s="184"/>
      <c r="EM352" s="184"/>
      <c r="EN352" s="184"/>
      <c r="EO352" s="184"/>
      <c r="EP352" s="184"/>
      <c r="EQ352" s="184"/>
      <c r="ER352" s="184"/>
      <c r="ES352" s="184"/>
      <c r="ET352" s="184"/>
      <c r="EU352" s="184"/>
      <c r="EV352" s="184"/>
      <c r="EW352" s="184"/>
      <c r="EX352" s="184"/>
      <c r="EY352" s="184"/>
      <c r="EZ352" s="184"/>
      <c r="FA352" s="184"/>
      <c r="FB352" s="184"/>
      <c r="FC352" s="184"/>
      <c r="FD352" s="184"/>
      <c r="FE352" s="184"/>
      <c r="FF352" s="184"/>
      <c r="FG352" s="184"/>
      <c r="FH352" s="184"/>
      <c r="FI352" s="184"/>
      <c r="FJ352" s="184"/>
      <c r="FK352" s="184"/>
      <c r="FL352" s="184"/>
      <c r="FM352" s="184"/>
      <c r="FN352" s="184"/>
      <c r="FO352" s="184"/>
      <c r="FP352" s="184"/>
      <c r="FQ352" s="184"/>
      <c r="FR352" s="184"/>
      <c r="FS352" s="184"/>
      <c r="FT352" s="184"/>
      <c r="FU352" s="184"/>
      <c r="FV352" s="184"/>
      <c r="FW352" s="184"/>
      <c r="FX352" s="184"/>
      <c r="FY352" s="184"/>
      <c r="FZ352" s="184"/>
      <c r="GA352" s="184"/>
      <c r="GB352" s="184"/>
      <c r="GC352" s="184"/>
      <c r="GD352" s="184"/>
      <c r="GE352" s="184"/>
      <c r="GF352" s="184"/>
      <c r="GG352" s="184"/>
      <c r="GH352" s="184"/>
      <c r="GI352" s="184"/>
      <c r="GJ352" s="184"/>
      <c r="GK352" s="184"/>
      <c r="GL352" s="184"/>
      <c r="GM352" s="184"/>
      <c r="GN352" s="184"/>
      <c r="GO352" s="184"/>
      <c r="GP352" s="184"/>
      <c r="GQ352" s="184"/>
      <c r="GR352" s="184"/>
      <c r="GS352" s="184"/>
      <c r="GT352" s="184"/>
      <c r="GU352" s="184"/>
      <c r="GV352" s="184"/>
      <c r="GW352" s="184"/>
      <c r="GX352" s="184"/>
      <c r="GY352" s="184"/>
      <c r="GZ352" s="184"/>
      <c r="HA352" s="184"/>
      <c r="HB352" s="184"/>
      <c r="HC352" s="184"/>
      <c r="HD352" s="184"/>
      <c r="HE352" s="184"/>
      <c r="HF352" s="184"/>
      <c r="HG352" s="184"/>
      <c r="HH352" s="184"/>
      <c r="HI352" s="184"/>
      <c r="HJ352" s="184"/>
      <c r="HK352" s="184"/>
      <c r="HL352" s="184"/>
      <c r="HM352" s="184"/>
      <c r="HN352" s="184"/>
      <c r="HO352" s="184"/>
      <c r="HP352" s="184"/>
      <c r="HQ352" s="184"/>
      <c r="HR352" s="184"/>
      <c r="HS352" s="184"/>
      <c r="HT352" s="184"/>
      <c r="HU352" s="184"/>
      <c r="HV352" s="184"/>
      <c r="HW352" s="184"/>
      <c r="HX352" s="184"/>
      <c r="HY352" s="184"/>
      <c r="HZ352" s="184"/>
      <c r="IA352" s="184"/>
      <c r="IB352" s="184"/>
    </row>
    <row r="353" spans="3:236" ht="13.15" customHeight="1">
      <c r="C353" s="182"/>
      <c r="D353" s="183"/>
      <c r="E353" s="184"/>
      <c r="F353" s="184"/>
      <c r="G353" s="184"/>
      <c r="H353" s="184"/>
      <c r="I353" s="184"/>
      <c r="J353" s="184"/>
      <c r="K353" s="184"/>
      <c r="L353" s="184"/>
      <c r="M353" s="185"/>
      <c r="CM353" s="184"/>
      <c r="CN353" s="184"/>
      <c r="CO353" s="184"/>
      <c r="CP353" s="184"/>
      <c r="CQ353" s="184"/>
      <c r="CR353" s="184"/>
      <c r="CS353" s="184"/>
      <c r="CT353" s="184"/>
      <c r="CU353" s="184"/>
      <c r="CV353" s="184"/>
      <c r="CW353" s="184"/>
      <c r="CX353" s="184"/>
      <c r="CY353" s="184"/>
      <c r="CZ353" s="184"/>
      <c r="DA353" s="184"/>
      <c r="DB353" s="184"/>
      <c r="DC353" s="184"/>
      <c r="DD353" s="184"/>
      <c r="DE353" s="184"/>
      <c r="DF353" s="184"/>
      <c r="DG353" s="184"/>
      <c r="DH353" s="184"/>
      <c r="DI353" s="184"/>
      <c r="DJ353" s="184"/>
      <c r="DK353" s="184"/>
      <c r="DL353" s="184"/>
      <c r="DM353" s="184"/>
      <c r="DN353" s="184"/>
      <c r="DO353" s="184"/>
      <c r="DP353" s="184"/>
      <c r="DQ353" s="184"/>
      <c r="DR353" s="184"/>
      <c r="DS353" s="184"/>
      <c r="DT353" s="184"/>
      <c r="DU353" s="184"/>
      <c r="DV353" s="184"/>
      <c r="DW353" s="184"/>
      <c r="DX353" s="184"/>
      <c r="DY353" s="184"/>
      <c r="DZ353" s="184"/>
      <c r="EA353" s="184"/>
      <c r="EB353" s="184"/>
      <c r="EC353" s="184"/>
      <c r="ED353" s="184"/>
      <c r="EE353" s="184"/>
      <c r="EF353" s="184"/>
      <c r="EG353" s="184"/>
      <c r="EH353" s="184"/>
      <c r="EI353" s="184"/>
      <c r="EJ353" s="184"/>
      <c r="EK353" s="184"/>
      <c r="EL353" s="184"/>
      <c r="EM353" s="184"/>
      <c r="EN353" s="184"/>
      <c r="EO353" s="184"/>
      <c r="EP353" s="184"/>
      <c r="EQ353" s="184"/>
      <c r="ER353" s="184"/>
      <c r="ES353" s="184"/>
      <c r="ET353" s="184"/>
      <c r="EU353" s="184"/>
      <c r="EV353" s="184"/>
      <c r="EW353" s="184"/>
      <c r="EX353" s="184"/>
      <c r="EY353" s="184"/>
      <c r="EZ353" s="184"/>
      <c r="FA353" s="184"/>
      <c r="FB353" s="184"/>
      <c r="FC353" s="184"/>
      <c r="FD353" s="184"/>
      <c r="FE353" s="184"/>
      <c r="FF353" s="184"/>
      <c r="FG353" s="184"/>
      <c r="FH353" s="184"/>
      <c r="FI353" s="184"/>
      <c r="FJ353" s="184"/>
      <c r="FK353" s="184"/>
      <c r="FL353" s="184"/>
      <c r="FM353" s="184"/>
      <c r="FN353" s="184"/>
      <c r="FO353" s="184"/>
      <c r="FP353" s="184"/>
      <c r="FQ353" s="184"/>
      <c r="FR353" s="184"/>
      <c r="FS353" s="184"/>
      <c r="FT353" s="184"/>
      <c r="FU353" s="184"/>
      <c r="FV353" s="184"/>
      <c r="FW353" s="184"/>
      <c r="FX353" s="184"/>
      <c r="FY353" s="184"/>
      <c r="FZ353" s="184"/>
      <c r="GA353" s="184"/>
      <c r="GB353" s="184"/>
      <c r="GC353" s="184"/>
      <c r="GD353" s="184"/>
      <c r="GE353" s="184"/>
      <c r="GF353" s="184"/>
      <c r="GG353" s="184"/>
      <c r="GH353" s="184"/>
      <c r="GI353" s="184"/>
      <c r="GJ353" s="184"/>
      <c r="GK353" s="184"/>
      <c r="GL353" s="184"/>
      <c r="GM353" s="184"/>
      <c r="GN353" s="184"/>
      <c r="GO353" s="184"/>
      <c r="GP353" s="184"/>
      <c r="GQ353" s="184"/>
      <c r="GR353" s="184"/>
      <c r="GS353" s="184"/>
      <c r="GT353" s="184"/>
      <c r="GU353" s="184"/>
      <c r="GV353" s="184"/>
      <c r="GW353" s="184"/>
      <c r="GX353" s="184"/>
      <c r="GY353" s="184"/>
      <c r="GZ353" s="184"/>
      <c r="HA353" s="184"/>
      <c r="HB353" s="184"/>
      <c r="HC353" s="184"/>
      <c r="HD353" s="184"/>
      <c r="HE353" s="184"/>
      <c r="HF353" s="184"/>
      <c r="HG353" s="184"/>
      <c r="HH353" s="184"/>
      <c r="HI353" s="184"/>
      <c r="HJ353" s="184"/>
      <c r="HK353" s="184"/>
      <c r="HL353" s="184"/>
      <c r="HM353" s="184"/>
      <c r="HN353" s="184"/>
      <c r="HO353" s="184"/>
      <c r="HP353" s="184"/>
      <c r="HQ353" s="184"/>
      <c r="HR353" s="184"/>
      <c r="HS353" s="184"/>
      <c r="HT353" s="184"/>
      <c r="HU353" s="184"/>
      <c r="HV353" s="184"/>
      <c r="HW353" s="184"/>
      <c r="HX353" s="184"/>
      <c r="HY353" s="184"/>
      <c r="HZ353" s="184"/>
      <c r="IA353" s="184"/>
      <c r="IB353" s="184"/>
    </row>
    <row r="354" spans="3:236" ht="13.15" customHeight="1">
      <c r="C354" s="182"/>
      <c r="D354" s="183"/>
      <c r="E354" s="184"/>
      <c r="F354" s="184"/>
      <c r="G354" s="184"/>
      <c r="H354" s="184"/>
      <c r="I354" s="184"/>
      <c r="J354" s="184"/>
      <c r="K354" s="184"/>
      <c r="L354" s="184"/>
      <c r="M354" s="185"/>
      <c r="CM354" s="184"/>
      <c r="CN354" s="184"/>
      <c r="CO354" s="184"/>
      <c r="CP354" s="184"/>
      <c r="CQ354" s="184"/>
      <c r="CR354" s="184"/>
      <c r="CS354" s="184"/>
      <c r="CT354" s="184"/>
      <c r="CU354" s="184"/>
      <c r="CV354" s="184"/>
      <c r="CW354" s="184"/>
      <c r="CX354" s="184"/>
      <c r="CY354" s="184"/>
      <c r="CZ354" s="184"/>
      <c r="DA354" s="184"/>
      <c r="DB354" s="184"/>
      <c r="DC354" s="184"/>
      <c r="DD354" s="184"/>
      <c r="DE354" s="184"/>
      <c r="DF354" s="184"/>
      <c r="DG354" s="184"/>
      <c r="DH354" s="184"/>
      <c r="DI354" s="184"/>
      <c r="DJ354" s="184"/>
      <c r="DK354" s="184"/>
      <c r="DL354" s="184"/>
      <c r="DM354" s="184"/>
      <c r="DN354" s="184"/>
      <c r="DO354" s="184"/>
      <c r="DP354" s="184"/>
      <c r="DQ354" s="184"/>
      <c r="DR354" s="184"/>
      <c r="DS354" s="184"/>
      <c r="DT354" s="184"/>
      <c r="DU354" s="184"/>
      <c r="DV354" s="184"/>
      <c r="DW354" s="184"/>
      <c r="DX354" s="184"/>
      <c r="DY354" s="184"/>
      <c r="DZ354" s="184"/>
      <c r="EA354" s="184"/>
      <c r="EB354" s="184"/>
      <c r="EC354" s="184"/>
      <c r="ED354" s="184"/>
      <c r="EE354" s="184"/>
      <c r="EF354" s="184"/>
      <c r="EG354" s="184"/>
      <c r="EH354" s="184"/>
      <c r="EI354" s="184"/>
      <c r="EJ354" s="184"/>
      <c r="EK354" s="184"/>
      <c r="EL354" s="184"/>
      <c r="EM354" s="184"/>
      <c r="EN354" s="184"/>
      <c r="EO354" s="184"/>
      <c r="EP354" s="184"/>
      <c r="EQ354" s="184"/>
      <c r="ER354" s="184"/>
      <c r="ES354" s="184"/>
      <c r="ET354" s="184"/>
      <c r="EU354" s="184"/>
      <c r="EV354" s="184"/>
      <c r="EW354" s="184"/>
      <c r="EX354" s="184"/>
      <c r="EY354" s="184"/>
      <c r="EZ354" s="184"/>
      <c r="FA354" s="184"/>
      <c r="FB354" s="184"/>
      <c r="FC354" s="184"/>
      <c r="FD354" s="184"/>
      <c r="FE354" s="184"/>
      <c r="FF354" s="184"/>
      <c r="FG354" s="184"/>
      <c r="FH354" s="184"/>
      <c r="FI354" s="184"/>
      <c r="FJ354" s="184"/>
      <c r="FK354" s="184"/>
      <c r="FL354" s="184"/>
      <c r="FM354" s="184"/>
      <c r="FN354" s="184"/>
      <c r="FO354" s="184"/>
      <c r="FP354" s="184"/>
      <c r="FQ354" s="184"/>
      <c r="FR354" s="184"/>
      <c r="FS354" s="184"/>
      <c r="FT354" s="184"/>
      <c r="FU354" s="184"/>
      <c r="FV354" s="184"/>
      <c r="FW354" s="184"/>
      <c r="FX354" s="184"/>
      <c r="FY354" s="184"/>
      <c r="FZ354" s="184"/>
      <c r="GA354" s="184"/>
      <c r="GB354" s="184"/>
      <c r="GC354" s="184"/>
      <c r="GD354" s="184"/>
      <c r="GE354" s="184"/>
      <c r="GF354" s="184"/>
      <c r="GG354" s="184"/>
      <c r="GH354" s="184"/>
      <c r="GI354" s="184"/>
      <c r="GJ354" s="184"/>
      <c r="GK354" s="184"/>
      <c r="GL354" s="184"/>
      <c r="GM354" s="184"/>
      <c r="GN354" s="184"/>
      <c r="GO354" s="184"/>
      <c r="GP354" s="184"/>
      <c r="GQ354" s="184"/>
      <c r="GR354" s="184"/>
      <c r="GS354" s="184"/>
      <c r="GT354" s="184"/>
      <c r="GU354" s="184"/>
      <c r="GV354" s="184"/>
      <c r="GW354" s="184"/>
      <c r="GX354" s="184"/>
      <c r="GY354" s="184"/>
      <c r="GZ354" s="184"/>
      <c r="HA354" s="184"/>
      <c r="HB354" s="184"/>
      <c r="HC354" s="184"/>
      <c r="HD354" s="184"/>
      <c r="HE354" s="184"/>
      <c r="HF354" s="184"/>
      <c r="HG354" s="184"/>
      <c r="HH354" s="184"/>
      <c r="HI354" s="184"/>
      <c r="HJ354" s="184"/>
      <c r="HK354" s="184"/>
      <c r="HL354" s="184"/>
      <c r="HM354" s="184"/>
      <c r="HN354" s="184"/>
      <c r="HO354" s="184"/>
      <c r="HP354" s="184"/>
      <c r="HQ354" s="184"/>
      <c r="HR354" s="184"/>
      <c r="HS354" s="184"/>
      <c r="HT354" s="184"/>
      <c r="HU354" s="184"/>
      <c r="HV354" s="184"/>
      <c r="HW354" s="184"/>
      <c r="HX354" s="184"/>
      <c r="HY354" s="184"/>
      <c r="HZ354" s="184"/>
      <c r="IA354" s="184"/>
      <c r="IB354" s="184"/>
    </row>
    <row r="355" spans="3:236" ht="13.15" customHeight="1">
      <c r="C355" s="182"/>
      <c r="D355" s="183"/>
      <c r="E355" s="184"/>
      <c r="F355" s="184"/>
      <c r="G355" s="184"/>
      <c r="H355" s="184"/>
      <c r="I355" s="184"/>
      <c r="J355" s="184"/>
      <c r="K355" s="184"/>
      <c r="L355" s="184"/>
      <c r="M355" s="185"/>
      <c r="CM355" s="184"/>
      <c r="CN355" s="184"/>
      <c r="CO355" s="184"/>
      <c r="CP355" s="184"/>
      <c r="CQ355" s="184"/>
      <c r="CR355" s="184"/>
      <c r="CS355" s="184"/>
      <c r="CT355" s="184"/>
      <c r="CU355" s="184"/>
      <c r="CV355" s="184"/>
      <c r="CW355" s="184"/>
      <c r="CX355" s="184"/>
      <c r="CY355" s="184"/>
      <c r="CZ355" s="184"/>
      <c r="DA355" s="184"/>
      <c r="DB355" s="184"/>
      <c r="DC355" s="184"/>
      <c r="DD355" s="184"/>
      <c r="DE355" s="184"/>
      <c r="DF355" s="184"/>
      <c r="DG355" s="184"/>
      <c r="DH355" s="184"/>
      <c r="DI355" s="184"/>
      <c r="DJ355" s="184"/>
      <c r="DK355" s="184"/>
      <c r="DL355" s="184"/>
      <c r="DM355" s="184"/>
      <c r="DN355" s="184"/>
      <c r="DO355" s="184"/>
      <c r="DP355" s="184"/>
      <c r="DQ355" s="184"/>
      <c r="DR355" s="184"/>
      <c r="DS355" s="184"/>
      <c r="DT355" s="184"/>
      <c r="DU355" s="184"/>
      <c r="DV355" s="184"/>
      <c r="DW355" s="184"/>
      <c r="DX355" s="184"/>
      <c r="DY355" s="184"/>
      <c r="DZ355" s="184"/>
      <c r="EA355" s="184"/>
      <c r="EB355" s="184"/>
      <c r="EC355" s="184"/>
      <c r="ED355" s="184"/>
      <c r="EE355" s="184"/>
      <c r="EF355" s="184"/>
      <c r="EG355" s="184"/>
      <c r="EH355" s="184"/>
      <c r="EI355" s="184"/>
      <c r="EJ355" s="184"/>
      <c r="EK355" s="184"/>
      <c r="EL355" s="184"/>
      <c r="EM355" s="184"/>
      <c r="EN355" s="184"/>
      <c r="EO355" s="184"/>
      <c r="EP355" s="184"/>
      <c r="EQ355" s="184"/>
      <c r="ER355" s="184"/>
      <c r="ES355" s="184"/>
      <c r="ET355" s="184"/>
      <c r="EU355" s="184"/>
      <c r="EV355" s="184"/>
      <c r="EW355" s="184"/>
      <c r="EX355" s="184"/>
      <c r="EY355" s="184"/>
      <c r="EZ355" s="184"/>
      <c r="FA355" s="184"/>
      <c r="FB355" s="184"/>
      <c r="FC355" s="184"/>
      <c r="FD355" s="184"/>
      <c r="FE355" s="184"/>
      <c r="FF355" s="184"/>
      <c r="FG355" s="184"/>
      <c r="FH355" s="184"/>
      <c r="FI355" s="184"/>
      <c r="FJ355" s="184"/>
      <c r="FK355" s="184"/>
      <c r="FL355" s="184"/>
      <c r="FM355" s="184"/>
      <c r="FN355" s="184"/>
      <c r="FO355" s="184"/>
      <c r="FP355" s="184"/>
      <c r="FQ355" s="184"/>
      <c r="FR355" s="184"/>
      <c r="FS355" s="184"/>
      <c r="FT355" s="184"/>
      <c r="FU355" s="184"/>
      <c r="FV355" s="184"/>
      <c r="FW355" s="184"/>
      <c r="FX355" s="184"/>
      <c r="FY355" s="184"/>
      <c r="FZ355" s="184"/>
      <c r="GA355" s="184"/>
      <c r="GB355" s="184"/>
      <c r="GC355" s="184"/>
      <c r="GD355" s="184"/>
      <c r="GE355" s="184"/>
      <c r="GF355" s="184"/>
      <c r="GG355" s="184"/>
      <c r="GH355" s="184"/>
      <c r="GI355" s="184"/>
      <c r="GJ355" s="184"/>
      <c r="GK355" s="184"/>
      <c r="GL355" s="184"/>
      <c r="GM355" s="184"/>
      <c r="GN355" s="184"/>
      <c r="GO355" s="184"/>
      <c r="GP355" s="184"/>
      <c r="GQ355" s="184"/>
      <c r="GR355" s="184"/>
      <c r="GS355" s="184"/>
      <c r="GT355" s="184"/>
      <c r="GU355" s="184"/>
      <c r="GV355" s="184"/>
      <c r="GW355" s="184"/>
      <c r="GX355" s="184"/>
      <c r="GY355" s="184"/>
      <c r="GZ355" s="184"/>
      <c r="HA355" s="184"/>
      <c r="HB355" s="184"/>
      <c r="HC355" s="184"/>
      <c r="HD355" s="184"/>
      <c r="HE355" s="184"/>
      <c r="HF355" s="184"/>
      <c r="HG355" s="184"/>
      <c r="HH355" s="184"/>
      <c r="HI355" s="184"/>
      <c r="HJ355" s="184"/>
      <c r="HK355" s="184"/>
      <c r="HL355" s="184"/>
      <c r="HM355" s="184"/>
      <c r="HN355" s="184"/>
      <c r="HO355" s="184"/>
      <c r="HP355" s="184"/>
      <c r="HQ355" s="184"/>
      <c r="HR355" s="184"/>
      <c r="HS355" s="184"/>
      <c r="HT355" s="184"/>
      <c r="HU355" s="184"/>
      <c r="HV355" s="184"/>
      <c r="HW355" s="184"/>
      <c r="HX355" s="184"/>
      <c r="HY355" s="184"/>
      <c r="HZ355" s="184"/>
      <c r="IA355" s="184"/>
      <c r="IB355" s="184"/>
    </row>
    <row r="356" spans="3:236" ht="13.15" customHeight="1">
      <c r="C356" s="182"/>
      <c r="D356" s="183"/>
      <c r="E356" s="184"/>
      <c r="F356" s="184"/>
      <c r="G356" s="184"/>
      <c r="H356" s="184"/>
      <c r="I356" s="184"/>
      <c r="J356" s="184"/>
      <c r="K356" s="184"/>
      <c r="L356" s="184"/>
      <c r="M356" s="185"/>
      <c r="CM356" s="184"/>
      <c r="CN356" s="184"/>
      <c r="CO356" s="184"/>
      <c r="CP356" s="184"/>
      <c r="CQ356" s="184"/>
      <c r="CR356" s="184"/>
      <c r="CS356" s="184"/>
      <c r="CT356" s="184"/>
      <c r="CU356" s="184"/>
      <c r="CV356" s="184"/>
      <c r="CW356" s="184"/>
      <c r="CX356" s="184"/>
      <c r="CY356" s="184"/>
      <c r="CZ356" s="184"/>
      <c r="DA356" s="184"/>
      <c r="DB356" s="184"/>
      <c r="DC356" s="184"/>
      <c r="DD356" s="184"/>
      <c r="DE356" s="184"/>
      <c r="DF356" s="184"/>
      <c r="DG356" s="184"/>
      <c r="DH356" s="184"/>
      <c r="DI356" s="184"/>
      <c r="DJ356" s="184"/>
      <c r="DK356" s="184"/>
      <c r="DL356" s="184"/>
      <c r="DM356" s="184"/>
      <c r="DN356" s="184"/>
      <c r="DO356" s="184"/>
      <c r="DP356" s="184"/>
      <c r="DQ356" s="184"/>
      <c r="DR356" s="184"/>
      <c r="DS356" s="184"/>
      <c r="DT356" s="184"/>
      <c r="DU356" s="184"/>
      <c r="DV356" s="184"/>
      <c r="DW356" s="184"/>
      <c r="DX356" s="184"/>
      <c r="DY356" s="184"/>
      <c r="DZ356" s="184"/>
      <c r="EA356" s="184"/>
      <c r="EB356" s="184"/>
      <c r="EC356" s="184"/>
      <c r="ED356" s="184"/>
      <c r="EE356" s="184"/>
      <c r="EF356" s="184"/>
      <c r="EG356" s="184"/>
      <c r="EH356" s="184"/>
      <c r="EI356" s="184"/>
      <c r="EJ356" s="184"/>
      <c r="EK356" s="184"/>
      <c r="EL356" s="184"/>
      <c r="EM356" s="184"/>
      <c r="EN356" s="184"/>
      <c r="EO356" s="184"/>
      <c r="EP356" s="184"/>
      <c r="EQ356" s="184"/>
      <c r="ER356" s="184"/>
      <c r="ES356" s="184"/>
      <c r="ET356" s="184"/>
      <c r="EU356" s="184"/>
      <c r="EV356" s="184"/>
      <c r="EW356" s="184"/>
      <c r="EX356" s="184"/>
      <c r="EY356" s="184"/>
      <c r="EZ356" s="184"/>
      <c r="FA356" s="184"/>
      <c r="FB356" s="184"/>
      <c r="FC356" s="184"/>
      <c r="FD356" s="184"/>
      <c r="FE356" s="184"/>
      <c r="FF356" s="184"/>
      <c r="FG356" s="184"/>
      <c r="FH356" s="184"/>
      <c r="FI356" s="184"/>
      <c r="FJ356" s="184"/>
      <c r="FK356" s="184"/>
      <c r="FL356" s="184"/>
      <c r="FM356" s="184"/>
      <c r="FN356" s="184"/>
      <c r="FO356" s="184"/>
      <c r="FP356" s="184"/>
      <c r="FQ356" s="184"/>
      <c r="FR356" s="184"/>
      <c r="FS356" s="184"/>
      <c r="FT356" s="184"/>
      <c r="FU356" s="184"/>
      <c r="FV356" s="184"/>
      <c r="FW356" s="184"/>
      <c r="FX356" s="184"/>
      <c r="FY356" s="184"/>
      <c r="FZ356" s="184"/>
      <c r="GA356" s="184"/>
      <c r="GB356" s="184"/>
      <c r="GC356" s="184"/>
      <c r="GD356" s="184"/>
      <c r="GE356" s="184"/>
      <c r="GF356" s="184"/>
      <c r="GG356" s="184"/>
      <c r="GH356" s="184"/>
      <c r="GI356" s="184"/>
      <c r="GJ356" s="184"/>
      <c r="GK356" s="184"/>
      <c r="GL356" s="184"/>
      <c r="GM356" s="184"/>
      <c r="GN356" s="184"/>
      <c r="GO356" s="184"/>
      <c r="GP356" s="184"/>
      <c r="GQ356" s="184"/>
      <c r="GR356" s="184"/>
      <c r="GS356" s="184"/>
      <c r="GT356" s="184"/>
      <c r="GU356" s="184"/>
      <c r="GV356" s="184"/>
      <c r="GW356" s="184"/>
      <c r="GX356" s="184"/>
      <c r="GY356" s="184"/>
      <c r="GZ356" s="184"/>
      <c r="HA356" s="184"/>
      <c r="HB356" s="184"/>
      <c r="HC356" s="184"/>
      <c r="HD356" s="184"/>
      <c r="HE356" s="184"/>
      <c r="HF356" s="184"/>
      <c r="HG356" s="184"/>
      <c r="HH356" s="184"/>
      <c r="HI356" s="184"/>
      <c r="HJ356" s="184"/>
      <c r="HK356" s="184"/>
      <c r="HL356" s="184"/>
      <c r="HM356" s="184"/>
      <c r="HN356" s="184"/>
      <c r="HO356" s="184"/>
      <c r="HP356" s="184"/>
      <c r="HQ356" s="184"/>
      <c r="HR356" s="184"/>
      <c r="HS356" s="184"/>
      <c r="HT356" s="184"/>
      <c r="HU356" s="184"/>
      <c r="HV356" s="184"/>
      <c r="HW356" s="184"/>
      <c r="HX356" s="184"/>
      <c r="HY356" s="184"/>
      <c r="HZ356" s="184"/>
      <c r="IA356" s="184"/>
      <c r="IB356" s="184"/>
    </row>
    <row r="357" spans="3:236" ht="13.15" customHeight="1">
      <c r="C357" s="182"/>
      <c r="D357" s="183"/>
      <c r="E357" s="184"/>
      <c r="F357" s="184"/>
      <c r="G357" s="184"/>
      <c r="H357" s="184"/>
      <c r="I357" s="184"/>
      <c r="J357" s="184"/>
      <c r="K357" s="184"/>
      <c r="L357" s="184"/>
      <c r="M357" s="185"/>
      <c r="CM357" s="184"/>
      <c r="CN357" s="184"/>
      <c r="CO357" s="184"/>
      <c r="CP357" s="184"/>
      <c r="CQ357" s="184"/>
      <c r="CR357" s="184"/>
      <c r="CS357" s="184"/>
      <c r="CT357" s="184"/>
      <c r="CU357" s="184"/>
      <c r="CV357" s="184"/>
      <c r="CW357" s="184"/>
      <c r="CX357" s="184"/>
      <c r="CY357" s="184"/>
      <c r="CZ357" s="184"/>
      <c r="DA357" s="184"/>
      <c r="DB357" s="184"/>
      <c r="DC357" s="184"/>
      <c r="DD357" s="184"/>
      <c r="DE357" s="184"/>
      <c r="DF357" s="184"/>
      <c r="DG357" s="184"/>
      <c r="DH357" s="184"/>
      <c r="DI357" s="184"/>
      <c r="DJ357" s="184"/>
      <c r="DK357" s="184"/>
      <c r="DL357" s="184"/>
      <c r="DM357" s="184"/>
      <c r="DN357" s="184"/>
      <c r="DO357" s="184"/>
      <c r="DP357" s="184"/>
      <c r="DQ357" s="184"/>
      <c r="DR357" s="184"/>
      <c r="DS357" s="184"/>
      <c r="DT357" s="184"/>
      <c r="DU357" s="184"/>
      <c r="DV357" s="184"/>
      <c r="DW357" s="184"/>
      <c r="DX357" s="184"/>
      <c r="DY357" s="184"/>
      <c r="DZ357" s="184"/>
      <c r="EA357" s="184"/>
      <c r="EB357" s="184"/>
      <c r="EC357" s="184"/>
      <c r="ED357" s="184"/>
      <c r="EE357" s="184"/>
      <c r="EF357" s="184"/>
      <c r="EG357" s="184"/>
      <c r="EH357" s="184"/>
      <c r="EI357" s="184"/>
      <c r="EJ357" s="184"/>
      <c r="EK357" s="184"/>
      <c r="EL357" s="184"/>
      <c r="EM357" s="184"/>
      <c r="EN357" s="184"/>
      <c r="EO357" s="184"/>
      <c r="EP357" s="184"/>
      <c r="EQ357" s="184"/>
      <c r="ER357" s="184"/>
      <c r="ES357" s="184"/>
      <c r="ET357" s="184"/>
      <c r="EU357" s="184"/>
      <c r="EV357" s="184"/>
      <c r="EW357" s="184"/>
      <c r="EX357" s="184"/>
      <c r="EY357" s="184"/>
      <c r="EZ357" s="184"/>
      <c r="FA357" s="184"/>
      <c r="FB357" s="184"/>
      <c r="FC357" s="184"/>
      <c r="FD357" s="184"/>
      <c r="FE357" s="184"/>
      <c r="FF357" s="184"/>
      <c r="FG357" s="184"/>
      <c r="FH357" s="184"/>
      <c r="FI357" s="184"/>
      <c r="FJ357" s="184"/>
      <c r="FK357" s="184"/>
      <c r="FL357" s="184"/>
      <c r="FM357" s="184"/>
      <c r="FN357" s="184"/>
      <c r="FO357" s="184"/>
      <c r="FP357" s="184"/>
      <c r="FQ357" s="184"/>
      <c r="FR357" s="184"/>
      <c r="FS357" s="184"/>
      <c r="FT357" s="184"/>
      <c r="FU357" s="184"/>
      <c r="FV357" s="184"/>
      <c r="FW357" s="184"/>
      <c r="FX357" s="184"/>
      <c r="FY357" s="184"/>
      <c r="FZ357" s="184"/>
      <c r="GA357" s="184"/>
      <c r="GB357" s="184"/>
      <c r="GC357" s="184"/>
      <c r="GD357" s="184"/>
      <c r="GE357" s="184"/>
      <c r="GF357" s="184"/>
      <c r="GG357" s="184"/>
      <c r="GH357" s="184"/>
      <c r="GI357" s="184"/>
      <c r="GJ357" s="184"/>
      <c r="GK357" s="184"/>
      <c r="GL357" s="184"/>
      <c r="GM357" s="184"/>
      <c r="GN357" s="184"/>
      <c r="GO357" s="184"/>
      <c r="GP357" s="184"/>
      <c r="GQ357" s="184"/>
      <c r="GR357" s="184"/>
      <c r="GS357" s="184"/>
      <c r="GT357" s="184"/>
      <c r="GU357" s="184"/>
      <c r="GV357" s="184"/>
      <c r="GW357" s="184"/>
      <c r="GX357" s="184"/>
      <c r="GY357" s="184"/>
      <c r="GZ357" s="184"/>
      <c r="HA357" s="184"/>
      <c r="HB357" s="184"/>
      <c r="HC357" s="184"/>
      <c r="HD357" s="184"/>
      <c r="HE357" s="184"/>
      <c r="HF357" s="184"/>
      <c r="HG357" s="184"/>
      <c r="HH357" s="184"/>
      <c r="HI357" s="184"/>
      <c r="HJ357" s="184"/>
      <c r="HK357" s="184"/>
      <c r="HL357" s="184"/>
      <c r="HM357" s="184"/>
      <c r="HN357" s="184"/>
      <c r="HO357" s="184"/>
      <c r="HP357" s="184"/>
      <c r="HQ357" s="184"/>
      <c r="HR357" s="184"/>
      <c r="HS357" s="184"/>
      <c r="HT357" s="184"/>
      <c r="HU357" s="184"/>
      <c r="HV357" s="184"/>
      <c r="HW357" s="184"/>
      <c r="HX357" s="184"/>
      <c r="HY357" s="184"/>
      <c r="HZ357" s="184"/>
      <c r="IA357" s="184"/>
      <c r="IB357" s="184"/>
    </row>
    <row r="358" spans="3:236" ht="13.15" customHeight="1">
      <c r="C358" s="182"/>
      <c r="D358" s="183"/>
      <c r="E358" s="184"/>
      <c r="F358" s="184"/>
      <c r="G358" s="184"/>
      <c r="H358" s="184"/>
      <c r="I358" s="184"/>
      <c r="J358" s="184"/>
      <c r="K358" s="184"/>
      <c r="L358" s="184"/>
      <c r="M358" s="185"/>
      <c r="CM358" s="184"/>
      <c r="CN358" s="184"/>
      <c r="CO358" s="184"/>
      <c r="CP358" s="184"/>
      <c r="CQ358" s="184"/>
      <c r="CR358" s="184"/>
      <c r="CS358" s="184"/>
      <c r="CT358" s="184"/>
      <c r="CU358" s="184"/>
      <c r="CV358" s="184"/>
      <c r="CW358" s="184"/>
      <c r="CX358" s="184"/>
      <c r="CY358" s="184"/>
      <c r="CZ358" s="184"/>
      <c r="DA358" s="184"/>
      <c r="DB358" s="184"/>
      <c r="DC358" s="184"/>
      <c r="DD358" s="184"/>
      <c r="DE358" s="184"/>
      <c r="DF358" s="184"/>
      <c r="DG358" s="184"/>
      <c r="DH358" s="184"/>
      <c r="DI358" s="184"/>
      <c r="DJ358" s="184"/>
      <c r="DK358" s="184"/>
      <c r="DL358" s="184"/>
      <c r="DM358" s="184"/>
      <c r="DN358" s="184"/>
      <c r="DO358" s="184"/>
      <c r="DP358" s="184"/>
      <c r="DQ358" s="184"/>
      <c r="DR358" s="184"/>
      <c r="DS358" s="184"/>
      <c r="DT358" s="184"/>
      <c r="DU358" s="184"/>
      <c r="DV358" s="184"/>
      <c r="DW358" s="184"/>
      <c r="DX358" s="184"/>
      <c r="DY358" s="184"/>
      <c r="DZ358" s="184"/>
      <c r="EA358" s="184"/>
      <c r="EB358" s="184"/>
      <c r="EC358" s="184"/>
      <c r="ED358" s="184"/>
      <c r="EE358" s="184"/>
      <c r="EF358" s="184"/>
      <c r="EG358" s="184"/>
      <c r="EH358" s="184"/>
      <c r="EI358" s="184"/>
      <c r="EJ358" s="184"/>
      <c r="EK358" s="184"/>
      <c r="EL358" s="184"/>
      <c r="EM358" s="184"/>
      <c r="EN358" s="184"/>
      <c r="EO358" s="184"/>
      <c r="EP358" s="184"/>
      <c r="EQ358" s="184"/>
      <c r="ER358" s="184"/>
      <c r="ES358" s="184"/>
      <c r="ET358" s="184"/>
      <c r="EU358" s="184"/>
      <c r="EV358" s="184"/>
      <c r="EW358" s="184"/>
      <c r="EX358" s="184"/>
      <c r="EY358" s="184"/>
      <c r="EZ358" s="184"/>
      <c r="FA358" s="184"/>
      <c r="FB358" s="184"/>
      <c r="FC358" s="184"/>
      <c r="FD358" s="184"/>
      <c r="FE358" s="184"/>
      <c r="FF358" s="184"/>
      <c r="FG358" s="184"/>
      <c r="FH358" s="184"/>
      <c r="FI358" s="184"/>
      <c r="FJ358" s="184"/>
      <c r="FK358" s="184"/>
      <c r="FL358" s="184"/>
      <c r="FM358" s="184"/>
      <c r="FN358" s="184"/>
      <c r="FO358" s="184"/>
      <c r="FP358" s="184"/>
      <c r="FQ358" s="184"/>
      <c r="FR358" s="184"/>
      <c r="FS358" s="184"/>
      <c r="FT358" s="184"/>
      <c r="FU358" s="184"/>
      <c r="FV358" s="184"/>
      <c r="FW358" s="184"/>
      <c r="FX358" s="184"/>
      <c r="FY358" s="184"/>
      <c r="FZ358" s="184"/>
      <c r="GA358" s="184"/>
      <c r="GB358" s="184"/>
      <c r="GC358" s="184"/>
      <c r="GD358" s="184"/>
      <c r="GE358" s="184"/>
      <c r="GF358" s="184"/>
      <c r="GG358" s="184"/>
      <c r="GH358" s="184"/>
      <c r="GI358" s="184"/>
      <c r="GJ358" s="184"/>
      <c r="GK358" s="184"/>
      <c r="GL358" s="184"/>
      <c r="GM358" s="184"/>
      <c r="GN358" s="184"/>
      <c r="GO358" s="184"/>
      <c r="GP358" s="184"/>
      <c r="GQ358" s="184"/>
      <c r="GR358" s="184"/>
      <c r="GS358" s="184"/>
      <c r="GT358" s="184"/>
      <c r="GU358" s="184"/>
      <c r="GV358" s="184"/>
      <c r="GW358" s="184"/>
      <c r="GX358" s="184"/>
      <c r="GY358" s="184"/>
      <c r="GZ358" s="184"/>
      <c r="HA358" s="184"/>
      <c r="HB358" s="184"/>
      <c r="HC358" s="184"/>
      <c r="HD358" s="184"/>
      <c r="HE358" s="184"/>
      <c r="HF358" s="184"/>
      <c r="HG358" s="184"/>
      <c r="HH358" s="184"/>
      <c r="HI358" s="184"/>
      <c r="HJ358" s="184"/>
      <c r="HK358" s="184"/>
      <c r="HL358" s="184"/>
      <c r="HM358" s="184"/>
      <c r="HN358" s="184"/>
      <c r="HO358" s="184"/>
      <c r="HP358" s="184"/>
      <c r="HQ358" s="184"/>
      <c r="HR358" s="184"/>
      <c r="HS358" s="184"/>
      <c r="HT358" s="184"/>
      <c r="HU358" s="184"/>
      <c r="HV358" s="184"/>
      <c r="HW358" s="184"/>
      <c r="HX358" s="184"/>
      <c r="HY358" s="184"/>
      <c r="HZ358" s="184"/>
      <c r="IA358" s="184"/>
      <c r="IB358" s="184"/>
    </row>
    <row r="359" spans="3:236" ht="13.15" customHeight="1">
      <c r="C359" s="182"/>
      <c r="D359" s="183"/>
      <c r="E359" s="184"/>
      <c r="F359" s="184"/>
      <c r="G359" s="184"/>
      <c r="H359" s="184"/>
      <c r="I359" s="184"/>
      <c r="J359" s="184"/>
      <c r="K359" s="184"/>
      <c r="L359" s="184"/>
      <c r="M359" s="185"/>
      <c r="CM359" s="184"/>
      <c r="CN359" s="184"/>
      <c r="CO359" s="184"/>
      <c r="CP359" s="184"/>
      <c r="CQ359" s="184"/>
      <c r="CR359" s="184"/>
      <c r="CS359" s="184"/>
      <c r="CT359" s="184"/>
      <c r="CU359" s="184"/>
      <c r="CV359" s="184"/>
      <c r="CW359" s="184"/>
      <c r="CX359" s="184"/>
      <c r="CY359" s="184"/>
      <c r="CZ359" s="184"/>
      <c r="DA359" s="184"/>
      <c r="DB359" s="184"/>
      <c r="DC359" s="184"/>
      <c r="DD359" s="184"/>
      <c r="DE359" s="184"/>
      <c r="DF359" s="184"/>
      <c r="DG359" s="184"/>
      <c r="DH359" s="184"/>
      <c r="DI359" s="184"/>
      <c r="DJ359" s="184"/>
      <c r="DK359" s="184"/>
      <c r="DL359" s="184"/>
      <c r="DM359" s="184"/>
      <c r="DN359" s="184"/>
      <c r="DO359" s="184"/>
      <c r="DP359" s="184"/>
      <c r="DQ359" s="184"/>
      <c r="DR359" s="184"/>
      <c r="DS359" s="184"/>
      <c r="DT359" s="184"/>
      <c r="DU359" s="184"/>
      <c r="DV359" s="184"/>
      <c r="DW359" s="184"/>
      <c r="DX359" s="184"/>
      <c r="DY359" s="184"/>
      <c r="DZ359" s="184"/>
      <c r="EA359" s="184"/>
      <c r="EB359" s="184"/>
      <c r="EC359" s="184"/>
      <c r="ED359" s="184"/>
      <c r="EE359" s="184"/>
      <c r="EF359" s="184"/>
      <c r="EG359" s="184"/>
      <c r="EH359" s="184"/>
      <c r="EI359" s="184"/>
      <c r="EJ359" s="184"/>
      <c r="EK359" s="184"/>
      <c r="EL359" s="184"/>
      <c r="EM359" s="184"/>
      <c r="EN359" s="184"/>
      <c r="EO359" s="184"/>
      <c r="EP359" s="184"/>
      <c r="EQ359" s="184"/>
      <c r="ER359" s="184"/>
      <c r="ES359" s="184"/>
      <c r="ET359" s="184"/>
      <c r="EU359" s="184"/>
      <c r="EV359" s="184"/>
      <c r="EW359" s="184"/>
      <c r="EX359" s="184"/>
      <c r="EY359" s="184"/>
      <c r="EZ359" s="184"/>
      <c r="FA359" s="184"/>
      <c r="FB359" s="184"/>
      <c r="FC359" s="184"/>
      <c r="FD359" s="184"/>
      <c r="FE359" s="184"/>
      <c r="FF359" s="184"/>
      <c r="FG359" s="184"/>
      <c r="FH359" s="184"/>
      <c r="FI359" s="184"/>
      <c r="FJ359" s="184"/>
      <c r="FK359" s="184"/>
      <c r="FL359" s="184"/>
      <c r="FM359" s="184"/>
      <c r="FN359" s="184"/>
      <c r="FO359" s="184"/>
      <c r="FP359" s="184"/>
      <c r="FQ359" s="184"/>
      <c r="FR359" s="184"/>
      <c r="FS359" s="184"/>
      <c r="FT359" s="184"/>
      <c r="FU359" s="184"/>
      <c r="FV359" s="184"/>
      <c r="FW359" s="184"/>
      <c r="FX359" s="184"/>
      <c r="FY359" s="184"/>
      <c r="FZ359" s="184"/>
      <c r="GA359" s="184"/>
      <c r="GB359" s="184"/>
      <c r="GC359" s="184"/>
      <c r="GD359" s="184"/>
      <c r="GE359" s="184"/>
      <c r="GF359" s="184"/>
      <c r="GG359" s="184"/>
      <c r="GH359" s="184"/>
      <c r="GI359" s="184"/>
      <c r="GJ359" s="184"/>
      <c r="GK359" s="184"/>
      <c r="GL359" s="184"/>
      <c r="GM359" s="184"/>
      <c r="GN359" s="184"/>
      <c r="GO359" s="184"/>
      <c r="GP359" s="184"/>
      <c r="GQ359" s="184"/>
      <c r="GR359" s="184"/>
      <c r="GS359" s="184"/>
      <c r="GT359" s="184"/>
      <c r="GU359" s="184"/>
      <c r="GV359" s="184"/>
      <c r="GW359" s="184"/>
      <c r="GX359" s="184"/>
      <c r="GY359" s="184"/>
      <c r="GZ359" s="184"/>
      <c r="HA359" s="184"/>
      <c r="HB359" s="184"/>
      <c r="HC359" s="184"/>
      <c r="HD359" s="184"/>
      <c r="HE359" s="184"/>
      <c r="HF359" s="184"/>
      <c r="HG359" s="184"/>
      <c r="HH359" s="184"/>
      <c r="HI359" s="184"/>
      <c r="HJ359" s="184"/>
      <c r="HK359" s="184"/>
      <c r="HL359" s="184"/>
      <c r="HM359" s="184"/>
      <c r="HN359" s="184"/>
      <c r="HO359" s="184"/>
      <c r="HP359" s="184"/>
      <c r="HQ359" s="184"/>
      <c r="HR359" s="184"/>
      <c r="HS359" s="184"/>
      <c r="HT359" s="184"/>
      <c r="HU359" s="184"/>
      <c r="HV359" s="184"/>
      <c r="HW359" s="184"/>
      <c r="HX359" s="184"/>
      <c r="HY359" s="184"/>
      <c r="HZ359" s="184"/>
      <c r="IA359" s="184"/>
      <c r="IB359" s="184"/>
    </row>
    <row r="360" spans="3:236" ht="13.15" customHeight="1">
      <c r="C360" s="182"/>
      <c r="D360" s="183"/>
      <c r="E360" s="184"/>
      <c r="F360" s="184"/>
      <c r="G360" s="184"/>
      <c r="H360" s="184"/>
      <c r="I360" s="184"/>
      <c r="J360" s="184"/>
      <c r="K360" s="184"/>
      <c r="L360" s="184"/>
      <c r="M360" s="185"/>
      <c r="CM360" s="184"/>
      <c r="CN360" s="184"/>
      <c r="CO360" s="184"/>
      <c r="CP360" s="184"/>
      <c r="CQ360" s="184"/>
      <c r="CR360" s="184"/>
      <c r="CS360" s="184"/>
      <c r="CT360" s="184"/>
      <c r="CU360" s="184"/>
      <c r="CV360" s="184"/>
      <c r="CW360" s="184"/>
      <c r="CX360" s="184"/>
      <c r="CY360" s="184"/>
      <c r="CZ360" s="184"/>
      <c r="DA360" s="184"/>
      <c r="DB360" s="184"/>
      <c r="DC360" s="184"/>
      <c r="DD360" s="184"/>
      <c r="DE360" s="184"/>
      <c r="DF360" s="184"/>
      <c r="DG360" s="184"/>
      <c r="DH360" s="184"/>
      <c r="DI360" s="184"/>
      <c r="DJ360" s="184"/>
      <c r="DK360" s="184"/>
      <c r="DL360" s="184"/>
      <c r="DM360" s="184"/>
      <c r="DN360" s="184"/>
      <c r="DO360" s="184"/>
      <c r="DP360" s="184"/>
      <c r="DQ360" s="184"/>
      <c r="DR360" s="184"/>
      <c r="DS360" s="184"/>
      <c r="DT360" s="184"/>
      <c r="DU360" s="184"/>
      <c r="DV360" s="184"/>
      <c r="DW360" s="184"/>
      <c r="DX360" s="184"/>
      <c r="DY360" s="184"/>
      <c r="DZ360" s="184"/>
      <c r="EA360" s="184"/>
      <c r="EB360" s="184"/>
      <c r="EC360" s="184"/>
      <c r="ED360" s="184"/>
      <c r="EE360" s="184"/>
      <c r="EF360" s="184"/>
      <c r="EG360" s="184"/>
      <c r="EH360" s="184"/>
      <c r="EI360" s="184"/>
      <c r="EJ360" s="184"/>
      <c r="EK360" s="184"/>
      <c r="EL360" s="184"/>
      <c r="EM360" s="184"/>
      <c r="EN360" s="184"/>
      <c r="EO360" s="184"/>
      <c r="EP360" s="184"/>
      <c r="EQ360" s="184"/>
      <c r="ER360" s="184"/>
      <c r="ES360" s="184"/>
      <c r="ET360" s="184"/>
      <c r="EU360" s="184"/>
      <c r="EV360" s="184"/>
      <c r="EW360" s="184"/>
      <c r="EX360" s="184"/>
      <c r="EY360" s="184"/>
      <c r="EZ360" s="184"/>
      <c r="FA360" s="184"/>
      <c r="FB360" s="184"/>
      <c r="FC360" s="184"/>
      <c r="FD360" s="184"/>
      <c r="FE360" s="184"/>
      <c r="FF360" s="184"/>
      <c r="FG360" s="184"/>
      <c r="FH360" s="184"/>
      <c r="FI360" s="184"/>
      <c r="FJ360" s="184"/>
      <c r="FK360" s="184"/>
      <c r="FL360" s="184"/>
      <c r="FM360" s="184"/>
      <c r="FN360" s="184"/>
      <c r="FO360" s="184"/>
      <c r="FP360" s="184"/>
      <c r="FQ360" s="184"/>
      <c r="FR360" s="184"/>
      <c r="FS360" s="184"/>
      <c r="FT360" s="184"/>
      <c r="FU360" s="184"/>
      <c r="FV360" s="184"/>
      <c r="FW360" s="184"/>
      <c r="FX360" s="184"/>
      <c r="FY360" s="184"/>
      <c r="FZ360" s="184"/>
      <c r="GA360" s="184"/>
      <c r="GB360" s="184"/>
      <c r="GC360" s="184"/>
      <c r="GD360" s="184"/>
      <c r="GE360" s="184"/>
      <c r="GF360" s="184"/>
      <c r="GG360" s="184"/>
      <c r="GH360" s="184"/>
      <c r="GI360" s="184"/>
      <c r="GJ360" s="184"/>
      <c r="GK360" s="184"/>
      <c r="GL360" s="184"/>
      <c r="GM360" s="184"/>
      <c r="GN360" s="184"/>
      <c r="GO360" s="184"/>
      <c r="GP360" s="184"/>
      <c r="GQ360" s="184"/>
      <c r="GR360" s="184"/>
      <c r="GS360" s="184"/>
      <c r="GT360" s="184"/>
      <c r="GU360" s="184"/>
      <c r="GV360" s="184"/>
      <c r="GW360" s="184"/>
      <c r="GX360" s="184"/>
      <c r="GY360" s="184"/>
      <c r="GZ360" s="184"/>
      <c r="HA360" s="184"/>
      <c r="HB360" s="184"/>
      <c r="HC360" s="184"/>
      <c r="HD360" s="184"/>
      <c r="HE360" s="184"/>
      <c r="HF360" s="184"/>
      <c r="HG360" s="184"/>
      <c r="HH360" s="184"/>
      <c r="HI360" s="184"/>
      <c r="HJ360" s="184"/>
      <c r="HK360" s="184"/>
      <c r="HL360" s="184"/>
      <c r="HM360" s="184"/>
      <c r="HN360" s="184"/>
      <c r="HO360" s="184"/>
      <c r="HP360" s="184"/>
      <c r="HQ360" s="184"/>
      <c r="HR360" s="184"/>
      <c r="HS360" s="184"/>
      <c r="HT360" s="184"/>
      <c r="HU360" s="184"/>
      <c r="HV360" s="184"/>
      <c r="HW360" s="184"/>
      <c r="HX360" s="184"/>
      <c r="HY360" s="184"/>
      <c r="HZ360" s="184"/>
      <c r="IA360" s="184"/>
      <c r="IB360" s="184"/>
    </row>
    <row r="361" spans="3:236" ht="13.15" customHeight="1">
      <c r="C361" s="182"/>
      <c r="D361" s="183"/>
      <c r="E361" s="184"/>
      <c r="F361" s="184"/>
      <c r="G361" s="184"/>
      <c r="H361" s="184"/>
      <c r="I361" s="184"/>
      <c r="J361" s="184"/>
      <c r="K361" s="184"/>
      <c r="L361" s="184"/>
      <c r="M361" s="185"/>
      <c r="CM361" s="184"/>
      <c r="CN361" s="184"/>
      <c r="CO361" s="184"/>
      <c r="CP361" s="184"/>
      <c r="CQ361" s="184"/>
      <c r="CR361" s="184"/>
      <c r="CS361" s="184"/>
      <c r="CT361" s="184"/>
      <c r="CU361" s="184"/>
      <c r="CV361" s="184"/>
      <c r="CW361" s="184"/>
      <c r="CX361" s="184"/>
      <c r="CY361" s="184"/>
      <c r="CZ361" s="184"/>
      <c r="DA361" s="184"/>
      <c r="DB361" s="184"/>
      <c r="DC361" s="184"/>
      <c r="DD361" s="184"/>
      <c r="DE361" s="184"/>
      <c r="DF361" s="184"/>
      <c r="DG361" s="184"/>
      <c r="DH361" s="184"/>
      <c r="DI361" s="184"/>
      <c r="DJ361" s="184"/>
      <c r="DK361" s="184"/>
      <c r="DL361" s="184"/>
      <c r="DM361" s="184"/>
      <c r="DN361" s="184"/>
      <c r="DO361" s="184"/>
      <c r="DP361" s="184"/>
      <c r="DQ361" s="184"/>
      <c r="DR361" s="184"/>
      <c r="DS361" s="184"/>
      <c r="DT361" s="184"/>
      <c r="DU361" s="184"/>
      <c r="DV361" s="184"/>
      <c r="DW361" s="184"/>
      <c r="DX361" s="184"/>
      <c r="DY361" s="184"/>
      <c r="DZ361" s="184"/>
      <c r="EA361" s="184"/>
      <c r="EB361" s="184"/>
      <c r="EC361" s="184"/>
      <c r="ED361" s="184"/>
      <c r="EE361" s="184"/>
      <c r="EF361" s="184"/>
      <c r="EG361" s="184"/>
      <c r="EH361" s="184"/>
      <c r="EI361" s="184"/>
      <c r="EJ361" s="184"/>
      <c r="EK361" s="184"/>
      <c r="EL361" s="184"/>
      <c r="EM361" s="184"/>
      <c r="EN361" s="184"/>
      <c r="EO361" s="184"/>
      <c r="EP361" s="184"/>
      <c r="EQ361" s="184"/>
      <c r="ER361" s="184"/>
      <c r="ES361" s="184"/>
      <c r="ET361" s="184"/>
      <c r="EU361" s="184"/>
      <c r="EV361" s="184"/>
      <c r="EW361" s="184"/>
      <c r="EX361" s="184"/>
      <c r="EY361" s="184"/>
      <c r="EZ361" s="184"/>
      <c r="FA361" s="184"/>
      <c r="FB361" s="184"/>
      <c r="FC361" s="184"/>
      <c r="FD361" s="184"/>
      <c r="FE361" s="184"/>
      <c r="FF361" s="184"/>
      <c r="FG361" s="184"/>
      <c r="FH361" s="184"/>
      <c r="FI361" s="184"/>
      <c r="FJ361" s="184"/>
      <c r="FK361" s="184"/>
      <c r="FL361" s="184"/>
      <c r="FM361" s="184"/>
      <c r="FN361" s="184"/>
      <c r="FO361" s="184"/>
      <c r="FP361" s="184"/>
      <c r="FQ361" s="184"/>
      <c r="FR361" s="184"/>
      <c r="FS361" s="184"/>
      <c r="FT361" s="184"/>
      <c r="FU361" s="184"/>
      <c r="FV361" s="184"/>
      <c r="FW361" s="184"/>
      <c r="FX361" s="184"/>
      <c r="FY361" s="184"/>
      <c r="FZ361" s="184"/>
      <c r="GA361" s="184"/>
      <c r="GB361" s="184"/>
      <c r="GC361" s="184"/>
      <c r="GD361" s="184"/>
      <c r="GE361" s="184"/>
      <c r="GF361" s="184"/>
      <c r="GG361" s="184"/>
      <c r="GH361" s="184"/>
      <c r="GI361" s="184"/>
      <c r="GJ361" s="184"/>
      <c r="GK361" s="184"/>
      <c r="GL361" s="184"/>
      <c r="GM361" s="184"/>
      <c r="GN361" s="184"/>
      <c r="GO361" s="184"/>
      <c r="GP361" s="184"/>
      <c r="GQ361" s="184"/>
      <c r="GR361" s="184"/>
      <c r="GS361" s="184"/>
      <c r="GT361" s="184"/>
      <c r="GU361" s="184"/>
      <c r="GV361" s="184"/>
      <c r="GW361" s="184"/>
      <c r="GX361" s="184"/>
      <c r="GY361" s="184"/>
      <c r="GZ361" s="184"/>
      <c r="HA361" s="184"/>
      <c r="HB361" s="184"/>
      <c r="HC361" s="184"/>
      <c r="HD361" s="184"/>
      <c r="HE361" s="184"/>
      <c r="HF361" s="184"/>
      <c r="HG361" s="184"/>
      <c r="HH361" s="184"/>
      <c r="HI361" s="184"/>
      <c r="HJ361" s="184"/>
      <c r="HK361" s="184"/>
      <c r="HL361" s="184"/>
      <c r="HM361" s="184"/>
      <c r="HN361" s="184"/>
      <c r="HO361" s="184"/>
      <c r="HP361" s="184"/>
      <c r="HQ361" s="184"/>
      <c r="HR361" s="184"/>
      <c r="HS361" s="184"/>
      <c r="HT361" s="184"/>
      <c r="HU361" s="184"/>
      <c r="HV361" s="184"/>
      <c r="HW361" s="184"/>
      <c r="HX361" s="184"/>
      <c r="HY361" s="184"/>
      <c r="HZ361" s="184"/>
      <c r="IA361" s="184"/>
      <c r="IB361" s="184"/>
    </row>
    <row r="362" spans="3:236" ht="13.15" customHeight="1">
      <c r="C362" s="182"/>
      <c r="D362" s="183"/>
      <c r="E362" s="184"/>
      <c r="F362" s="184"/>
      <c r="G362" s="184"/>
      <c r="H362" s="184"/>
      <c r="I362" s="184"/>
      <c r="J362" s="184"/>
      <c r="K362" s="184"/>
      <c r="L362" s="184"/>
      <c r="M362" s="185"/>
      <c r="CM362" s="184"/>
      <c r="CN362" s="184"/>
      <c r="CO362" s="184"/>
      <c r="CP362" s="184"/>
      <c r="CQ362" s="184"/>
      <c r="CR362" s="184"/>
      <c r="CS362" s="184"/>
      <c r="CT362" s="184"/>
      <c r="CU362" s="184"/>
      <c r="CV362" s="184"/>
      <c r="CW362" s="184"/>
      <c r="CX362" s="184"/>
      <c r="CY362" s="184"/>
      <c r="CZ362" s="184"/>
      <c r="DA362" s="184"/>
      <c r="DB362" s="184"/>
      <c r="DC362" s="184"/>
      <c r="DD362" s="184"/>
      <c r="DE362" s="184"/>
      <c r="DF362" s="184"/>
      <c r="DG362" s="184"/>
      <c r="DH362" s="184"/>
      <c r="DI362" s="184"/>
      <c r="DJ362" s="184"/>
      <c r="DK362" s="184"/>
      <c r="DL362" s="184"/>
      <c r="DM362" s="184"/>
      <c r="DN362" s="184"/>
      <c r="DO362" s="184"/>
      <c r="DP362" s="184"/>
      <c r="DQ362" s="184"/>
      <c r="DR362" s="184"/>
      <c r="DS362" s="184"/>
      <c r="DT362" s="184"/>
      <c r="DU362" s="184"/>
      <c r="DV362" s="184"/>
      <c r="DW362" s="184"/>
      <c r="DX362" s="184"/>
      <c r="DY362" s="184"/>
      <c r="DZ362" s="184"/>
      <c r="EA362" s="184"/>
      <c r="EB362" s="184"/>
      <c r="EC362" s="184"/>
      <c r="ED362" s="184"/>
      <c r="EE362" s="184"/>
      <c r="EF362" s="184"/>
      <c r="EG362" s="184"/>
      <c r="EH362" s="184"/>
      <c r="EI362" s="184"/>
      <c r="EJ362" s="184"/>
      <c r="EK362" s="184"/>
      <c r="EL362" s="184"/>
      <c r="EM362" s="184"/>
      <c r="EN362" s="184"/>
      <c r="EO362" s="184"/>
      <c r="EP362" s="184"/>
      <c r="EQ362" s="184"/>
      <c r="ER362" s="184"/>
      <c r="ES362" s="184"/>
      <c r="ET362" s="184"/>
      <c r="EU362" s="184"/>
      <c r="EV362" s="184"/>
      <c r="EW362" s="184"/>
      <c r="EX362" s="184"/>
      <c r="EY362" s="184"/>
      <c r="EZ362" s="184"/>
      <c r="FA362" s="184"/>
      <c r="FB362" s="184"/>
      <c r="FC362" s="184"/>
      <c r="FD362" s="184"/>
      <c r="FE362" s="184"/>
      <c r="FF362" s="184"/>
      <c r="FG362" s="184"/>
      <c r="FH362" s="184"/>
      <c r="FI362" s="184"/>
      <c r="FJ362" s="184"/>
      <c r="FK362" s="184"/>
      <c r="FL362" s="184"/>
      <c r="FM362" s="184"/>
      <c r="FN362" s="184"/>
      <c r="FO362" s="184"/>
      <c r="FP362" s="184"/>
      <c r="FQ362" s="184"/>
      <c r="FR362" s="184"/>
      <c r="FS362" s="184"/>
      <c r="FT362" s="184"/>
      <c r="FU362" s="184"/>
      <c r="FV362" s="184"/>
      <c r="FW362" s="184"/>
      <c r="FX362" s="184"/>
      <c r="FY362" s="184"/>
      <c r="FZ362" s="184"/>
      <c r="GA362" s="184"/>
      <c r="GB362" s="184"/>
      <c r="GC362" s="184"/>
      <c r="GD362" s="184"/>
      <c r="GE362" s="184"/>
      <c r="GF362" s="184"/>
      <c r="GG362" s="184"/>
      <c r="GH362" s="184"/>
      <c r="GI362" s="184"/>
      <c r="GJ362" s="184"/>
      <c r="GK362" s="184"/>
      <c r="GL362" s="184"/>
      <c r="GM362" s="184"/>
      <c r="GN362" s="184"/>
      <c r="GO362" s="184"/>
      <c r="GP362" s="184"/>
      <c r="GQ362" s="184"/>
      <c r="GR362" s="184"/>
      <c r="GS362" s="184"/>
      <c r="GT362" s="184"/>
      <c r="GU362" s="184"/>
      <c r="GV362" s="184"/>
      <c r="GW362" s="184"/>
      <c r="GX362" s="184"/>
      <c r="GY362" s="184"/>
      <c r="GZ362" s="184"/>
      <c r="HA362" s="184"/>
      <c r="HB362" s="184"/>
      <c r="HC362" s="184"/>
      <c r="HD362" s="184"/>
      <c r="HE362" s="184"/>
      <c r="HF362" s="184"/>
      <c r="HG362" s="184"/>
      <c r="HH362" s="184"/>
      <c r="HI362" s="184"/>
      <c r="HJ362" s="184"/>
      <c r="HK362" s="184"/>
      <c r="HL362" s="184"/>
      <c r="HM362" s="184"/>
      <c r="HN362" s="184"/>
      <c r="HO362" s="184"/>
      <c r="HP362" s="184"/>
      <c r="HQ362" s="184"/>
      <c r="HR362" s="184"/>
      <c r="HS362" s="184"/>
      <c r="HT362" s="184"/>
      <c r="HU362" s="184"/>
      <c r="HV362" s="184"/>
      <c r="HW362" s="184"/>
      <c r="HX362" s="184"/>
      <c r="HY362" s="184"/>
      <c r="HZ362" s="184"/>
      <c r="IA362" s="184"/>
      <c r="IB362" s="184"/>
    </row>
    <row r="363" spans="3:236" ht="13.15" customHeight="1">
      <c r="C363" s="182"/>
      <c r="D363" s="183"/>
      <c r="E363" s="184"/>
      <c r="F363" s="184"/>
      <c r="G363" s="184"/>
      <c r="H363" s="184"/>
      <c r="I363" s="184"/>
      <c r="J363" s="184"/>
      <c r="K363" s="184"/>
      <c r="L363" s="184"/>
      <c r="M363" s="185"/>
      <c r="CM363" s="184"/>
      <c r="CN363" s="184"/>
      <c r="CO363" s="184"/>
      <c r="CP363" s="184"/>
      <c r="CQ363" s="184"/>
      <c r="CR363" s="184"/>
      <c r="CS363" s="184"/>
      <c r="CT363" s="184"/>
      <c r="CU363" s="184"/>
      <c r="CV363" s="184"/>
      <c r="CW363" s="184"/>
      <c r="CX363" s="184"/>
      <c r="CY363" s="184"/>
      <c r="CZ363" s="184"/>
      <c r="DA363" s="184"/>
      <c r="DB363" s="184"/>
      <c r="DC363" s="184"/>
      <c r="DD363" s="184"/>
      <c r="DE363" s="184"/>
      <c r="DF363" s="184"/>
      <c r="DG363" s="184"/>
      <c r="DH363" s="184"/>
      <c r="DI363" s="184"/>
      <c r="DJ363" s="184"/>
      <c r="DK363" s="184"/>
      <c r="DL363" s="184"/>
      <c r="DM363" s="184"/>
      <c r="DN363" s="184"/>
      <c r="DO363" s="184"/>
      <c r="DP363" s="184"/>
      <c r="DQ363" s="184"/>
      <c r="DR363" s="184"/>
      <c r="DS363" s="184"/>
      <c r="DT363" s="184"/>
      <c r="DU363" s="184"/>
      <c r="DV363" s="184"/>
      <c r="DW363" s="184"/>
      <c r="DX363" s="184"/>
      <c r="DY363" s="184"/>
      <c r="DZ363" s="184"/>
      <c r="EA363" s="184"/>
      <c r="EB363" s="184"/>
      <c r="EC363" s="184"/>
      <c r="ED363" s="184"/>
      <c r="EE363" s="184"/>
      <c r="EF363" s="184"/>
      <c r="EG363" s="184"/>
      <c r="EH363" s="184"/>
      <c r="EI363" s="184"/>
      <c r="EJ363" s="184"/>
      <c r="EK363" s="184"/>
      <c r="EL363" s="184"/>
      <c r="EM363" s="184"/>
      <c r="EN363" s="184"/>
      <c r="EO363" s="184"/>
      <c r="EP363" s="184"/>
      <c r="EQ363" s="184"/>
      <c r="ER363" s="184"/>
      <c r="ES363" s="184"/>
      <c r="ET363" s="184"/>
      <c r="EU363" s="184"/>
      <c r="EV363" s="184"/>
      <c r="EW363" s="184"/>
      <c r="EX363" s="184"/>
      <c r="EY363" s="184"/>
      <c r="EZ363" s="184"/>
      <c r="FA363" s="184"/>
      <c r="FB363" s="184"/>
      <c r="FC363" s="184"/>
      <c r="FD363" s="184"/>
      <c r="FE363" s="184"/>
      <c r="FF363" s="184"/>
      <c r="FG363" s="184"/>
      <c r="FH363" s="184"/>
      <c r="FI363" s="184"/>
      <c r="FJ363" s="184"/>
      <c r="FK363" s="184"/>
      <c r="FL363" s="184"/>
      <c r="FM363" s="184"/>
      <c r="FN363" s="184"/>
      <c r="FO363" s="184"/>
      <c r="FP363" s="184"/>
      <c r="FQ363" s="184"/>
      <c r="FR363" s="184"/>
      <c r="FS363" s="184"/>
      <c r="FT363" s="184"/>
      <c r="FU363" s="184"/>
      <c r="FV363" s="184"/>
      <c r="FW363" s="184"/>
      <c r="FX363" s="184"/>
      <c r="FY363" s="184"/>
      <c r="FZ363" s="184"/>
      <c r="GA363" s="184"/>
      <c r="GB363" s="184"/>
      <c r="GC363" s="184"/>
      <c r="GD363" s="184"/>
      <c r="GE363" s="184"/>
      <c r="GF363" s="184"/>
      <c r="GG363" s="184"/>
      <c r="GH363" s="184"/>
      <c r="GI363" s="184"/>
      <c r="GJ363" s="184"/>
      <c r="GK363" s="184"/>
      <c r="GL363" s="184"/>
      <c r="GM363" s="184"/>
      <c r="GN363" s="184"/>
      <c r="GO363" s="184"/>
      <c r="GP363" s="184"/>
      <c r="GQ363" s="184"/>
      <c r="GR363" s="184"/>
      <c r="GS363" s="184"/>
      <c r="GT363" s="184"/>
      <c r="GU363" s="184"/>
      <c r="GV363" s="184"/>
      <c r="GW363" s="184"/>
      <c r="GX363" s="184"/>
      <c r="GY363" s="184"/>
      <c r="GZ363" s="184"/>
      <c r="HA363" s="184"/>
      <c r="HB363" s="184"/>
      <c r="HC363" s="184"/>
      <c r="HD363" s="184"/>
      <c r="HE363" s="184"/>
      <c r="HF363" s="184"/>
      <c r="HG363" s="184"/>
      <c r="HH363" s="184"/>
      <c r="HI363" s="184"/>
      <c r="HJ363" s="184"/>
      <c r="HK363" s="184"/>
      <c r="HL363" s="184"/>
      <c r="HM363" s="184"/>
      <c r="HN363" s="184"/>
      <c r="HO363" s="184"/>
      <c r="HP363" s="184"/>
      <c r="HQ363" s="184"/>
      <c r="HR363" s="184"/>
      <c r="HS363" s="184"/>
      <c r="HT363" s="184"/>
      <c r="HU363" s="184"/>
      <c r="HV363" s="184"/>
      <c r="HW363" s="184"/>
      <c r="HX363" s="184"/>
      <c r="HY363" s="184"/>
      <c r="HZ363" s="184"/>
      <c r="IA363" s="184"/>
      <c r="IB363" s="184"/>
    </row>
    <row r="364" spans="3:236" ht="13.15" customHeight="1">
      <c r="C364" s="182"/>
      <c r="D364" s="183"/>
      <c r="E364" s="184"/>
      <c r="F364" s="184"/>
      <c r="G364" s="184"/>
      <c r="H364" s="184"/>
      <c r="I364" s="184"/>
      <c r="J364" s="184"/>
      <c r="K364" s="184"/>
      <c r="L364" s="184"/>
      <c r="M364" s="185"/>
      <c r="CM364" s="184"/>
      <c r="CN364" s="184"/>
      <c r="CO364" s="184"/>
      <c r="CP364" s="184"/>
      <c r="CQ364" s="184"/>
      <c r="CR364" s="184"/>
      <c r="CS364" s="184"/>
      <c r="CT364" s="184"/>
      <c r="CU364" s="184"/>
      <c r="CV364" s="184"/>
      <c r="CW364" s="184"/>
      <c r="CX364" s="184"/>
      <c r="CY364" s="184"/>
      <c r="CZ364" s="184"/>
      <c r="DA364" s="184"/>
      <c r="DB364" s="184"/>
      <c r="DC364" s="184"/>
      <c r="DD364" s="184"/>
      <c r="DE364" s="184"/>
      <c r="DF364" s="184"/>
      <c r="DG364" s="184"/>
      <c r="DH364" s="184"/>
      <c r="DI364" s="184"/>
      <c r="DJ364" s="184"/>
      <c r="DK364" s="184"/>
      <c r="DL364" s="184"/>
      <c r="DM364" s="184"/>
      <c r="DN364" s="184"/>
      <c r="DO364" s="184"/>
      <c r="DP364" s="184"/>
      <c r="DQ364" s="184"/>
      <c r="DR364" s="184"/>
      <c r="DS364" s="184"/>
      <c r="DT364" s="184"/>
      <c r="DU364" s="184"/>
      <c r="DV364" s="184"/>
      <c r="DW364" s="184"/>
      <c r="DX364" s="184"/>
      <c r="DY364" s="184"/>
      <c r="DZ364" s="184"/>
      <c r="EA364" s="184"/>
      <c r="EB364" s="184"/>
      <c r="EC364" s="184"/>
      <c r="ED364" s="184"/>
      <c r="EE364" s="184"/>
      <c r="EF364" s="184"/>
      <c r="EG364" s="184"/>
      <c r="EH364" s="184"/>
      <c r="EI364" s="184"/>
      <c r="EJ364" s="184"/>
      <c r="EK364" s="184"/>
      <c r="EL364" s="184"/>
      <c r="EM364" s="184"/>
      <c r="EN364" s="184"/>
      <c r="EO364" s="184"/>
      <c r="EP364" s="184"/>
      <c r="EQ364" s="184"/>
      <c r="ER364" s="184"/>
      <c r="ES364" s="184"/>
      <c r="ET364" s="184"/>
      <c r="EU364" s="184"/>
      <c r="EV364" s="184"/>
      <c r="EW364" s="184"/>
      <c r="EX364" s="184"/>
      <c r="EY364" s="184"/>
      <c r="EZ364" s="184"/>
      <c r="FA364" s="184"/>
      <c r="FB364" s="184"/>
      <c r="FC364" s="184"/>
      <c r="FD364" s="184"/>
      <c r="FE364" s="184"/>
      <c r="FF364" s="184"/>
      <c r="FG364" s="184"/>
      <c r="FH364" s="184"/>
      <c r="FI364" s="184"/>
      <c r="FJ364" s="184"/>
      <c r="FK364" s="184"/>
      <c r="FL364" s="184"/>
      <c r="FM364" s="184"/>
      <c r="FN364" s="184"/>
      <c r="FO364" s="184"/>
      <c r="FP364" s="184"/>
      <c r="FQ364" s="184"/>
      <c r="FR364" s="184"/>
      <c r="FS364" s="184"/>
      <c r="FT364" s="184"/>
      <c r="FU364" s="184"/>
      <c r="FV364" s="184"/>
      <c r="FW364" s="184"/>
      <c r="FX364" s="184"/>
      <c r="FY364" s="184"/>
      <c r="FZ364" s="184"/>
      <c r="GA364" s="184"/>
      <c r="GB364" s="184"/>
      <c r="GC364" s="184"/>
      <c r="GD364" s="184"/>
      <c r="GE364" s="184"/>
      <c r="GF364" s="184"/>
      <c r="GG364" s="184"/>
      <c r="GH364" s="184"/>
      <c r="GI364" s="184"/>
      <c r="GJ364" s="184"/>
      <c r="GK364" s="184"/>
      <c r="GL364" s="184"/>
      <c r="GM364" s="184"/>
      <c r="GN364" s="184"/>
      <c r="GO364" s="184"/>
      <c r="GP364" s="184"/>
      <c r="GQ364" s="184"/>
      <c r="GR364" s="184"/>
      <c r="GS364" s="184"/>
      <c r="GT364" s="184"/>
      <c r="GU364" s="184"/>
      <c r="GV364" s="184"/>
      <c r="GW364" s="184"/>
      <c r="GX364" s="184"/>
      <c r="GY364" s="184"/>
      <c r="GZ364" s="184"/>
      <c r="HA364" s="184"/>
      <c r="HB364" s="184"/>
      <c r="HC364" s="184"/>
      <c r="HD364" s="184"/>
      <c r="HE364" s="184"/>
      <c r="HF364" s="184"/>
      <c r="HG364" s="184"/>
      <c r="HH364" s="184"/>
      <c r="HI364" s="184"/>
      <c r="HJ364" s="184"/>
      <c r="HK364" s="184"/>
      <c r="HL364" s="184"/>
      <c r="HM364" s="184"/>
      <c r="HN364" s="184"/>
      <c r="HO364" s="184"/>
      <c r="HP364" s="184"/>
      <c r="HQ364" s="184"/>
      <c r="HR364" s="184"/>
      <c r="HS364" s="184"/>
      <c r="HT364" s="184"/>
      <c r="HU364" s="184"/>
      <c r="HV364" s="184"/>
      <c r="HW364" s="184"/>
      <c r="HX364" s="184"/>
      <c r="HY364" s="184"/>
      <c r="HZ364" s="184"/>
      <c r="IA364" s="184"/>
      <c r="IB364" s="184"/>
    </row>
    <row r="365" spans="3:236" ht="13.15" customHeight="1">
      <c r="C365" s="182"/>
      <c r="D365" s="183"/>
      <c r="E365" s="184"/>
      <c r="F365" s="184"/>
      <c r="G365" s="184"/>
      <c r="H365" s="184"/>
      <c r="I365" s="184"/>
      <c r="J365" s="184"/>
      <c r="K365" s="184"/>
      <c r="L365" s="184"/>
      <c r="M365" s="185"/>
      <c r="CM365" s="184"/>
      <c r="CN365" s="184"/>
      <c r="CO365" s="184"/>
      <c r="CP365" s="184"/>
      <c r="CQ365" s="184"/>
      <c r="CR365" s="184"/>
      <c r="CS365" s="184"/>
      <c r="CT365" s="184"/>
      <c r="CU365" s="184"/>
      <c r="CV365" s="184"/>
      <c r="CW365" s="184"/>
      <c r="CX365" s="184"/>
      <c r="CY365" s="184"/>
      <c r="CZ365" s="184"/>
      <c r="DA365" s="184"/>
      <c r="DB365" s="184"/>
      <c r="DC365" s="184"/>
      <c r="DD365" s="184"/>
      <c r="DE365" s="184"/>
      <c r="DF365" s="184"/>
      <c r="DG365" s="184"/>
      <c r="DH365" s="184"/>
      <c r="DI365" s="184"/>
      <c r="DJ365" s="184"/>
      <c r="DK365" s="184"/>
      <c r="DL365" s="184"/>
      <c r="DM365" s="184"/>
      <c r="DN365" s="184"/>
      <c r="DO365" s="184"/>
      <c r="DP365" s="184"/>
      <c r="DQ365" s="184"/>
      <c r="DR365" s="184"/>
      <c r="DS365" s="184"/>
      <c r="DT365" s="184"/>
      <c r="DU365" s="184"/>
      <c r="DV365" s="184"/>
      <c r="DW365" s="184"/>
      <c r="DX365" s="184"/>
      <c r="DY365" s="184"/>
      <c r="DZ365" s="184"/>
      <c r="EA365" s="184"/>
      <c r="EB365" s="184"/>
      <c r="EC365" s="184"/>
      <c r="ED365" s="184"/>
      <c r="EE365" s="184"/>
      <c r="EF365" s="184"/>
      <c r="EG365" s="184"/>
      <c r="EH365" s="184"/>
      <c r="EI365" s="184"/>
      <c r="EJ365" s="184"/>
      <c r="EK365" s="184"/>
      <c r="EL365" s="184"/>
      <c r="EM365" s="184"/>
      <c r="EN365" s="184"/>
      <c r="EO365" s="184"/>
      <c r="EP365" s="184"/>
      <c r="EQ365" s="184"/>
      <c r="ER365" s="184"/>
      <c r="ES365" s="184"/>
      <c r="ET365" s="184"/>
      <c r="EU365" s="184"/>
      <c r="EV365" s="184"/>
      <c r="EW365" s="184"/>
      <c r="EX365" s="184"/>
      <c r="EY365" s="184"/>
      <c r="EZ365" s="184"/>
      <c r="FA365" s="184"/>
      <c r="FB365" s="184"/>
      <c r="FC365" s="184"/>
      <c r="FD365" s="184"/>
      <c r="FE365" s="184"/>
      <c r="FF365" s="184"/>
      <c r="FG365" s="184"/>
      <c r="FH365" s="184"/>
      <c r="FI365" s="184"/>
      <c r="FJ365" s="184"/>
      <c r="FK365" s="184"/>
      <c r="FL365" s="184"/>
      <c r="FM365" s="184"/>
      <c r="FN365" s="184"/>
      <c r="FO365" s="184"/>
      <c r="FP365" s="184"/>
      <c r="FQ365" s="184"/>
      <c r="FR365" s="184"/>
      <c r="FS365" s="184"/>
      <c r="FT365" s="184"/>
      <c r="FU365" s="184"/>
      <c r="FV365" s="184"/>
      <c r="FW365" s="184"/>
      <c r="FX365" s="184"/>
      <c r="FY365" s="184"/>
      <c r="FZ365" s="184"/>
      <c r="GA365" s="184"/>
      <c r="GB365" s="184"/>
      <c r="GC365" s="184"/>
      <c r="GD365" s="184"/>
      <c r="GE365" s="184"/>
      <c r="GF365" s="184"/>
      <c r="GG365" s="184"/>
      <c r="GH365" s="184"/>
      <c r="GI365" s="184"/>
      <c r="GJ365" s="184"/>
      <c r="GK365" s="184"/>
      <c r="GL365" s="184"/>
      <c r="GM365" s="184"/>
      <c r="GN365" s="184"/>
      <c r="GO365" s="184"/>
      <c r="GP365" s="184"/>
      <c r="GQ365" s="184"/>
      <c r="GR365" s="184"/>
      <c r="GS365" s="184"/>
      <c r="GT365" s="184"/>
      <c r="GU365" s="184"/>
      <c r="GV365" s="184"/>
      <c r="GW365" s="184"/>
      <c r="GX365" s="184"/>
      <c r="GY365" s="184"/>
      <c r="GZ365" s="184"/>
      <c r="HA365" s="184"/>
      <c r="HB365" s="184"/>
      <c r="HC365" s="184"/>
      <c r="HD365" s="184"/>
      <c r="HE365" s="184"/>
      <c r="HF365" s="184"/>
      <c r="HG365" s="184"/>
      <c r="HH365" s="184"/>
      <c r="HI365" s="184"/>
      <c r="HJ365" s="184"/>
      <c r="HK365" s="184"/>
      <c r="HL365" s="184"/>
      <c r="HM365" s="184"/>
      <c r="HN365" s="184"/>
      <c r="HO365" s="184"/>
      <c r="HP365" s="184"/>
      <c r="HQ365" s="184"/>
      <c r="HR365" s="184"/>
      <c r="HS365" s="184"/>
      <c r="HT365" s="184"/>
      <c r="HU365" s="184"/>
      <c r="HV365" s="184"/>
      <c r="HW365" s="184"/>
      <c r="HX365" s="184"/>
      <c r="HY365" s="184"/>
      <c r="HZ365" s="184"/>
      <c r="IA365" s="184"/>
      <c r="IB365" s="184"/>
    </row>
    <row r="366" spans="3:236" ht="13.15" customHeight="1">
      <c r="C366" s="182"/>
      <c r="D366" s="183"/>
      <c r="E366" s="184"/>
      <c r="F366" s="184"/>
      <c r="G366" s="184"/>
      <c r="H366" s="184"/>
      <c r="I366" s="184"/>
      <c r="J366" s="184"/>
      <c r="K366" s="184"/>
      <c r="L366" s="184"/>
      <c r="M366" s="185"/>
      <c r="CM366" s="184"/>
      <c r="CN366" s="184"/>
      <c r="CO366" s="184"/>
      <c r="CP366" s="184"/>
      <c r="CQ366" s="184"/>
      <c r="CR366" s="184"/>
      <c r="CS366" s="184"/>
      <c r="CT366" s="184"/>
      <c r="CU366" s="184"/>
      <c r="CV366" s="184"/>
      <c r="CW366" s="184"/>
      <c r="CX366" s="184"/>
      <c r="CY366" s="184"/>
      <c r="CZ366" s="184"/>
      <c r="DA366" s="184"/>
      <c r="DB366" s="184"/>
      <c r="DC366" s="184"/>
      <c r="DD366" s="184"/>
      <c r="DE366" s="184"/>
      <c r="DF366" s="184"/>
      <c r="DG366" s="184"/>
      <c r="DH366" s="184"/>
      <c r="DI366" s="184"/>
      <c r="DJ366" s="184"/>
      <c r="DK366" s="184"/>
      <c r="DL366" s="184"/>
      <c r="DM366" s="184"/>
      <c r="DN366" s="184"/>
      <c r="DO366" s="184"/>
      <c r="DP366" s="184"/>
      <c r="DQ366" s="184"/>
      <c r="DR366" s="184"/>
      <c r="DS366" s="184"/>
      <c r="DT366" s="184"/>
      <c r="DU366" s="184"/>
      <c r="DV366" s="184"/>
      <c r="DW366" s="184"/>
      <c r="DX366" s="184"/>
      <c r="DY366" s="184"/>
      <c r="DZ366" s="184"/>
      <c r="EA366" s="184"/>
      <c r="EB366" s="184"/>
      <c r="EC366" s="184"/>
      <c r="ED366" s="184"/>
      <c r="EE366" s="184"/>
      <c r="EF366" s="184"/>
      <c r="EG366" s="184"/>
      <c r="EH366" s="184"/>
      <c r="EI366" s="184"/>
      <c r="EJ366" s="184"/>
      <c r="EK366" s="184"/>
      <c r="EL366" s="184"/>
      <c r="EM366" s="184"/>
      <c r="EN366" s="184"/>
      <c r="EO366" s="184"/>
      <c r="EP366" s="184"/>
      <c r="EQ366" s="184"/>
      <c r="ER366" s="184"/>
      <c r="ES366" s="184"/>
      <c r="ET366" s="184"/>
      <c r="EU366" s="184"/>
      <c r="EV366" s="184"/>
      <c r="EW366" s="184"/>
      <c r="EX366" s="184"/>
      <c r="EY366" s="184"/>
      <c r="EZ366" s="184"/>
      <c r="FA366" s="184"/>
      <c r="FB366" s="184"/>
      <c r="FC366" s="184"/>
      <c r="FD366" s="184"/>
      <c r="FE366" s="184"/>
      <c r="FF366" s="184"/>
      <c r="FG366" s="184"/>
      <c r="FH366" s="184"/>
      <c r="FI366" s="184"/>
      <c r="FJ366" s="184"/>
      <c r="FK366" s="184"/>
      <c r="FL366" s="184"/>
      <c r="FM366" s="184"/>
      <c r="FN366" s="184"/>
      <c r="FO366" s="184"/>
      <c r="FP366" s="184"/>
      <c r="FQ366" s="184"/>
      <c r="FR366" s="184"/>
      <c r="FS366" s="184"/>
      <c r="FT366" s="184"/>
      <c r="FU366" s="184"/>
      <c r="FV366" s="184"/>
      <c r="FW366" s="184"/>
      <c r="FX366" s="184"/>
      <c r="FY366" s="184"/>
      <c r="FZ366" s="184"/>
      <c r="GA366" s="184"/>
      <c r="GB366" s="184"/>
      <c r="GC366" s="184"/>
      <c r="GD366" s="184"/>
      <c r="GE366" s="184"/>
      <c r="GF366" s="184"/>
      <c r="GG366" s="184"/>
      <c r="GH366" s="184"/>
      <c r="GI366" s="184"/>
      <c r="GJ366" s="184"/>
      <c r="GK366" s="184"/>
      <c r="GL366" s="184"/>
      <c r="GM366" s="184"/>
      <c r="GN366" s="184"/>
      <c r="GO366" s="184"/>
      <c r="GP366" s="184"/>
      <c r="GQ366" s="184"/>
      <c r="GR366" s="184"/>
      <c r="GS366" s="184"/>
      <c r="GT366" s="184"/>
      <c r="GU366" s="184"/>
      <c r="GV366" s="184"/>
      <c r="GW366" s="184"/>
      <c r="GX366" s="184"/>
      <c r="GY366" s="184"/>
      <c r="GZ366" s="184"/>
      <c r="HA366" s="184"/>
      <c r="HB366" s="184"/>
      <c r="HC366" s="184"/>
      <c r="HD366" s="184"/>
      <c r="HE366" s="184"/>
      <c r="HF366" s="184"/>
      <c r="HG366" s="184"/>
      <c r="HH366" s="184"/>
      <c r="HI366" s="184"/>
      <c r="HJ366" s="184"/>
      <c r="HK366" s="184"/>
      <c r="HL366" s="184"/>
      <c r="HM366" s="184"/>
      <c r="HN366" s="184"/>
      <c r="HO366" s="184"/>
      <c r="HP366" s="184"/>
      <c r="HQ366" s="184"/>
      <c r="HR366" s="184"/>
      <c r="HS366" s="184"/>
      <c r="HT366" s="184"/>
      <c r="HU366" s="184"/>
      <c r="HV366" s="184"/>
      <c r="HW366" s="184"/>
      <c r="HX366" s="184"/>
      <c r="HY366" s="184"/>
      <c r="HZ366" s="184"/>
      <c r="IA366" s="184"/>
      <c r="IB366" s="184"/>
    </row>
    <row r="367" spans="3:236" ht="13.15" customHeight="1">
      <c r="C367" s="182"/>
      <c r="D367" s="183"/>
      <c r="E367" s="184"/>
      <c r="F367" s="184"/>
      <c r="G367" s="184"/>
      <c r="H367" s="184"/>
      <c r="I367" s="184"/>
      <c r="J367" s="184"/>
      <c r="K367" s="184"/>
      <c r="L367" s="184"/>
      <c r="M367" s="185"/>
      <c r="CM367" s="184"/>
      <c r="CN367" s="184"/>
      <c r="CO367" s="184"/>
      <c r="CP367" s="184"/>
      <c r="CQ367" s="184"/>
      <c r="CR367" s="184"/>
      <c r="CS367" s="184"/>
      <c r="CT367" s="184"/>
      <c r="CU367" s="184"/>
      <c r="CV367" s="184"/>
      <c r="CW367" s="184"/>
      <c r="CX367" s="184"/>
      <c r="CY367" s="184"/>
      <c r="CZ367" s="184"/>
      <c r="DA367" s="184"/>
      <c r="DB367" s="184"/>
      <c r="DC367" s="184"/>
      <c r="DD367" s="184"/>
      <c r="DE367" s="184"/>
      <c r="DF367" s="184"/>
      <c r="DG367" s="184"/>
      <c r="DH367" s="184"/>
      <c r="DI367" s="184"/>
      <c r="DJ367" s="184"/>
      <c r="DK367" s="184"/>
      <c r="DL367" s="184"/>
      <c r="DM367" s="184"/>
      <c r="DN367" s="184"/>
      <c r="DO367" s="184"/>
      <c r="DP367" s="184"/>
      <c r="DQ367" s="184"/>
      <c r="DR367" s="184"/>
      <c r="DS367" s="184"/>
      <c r="DT367" s="184"/>
      <c r="DU367" s="184"/>
      <c r="DV367" s="184"/>
      <c r="DW367" s="184"/>
      <c r="DX367" s="184"/>
      <c r="DY367" s="184"/>
      <c r="DZ367" s="184"/>
      <c r="EA367" s="184"/>
      <c r="EB367" s="184"/>
      <c r="EC367" s="184"/>
      <c r="ED367" s="184"/>
      <c r="EE367" s="184"/>
      <c r="EF367" s="184"/>
      <c r="EG367" s="184"/>
      <c r="EH367" s="184"/>
      <c r="EI367" s="184"/>
      <c r="EJ367" s="184"/>
      <c r="EK367" s="184"/>
      <c r="EL367" s="184"/>
      <c r="EM367" s="184"/>
      <c r="EN367" s="184"/>
      <c r="EO367" s="184"/>
      <c r="EP367" s="184"/>
      <c r="EQ367" s="184"/>
      <c r="ER367" s="184"/>
      <c r="ES367" s="184"/>
      <c r="ET367" s="184"/>
      <c r="EU367" s="184"/>
      <c r="EV367" s="184"/>
      <c r="EW367" s="184"/>
      <c r="EX367" s="184"/>
      <c r="EY367" s="184"/>
      <c r="EZ367" s="184"/>
      <c r="FA367" s="184"/>
      <c r="FB367" s="184"/>
      <c r="FC367" s="184"/>
      <c r="FD367" s="184"/>
      <c r="FE367" s="184"/>
      <c r="FF367" s="184"/>
      <c r="FG367" s="184"/>
      <c r="FH367" s="184"/>
      <c r="FI367" s="184"/>
      <c r="FJ367" s="184"/>
      <c r="FK367" s="184"/>
      <c r="FL367" s="184"/>
      <c r="FM367" s="184"/>
      <c r="FN367" s="184"/>
      <c r="FO367" s="184"/>
      <c r="FP367" s="184"/>
      <c r="FQ367" s="184"/>
      <c r="FR367" s="184"/>
      <c r="FS367" s="184"/>
      <c r="FT367" s="184"/>
      <c r="FU367" s="184"/>
      <c r="FV367" s="184"/>
      <c r="FW367" s="184"/>
      <c r="FX367" s="184"/>
      <c r="FY367" s="184"/>
      <c r="FZ367" s="184"/>
      <c r="GA367" s="184"/>
      <c r="GB367" s="184"/>
      <c r="GC367" s="184"/>
      <c r="GD367" s="184"/>
      <c r="GE367" s="184"/>
      <c r="GF367" s="184"/>
      <c r="GG367" s="184"/>
      <c r="GH367" s="184"/>
      <c r="GI367" s="184"/>
      <c r="GJ367" s="184"/>
      <c r="GK367" s="184"/>
      <c r="GL367" s="184"/>
      <c r="GM367" s="184"/>
      <c r="GN367" s="184"/>
      <c r="GO367" s="184"/>
      <c r="GP367" s="184"/>
      <c r="GQ367" s="184"/>
      <c r="GR367" s="184"/>
      <c r="GS367" s="184"/>
      <c r="GT367" s="184"/>
      <c r="GU367" s="184"/>
      <c r="GV367" s="184"/>
      <c r="GW367" s="184"/>
      <c r="GX367" s="184"/>
      <c r="GY367" s="184"/>
      <c r="GZ367" s="184"/>
      <c r="HA367" s="184"/>
      <c r="HB367" s="184"/>
      <c r="HC367" s="184"/>
      <c r="HD367" s="184"/>
      <c r="HE367" s="184"/>
      <c r="HF367" s="184"/>
      <c r="HG367" s="184"/>
      <c r="HH367" s="184"/>
      <c r="HI367" s="184"/>
      <c r="HJ367" s="184"/>
      <c r="HK367" s="184"/>
      <c r="HL367" s="184"/>
      <c r="HM367" s="184"/>
      <c r="HN367" s="184"/>
      <c r="HO367" s="184"/>
      <c r="HP367" s="184"/>
      <c r="HQ367" s="184"/>
      <c r="HR367" s="184"/>
      <c r="HS367" s="184"/>
      <c r="HT367" s="184"/>
      <c r="HU367" s="184"/>
      <c r="HV367" s="184"/>
      <c r="HW367" s="184"/>
      <c r="HX367" s="184"/>
      <c r="HY367" s="184"/>
      <c r="HZ367" s="184"/>
      <c r="IA367" s="184"/>
      <c r="IB367" s="184"/>
    </row>
    <row r="368" spans="3:236" ht="13.15" customHeight="1">
      <c r="C368" s="182"/>
      <c r="D368" s="183"/>
      <c r="E368" s="184"/>
      <c r="F368" s="184"/>
      <c r="G368" s="184"/>
      <c r="H368" s="184"/>
      <c r="I368" s="184"/>
      <c r="J368" s="184"/>
      <c r="K368" s="184"/>
      <c r="L368" s="184"/>
      <c r="M368" s="185"/>
      <c r="CM368" s="184"/>
      <c r="CN368" s="184"/>
      <c r="CO368" s="184"/>
      <c r="CP368" s="184"/>
      <c r="CQ368" s="184"/>
      <c r="CR368" s="184"/>
      <c r="CS368" s="184"/>
      <c r="CT368" s="184"/>
      <c r="CU368" s="184"/>
      <c r="CV368" s="184"/>
      <c r="CW368" s="184"/>
      <c r="CX368" s="184"/>
      <c r="CY368" s="184"/>
      <c r="CZ368" s="184"/>
      <c r="DA368" s="184"/>
      <c r="DB368" s="184"/>
      <c r="DC368" s="184"/>
      <c r="DD368" s="184"/>
      <c r="DE368" s="184"/>
      <c r="DF368" s="184"/>
      <c r="DG368" s="184"/>
      <c r="DH368" s="184"/>
      <c r="DI368" s="184"/>
      <c r="DJ368" s="184"/>
      <c r="DK368" s="184"/>
      <c r="DL368" s="184"/>
      <c r="DM368" s="184"/>
      <c r="DN368" s="184"/>
      <c r="DO368" s="184"/>
      <c r="DP368" s="184"/>
      <c r="DQ368" s="184"/>
      <c r="DR368" s="184"/>
      <c r="DS368" s="184"/>
      <c r="DT368" s="184"/>
      <c r="DU368" s="184"/>
      <c r="DV368" s="184"/>
      <c r="DW368" s="184"/>
      <c r="DX368" s="184"/>
      <c r="DY368" s="184"/>
      <c r="DZ368" s="184"/>
      <c r="EA368" s="184"/>
      <c r="EB368" s="184"/>
      <c r="EC368" s="184"/>
      <c r="ED368" s="184"/>
      <c r="EE368" s="184"/>
      <c r="EF368" s="184"/>
      <c r="EG368" s="184"/>
      <c r="EH368" s="184"/>
      <c r="EI368" s="184"/>
      <c r="EJ368" s="184"/>
      <c r="EK368" s="184"/>
      <c r="EL368" s="184"/>
      <c r="EM368" s="184"/>
      <c r="EN368" s="184"/>
      <c r="EO368" s="184"/>
      <c r="EP368" s="184"/>
      <c r="EQ368" s="184"/>
      <c r="ER368" s="184"/>
      <c r="ES368" s="184"/>
      <c r="ET368" s="184"/>
      <c r="EU368" s="184"/>
      <c r="EV368" s="184"/>
      <c r="EW368" s="184"/>
      <c r="EX368" s="184"/>
      <c r="EY368" s="184"/>
      <c r="EZ368" s="184"/>
      <c r="FA368" s="184"/>
      <c r="FB368" s="184"/>
      <c r="FC368" s="184"/>
      <c r="FD368" s="184"/>
      <c r="FE368" s="184"/>
      <c r="FF368" s="184"/>
      <c r="FG368" s="184"/>
      <c r="FH368" s="184"/>
      <c r="FI368" s="184"/>
      <c r="FJ368" s="184"/>
      <c r="FK368" s="184"/>
      <c r="FL368" s="184"/>
      <c r="FM368" s="184"/>
      <c r="FN368" s="184"/>
      <c r="FO368" s="184"/>
      <c r="FP368" s="184"/>
      <c r="FQ368" s="184"/>
      <c r="FR368" s="184"/>
      <c r="FS368" s="184"/>
      <c r="FT368" s="184"/>
      <c r="FU368" s="184"/>
      <c r="FV368" s="184"/>
      <c r="FW368" s="184"/>
      <c r="FX368" s="184"/>
      <c r="FY368" s="184"/>
      <c r="FZ368" s="184"/>
      <c r="GA368" s="184"/>
      <c r="GB368" s="184"/>
      <c r="GC368" s="184"/>
      <c r="GD368" s="184"/>
      <c r="GE368" s="184"/>
      <c r="GF368" s="184"/>
      <c r="GG368" s="184"/>
      <c r="GH368" s="184"/>
      <c r="GI368" s="184"/>
      <c r="GJ368" s="184"/>
      <c r="GK368" s="184"/>
      <c r="GL368" s="184"/>
      <c r="GM368" s="184"/>
      <c r="GN368" s="184"/>
      <c r="GO368" s="184"/>
      <c r="GP368" s="184"/>
      <c r="GQ368" s="184"/>
      <c r="GR368" s="184"/>
      <c r="GS368" s="184"/>
      <c r="GT368" s="184"/>
      <c r="GU368" s="184"/>
      <c r="GV368" s="184"/>
      <c r="GW368" s="184"/>
      <c r="GX368" s="184"/>
      <c r="GY368" s="184"/>
      <c r="GZ368" s="184"/>
      <c r="HA368" s="184"/>
      <c r="HB368" s="184"/>
      <c r="HC368" s="184"/>
      <c r="HD368" s="184"/>
      <c r="HE368" s="184"/>
      <c r="HF368" s="184"/>
      <c r="HG368" s="184"/>
      <c r="HH368" s="184"/>
      <c r="HI368" s="184"/>
      <c r="HJ368" s="184"/>
      <c r="HK368" s="184"/>
      <c r="HL368" s="184"/>
      <c r="HM368" s="184"/>
      <c r="HN368" s="184"/>
      <c r="HO368" s="184"/>
      <c r="HP368" s="184"/>
      <c r="HQ368" s="184"/>
      <c r="HR368" s="184"/>
      <c r="HS368" s="184"/>
      <c r="HT368" s="184"/>
      <c r="HU368" s="184"/>
      <c r="HV368" s="184"/>
      <c r="HW368" s="184"/>
      <c r="HX368" s="184"/>
      <c r="HY368" s="184"/>
      <c r="HZ368" s="184"/>
      <c r="IA368" s="184"/>
      <c r="IB368" s="184"/>
    </row>
    <row r="369" spans="3:236" ht="13.15" customHeight="1">
      <c r="C369" s="182"/>
      <c r="D369" s="183"/>
      <c r="E369" s="184"/>
      <c r="F369" s="184"/>
      <c r="G369" s="184"/>
      <c r="H369" s="184"/>
      <c r="I369" s="184"/>
      <c r="J369" s="184"/>
      <c r="K369" s="184"/>
      <c r="L369" s="184"/>
      <c r="M369" s="185"/>
      <c r="CM369" s="184"/>
      <c r="CN369" s="184"/>
      <c r="CO369" s="184"/>
      <c r="CP369" s="184"/>
      <c r="CQ369" s="184"/>
      <c r="CR369" s="184"/>
      <c r="CS369" s="184"/>
      <c r="CT369" s="184"/>
      <c r="CU369" s="184"/>
      <c r="CV369" s="184"/>
      <c r="CW369" s="184"/>
      <c r="CX369" s="184"/>
      <c r="CY369" s="184"/>
      <c r="CZ369" s="184"/>
      <c r="DA369" s="184"/>
      <c r="DB369" s="184"/>
      <c r="DC369" s="184"/>
      <c r="DD369" s="184"/>
      <c r="DE369" s="184"/>
      <c r="DF369" s="184"/>
      <c r="DG369" s="184"/>
      <c r="DH369" s="184"/>
      <c r="DI369" s="184"/>
      <c r="DJ369" s="184"/>
      <c r="DK369" s="184"/>
      <c r="DL369" s="184"/>
      <c r="DM369" s="184"/>
      <c r="DN369" s="184"/>
      <c r="DO369" s="184"/>
      <c r="DP369" s="184"/>
      <c r="DQ369" s="184"/>
      <c r="DR369" s="184"/>
      <c r="DS369" s="184"/>
      <c r="DT369" s="184"/>
      <c r="DU369" s="184"/>
      <c r="DV369" s="184"/>
      <c r="DW369" s="184"/>
      <c r="DX369" s="184"/>
      <c r="DY369" s="184"/>
      <c r="DZ369" s="184"/>
      <c r="EA369" s="184"/>
      <c r="EB369" s="184"/>
      <c r="EC369" s="184"/>
      <c r="ED369" s="184"/>
      <c r="EE369" s="184"/>
      <c r="EF369" s="184"/>
      <c r="EG369" s="184"/>
      <c r="EH369" s="184"/>
      <c r="EI369" s="184"/>
      <c r="EJ369" s="184"/>
      <c r="EK369" s="184"/>
      <c r="EL369" s="184"/>
      <c r="EM369" s="184"/>
      <c r="EN369" s="184"/>
      <c r="EO369" s="184"/>
      <c r="EP369" s="184"/>
      <c r="EQ369" s="184"/>
      <c r="ER369" s="184"/>
      <c r="ES369" s="184"/>
      <c r="ET369" s="184"/>
      <c r="EU369" s="184"/>
      <c r="EV369" s="184"/>
      <c r="EW369" s="184"/>
      <c r="EX369" s="184"/>
      <c r="EY369" s="184"/>
      <c r="EZ369" s="184"/>
      <c r="FA369" s="184"/>
      <c r="FB369" s="184"/>
      <c r="FC369" s="184"/>
      <c r="FD369" s="184"/>
      <c r="FE369" s="184"/>
      <c r="FF369" s="184"/>
      <c r="FG369" s="184"/>
      <c r="FH369" s="184"/>
      <c r="FI369" s="184"/>
      <c r="FJ369" s="184"/>
      <c r="FK369" s="184"/>
      <c r="FL369" s="184"/>
      <c r="FM369" s="184"/>
      <c r="FN369" s="184"/>
      <c r="FO369" s="184"/>
      <c r="FP369" s="184"/>
      <c r="FQ369" s="184"/>
      <c r="FR369" s="184"/>
      <c r="FS369" s="184"/>
      <c r="FT369" s="184"/>
      <c r="FU369" s="184"/>
      <c r="FV369" s="184"/>
      <c r="FW369" s="184"/>
      <c r="FX369" s="184"/>
      <c r="FY369" s="184"/>
      <c r="FZ369" s="184"/>
      <c r="GA369" s="184"/>
      <c r="GB369" s="184"/>
      <c r="GC369" s="184"/>
      <c r="GD369" s="184"/>
      <c r="GE369" s="184"/>
      <c r="GF369" s="184"/>
      <c r="GG369" s="184"/>
      <c r="GH369" s="184"/>
      <c r="GI369" s="184"/>
      <c r="GJ369" s="184"/>
      <c r="GK369" s="184"/>
      <c r="GL369" s="184"/>
      <c r="GM369" s="184"/>
      <c r="GN369" s="184"/>
      <c r="GO369" s="184"/>
      <c r="GP369" s="184"/>
      <c r="GQ369" s="184"/>
      <c r="GR369" s="184"/>
      <c r="GS369" s="184"/>
      <c r="GT369" s="184"/>
      <c r="GU369" s="184"/>
      <c r="GV369" s="184"/>
      <c r="GW369" s="184"/>
      <c r="GX369" s="184"/>
      <c r="GY369" s="184"/>
      <c r="GZ369" s="184"/>
      <c r="HA369" s="184"/>
      <c r="HB369" s="184"/>
      <c r="HC369" s="184"/>
      <c r="HD369" s="184"/>
      <c r="HE369" s="184"/>
      <c r="HF369" s="184"/>
      <c r="HG369" s="184"/>
      <c r="HH369" s="184"/>
      <c r="HI369" s="184"/>
      <c r="HJ369" s="184"/>
      <c r="HK369" s="184"/>
      <c r="HL369" s="184"/>
      <c r="HM369" s="184"/>
      <c r="HN369" s="184"/>
      <c r="HO369" s="184"/>
      <c r="HP369" s="184"/>
      <c r="HQ369" s="184"/>
      <c r="HR369" s="184"/>
      <c r="HS369" s="184"/>
      <c r="HT369" s="184"/>
      <c r="HU369" s="184"/>
      <c r="HV369" s="184"/>
      <c r="HW369" s="184"/>
      <c r="HX369" s="184"/>
      <c r="HY369" s="184"/>
      <c r="HZ369" s="184"/>
      <c r="IA369" s="184"/>
      <c r="IB369" s="184"/>
    </row>
    <row r="370" spans="3:236" ht="13.15" customHeight="1">
      <c r="C370" s="182"/>
      <c r="D370" s="183"/>
      <c r="E370" s="184"/>
      <c r="F370" s="184"/>
      <c r="G370" s="184"/>
      <c r="H370" s="184"/>
      <c r="I370" s="184"/>
      <c r="J370" s="184"/>
      <c r="K370" s="184"/>
      <c r="L370" s="184"/>
      <c r="M370" s="185"/>
      <c r="CM370" s="184"/>
      <c r="CN370" s="184"/>
      <c r="CO370" s="184"/>
      <c r="CP370" s="184"/>
      <c r="CQ370" s="184"/>
      <c r="CR370" s="184"/>
      <c r="CS370" s="184"/>
      <c r="CT370" s="184"/>
      <c r="CU370" s="184"/>
      <c r="CV370" s="184"/>
      <c r="CW370" s="184"/>
      <c r="CX370" s="184"/>
      <c r="CY370" s="184"/>
      <c r="CZ370" s="184"/>
      <c r="DA370" s="184"/>
      <c r="DB370" s="184"/>
      <c r="DC370" s="184"/>
      <c r="DD370" s="184"/>
      <c r="DE370" s="184"/>
      <c r="DF370" s="184"/>
      <c r="DG370" s="184"/>
      <c r="DH370" s="184"/>
      <c r="DI370" s="184"/>
      <c r="DJ370" s="184"/>
      <c r="DK370" s="184"/>
      <c r="DL370" s="184"/>
      <c r="DM370" s="184"/>
      <c r="DN370" s="184"/>
      <c r="DO370" s="184"/>
      <c r="DP370" s="184"/>
      <c r="DQ370" s="184"/>
      <c r="DR370" s="184"/>
      <c r="DS370" s="184"/>
      <c r="DT370" s="184"/>
      <c r="DU370" s="184"/>
      <c r="DV370" s="184"/>
      <c r="DW370" s="184"/>
      <c r="DX370" s="184"/>
      <c r="DY370" s="184"/>
      <c r="DZ370" s="184"/>
      <c r="EA370" s="184"/>
      <c r="EB370" s="184"/>
      <c r="EC370" s="184"/>
      <c r="ED370" s="184"/>
      <c r="EE370" s="184"/>
      <c r="EF370" s="184"/>
      <c r="EG370" s="184"/>
      <c r="EH370" s="184"/>
      <c r="EI370" s="184"/>
      <c r="EJ370" s="184"/>
      <c r="EK370" s="184"/>
      <c r="EL370" s="184"/>
      <c r="EM370" s="184"/>
      <c r="EN370" s="184"/>
      <c r="EO370" s="184"/>
      <c r="EP370" s="184"/>
      <c r="EQ370" s="184"/>
      <c r="ER370" s="184"/>
      <c r="ES370" s="184"/>
      <c r="ET370" s="184"/>
      <c r="EU370" s="184"/>
      <c r="EV370" s="184"/>
      <c r="EW370" s="184"/>
      <c r="EX370" s="184"/>
      <c r="EY370" s="184"/>
      <c r="EZ370" s="184"/>
      <c r="FA370" s="184"/>
      <c r="FB370" s="184"/>
      <c r="FC370" s="184"/>
      <c r="FD370" s="184"/>
      <c r="FE370" s="184"/>
      <c r="FF370" s="184"/>
      <c r="FG370" s="184"/>
      <c r="FH370" s="184"/>
      <c r="FI370" s="184"/>
      <c r="FJ370" s="184"/>
      <c r="FK370" s="184"/>
      <c r="FL370" s="184"/>
      <c r="FM370" s="184"/>
      <c r="FN370" s="184"/>
      <c r="FO370" s="184"/>
      <c r="FP370" s="184"/>
      <c r="FQ370" s="184"/>
      <c r="FR370" s="184"/>
      <c r="FS370" s="184"/>
      <c r="FT370" s="184"/>
      <c r="FU370" s="184"/>
      <c r="FV370" s="184"/>
      <c r="FW370" s="184"/>
      <c r="FX370" s="184"/>
      <c r="FY370" s="184"/>
      <c r="FZ370" s="184"/>
      <c r="GA370" s="184"/>
      <c r="GB370" s="184"/>
      <c r="GC370" s="184"/>
      <c r="GD370" s="184"/>
      <c r="GE370" s="184"/>
      <c r="GF370" s="184"/>
      <c r="GG370" s="184"/>
      <c r="GH370" s="184"/>
      <c r="GI370" s="184"/>
      <c r="GJ370" s="184"/>
      <c r="GK370" s="184"/>
      <c r="GL370" s="184"/>
      <c r="GM370" s="184"/>
      <c r="GN370" s="184"/>
      <c r="GO370" s="184"/>
      <c r="GP370" s="184"/>
      <c r="GQ370" s="184"/>
      <c r="GR370" s="184"/>
      <c r="GS370" s="184"/>
      <c r="GT370" s="184"/>
      <c r="GU370" s="184"/>
      <c r="GV370" s="184"/>
      <c r="GW370" s="184"/>
      <c r="GX370" s="184"/>
      <c r="GY370" s="184"/>
      <c r="GZ370" s="184"/>
      <c r="HA370" s="184"/>
      <c r="HB370" s="184"/>
      <c r="HC370" s="184"/>
      <c r="HD370" s="184"/>
      <c r="HE370" s="184"/>
      <c r="HF370" s="184"/>
      <c r="HG370" s="184"/>
      <c r="HH370" s="184"/>
      <c r="HI370" s="184"/>
      <c r="HJ370" s="184"/>
      <c r="HK370" s="184"/>
      <c r="HL370" s="184"/>
      <c r="HM370" s="184"/>
      <c r="HN370" s="184"/>
      <c r="HO370" s="184"/>
      <c r="HP370" s="184"/>
      <c r="HQ370" s="184"/>
      <c r="HR370" s="184"/>
      <c r="HS370" s="184"/>
      <c r="HT370" s="184"/>
      <c r="HU370" s="184"/>
      <c r="HV370" s="184"/>
      <c r="HW370" s="184"/>
      <c r="HX370" s="184"/>
      <c r="HY370" s="184"/>
      <c r="HZ370" s="184"/>
      <c r="IA370" s="184"/>
      <c r="IB370" s="184"/>
    </row>
    <row r="371" spans="3:236" ht="13.15" customHeight="1">
      <c r="C371" s="182"/>
      <c r="D371" s="183"/>
      <c r="E371" s="184"/>
      <c r="F371" s="184"/>
      <c r="G371" s="184"/>
      <c r="H371" s="184"/>
      <c r="I371" s="184"/>
      <c r="J371" s="184"/>
      <c r="K371" s="184"/>
      <c r="L371" s="184"/>
      <c r="M371" s="185"/>
      <c r="CM371" s="184"/>
      <c r="CN371" s="184"/>
      <c r="CO371" s="184"/>
      <c r="CP371" s="184"/>
      <c r="CQ371" s="184"/>
      <c r="CR371" s="184"/>
      <c r="CS371" s="184"/>
      <c r="CT371" s="184"/>
      <c r="CU371" s="184"/>
      <c r="CV371" s="184"/>
      <c r="CW371" s="184"/>
      <c r="CX371" s="184"/>
      <c r="CY371" s="184"/>
      <c r="CZ371" s="184"/>
      <c r="DA371" s="184"/>
      <c r="DB371" s="184"/>
      <c r="DC371" s="184"/>
      <c r="DD371" s="184"/>
      <c r="DE371" s="184"/>
      <c r="DF371" s="184"/>
      <c r="DG371" s="184"/>
      <c r="DH371" s="184"/>
      <c r="DI371" s="184"/>
      <c r="DJ371" s="184"/>
      <c r="DK371" s="184"/>
      <c r="DL371" s="184"/>
      <c r="DM371" s="184"/>
      <c r="DN371" s="184"/>
      <c r="DO371" s="184"/>
      <c r="DP371" s="184"/>
      <c r="DQ371" s="184"/>
      <c r="DR371" s="184"/>
      <c r="DS371" s="184"/>
      <c r="DT371" s="184"/>
      <c r="DU371" s="184"/>
      <c r="DV371" s="184"/>
      <c r="DW371" s="184"/>
      <c r="DX371" s="184"/>
      <c r="DY371" s="184"/>
      <c r="DZ371" s="184"/>
      <c r="EA371" s="184"/>
      <c r="EB371" s="184"/>
      <c r="EC371" s="184"/>
      <c r="ED371" s="184"/>
      <c r="EE371" s="184"/>
      <c r="EF371" s="184"/>
      <c r="EG371" s="184"/>
      <c r="EH371" s="184"/>
      <c r="EI371" s="184"/>
      <c r="EJ371" s="184"/>
      <c r="EK371" s="184"/>
      <c r="EL371" s="184"/>
      <c r="EM371" s="184"/>
      <c r="EN371" s="184"/>
      <c r="EO371" s="184"/>
      <c r="EP371" s="184"/>
      <c r="EQ371" s="184"/>
      <c r="ER371" s="184"/>
      <c r="ES371" s="184"/>
      <c r="ET371" s="184"/>
      <c r="EU371" s="184"/>
      <c r="EV371" s="184"/>
      <c r="EW371" s="184"/>
      <c r="EX371" s="184"/>
      <c r="EY371" s="184"/>
      <c r="EZ371" s="184"/>
      <c r="FA371" s="184"/>
      <c r="FB371" s="184"/>
      <c r="FC371" s="184"/>
      <c r="FD371" s="184"/>
      <c r="FE371" s="184"/>
      <c r="FF371" s="184"/>
      <c r="FG371" s="184"/>
      <c r="FH371" s="184"/>
      <c r="FI371" s="184"/>
      <c r="FJ371" s="184"/>
      <c r="FK371" s="184"/>
      <c r="FL371" s="184"/>
      <c r="FM371" s="184"/>
      <c r="FN371" s="184"/>
      <c r="FO371" s="184"/>
      <c r="FP371" s="184"/>
      <c r="FQ371" s="184"/>
      <c r="FR371" s="184"/>
      <c r="FS371" s="184"/>
      <c r="FT371" s="184"/>
      <c r="FU371" s="184"/>
      <c r="FV371" s="184"/>
      <c r="FW371" s="184"/>
      <c r="FX371" s="184"/>
      <c r="FY371" s="184"/>
      <c r="FZ371" s="184"/>
      <c r="GA371" s="184"/>
      <c r="GB371" s="184"/>
      <c r="GC371" s="184"/>
      <c r="GD371" s="184"/>
      <c r="GE371" s="184"/>
      <c r="GF371" s="184"/>
      <c r="GG371" s="184"/>
      <c r="GH371" s="184"/>
      <c r="GI371" s="184"/>
      <c r="GJ371" s="184"/>
      <c r="GK371" s="184"/>
      <c r="GL371" s="184"/>
      <c r="GM371" s="184"/>
      <c r="GN371" s="184"/>
      <c r="GO371" s="184"/>
      <c r="GP371" s="184"/>
      <c r="GQ371" s="184"/>
      <c r="GR371" s="184"/>
      <c r="GS371" s="184"/>
      <c r="GT371" s="184"/>
      <c r="GU371" s="184"/>
      <c r="GV371" s="184"/>
      <c r="GW371" s="184"/>
      <c r="GX371" s="184"/>
      <c r="GY371" s="184"/>
      <c r="GZ371" s="184"/>
      <c r="HA371" s="184"/>
      <c r="HB371" s="184"/>
      <c r="HC371" s="184"/>
      <c r="HD371" s="184"/>
      <c r="HE371" s="184"/>
      <c r="HF371" s="184"/>
      <c r="HG371" s="184"/>
      <c r="HH371" s="184"/>
      <c r="HI371" s="184"/>
      <c r="HJ371" s="184"/>
      <c r="HK371" s="184"/>
      <c r="HL371" s="184"/>
      <c r="HM371" s="184"/>
      <c r="HN371" s="184"/>
      <c r="HO371" s="184"/>
      <c r="HP371" s="184"/>
      <c r="HQ371" s="184"/>
      <c r="HR371" s="184"/>
      <c r="HS371" s="184"/>
      <c r="HT371" s="184"/>
      <c r="HU371" s="184"/>
      <c r="HV371" s="184"/>
      <c r="HW371" s="184"/>
      <c r="HX371" s="184"/>
      <c r="HY371" s="184"/>
      <c r="HZ371" s="184"/>
      <c r="IA371" s="184"/>
      <c r="IB371" s="184"/>
    </row>
    <row r="372" spans="3:236" ht="13.15" customHeight="1">
      <c r="C372" s="182"/>
      <c r="D372" s="183"/>
      <c r="E372" s="184"/>
      <c r="F372" s="184"/>
      <c r="G372" s="184"/>
      <c r="H372" s="184"/>
      <c r="I372" s="184"/>
      <c r="J372" s="184"/>
      <c r="K372" s="184"/>
      <c r="L372" s="184"/>
      <c r="M372" s="185"/>
      <c r="CM372" s="184"/>
      <c r="CN372" s="184"/>
      <c r="CO372" s="184"/>
      <c r="CP372" s="184"/>
      <c r="CQ372" s="184"/>
      <c r="CR372" s="184"/>
      <c r="CS372" s="184"/>
      <c r="CT372" s="184"/>
      <c r="CU372" s="184"/>
      <c r="CV372" s="184"/>
      <c r="CW372" s="184"/>
      <c r="CX372" s="184"/>
      <c r="CY372" s="184"/>
      <c r="CZ372" s="184"/>
      <c r="DA372" s="184"/>
      <c r="DB372" s="184"/>
      <c r="DC372" s="184"/>
      <c r="DD372" s="184"/>
      <c r="DE372" s="184"/>
      <c r="DF372" s="184"/>
      <c r="DG372" s="184"/>
      <c r="DH372" s="184"/>
      <c r="DI372" s="184"/>
      <c r="DJ372" s="184"/>
      <c r="DK372" s="184"/>
      <c r="DL372" s="184"/>
      <c r="DM372" s="184"/>
      <c r="DN372" s="184"/>
      <c r="DO372" s="184"/>
      <c r="DP372" s="184"/>
      <c r="DQ372" s="184"/>
      <c r="DR372" s="184"/>
      <c r="DS372" s="184"/>
      <c r="DT372" s="184"/>
      <c r="DU372" s="184"/>
      <c r="DV372" s="184"/>
      <c r="DW372" s="184"/>
      <c r="DX372" s="184"/>
      <c r="DY372" s="184"/>
      <c r="DZ372" s="184"/>
      <c r="EA372" s="184"/>
      <c r="EB372" s="184"/>
      <c r="EC372" s="184"/>
      <c r="ED372" s="184"/>
      <c r="EE372" s="184"/>
      <c r="EF372" s="184"/>
      <c r="EG372" s="184"/>
      <c r="EH372" s="184"/>
      <c r="EI372" s="184"/>
      <c r="EJ372" s="184"/>
      <c r="EK372" s="184"/>
      <c r="EL372" s="184"/>
      <c r="EM372" s="184"/>
      <c r="EN372" s="184"/>
      <c r="EO372" s="184"/>
      <c r="EP372" s="184"/>
      <c r="EQ372" s="184"/>
      <c r="ER372" s="184"/>
      <c r="ES372" s="184"/>
      <c r="ET372" s="184"/>
      <c r="EU372" s="184"/>
      <c r="EV372" s="184"/>
      <c r="EW372" s="184"/>
      <c r="EX372" s="184"/>
      <c r="EY372" s="184"/>
      <c r="EZ372" s="184"/>
      <c r="FA372" s="184"/>
      <c r="FB372" s="184"/>
      <c r="FC372" s="184"/>
      <c r="FD372" s="184"/>
      <c r="FE372" s="184"/>
      <c r="FF372" s="184"/>
      <c r="FG372" s="184"/>
      <c r="FH372" s="184"/>
      <c r="FI372" s="184"/>
      <c r="FJ372" s="184"/>
      <c r="FK372" s="184"/>
      <c r="FL372" s="184"/>
      <c r="FM372" s="184"/>
      <c r="FN372" s="184"/>
      <c r="FO372" s="184"/>
      <c r="FP372" s="184"/>
      <c r="FQ372" s="184"/>
      <c r="FR372" s="184"/>
      <c r="FS372" s="184"/>
      <c r="FT372" s="184"/>
      <c r="FU372" s="184"/>
      <c r="FV372" s="184"/>
      <c r="FW372" s="184"/>
      <c r="FX372" s="184"/>
      <c r="FY372" s="184"/>
      <c r="FZ372" s="184"/>
      <c r="GA372" s="184"/>
      <c r="GB372" s="184"/>
      <c r="GC372" s="184"/>
      <c r="GD372" s="184"/>
      <c r="GE372" s="184"/>
      <c r="GF372" s="184"/>
      <c r="GG372" s="184"/>
      <c r="GH372" s="184"/>
      <c r="GI372" s="184"/>
      <c r="GJ372" s="184"/>
      <c r="GK372" s="184"/>
      <c r="GL372" s="184"/>
      <c r="GM372" s="184"/>
      <c r="GN372" s="184"/>
      <c r="GO372" s="184"/>
      <c r="GP372" s="184"/>
      <c r="GQ372" s="184"/>
      <c r="GR372" s="184"/>
      <c r="GS372" s="184"/>
      <c r="GT372" s="184"/>
      <c r="GU372" s="184"/>
      <c r="GV372" s="184"/>
      <c r="GW372" s="184"/>
      <c r="GX372" s="184"/>
      <c r="GY372" s="184"/>
      <c r="GZ372" s="184"/>
      <c r="HA372" s="184"/>
      <c r="HB372" s="184"/>
      <c r="HC372" s="184"/>
      <c r="HD372" s="184"/>
      <c r="HE372" s="184"/>
      <c r="HF372" s="184"/>
      <c r="HG372" s="184"/>
      <c r="HH372" s="184"/>
      <c r="HI372" s="184"/>
      <c r="HJ372" s="184"/>
      <c r="HK372" s="184"/>
      <c r="HL372" s="184"/>
      <c r="HM372" s="184"/>
      <c r="HN372" s="184"/>
      <c r="HO372" s="184"/>
      <c r="HP372" s="184"/>
      <c r="HQ372" s="184"/>
      <c r="HR372" s="184"/>
      <c r="HS372" s="184"/>
      <c r="HT372" s="184"/>
      <c r="HU372" s="184"/>
      <c r="HV372" s="184"/>
      <c r="HW372" s="184"/>
      <c r="HX372" s="184"/>
      <c r="HY372" s="184"/>
      <c r="HZ372" s="184"/>
      <c r="IA372" s="184"/>
      <c r="IB372" s="184"/>
    </row>
    <row r="373" spans="3:236" ht="13.15" customHeight="1">
      <c r="C373" s="182"/>
      <c r="D373" s="183"/>
      <c r="E373" s="184"/>
      <c r="F373" s="184"/>
      <c r="G373" s="184"/>
      <c r="H373" s="184"/>
      <c r="I373" s="184"/>
      <c r="J373" s="184"/>
      <c r="K373" s="184"/>
      <c r="L373" s="184"/>
      <c r="M373" s="185"/>
      <c r="CM373" s="184"/>
      <c r="CN373" s="184"/>
      <c r="CO373" s="184"/>
      <c r="CP373" s="184"/>
      <c r="CQ373" s="184"/>
      <c r="CR373" s="184"/>
      <c r="CS373" s="184"/>
      <c r="CT373" s="184"/>
      <c r="CU373" s="184"/>
      <c r="CV373" s="184"/>
      <c r="CW373" s="184"/>
      <c r="CX373" s="184"/>
      <c r="CY373" s="184"/>
      <c r="CZ373" s="184"/>
      <c r="DA373" s="184"/>
      <c r="DB373" s="184"/>
      <c r="DC373" s="184"/>
      <c r="DD373" s="184"/>
      <c r="DE373" s="184"/>
      <c r="DF373" s="184"/>
      <c r="DG373" s="184"/>
      <c r="DH373" s="184"/>
      <c r="DI373" s="184"/>
      <c r="DJ373" s="184"/>
      <c r="DK373" s="184"/>
      <c r="DL373" s="184"/>
      <c r="DM373" s="184"/>
      <c r="DN373" s="184"/>
      <c r="DO373" s="184"/>
      <c r="DP373" s="184"/>
      <c r="DQ373" s="184"/>
      <c r="DR373" s="184"/>
      <c r="DS373" s="184"/>
      <c r="DT373" s="184"/>
      <c r="DU373" s="184"/>
      <c r="DV373" s="184"/>
      <c r="DW373" s="184"/>
      <c r="DX373" s="184"/>
      <c r="DY373" s="184"/>
      <c r="DZ373" s="184"/>
      <c r="EA373" s="184"/>
      <c r="EB373" s="184"/>
      <c r="EC373" s="184"/>
      <c r="ED373" s="184"/>
      <c r="EE373" s="184"/>
      <c r="EF373" s="184"/>
      <c r="EG373" s="184"/>
      <c r="EH373" s="184"/>
      <c r="EI373" s="184"/>
      <c r="EJ373" s="184"/>
      <c r="EK373" s="184"/>
      <c r="EL373" s="184"/>
      <c r="EM373" s="184"/>
      <c r="EN373" s="184"/>
      <c r="EO373" s="184"/>
      <c r="EP373" s="184"/>
      <c r="EQ373" s="184"/>
      <c r="ER373" s="184"/>
      <c r="ES373" s="184"/>
      <c r="ET373" s="184"/>
      <c r="EU373" s="184"/>
      <c r="EV373" s="184"/>
      <c r="EW373" s="184"/>
      <c r="EX373" s="184"/>
      <c r="EY373" s="184"/>
      <c r="EZ373" s="184"/>
      <c r="FA373" s="184"/>
      <c r="FB373" s="184"/>
      <c r="FC373" s="184"/>
      <c r="FD373" s="184"/>
      <c r="FE373" s="184"/>
      <c r="FF373" s="184"/>
      <c r="FG373" s="184"/>
      <c r="FH373" s="184"/>
      <c r="FI373" s="184"/>
      <c r="FJ373" s="184"/>
      <c r="FK373" s="184"/>
      <c r="FL373" s="184"/>
      <c r="FM373" s="184"/>
      <c r="FN373" s="184"/>
      <c r="FO373" s="184"/>
      <c r="FP373" s="184"/>
      <c r="FQ373" s="184"/>
      <c r="FR373" s="184"/>
      <c r="FS373" s="184"/>
      <c r="FT373" s="184"/>
      <c r="FU373" s="184"/>
      <c r="FV373" s="184"/>
      <c r="FW373" s="184"/>
      <c r="FX373" s="184"/>
      <c r="FY373" s="184"/>
      <c r="FZ373" s="184"/>
      <c r="GA373" s="184"/>
      <c r="GB373" s="184"/>
      <c r="GC373" s="184"/>
      <c r="GD373" s="184"/>
      <c r="GE373" s="184"/>
      <c r="GF373" s="184"/>
      <c r="GG373" s="184"/>
      <c r="GH373" s="184"/>
      <c r="GI373" s="184"/>
      <c r="GJ373" s="184"/>
      <c r="GK373" s="184"/>
      <c r="GL373" s="184"/>
      <c r="GM373" s="184"/>
      <c r="GN373" s="184"/>
      <c r="GO373" s="184"/>
      <c r="GP373" s="184"/>
      <c r="GQ373" s="184"/>
      <c r="GR373" s="184"/>
      <c r="GS373" s="184"/>
      <c r="GT373" s="184"/>
      <c r="GU373" s="184"/>
      <c r="GV373" s="184"/>
      <c r="GW373" s="184"/>
      <c r="GX373" s="184"/>
      <c r="GY373" s="184"/>
      <c r="GZ373" s="184"/>
      <c r="HA373" s="184"/>
      <c r="HB373" s="184"/>
      <c r="HC373" s="184"/>
      <c r="HD373" s="184"/>
      <c r="HE373" s="184"/>
      <c r="HF373" s="184"/>
      <c r="HG373" s="184"/>
      <c r="HH373" s="184"/>
      <c r="HI373" s="184"/>
      <c r="HJ373" s="184"/>
      <c r="HK373" s="184"/>
      <c r="HL373" s="184"/>
      <c r="HM373" s="184"/>
      <c r="HN373" s="184"/>
      <c r="HO373" s="184"/>
      <c r="HP373" s="184"/>
      <c r="HQ373" s="184"/>
      <c r="HR373" s="184"/>
      <c r="HS373" s="184"/>
      <c r="HT373" s="184"/>
      <c r="HU373" s="184"/>
      <c r="HV373" s="184"/>
      <c r="HW373" s="184"/>
      <c r="HX373" s="184"/>
      <c r="HY373" s="184"/>
      <c r="HZ373" s="184"/>
      <c r="IA373" s="184"/>
      <c r="IB373" s="184"/>
    </row>
    <row r="374" spans="3:236" ht="13.15" customHeight="1">
      <c r="C374" s="182"/>
      <c r="D374" s="183"/>
      <c r="E374" s="184"/>
      <c r="F374" s="184"/>
      <c r="G374" s="184"/>
      <c r="H374" s="184"/>
      <c r="I374" s="184"/>
      <c r="J374" s="184"/>
      <c r="K374" s="184"/>
      <c r="L374" s="184"/>
      <c r="M374" s="185"/>
      <c r="CM374" s="184"/>
      <c r="CN374" s="184"/>
      <c r="CO374" s="184"/>
      <c r="CP374" s="184"/>
      <c r="CQ374" s="184"/>
      <c r="CR374" s="184"/>
      <c r="CS374" s="184"/>
      <c r="CT374" s="184"/>
      <c r="CU374" s="184"/>
      <c r="CV374" s="184"/>
      <c r="CW374" s="184"/>
      <c r="CX374" s="184"/>
      <c r="CY374" s="184"/>
      <c r="CZ374" s="184"/>
      <c r="DA374" s="184"/>
      <c r="DB374" s="184"/>
      <c r="DC374" s="184"/>
      <c r="DD374" s="184"/>
      <c r="DE374" s="184"/>
      <c r="DF374" s="184"/>
      <c r="DG374" s="184"/>
      <c r="DH374" s="184"/>
      <c r="DI374" s="184"/>
      <c r="DJ374" s="184"/>
      <c r="DK374" s="184"/>
      <c r="DL374" s="184"/>
      <c r="DM374" s="184"/>
      <c r="DN374" s="184"/>
      <c r="DO374" s="184"/>
      <c r="DP374" s="184"/>
      <c r="DQ374" s="184"/>
      <c r="DR374" s="184"/>
      <c r="DS374" s="184"/>
      <c r="DT374" s="184"/>
      <c r="DU374" s="184"/>
      <c r="DV374" s="184"/>
      <c r="DW374" s="184"/>
      <c r="DX374" s="184"/>
      <c r="DY374" s="184"/>
      <c r="DZ374" s="184"/>
      <c r="EA374" s="184"/>
      <c r="EB374" s="184"/>
      <c r="EC374" s="184"/>
      <c r="ED374" s="184"/>
      <c r="EE374" s="184"/>
      <c r="EF374" s="184"/>
      <c r="EG374" s="184"/>
      <c r="EH374" s="184"/>
      <c r="EI374" s="184"/>
      <c r="EJ374" s="184"/>
      <c r="EK374" s="184"/>
      <c r="EL374" s="184"/>
      <c r="EM374" s="184"/>
      <c r="EN374" s="184"/>
      <c r="EO374" s="184"/>
      <c r="EP374" s="184"/>
      <c r="EQ374" s="184"/>
      <c r="ER374" s="184"/>
      <c r="ES374" s="184"/>
      <c r="ET374" s="184"/>
      <c r="EU374" s="184"/>
      <c r="EV374" s="184"/>
      <c r="EW374" s="184"/>
      <c r="EX374" s="184"/>
      <c r="EY374" s="184"/>
      <c r="EZ374" s="184"/>
      <c r="FA374" s="184"/>
      <c r="FB374" s="184"/>
      <c r="FC374" s="184"/>
      <c r="FD374" s="184"/>
      <c r="FE374" s="184"/>
      <c r="FF374" s="184"/>
      <c r="FG374" s="184"/>
      <c r="FH374" s="184"/>
      <c r="FI374" s="184"/>
      <c r="FJ374" s="184"/>
      <c r="FK374" s="184"/>
      <c r="FL374" s="184"/>
      <c r="FM374" s="184"/>
      <c r="FN374" s="184"/>
      <c r="FO374" s="184"/>
      <c r="FP374" s="184"/>
      <c r="FQ374" s="184"/>
      <c r="FR374" s="184"/>
      <c r="FS374" s="184"/>
      <c r="FT374" s="184"/>
      <c r="FU374" s="184"/>
      <c r="FV374" s="184"/>
      <c r="FW374" s="184"/>
      <c r="FX374" s="184"/>
      <c r="FY374" s="184"/>
      <c r="FZ374" s="184"/>
      <c r="GA374" s="184"/>
      <c r="GB374" s="184"/>
      <c r="GC374" s="184"/>
      <c r="GD374" s="184"/>
      <c r="GE374" s="184"/>
      <c r="GF374" s="184"/>
      <c r="GG374" s="184"/>
      <c r="GH374" s="184"/>
      <c r="GI374" s="184"/>
      <c r="GJ374" s="184"/>
      <c r="GK374" s="184"/>
      <c r="GL374" s="184"/>
      <c r="GM374" s="184"/>
      <c r="GN374" s="184"/>
      <c r="GO374" s="184"/>
      <c r="GP374" s="184"/>
      <c r="GQ374" s="184"/>
      <c r="GR374" s="184"/>
      <c r="GS374" s="184"/>
      <c r="GT374" s="184"/>
      <c r="GU374" s="184"/>
      <c r="GV374" s="184"/>
      <c r="GW374" s="184"/>
      <c r="GX374" s="184"/>
      <c r="GY374" s="184"/>
      <c r="GZ374" s="184"/>
      <c r="HA374" s="184"/>
      <c r="HB374" s="184"/>
      <c r="HC374" s="184"/>
      <c r="HD374" s="184"/>
      <c r="HE374" s="184"/>
      <c r="HF374" s="184"/>
      <c r="HG374" s="184"/>
      <c r="HH374" s="184"/>
      <c r="HI374" s="184"/>
      <c r="HJ374" s="184"/>
      <c r="HK374" s="184"/>
      <c r="HL374" s="184"/>
      <c r="HM374" s="184"/>
      <c r="HN374" s="184"/>
      <c r="HO374" s="184"/>
      <c r="HP374" s="184"/>
      <c r="HQ374" s="184"/>
      <c r="HR374" s="184"/>
      <c r="HS374" s="184"/>
      <c r="HT374" s="184"/>
      <c r="HU374" s="184"/>
      <c r="HV374" s="184"/>
      <c r="HW374" s="184"/>
      <c r="HX374" s="184"/>
      <c r="HY374" s="184"/>
      <c r="HZ374" s="184"/>
      <c r="IA374" s="184"/>
      <c r="IB374" s="184"/>
    </row>
    <row r="375" spans="3:236" ht="13.15" customHeight="1">
      <c r="C375" s="182"/>
      <c r="D375" s="183"/>
      <c r="E375" s="184"/>
      <c r="F375" s="184"/>
      <c r="G375" s="184"/>
      <c r="H375" s="184"/>
      <c r="I375" s="184"/>
      <c r="J375" s="184"/>
      <c r="K375" s="184"/>
      <c r="L375" s="184"/>
      <c r="M375" s="185"/>
      <c r="CM375" s="184"/>
      <c r="CN375" s="184"/>
      <c r="CO375" s="184"/>
      <c r="CP375" s="184"/>
      <c r="CQ375" s="184"/>
      <c r="CR375" s="184"/>
      <c r="CS375" s="184"/>
      <c r="CT375" s="184"/>
      <c r="CU375" s="184"/>
      <c r="CV375" s="184"/>
      <c r="CW375" s="184"/>
      <c r="CX375" s="184"/>
      <c r="CY375" s="184"/>
      <c r="CZ375" s="184"/>
      <c r="DA375" s="184"/>
      <c r="DB375" s="184"/>
      <c r="DC375" s="184"/>
      <c r="DD375" s="184"/>
      <c r="DE375" s="184"/>
      <c r="DF375" s="184"/>
      <c r="DG375" s="184"/>
      <c r="DH375" s="184"/>
      <c r="DI375" s="184"/>
      <c r="DJ375" s="184"/>
      <c r="DK375" s="184"/>
      <c r="DL375" s="184"/>
      <c r="DM375" s="184"/>
      <c r="DN375" s="184"/>
      <c r="DO375" s="184"/>
      <c r="DP375" s="184"/>
      <c r="DQ375" s="184"/>
      <c r="DR375" s="184"/>
      <c r="DS375" s="184"/>
      <c r="DT375" s="184"/>
      <c r="DU375" s="184"/>
      <c r="DV375" s="184"/>
      <c r="DW375" s="184"/>
      <c r="DX375" s="184"/>
      <c r="DY375" s="184"/>
      <c r="DZ375" s="184"/>
      <c r="EA375" s="184"/>
      <c r="EB375" s="184"/>
      <c r="EC375" s="184"/>
      <c r="ED375" s="184"/>
      <c r="EE375" s="184"/>
      <c r="EF375" s="184"/>
      <c r="EG375" s="184"/>
      <c r="EH375" s="184"/>
      <c r="EI375" s="184"/>
      <c r="EJ375" s="184"/>
      <c r="EK375" s="184"/>
      <c r="EL375" s="184"/>
      <c r="EM375" s="184"/>
      <c r="EN375" s="184"/>
      <c r="EO375" s="184"/>
      <c r="EP375" s="184"/>
      <c r="EQ375" s="184"/>
      <c r="ER375" s="184"/>
      <c r="ES375" s="184"/>
      <c r="ET375" s="184"/>
      <c r="EU375" s="184"/>
      <c r="EV375" s="184"/>
      <c r="EW375" s="184"/>
      <c r="EX375" s="184"/>
      <c r="EY375" s="184"/>
      <c r="EZ375" s="184"/>
      <c r="FA375" s="184"/>
      <c r="FB375" s="184"/>
      <c r="FC375" s="184"/>
      <c r="FD375" s="184"/>
      <c r="FE375" s="184"/>
      <c r="FF375" s="184"/>
      <c r="FG375" s="184"/>
      <c r="FH375" s="184"/>
      <c r="FI375" s="184"/>
      <c r="FJ375" s="184"/>
      <c r="FK375" s="184"/>
      <c r="FL375" s="184"/>
      <c r="FM375" s="184"/>
      <c r="FN375" s="184"/>
      <c r="FO375" s="184"/>
      <c r="FP375" s="184"/>
      <c r="FQ375" s="184"/>
      <c r="FR375" s="184"/>
      <c r="FS375" s="184"/>
      <c r="FT375" s="184"/>
      <c r="FU375" s="184"/>
      <c r="FV375" s="184"/>
      <c r="FW375" s="184"/>
      <c r="FX375" s="184"/>
      <c r="FY375" s="184"/>
      <c r="FZ375" s="184"/>
      <c r="GA375" s="184"/>
      <c r="GB375" s="184"/>
      <c r="GC375" s="184"/>
      <c r="GD375" s="184"/>
      <c r="GE375" s="184"/>
      <c r="GF375" s="184"/>
      <c r="GG375" s="184"/>
      <c r="GH375" s="184"/>
      <c r="GI375" s="184"/>
      <c r="GJ375" s="184"/>
      <c r="GK375" s="184"/>
      <c r="GL375" s="184"/>
      <c r="GM375" s="184"/>
      <c r="GN375" s="184"/>
      <c r="GO375" s="184"/>
      <c r="GP375" s="184"/>
      <c r="GQ375" s="184"/>
      <c r="GR375" s="184"/>
      <c r="GS375" s="184"/>
      <c r="GT375" s="184"/>
      <c r="GU375" s="184"/>
      <c r="GV375" s="184"/>
      <c r="GW375" s="184"/>
      <c r="GX375" s="184"/>
      <c r="GY375" s="184"/>
      <c r="GZ375" s="184"/>
      <c r="HA375" s="184"/>
      <c r="HB375" s="184"/>
      <c r="HC375" s="184"/>
      <c r="HD375" s="184"/>
      <c r="HE375" s="184"/>
      <c r="HF375" s="184"/>
      <c r="HG375" s="184"/>
      <c r="HH375" s="184"/>
      <c r="HI375" s="184"/>
      <c r="HJ375" s="184"/>
      <c r="HK375" s="184"/>
      <c r="HL375" s="184"/>
      <c r="HM375" s="184"/>
      <c r="HN375" s="184"/>
      <c r="HO375" s="184"/>
      <c r="HP375" s="184"/>
      <c r="HQ375" s="184"/>
      <c r="HR375" s="184"/>
      <c r="HS375" s="184"/>
      <c r="HT375" s="184"/>
      <c r="HU375" s="184"/>
      <c r="HV375" s="184"/>
      <c r="HW375" s="184"/>
      <c r="HX375" s="184"/>
      <c r="HY375" s="184"/>
      <c r="HZ375" s="184"/>
      <c r="IA375" s="184"/>
      <c r="IB375" s="184"/>
    </row>
    <row r="376" spans="3:236" ht="13.15" customHeight="1">
      <c r="C376" s="182"/>
      <c r="D376" s="183"/>
      <c r="E376" s="184"/>
      <c r="F376" s="184"/>
      <c r="G376" s="184"/>
      <c r="H376" s="184"/>
      <c r="I376" s="184"/>
      <c r="J376" s="184"/>
      <c r="K376" s="184"/>
      <c r="L376" s="184"/>
      <c r="M376" s="185"/>
      <c r="CM376" s="184"/>
      <c r="CN376" s="184"/>
      <c r="CO376" s="184"/>
      <c r="CP376" s="184"/>
      <c r="CQ376" s="184"/>
      <c r="CR376" s="184"/>
      <c r="CS376" s="184"/>
      <c r="CT376" s="184"/>
      <c r="CU376" s="184"/>
      <c r="CV376" s="184"/>
      <c r="CW376" s="184"/>
      <c r="CX376" s="184"/>
      <c r="CY376" s="184"/>
      <c r="CZ376" s="184"/>
      <c r="DA376" s="184"/>
      <c r="DB376" s="184"/>
      <c r="DC376" s="184"/>
      <c r="DD376" s="184"/>
      <c r="DE376" s="184"/>
      <c r="DF376" s="184"/>
      <c r="DG376" s="184"/>
      <c r="DH376" s="184"/>
      <c r="DI376" s="184"/>
      <c r="DJ376" s="184"/>
      <c r="DK376" s="184"/>
      <c r="DL376" s="184"/>
      <c r="DM376" s="184"/>
      <c r="DN376" s="184"/>
      <c r="DO376" s="184"/>
      <c r="DP376" s="184"/>
      <c r="DQ376" s="184"/>
      <c r="DR376" s="184"/>
      <c r="DS376" s="184"/>
      <c r="DT376" s="184"/>
      <c r="DU376" s="184"/>
      <c r="DV376" s="184"/>
      <c r="DW376" s="184"/>
      <c r="DX376" s="184"/>
      <c r="DY376" s="184"/>
      <c r="DZ376" s="184"/>
      <c r="EA376" s="184"/>
      <c r="EB376" s="184"/>
      <c r="EC376" s="184"/>
      <c r="ED376" s="184"/>
      <c r="EE376" s="184"/>
      <c r="EF376" s="184"/>
      <c r="EG376" s="184"/>
      <c r="EH376" s="184"/>
      <c r="EI376" s="184"/>
      <c r="EJ376" s="184"/>
      <c r="EK376" s="184"/>
      <c r="EL376" s="184"/>
      <c r="EM376" s="184"/>
      <c r="EN376" s="184"/>
      <c r="EO376" s="184"/>
      <c r="EP376" s="184"/>
      <c r="EQ376" s="184"/>
      <c r="ER376" s="184"/>
      <c r="ES376" s="184"/>
      <c r="ET376" s="184"/>
      <c r="EU376" s="184"/>
      <c r="EV376" s="184"/>
      <c r="EW376" s="184"/>
      <c r="EX376" s="184"/>
      <c r="EY376" s="184"/>
      <c r="EZ376" s="184"/>
      <c r="FA376" s="184"/>
      <c r="FB376" s="184"/>
      <c r="FC376" s="184"/>
      <c r="FD376" s="184"/>
      <c r="FE376" s="184"/>
      <c r="FF376" s="184"/>
      <c r="FG376" s="184"/>
      <c r="FH376" s="184"/>
      <c r="FI376" s="184"/>
      <c r="FJ376" s="184"/>
      <c r="FK376" s="184"/>
      <c r="FL376" s="184"/>
      <c r="FM376" s="184"/>
      <c r="FN376" s="184"/>
      <c r="FO376" s="184"/>
      <c r="FP376" s="184"/>
      <c r="FQ376" s="184"/>
      <c r="FR376" s="184"/>
      <c r="FS376" s="184"/>
      <c r="FT376" s="184"/>
      <c r="FU376" s="184"/>
      <c r="FV376" s="184"/>
      <c r="FW376" s="184"/>
      <c r="FX376" s="184"/>
      <c r="FY376" s="184"/>
      <c r="FZ376" s="184"/>
      <c r="GA376" s="184"/>
      <c r="GB376" s="184"/>
      <c r="GC376" s="184"/>
      <c r="GD376" s="184"/>
      <c r="GE376" s="184"/>
      <c r="GF376" s="184"/>
      <c r="GG376" s="184"/>
      <c r="GH376" s="184"/>
      <c r="GI376" s="184"/>
      <c r="GJ376" s="184"/>
      <c r="GK376" s="184"/>
      <c r="GL376" s="184"/>
      <c r="GM376" s="184"/>
      <c r="GN376" s="184"/>
      <c r="GO376" s="184"/>
      <c r="GP376" s="184"/>
      <c r="GQ376" s="184"/>
      <c r="GR376" s="184"/>
      <c r="GS376" s="184"/>
      <c r="GT376" s="184"/>
      <c r="GU376" s="184"/>
      <c r="GV376" s="184"/>
      <c r="GW376" s="184"/>
      <c r="GX376" s="184"/>
      <c r="GY376" s="184"/>
      <c r="GZ376" s="184"/>
      <c r="HA376" s="184"/>
      <c r="HB376" s="184"/>
      <c r="HC376" s="184"/>
      <c r="HD376" s="184"/>
      <c r="HE376" s="184"/>
      <c r="HF376" s="184"/>
      <c r="HG376" s="184"/>
      <c r="HH376" s="184"/>
      <c r="HI376" s="184"/>
      <c r="HJ376" s="184"/>
      <c r="HK376" s="184"/>
      <c r="HL376" s="184"/>
      <c r="HM376" s="184"/>
      <c r="HN376" s="184"/>
      <c r="HO376" s="184"/>
      <c r="HP376" s="184"/>
      <c r="HQ376" s="184"/>
      <c r="HR376" s="184"/>
      <c r="HS376" s="184"/>
      <c r="HT376" s="184"/>
      <c r="HU376" s="184"/>
      <c r="HV376" s="184"/>
      <c r="HW376" s="184"/>
      <c r="HX376" s="184"/>
      <c r="HY376" s="184"/>
      <c r="HZ376" s="184"/>
      <c r="IA376" s="184"/>
      <c r="IB376" s="184"/>
    </row>
    <row r="377" spans="3:236" ht="13.15" customHeight="1">
      <c r="C377" s="182"/>
      <c r="D377" s="183"/>
      <c r="E377" s="184"/>
      <c r="F377" s="184"/>
      <c r="G377" s="184"/>
      <c r="H377" s="184"/>
      <c r="I377" s="184"/>
      <c r="J377" s="184"/>
      <c r="K377" s="184"/>
      <c r="L377" s="184"/>
      <c r="M377" s="185"/>
      <c r="CM377" s="184"/>
      <c r="CN377" s="184"/>
      <c r="CO377" s="184"/>
      <c r="CP377" s="184"/>
      <c r="CQ377" s="184"/>
      <c r="CR377" s="184"/>
      <c r="CS377" s="184"/>
      <c r="CT377" s="184"/>
      <c r="CU377" s="184"/>
      <c r="CV377" s="184"/>
      <c r="CW377" s="184"/>
      <c r="CX377" s="184"/>
      <c r="CY377" s="184"/>
      <c r="CZ377" s="184"/>
      <c r="DA377" s="184"/>
      <c r="DB377" s="184"/>
      <c r="DC377" s="184"/>
      <c r="DD377" s="184"/>
      <c r="DE377" s="184"/>
      <c r="DF377" s="184"/>
      <c r="DG377" s="184"/>
      <c r="DH377" s="184"/>
      <c r="DI377" s="184"/>
      <c r="DJ377" s="184"/>
      <c r="DK377" s="184"/>
      <c r="DL377" s="184"/>
      <c r="DM377" s="184"/>
      <c r="DN377" s="184"/>
      <c r="DO377" s="184"/>
      <c r="DP377" s="184"/>
      <c r="DQ377" s="184"/>
      <c r="DR377" s="184"/>
      <c r="DS377" s="184"/>
      <c r="DT377" s="184"/>
      <c r="DU377" s="184"/>
      <c r="DV377" s="184"/>
      <c r="DW377" s="184"/>
      <c r="DX377" s="184"/>
      <c r="DY377" s="184"/>
      <c r="DZ377" s="184"/>
      <c r="EA377" s="184"/>
      <c r="EB377" s="184"/>
      <c r="EC377" s="184"/>
      <c r="ED377" s="184"/>
      <c r="EE377" s="184"/>
      <c r="EF377" s="184"/>
      <c r="EG377" s="184"/>
      <c r="EH377" s="184"/>
      <c r="EI377" s="184"/>
      <c r="EJ377" s="184"/>
      <c r="EK377" s="184"/>
      <c r="EL377" s="184"/>
      <c r="EM377" s="184"/>
      <c r="EN377" s="184"/>
      <c r="EO377" s="184"/>
      <c r="EP377" s="184"/>
      <c r="EQ377" s="184"/>
      <c r="ER377" s="184"/>
      <c r="ES377" s="184"/>
      <c r="ET377" s="184"/>
      <c r="EU377" s="184"/>
      <c r="EV377" s="184"/>
      <c r="EW377" s="184"/>
      <c r="EX377" s="184"/>
      <c r="EY377" s="184"/>
      <c r="EZ377" s="184"/>
      <c r="FA377" s="184"/>
      <c r="FB377" s="184"/>
      <c r="FC377" s="184"/>
      <c r="FD377" s="184"/>
      <c r="FE377" s="184"/>
      <c r="FF377" s="184"/>
      <c r="FG377" s="184"/>
      <c r="FH377" s="184"/>
      <c r="FI377" s="184"/>
      <c r="FJ377" s="184"/>
      <c r="FK377" s="184"/>
      <c r="FL377" s="184"/>
      <c r="FM377" s="184"/>
      <c r="FN377" s="184"/>
      <c r="FO377" s="184"/>
      <c r="FP377" s="184"/>
      <c r="FQ377" s="184"/>
      <c r="FR377" s="184"/>
      <c r="FS377" s="184"/>
      <c r="FT377" s="184"/>
      <c r="FU377" s="184"/>
      <c r="FV377" s="184"/>
      <c r="FW377" s="184"/>
      <c r="FX377" s="184"/>
      <c r="FY377" s="184"/>
      <c r="FZ377" s="184"/>
      <c r="GA377" s="184"/>
      <c r="GB377" s="184"/>
      <c r="GC377" s="184"/>
      <c r="GD377" s="184"/>
      <c r="GE377" s="184"/>
      <c r="GF377" s="184"/>
      <c r="GG377" s="184"/>
      <c r="GH377" s="184"/>
      <c r="GI377" s="184"/>
      <c r="GJ377" s="184"/>
      <c r="GK377" s="184"/>
      <c r="GL377" s="184"/>
      <c r="GM377" s="184"/>
      <c r="GN377" s="184"/>
      <c r="GO377" s="184"/>
      <c r="GP377" s="184"/>
      <c r="GQ377" s="184"/>
      <c r="GR377" s="184"/>
      <c r="GS377" s="184"/>
      <c r="GT377" s="184"/>
      <c r="GU377" s="184"/>
      <c r="GV377" s="184"/>
      <c r="GW377" s="184"/>
      <c r="GX377" s="184"/>
      <c r="GY377" s="184"/>
      <c r="GZ377" s="184"/>
      <c r="HA377" s="184"/>
      <c r="HB377" s="184"/>
      <c r="HC377" s="184"/>
      <c r="HD377" s="184"/>
      <c r="HE377" s="184"/>
      <c r="HF377" s="184"/>
      <c r="HG377" s="184"/>
      <c r="HH377" s="184"/>
      <c r="HI377" s="184"/>
      <c r="HJ377" s="184"/>
      <c r="HK377" s="184"/>
      <c r="HL377" s="184"/>
      <c r="HM377" s="184"/>
      <c r="HN377" s="184"/>
      <c r="HO377" s="184"/>
      <c r="HP377" s="184"/>
      <c r="HQ377" s="184"/>
      <c r="HR377" s="184"/>
      <c r="HS377" s="184"/>
      <c r="HT377" s="184"/>
      <c r="HU377" s="184"/>
      <c r="HV377" s="184"/>
      <c r="HW377" s="184"/>
      <c r="HX377" s="184"/>
      <c r="HY377" s="184"/>
      <c r="HZ377" s="184"/>
      <c r="IA377" s="184"/>
      <c r="IB377" s="184"/>
    </row>
    <row r="378" spans="3:236" ht="13.15" customHeight="1">
      <c r="C378" s="182"/>
      <c r="D378" s="183"/>
      <c r="E378" s="184"/>
      <c r="F378" s="184"/>
      <c r="G378" s="184"/>
      <c r="H378" s="184"/>
      <c r="I378" s="184"/>
      <c r="J378" s="184"/>
      <c r="K378" s="184"/>
      <c r="L378" s="184"/>
      <c r="M378" s="185"/>
      <c r="CM378" s="184"/>
      <c r="CN378" s="184"/>
      <c r="CO378" s="184"/>
      <c r="CP378" s="184"/>
      <c r="CQ378" s="184"/>
      <c r="CR378" s="184"/>
      <c r="CS378" s="184"/>
      <c r="CT378" s="184"/>
      <c r="CU378" s="184"/>
      <c r="CV378" s="184"/>
      <c r="CW378" s="184"/>
      <c r="CX378" s="184"/>
      <c r="CY378" s="184"/>
      <c r="CZ378" s="184"/>
      <c r="DA378" s="184"/>
      <c r="DB378" s="184"/>
      <c r="DC378" s="184"/>
      <c r="DD378" s="184"/>
      <c r="DE378" s="184"/>
      <c r="DF378" s="184"/>
      <c r="DG378" s="184"/>
      <c r="DH378" s="184"/>
      <c r="DI378" s="184"/>
      <c r="DJ378" s="184"/>
      <c r="DK378" s="184"/>
      <c r="DL378" s="184"/>
      <c r="DM378" s="184"/>
      <c r="DN378" s="184"/>
      <c r="DO378" s="184"/>
      <c r="DP378" s="184"/>
      <c r="DQ378" s="184"/>
      <c r="DR378" s="184"/>
      <c r="DS378" s="184"/>
      <c r="DT378" s="184"/>
      <c r="DU378" s="184"/>
      <c r="DV378" s="184"/>
      <c r="DW378" s="184"/>
      <c r="DX378" s="184"/>
      <c r="DY378" s="184"/>
      <c r="DZ378" s="184"/>
      <c r="EA378" s="184"/>
      <c r="EB378" s="184"/>
      <c r="EC378" s="184"/>
      <c r="ED378" s="184"/>
      <c r="EE378" s="184"/>
      <c r="EF378" s="184"/>
      <c r="EG378" s="184"/>
      <c r="EH378" s="184"/>
      <c r="EI378" s="184"/>
      <c r="EJ378" s="184"/>
      <c r="EK378" s="184"/>
      <c r="EL378" s="184"/>
      <c r="EM378" s="184"/>
      <c r="EN378" s="184"/>
      <c r="EO378" s="184"/>
      <c r="EP378" s="184"/>
      <c r="EQ378" s="184"/>
      <c r="ER378" s="184"/>
      <c r="ES378" s="184"/>
      <c r="ET378" s="184"/>
      <c r="EU378" s="184"/>
      <c r="EV378" s="184"/>
      <c r="EW378" s="184"/>
      <c r="EX378" s="184"/>
      <c r="EY378" s="184"/>
      <c r="EZ378" s="184"/>
      <c r="FA378" s="184"/>
      <c r="FB378" s="184"/>
      <c r="FC378" s="184"/>
      <c r="FD378" s="184"/>
      <c r="FE378" s="184"/>
      <c r="FF378" s="184"/>
      <c r="FG378" s="184"/>
      <c r="FH378" s="184"/>
      <c r="FI378" s="184"/>
      <c r="FJ378" s="184"/>
      <c r="FK378" s="184"/>
      <c r="FL378" s="184"/>
      <c r="FM378" s="184"/>
      <c r="FN378" s="184"/>
      <c r="FO378" s="184"/>
      <c r="FP378" s="184"/>
      <c r="FQ378" s="184"/>
      <c r="FR378" s="184"/>
      <c r="FS378" s="184"/>
      <c r="FT378" s="184"/>
      <c r="FU378" s="184"/>
      <c r="FV378" s="184"/>
      <c r="FW378" s="184"/>
      <c r="FX378" s="184"/>
      <c r="FY378" s="184"/>
      <c r="FZ378" s="184"/>
      <c r="GA378" s="184"/>
      <c r="GB378" s="184"/>
      <c r="GC378" s="184"/>
      <c r="GD378" s="184"/>
      <c r="GE378" s="184"/>
      <c r="GF378" s="184"/>
      <c r="GG378" s="184"/>
      <c r="GH378" s="184"/>
      <c r="GI378" s="184"/>
      <c r="GJ378" s="184"/>
      <c r="GK378" s="184"/>
      <c r="GL378" s="184"/>
      <c r="GM378" s="184"/>
      <c r="GN378" s="184"/>
      <c r="GO378" s="184"/>
      <c r="GP378" s="184"/>
      <c r="GQ378" s="184"/>
      <c r="GR378" s="184"/>
      <c r="GS378" s="184"/>
      <c r="GT378" s="184"/>
      <c r="GU378" s="184"/>
      <c r="GV378" s="184"/>
      <c r="GW378" s="184"/>
      <c r="GX378" s="184"/>
      <c r="GY378" s="184"/>
      <c r="GZ378" s="184"/>
      <c r="HA378" s="184"/>
      <c r="HB378" s="184"/>
      <c r="HC378" s="184"/>
      <c r="HD378" s="184"/>
      <c r="HE378" s="184"/>
      <c r="HF378" s="184"/>
      <c r="HG378" s="184"/>
      <c r="HH378" s="184"/>
      <c r="HI378" s="184"/>
      <c r="HJ378" s="184"/>
      <c r="HK378" s="184"/>
      <c r="HL378" s="184"/>
      <c r="HM378" s="184"/>
      <c r="HN378" s="184"/>
      <c r="HO378" s="184"/>
      <c r="HP378" s="184"/>
      <c r="HQ378" s="184"/>
      <c r="HR378" s="184"/>
      <c r="HS378" s="184"/>
      <c r="HT378" s="184"/>
      <c r="HU378" s="184"/>
      <c r="HV378" s="184"/>
      <c r="HW378" s="184"/>
      <c r="HX378" s="184"/>
      <c r="HY378" s="184"/>
      <c r="HZ378" s="184"/>
      <c r="IA378" s="184"/>
      <c r="IB378" s="184"/>
    </row>
    <row r="379" spans="3:236" ht="13.15" customHeight="1">
      <c r="C379" s="182"/>
      <c r="D379" s="183"/>
      <c r="E379" s="184"/>
      <c r="F379" s="184"/>
      <c r="G379" s="184"/>
      <c r="H379" s="184"/>
      <c r="I379" s="184"/>
      <c r="J379" s="184"/>
      <c r="K379" s="184"/>
      <c r="L379" s="184"/>
      <c r="M379" s="185"/>
      <c r="CM379" s="184"/>
      <c r="CN379" s="184"/>
      <c r="CO379" s="184"/>
      <c r="CP379" s="184"/>
      <c r="CQ379" s="184"/>
      <c r="CR379" s="184"/>
      <c r="CS379" s="184"/>
      <c r="CT379" s="184"/>
      <c r="CU379" s="184"/>
      <c r="CV379" s="184"/>
      <c r="CW379" s="184"/>
      <c r="CX379" s="184"/>
      <c r="CY379" s="184"/>
      <c r="CZ379" s="184"/>
      <c r="DA379" s="184"/>
      <c r="DB379" s="184"/>
      <c r="DC379" s="184"/>
      <c r="DD379" s="184"/>
      <c r="DE379" s="184"/>
      <c r="DF379" s="184"/>
      <c r="DG379" s="184"/>
      <c r="DH379" s="184"/>
      <c r="DI379" s="184"/>
      <c r="DJ379" s="184"/>
      <c r="DK379" s="184"/>
      <c r="DL379" s="184"/>
      <c r="DM379" s="184"/>
      <c r="DN379" s="184"/>
      <c r="DO379" s="184"/>
      <c r="DP379" s="184"/>
      <c r="DQ379" s="184"/>
      <c r="DR379" s="184"/>
      <c r="DS379" s="184"/>
      <c r="DT379" s="184"/>
      <c r="DU379" s="184"/>
      <c r="DV379" s="184"/>
      <c r="DW379" s="184"/>
      <c r="DX379" s="184"/>
      <c r="DY379" s="184"/>
      <c r="DZ379" s="184"/>
      <c r="EA379" s="184"/>
      <c r="EB379" s="184"/>
      <c r="EC379" s="184"/>
      <c r="ED379" s="184"/>
      <c r="EE379" s="184"/>
      <c r="EF379" s="184"/>
      <c r="EG379" s="184"/>
      <c r="EH379" s="184"/>
      <c r="EI379" s="184"/>
      <c r="EJ379" s="184"/>
      <c r="EK379" s="184"/>
      <c r="EL379" s="184"/>
      <c r="EM379" s="184"/>
      <c r="EN379" s="184"/>
      <c r="EO379" s="184"/>
      <c r="EP379" s="184"/>
      <c r="EQ379" s="184"/>
      <c r="ER379" s="184"/>
      <c r="ES379" s="184"/>
      <c r="ET379" s="184"/>
      <c r="EU379" s="184"/>
      <c r="EV379" s="184"/>
      <c r="EW379" s="184"/>
      <c r="EX379" s="184"/>
      <c r="EY379" s="184"/>
      <c r="EZ379" s="184"/>
      <c r="FA379" s="184"/>
      <c r="FB379" s="184"/>
      <c r="FC379" s="184"/>
      <c r="FD379" s="184"/>
      <c r="FE379" s="184"/>
      <c r="FF379" s="184"/>
      <c r="FG379" s="184"/>
      <c r="FH379" s="184"/>
      <c r="FI379" s="184"/>
      <c r="FJ379" s="184"/>
      <c r="FK379" s="184"/>
      <c r="FL379" s="184"/>
      <c r="FM379" s="184"/>
      <c r="FN379" s="184"/>
      <c r="FO379" s="184"/>
      <c r="FP379" s="184"/>
      <c r="FQ379" s="184"/>
      <c r="FR379" s="184"/>
      <c r="FS379" s="184"/>
      <c r="FT379" s="184"/>
      <c r="FU379" s="184"/>
      <c r="FV379" s="184"/>
      <c r="FW379" s="184"/>
      <c r="FX379" s="184"/>
      <c r="FY379" s="184"/>
      <c r="FZ379" s="184"/>
      <c r="GA379" s="184"/>
      <c r="GB379" s="184"/>
      <c r="GC379" s="184"/>
      <c r="GD379" s="184"/>
      <c r="GE379" s="184"/>
      <c r="GF379" s="184"/>
      <c r="GG379" s="184"/>
      <c r="GH379" s="184"/>
      <c r="GI379" s="184"/>
      <c r="GJ379" s="184"/>
      <c r="GK379" s="184"/>
      <c r="GL379" s="184"/>
      <c r="GM379" s="184"/>
      <c r="GN379" s="184"/>
      <c r="GO379" s="184"/>
      <c r="GP379" s="184"/>
      <c r="GQ379" s="184"/>
      <c r="GR379" s="184"/>
      <c r="GS379" s="184"/>
      <c r="GT379" s="184"/>
      <c r="GU379" s="184"/>
      <c r="GV379" s="184"/>
      <c r="GW379" s="184"/>
      <c r="GX379" s="184"/>
      <c r="GY379" s="184"/>
      <c r="GZ379" s="184"/>
      <c r="HA379" s="184"/>
      <c r="HB379" s="184"/>
      <c r="HC379" s="184"/>
      <c r="HD379" s="184"/>
      <c r="HE379" s="184"/>
      <c r="HF379" s="184"/>
      <c r="HG379" s="184"/>
      <c r="HH379" s="184"/>
      <c r="HI379" s="184"/>
      <c r="HJ379" s="184"/>
      <c r="HK379" s="184"/>
      <c r="HL379" s="184"/>
      <c r="HM379" s="184"/>
      <c r="HN379" s="184"/>
      <c r="HO379" s="184"/>
      <c r="HP379" s="184"/>
      <c r="HQ379" s="184"/>
      <c r="HR379" s="184"/>
      <c r="HS379" s="184"/>
      <c r="HT379" s="184"/>
      <c r="HU379" s="184"/>
      <c r="HV379" s="184"/>
      <c r="HW379" s="184"/>
      <c r="HX379" s="184"/>
      <c r="HY379" s="184"/>
      <c r="HZ379" s="184"/>
      <c r="IA379" s="184"/>
      <c r="IB379" s="184"/>
    </row>
    <row r="380" spans="3:236" ht="13.15" customHeight="1">
      <c r="C380" s="182"/>
      <c r="D380" s="183"/>
      <c r="E380" s="184"/>
      <c r="F380" s="184"/>
      <c r="G380" s="184"/>
      <c r="H380" s="184"/>
      <c r="I380" s="184"/>
      <c r="J380" s="184"/>
      <c r="K380" s="184"/>
      <c r="L380" s="184"/>
      <c r="M380" s="185"/>
      <c r="CM380" s="184"/>
      <c r="CN380" s="184"/>
      <c r="CO380" s="184"/>
      <c r="CP380" s="184"/>
      <c r="CQ380" s="184"/>
      <c r="CR380" s="184"/>
      <c r="CS380" s="184"/>
      <c r="CT380" s="184"/>
      <c r="CU380" s="184"/>
      <c r="CV380" s="184"/>
      <c r="CW380" s="184"/>
      <c r="CX380" s="184"/>
      <c r="CY380" s="184"/>
      <c r="CZ380" s="184"/>
      <c r="DA380" s="184"/>
      <c r="DB380" s="184"/>
      <c r="DC380" s="184"/>
      <c r="DD380" s="184"/>
      <c r="DE380" s="184"/>
      <c r="DF380" s="184"/>
      <c r="DG380" s="184"/>
      <c r="DH380" s="184"/>
      <c r="DI380" s="184"/>
      <c r="DJ380" s="184"/>
      <c r="DK380" s="184"/>
      <c r="DL380" s="184"/>
      <c r="DM380" s="184"/>
      <c r="DN380" s="184"/>
      <c r="DO380" s="184"/>
      <c r="DP380" s="184"/>
      <c r="DQ380" s="184"/>
      <c r="DR380" s="184"/>
      <c r="DS380" s="184"/>
      <c r="DT380" s="184"/>
      <c r="DU380" s="184"/>
      <c r="DV380" s="184"/>
      <c r="DW380" s="184"/>
      <c r="DX380" s="184"/>
      <c r="DY380" s="184"/>
      <c r="DZ380" s="184"/>
      <c r="EA380" s="184"/>
      <c r="EB380" s="184"/>
      <c r="EC380" s="184"/>
      <c r="ED380" s="184"/>
      <c r="EE380" s="184"/>
      <c r="EF380" s="184"/>
      <c r="EG380" s="184"/>
      <c r="EH380" s="184"/>
      <c r="EI380" s="184"/>
      <c r="EJ380" s="184"/>
      <c r="EK380" s="184"/>
      <c r="EL380" s="184"/>
      <c r="EM380" s="184"/>
      <c r="EN380" s="184"/>
      <c r="EO380" s="184"/>
      <c r="EP380" s="184"/>
      <c r="EQ380" s="184"/>
      <c r="ER380" s="184"/>
      <c r="ES380" s="184"/>
      <c r="ET380" s="184"/>
      <c r="EU380" s="184"/>
      <c r="EV380" s="184"/>
      <c r="EW380" s="184"/>
      <c r="EX380" s="184"/>
      <c r="EY380" s="184"/>
      <c r="EZ380" s="184"/>
      <c r="FA380" s="184"/>
      <c r="FB380" s="184"/>
      <c r="FC380" s="184"/>
      <c r="FD380" s="184"/>
      <c r="FE380" s="184"/>
      <c r="FF380" s="184"/>
      <c r="FG380" s="184"/>
      <c r="FH380" s="184"/>
      <c r="FI380" s="184"/>
      <c r="FJ380" s="184"/>
      <c r="FK380" s="184"/>
      <c r="FL380" s="184"/>
      <c r="FM380" s="184"/>
      <c r="FN380" s="184"/>
      <c r="FO380" s="184"/>
      <c r="FP380" s="184"/>
      <c r="FQ380" s="184"/>
      <c r="FR380" s="184"/>
      <c r="FS380" s="184"/>
      <c r="FT380" s="184"/>
      <c r="FU380" s="184"/>
      <c r="FV380" s="184"/>
      <c r="FW380" s="184"/>
      <c r="FX380" s="184"/>
      <c r="FY380" s="184"/>
      <c r="FZ380" s="184"/>
      <c r="GA380" s="184"/>
      <c r="GB380" s="184"/>
      <c r="GC380" s="184"/>
      <c r="GD380" s="184"/>
      <c r="GE380" s="184"/>
      <c r="GF380" s="184"/>
      <c r="GG380" s="184"/>
      <c r="GH380" s="184"/>
      <c r="GI380" s="184"/>
      <c r="GJ380" s="184"/>
      <c r="GK380" s="184"/>
      <c r="GL380" s="184"/>
      <c r="GM380" s="184"/>
      <c r="GN380" s="184"/>
      <c r="GO380" s="184"/>
      <c r="GP380" s="184"/>
      <c r="GQ380" s="184"/>
      <c r="GR380" s="184"/>
      <c r="GS380" s="184"/>
      <c r="GT380" s="184"/>
      <c r="GU380" s="184"/>
      <c r="GV380" s="184"/>
      <c r="GW380" s="184"/>
      <c r="GX380" s="184"/>
      <c r="GY380" s="184"/>
      <c r="GZ380" s="184"/>
      <c r="HA380" s="184"/>
      <c r="HB380" s="184"/>
      <c r="HC380" s="184"/>
      <c r="HD380" s="184"/>
      <c r="HE380" s="184"/>
      <c r="HF380" s="184"/>
      <c r="HG380" s="184"/>
      <c r="HH380" s="184"/>
      <c r="HI380" s="184"/>
      <c r="HJ380" s="184"/>
      <c r="HK380" s="184"/>
      <c r="HL380" s="184"/>
      <c r="HM380" s="184"/>
      <c r="HN380" s="184"/>
      <c r="HO380" s="184"/>
      <c r="HP380" s="184"/>
      <c r="HQ380" s="184"/>
      <c r="HR380" s="184"/>
      <c r="HS380" s="184"/>
      <c r="HT380" s="184"/>
      <c r="HU380" s="184"/>
      <c r="HV380" s="184"/>
      <c r="HW380" s="184"/>
      <c r="HX380" s="184"/>
      <c r="HY380" s="184"/>
      <c r="HZ380" s="184"/>
      <c r="IA380" s="184"/>
      <c r="IB380" s="184"/>
    </row>
    <row r="381" spans="3:236" ht="13.15" customHeight="1">
      <c r="C381" s="182"/>
      <c r="D381" s="183"/>
      <c r="E381" s="184"/>
      <c r="F381" s="184"/>
      <c r="G381" s="184"/>
      <c r="H381" s="184"/>
      <c r="I381" s="184"/>
      <c r="J381" s="184"/>
      <c r="K381" s="184"/>
      <c r="L381" s="184"/>
      <c r="M381" s="185"/>
      <c r="CM381" s="184"/>
      <c r="CN381" s="184"/>
      <c r="CO381" s="184"/>
      <c r="CP381" s="184"/>
      <c r="CQ381" s="184"/>
      <c r="CR381" s="184"/>
      <c r="CS381" s="184"/>
      <c r="CT381" s="184"/>
      <c r="CU381" s="184"/>
      <c r="CV381" s="184"/>
      <c r="CW381" s="184"/>
      <c r="CX381" s="184"/>
      <c r="CY381" s="184"/>
      <c r="CZ381" s="184"/>
      <c r="DA381" s="184"/>
      <c r="DB381" s="184"/>
      <c r="DC381" s="184"/>
      <c r="DD381" s="184"/>
      <c r="DE381" s="184"/>
      <c r="DF381" s="184"/>
      <c r="DG381" s="184"/>
      <c r="DH381" s="184"/>
      <c r="DI381" s="184"/>
      <c r="DJ381" s="184"/>
      <c r="DK381" s="184"/>
      <c r="DL381" s="184"/>
      <c r="DM381" s="184"/>
      <c r="DN381" s="184"/>
      <c r="DO381" s="184"/>
      <c r="DP381" s="184"/>
      <c r="DQ381" s="184"/>
      <c r="DR381" s="184"/>
      <c r="DS381" s="184"/>
      <c r="DT381" s="184"/>
      <c r="DU381" s="184"/>
      <c r="DV381" s="184"/>
      <c r="DW381" s="184"/>
      <c r="DX381" s="184"/>
      <c r="DY381" s="184"/>
      <c r="DZ381" s="184"/>
      <c r="EA381" s="184"/>
      <c r="EB381" s="184"/>
      <c r="EC381" s="184"/>
      <c r="ED381" s="184"/>
      <c r="EE381" s="184"/>
      <c r="EF381" s="184"/>
      <c r="EG381" s="184"/>
      <c r="EH381" s="184"/>
      <c r="EI381" s="184"/>
      <c r="EJ381" s="184"/>
      <c r="EK381" s="184"/>
      <c r="EL381" s="184"/>
      <c r="EM381" s="184"/>
      <c r="EN381" s="184"/>
      <c r="EO381" s="184"/>
      <c r="EP381" s="184"/>
      <c r="EQ381" s="184"/>
      <c r="ER381" s="184"/>
      <c r="ES381" s="184"/>
      <c r="ET381" s="184"/>
      <c r="EU381" s="184"/>
      <c r="EV381" s="184"/>
      <c r="EW381" s="184"/>
      <c r="EX381" s="184"/>
      <c r="EY381" s="184"/>
      <c r="EZ381" s="184"/>
      <c r="FA381" s="184"/>
      <c r="FB381" s="184"/>
      <c r="FC381" s="184"/>
      <c r="FD381" s="184"/>
      <c r="FE381" s="184"/>
      <c r="FF381" s="184"/>
      <c r="FG381" s="184"/>
      <c r="FH381" s="184"/>
      <c r="FI381" s="184"/>
      <c r="FJ381" s="184"/>
      <c r="FK381" s="184"/>
      <c r="FL381" s="184"/>
      <c r="FM381" s="184"/>
      <c r="FN381" s="184"/>
      <c r="FO381" s="184"/>
      <c r="FP381" s="184"/>
      <c r="FQ381" s="184"/>
      <c r="FR381" s="184"/>
      <c r="FS381" s="184"/>
      <c r="FT381" s="184"/>
      <c r="FU381" s="184"/>
      <c r="FV381" s="184"/>
      <c r="FW381" s="184"/>
      <c r="FX381" s="184"/>
      <c r="FY381" s="184"/>
      <c r="FZ381" s="184"/>
      <c r="GA381" s="184"/>
      <c r="GB381" s="184"/>
      <c r="GC381" s="184"/>
      <c r="GD381" s="184"/>
      <c r="GE381" s="184"/>
      <c r="GF381" s="184"/>
      <c r="GG381" s="184"/>
      <c r="GH381" s="184"/>
      <c r="GI381" s="184"/>
      <c r="GJ381" s="184"/>
      <c r="GK381" s="184"/>
      <c r="GL381" s="184"/>
      <c r="GM381" s="184"/>
      <c r="GN381" s="184"/>
      <c r="GO381" s="184"/>
      <c r="GP381" s="184"/>
      <c r="GQ381" s="184"/>
      <c r="GR381" s="184"/>
      <c r="GS381" s="184"/>
      <c r="GT381" s="184"/>
      <c r="GU381" s="184"/>
      <c r="GV381" s="184"/>
      <c r="GW381" s="184"/>
      <c r="GX381" s="184"/>
      <c r="GY381" s="184"/>
      <c r="GZ381" s="184"/>
      <c r="HA381" s="184"/>
      <c r="HB381" s="184"/>
      <c r="HC381" s="184"/>
      <c r="HD381" s="184"/>
      <c r="HE381" s="184"/>
      <c r="HF381" s="184"/>
      <c r="HG381" s="184"/>
      <c r="HH381" s="184"/>
      <c r="HI381" s="184"/>
      <c r="HJ381" s="184"/>
      <c r="HK381" s="184"/>
      <c r="HL381" s="184"/>
      <c r="HM381" s="184"/>
      <c r="HN381" s="184"/>
      <c r="HO381" s="184"/>
      <c r="HP381" s="184"/>
      <c r="HQ381" s="184"/>
      <c r="HR381" s="184"/>
      <c r="HS381" s="184"/>
      <c r="HT381" s="184"/>
      <c r="HU381" s="184"/>
      <c r="HV381" s="184"/>
      <c r="HW381" s="184"/>
      <c r="HX381" s="184"/>
      <c r="HY381" s="184"/>
      <c r="HZ381" s="184"/>
      <c r="IA381" s="184"/>
      <c r="IB381" s="184"/>
    </row>
    <row r="382" spans="3:236" ht="13.15" customHeight="1">
      <c r="C382" s="182"/>
      <c r="D382" s="183"/>
      <c r="E382" s="184"/>
      <c r="F382" s="184"/>
      <c r="G382" s="184"/>
      <c r="H382" s="184"/>
      <c r="I382" s="184"/>
      <c r="J382" s="184"/>
      <c r="K382" s="184"/>
      <c r="L382" s="184"/>
      <c r="M382" s="185"/>
      <c r="CM382" s="184"/>
      <c r="CN382" s="184"/>
      <c r="CO382" s="184"/>
      <c r="CP382" s="184"/>
      <c r="CQ382" s="184"/>
      <c r="CR382" s="184"/>
      <c r="CS382" s="184"/>
      <c r="CT382" s="184"/>
      <c r="CU382" s="184"/>
      <c r="CV382" s="184"/>
      <c r="CW382" s="184"/>
      <c r="CX382" s="184"/>
      <c r="CY382" s="184"/>
      <c r="CZ382" s="184"/>
      <c r="DA382" s="184"/>
      <c r="DB382" s="184"/>
      <c r="DC382" s="184"/>
      <c r="DD382" s="184"/>
      <c r="DE382" s="184"/>
      <c r="DF382" s="184"/>
      <c r="DG382" s="184"/>
      <c r="DH382" s="184"/>
      <c r="DI382" s="184"/>
      <c r="DJ382" s="184"/>
      <c r="DK382" s="184"/>
      <c r="DL382" s="184"/>
      <c r="DM382" s="184"/>
      <c r="DN382" s="184"/>
      <c r="DO382" s="184"/>
      <c r="DP382" s="184"/>
      <c r="DQ382" s="184"/>
      <c r="DR382" s="184"/>
      <c r="DS382" s="184"/>
      <c r="DT382" s="184"/>
      <c r="DU382" s="184"/>
      <c r="DV382" s="184"/>
      <c r="DW382" s="184"/>
      <c r="DX382" s="184"/>
      <c r="DY382" s="184"/>
      <c r="DZ382" s="184"/>
      <c r="EA382" s="184"/>
      <c r="EB382" s="184"/>
      <c r="EC382" s="184"/>
      <c r="ED382" s="184"/>
      <c r="EE382" s="184"/>
      <c r="EF382" s="184"/>
      <c r="EG382" s="184"/>
      <c r="EH382" s="184"/>
      <c r="EI382" s="184"/>
      <c r="EJ382" s="184"/>
      <c r="EK382" s="184"/>
      <c r="EL382" s="184"/>
      <c r="EM382" s="184"/>
      <c r="EN382" s="184"/>
      <c r="EO382" s="184"/>
      <c r="EP382" s="184"/>
      <c r="EQ382" s="184"/>
      <c r="ER382" s="184"/>
      <c r="ES382" s="184"/>
      <c r="ET382" s="184"/>
      <c r="EU382" s="184"/>
      <c r="EV382" s="184"/>
      <c r="EW382" s="184"/>
      <c r="EX382" s="184"/>
      <c r="EY382" s="184"/>
      <c r="EZ382" s="184"/>
      <c r="FA382" s="184"/>
      <c r="FB382" s="184"/>
      <c r="FC382" s="184"/>
      <c r="FD382" s="184"/>
      <c r="FE382" s="184"/>
      <c r="FF382" s="184"/>
      <c r="FG382" s="184"/>
      <c r="FH382" s="184"/>
      <c r="FI382" s="184"/>
      <c r="FJ382" s="184"/>
      <c r="FK382" s="184"/>
      <c r="FL382" s="184"/>
      <c r="FM382" s="184"/>
      <c r="FN382" s="184"/>
      <c r="FO382" s="184"/>
      <c r="FP382" s="184"/>
      <c r="FQ382" s="184"/>
      <c r="FR382" s="184"/>
      <c r="FS382" s="184"/>
      <c r="FT382" s="184"/>
      <c r="FU382" s="184"/>
      <c r="FV382" s="184"/>
      <c r="FW382" s="184"/>
      <c r="FX382" s="184"/>
      <c r="FY382" s="184"/>
      <c r="FZ382" s="184"/>
      <c r="GA382" s="184"/>
      <c r="GB382" s="184"/>
      <c r="GC382" s="184"/>
      <c r="GD382" s="184"/>
      <c r="GE382" s="184"/>
      <c r="GF382" s="184"/>
      <c r="GG382" s="184"/>
      <c r="GH382" s="184"/>
      <c r="GI382" s="184"/>
      <c r="GJ382" s="184"/>
      <c r="GK382" s="184"/>
      <c r="GL382" s="184"/>
      <c r="GM382" s="184"/>
      <c r="GN382" s="184"/>
      <c r="GO382" s="184"/>
      <c r="GP382" s="184"/>
      <c r="GQ382" s="184"/>
      <c r="GR382" s="184"/>
      <c r="GS382" s="184"/>
      <c r="GT382" s="184"/>
      <c r="GU382" s="184"/>
      <c r="GV382" s="184"/>
      <c r="GW382" s="184"/>
      <c r="GX382" s="184"/>
      <c r="GY382" s="184"/>
      <c r="GZ382" s="184"/>
      <c r="HA382" s="184"/>
      <c r="HB382" s="184"/>
      <c r="HC382" s="184"/>
      <c r="HD382" s="184"/>
      <c r="HE382" s="184"/>
      <c r="HF382" s="184"/>
      <c r="HG382" s="184"/>
      <c r="HH382" s="184"/>
      <c r="HI382" s="184"/>
      <c r="HJ382" s="184"/>
      <c r="HK382" s="184"/>
      <c r="HL382" s="184"/>
      <c r="HM382" s="184"/>
      <c r="HN382" s="184"/>
      <c r="HO382" s="184"/>
      <c r="HP382" s="184"/>
      <c r="HQ382" s="184"/>
      <c r="HR382" s="184"/>
      <c r="HS382" s="184"/>
      <c r="HT382" s="184"/>
      <c r="HU382" s="184"/>
      <c r="HV382" s="184"/>
      <c r="HW382" s="184"/>
      <c r="HX382" s="184"/>
      <c r="HY382" s="184"/>
      <c r="HZ382" s="184"/>
      <c r="IA382" s="184"/>
      <c r="IB382" s="184"/>
    </row>
    <row r="383" spans="3:236" ht="13.15" customHeight="1">
      <c r="C383" s="182"/>
      <c r="D383" s="183"/>
      <c r="E383" s="184"/>
      <c r="F383" s="184"/>
      <c r="G383" s="184"/>
      <c r="H383" s="184"/>
      <c r="I383" s="184"/>
      <c r="J383" s="184"/>
      <c r="K383" s="184"/>
      <c r="L383" s="184"/>
      <c r="M383" s="185"/>
      <c r="CM383" s="184"/>
      <c r="CN383" s="184"/>
      <c r="CO383" s="184"/>
      <c r="CP383" s="184"/>
      <c r="CQ383" s="184"/>
      <c r="CR383" s="184"/>
      <c r="CS383" s="184"/>
      <c r="CT383" s="184"/>
      <c r="CU383" s="184"/>
      <c r="CV383" s="184"/>
      <c r="CW383" s="184"/>
      <c r="CX383" s="184"/>
      <c r="CY383" s="184"/>
      <c r="CZ383" s="184"/>
      <c r="DA383" s="184"/>
      <c r="DB383" s="184"/>
      <c r="DC383" s="184"/>
      <c r="DD383" s="184"/>
      <c r="DE383" s="184"/>
      <c r="DF383" s="184"/>
      <c r="DG383" s="184"/>
      <c r="DH383" s="184"/>
      <c r="DI383" s="184"/>
      <c r="DJ383" s="184"/>
      <c r="DK383" s="184"/>
      <c r="DL383" s="184"/>
      <c r="DM383" s="184"/>
      <c r="DN383" s="184"/>
      <c r="DO383" s="184"/>
      <c r="DP383" s="184"/>
      <c r="DQ383" s="184"/>
      <c r="DR383" s="184"/>
      <c r="DS383" s="184"/>
      <c r="DT383" s="184"/>
      <c r="DU383" s="184"/>
      <c r="DV383" s="184"/>
      <c r="DW383" s="184"/>
      <c r="DX383" s="184"/>
      <c r="DY383" s="184"/>
      <c r="DZ383" s="184"/>
      <c r="EA383" s="184"/>
      <c r="EB383" s="184"/>
      <c r="EC383" s="184"/>
      <c r="ED383" s="184"/>
      <c r="EE383" s="184"/>
      <c r="EF383" s="184"/>
      <c r="EG383" s="184"/>
      <c r="EH383" s="184"/>
      <c r="EI383" s="184"/>
      <c r="EJ383" s="184"/>
      <c r="EK383" s="184"/>
      <c r="EL383" s="184"/>
      <c r="EM383" s="184"/>
      <c r="EN383" s="184"/>
      <c r="EO383" s="184"/>
      <c r="EP383" s="184"/>
      <c r="EQ383" s="184"/>
      <c r="ER383" s="184"/>
      <c r="ES383" s="184"/>
      <c r="ET383" s="184"/>
      <c r="EU383" s="184"/>
      <c r="EV383" s="184"/>
      <c r="EW383" s="184"/>
      <c r="EX383" s="184"/>
      <c r="EY383" s="184"/>
      <c r="EZ383" s="184"/>
      <c r="FA383" s="184"/>
      <c r="FB383" s="184"/>
      <c r="FC383" s="184"/>
      <c r="FD383" s="184"/>
      <c r="FE383" s="184"/>
      <c r="FF383" s="184"/>
      <c r="FG383" s="184"/>
      <c r="FH383" s="184"/>
      <c r="FI383" s="184"/>
      <c r="FJ383" s="184"/>
      <c r="FK383" s="184"/>
      <c r="FL383" s="184"/>
      <c r="FM383" s="184"/>
      <c r="FN383" s="184"/>
      <c r="FO383" s="184"/>
      <c r="FP383" s="184"/>
      <c r="FQ383" s="184"/>
      <c r="FR383" s="184"/>
      <c r="FS383" s="184"/>
      <c r="FT383" s="184"/>
      <c r="FU383" s="184"/>
      <c r="FV383" s="184"/>
      <c r="FW383" s="184"/>
      <c r="FX383" s="184"/>
      <c r="FY383" s="184"/>
      <c r="FZ383" s="184"/>
      <c r="GA383" s="184"/>
      <c r="GB383" s="184"/>
      <c r="GC383" s="184"/>
      <c r="GD383" s="184"/>
      <c r="GE383" s="184"/>
      <c r="GF383" s="184"/>
      <c r="GG383" s="184"/>
      <c r="GH383" s="184"/>
      <c r="GI383" s="184"/>
      <c r="GJ383" s="184"/>
      <c r="GK383" s="184"/>
      <c r="GL383" s="184"/>
      <c r="GM383" s="184"/>
      <c r="GN383" s="184"/>
      <c r="GO383" s="184"/>
      <c r="GP383" s="184"/>
      <c r="GQ383" s="184"/>
      <c r="GR383" s="184"/>
      <c r="GS383" s="184"/>
      <c r="GT383" s="184"/>
      <c r="GU383" s="184"/>
      <c r="GV383" s="184"/>
      <c r="GW383" s="184"/>
      <c r="GX383" s="184"/>
      <c r="GY383" s="184"/>
      <c r="GZ383" s="184"/>
      <c r="HA383" s="184"/>
      <c r="HB383" s="184"/>
      <c r="HC383" s="184"/>
      <c r="HD383" s="184"/>
      <c r="HE383" s="184"/>
      <c r="HF383" s="184"/>
      <c r="HG383" s="184"/>
      <c r="HH383" s="184"/>
      <c r="HI383" s="184"/>
      <c r="HJ383" s="184"/>
      <c r="HK383" s="184"/>
      <c r="HL383" s="184"/>
      <c r="HM383" s="184"/>
      <c r="HN383" s="184"/>
      <c r="HO383" s="184"/>
      <c r="HP383" s="184"/>
      <c r="HQ383" s="184"/>
      <c r="HR383" s="184"/>
      <c r="HS383" s="184"/>
      <c r="HT383" s="184"/>
      <c r="HU383" s="184"/>
      <c r="HV383" s="184"/>
      <c r="HW383" s="184"/>
      <c r="HX383" s="184"/>
      <c r="HY383" s="184"/>
      <c r="HZ383" s="184"/>
      <c r="IA383" s="184"/>
      <c r="IB383" s="184"/>
    </row>
    <row r="384" spans="3:236" ht="13.15" customHeight="1">
      <c r="C384" s="182"/>
      <c r="D384" s="183"/>
      <c r="E384" s="184"/>
      <c r="F384" s="184"/>
      <c r="G384" s="184"/>
      <c r="H384" s="184"/>
      <c r="I384" s="184"/>
      <c r="J384" s="184"/>
      <c r="K384" s="184"/>
      <c r="L384" s="184"/>
      <c r="M384" s="185"/>
      <c r="CM384" s="184"/>
      <c r="CN384" s="184"/>
      <c r="CO384" s="184"/>
      <c r="CP384" s="184"/>
      <c r="CQ384" s="184"/>
      <c r="CR384" s="184"/>
      <c r="CS384" s="184"/>
      <c r="CT384" s="184"/>
      <c r="CU384" s="184"/>
      <c r="CV384" s="184"/>
      <c r="CW384" s="184"/>
      <c r="CX384" s="184"/>
      <c r="CY384" s="184"/>
      <c r="CZ384" s="184"/>
      <c r="DA384" s="184"/>
      <c r="DB384" s="184"/>
      <c r="DC384" s="184"/>
      <c r="DD384" s="184"/>
      <c r="DE384" s="184"/>
      <c r="DF384" s="184"/>
      <c r="DG384" s="184"/>
      <c r="DH384" s="184"/>
      <c r="DI384" s="184"/>
      <c r="DJ384" s="184"/>
      <c r="DK384" s="184"/>
      <c r="DL384" s="184"/>
      <c r="DM384" s="184"/>
      <c r="DN384" s="184"/>
      <c r="DO384" s="184"/>
      <c r="DP384" s="184"/>
      <c r="DQ384" s="184"/>
      <c r="DR384" s="184"/>
      <c r="DS384" s="184"/>
      <c r="DT384" s="184"/>
      <c r="DU384" s="184"/>
      <c r="DV384" s="184"/>
      <c r="DW384" s="184"/>
      <c r="DX384" s="184"/>
      <c r="DY384" s="184"/>
      <c r="DZ384" s="184"/>
      <c r="EA384" s="184"/>
      <c r="EB384" s="184"/>
      <c r="EC384" s="184"/>
      <c r="ED384" s="184"/>
      <c r="EE384" s="184"/>
      <c r="EF384" s="184"/>
      <c r="EG384" s="184"/>
      <c r="EH384" s="184"/>
      <c r="EI384" s="184"/>
      <c r="EJ384" s="184"/>
      <c r="EK384" s="184"/>
      <c r="EL384" s="184"/>
      <c r="EM384" s="184"/>
      <c r="EN384" s="184"/>
      <c r="EO384" s="184"/>
      <c r="EP384" s="184"/>
      <c r="EQ384" s="184"/>
      <c r="ER384" s="184"/>
      <c r="ES384" s="184"/>
      <c r="ET384" s="184"/>
      <c r="EU384" s="184"/>
      <c r="EV384" s="184"/>
      <c r="EW384" s="184"/>
      <c r="EX384" s="184"/>
      <c r="EY384" s="184"/>
      <c r="EZ384" s="184"/>
      <c r="FA384" s="184"/>
      <c r="FB384" s="184"/>
      <c r="FC384" s="184"/>
      <c r="FD384" s="184"/>
      <c r="FE384" s="184"/>
      <c r="FF384" s="184"/>
      <c r="FG384" s="184"/>
      <c r="FH384" s="184"/>
      <c r="FI384" s="184"/>
      <c r="FJ384" s="184"/>
      <c r="FK384" s="184"/>
      <c r="FL384" s="184"/>
      <c r="FM384" s="184"/>
      <c r="FN384" s="184"/>
      <c r="FO384" s="184"/>
      <c r="FP384" s="184"/>
      <c r="FQ384" s="184"/>
      <c r="FR384" s="184"/>
      <c r="FS384" s="184"/>
      <c r="FT384" s="184"/>
      <c r="FU384" s="184"/>
      <c r="FV384" s="184"/>
      <c r="FW384" s="184"/>
      <c r="FX384" s="184"/>
      <c r="FY384" s="184"/>
      <c r="FZ384" s="184"/>
      <c r="GA384" s="184"/>
      <c r="GB384" s="184"/>
      <c r="GC384" s="184"/>
      <c r="GD384" s="184"/>
      <c r="GE384" s="184"/>
      <c r="GF384" s="184"/>
      <c r="GG384" s="184"/>
      <c r="GH384" s="184"/>
      <c r="GI384" s="184"/>
      <c r="GJ384" s="184"/>
      <c r="GK384" s="184"/>
      <c r="GL384" s="184"/>
      <c r="GM384" s="184"/>
      <c r="GN384" s="184"/>
      <c r="GO384" s="184"/>
      <c r="GP384" s="184"/>
      <c r="GQ384" s="184"/>
      <c r="GR384" s="184"/>
      <c r="GS384" s="184"/>
      <c r="GT384" s="184"/>
      <c r="GU384" s="184"/>
      <c r="GV384" s="184"/>
      <c r="GW384" s="184"/>
      <c r="GX384" s="184"/>
      <c r="GY384" s="184"/>
      <c r="GZ384" s="184"/>
      <c r="HA384" s="184"/>
      <c r="HB384" s="184"/>
      <c r="HC384" s="184"/>
      <c r="HD384" s="184"/>
      <c r="HE384" s="184"/>
      <c r="HF384" s="184"/>
      <c r="HG384" s="184"/>
      <c r="HH384" s="184"/>
      <c r="HI384" s="184"/>
      <c r="HJ384" s="184"/>
      <c r="HK384" s="184"/>
      <c r="HL384" s="184"/>
      <c r="HM384" s="184"/>
      <c r="HN384" s="184"/>
      <c r="HO384" s="184"/>
      <c r="HP384" s="184"/>
      <c r="HQ384" s="184"/>
      <c r="HR384" s="184"/>
      <c r="HS384" s="184"/>
      <c r="HT384" s="184"/>
      <c r="HU384" s="184"/>
      <c r="HV384" s="184"/>
      <c r="HW384" s="184"/>
      <c r="HX384" s="184"/>
      <c r="HY384" s="184"/>
      <c r="HZ384" s="184"/>
      <c r="IA384" s="184"/>
      <c r="IB384" s="184"/>
    </row>
    <row r="385" spans="3:236" ht="13.15" customHeight="1">
      <c r="C385" s="182"/>
      <c r="D385" s="183"/>
      <c r="E385" s="184"/>
      <c r="F385" s="184"/>
      <c r="G385" s="184"/>
      <c r="H385" s="184"/>
      <c r="I385" s="184"/>
      <c r="J385" s="184"/>
      <c r="K385" s="184"/>
      <c r="L385" s="184"/>
      <c r="M385" s="185"/>
      <c r="CM385" s="184"/>
      <c r="CN385" s="184"/>
      <c r="CO385" s="184"/>
      <c r="CP385" s="184"/>
      <c r="CQ385" s="184"/>
      <c r="CR385" s="184"/>
      <c r="CS385" s="184"/>
      <c r="CT385" s="184"/>
      <c r="CU385" s="184"/>
      <c r="CV385" s="184"/>
      <c r="CW385" s="184"/>
      <c r="CX385" s="184"/>
      <c r="CY385" s="184"/>
      <c r="CZ385" s="184"/>
      <c r="DA385" s="184"/>
      <c r="DB385" s="184"/>
      <c r="DC385" s="184"/>
      <c r="DD385" s="184"/>
      <c r="DE385" s="184"/>
      <c r="DF385" s="184"/>
      <c r="DG385" s="184"/>
      <c r="DH385" s="184"/>
      <c r="DI385" s="184"/>
      <c r="DJ385" s="184"/>
      <c r="DK385" s="184"/>
      <c r="DL385" s="184"/>
      <c r="DM385" s="184"/>
      <c r="DN385" s="184"/>
      <c r="DO385" s="184"/>
      <c r="DP385" s="184"/>
      <c r="DQ385" s="184"/>
      <c r="DR385" s="184"/>
      <c r="DS385" s="184"/>
      <c r="DT385" s="184"/>
      <c r="DU385" s="184"/>
      <c r="DV385" s="184"/>
      <c r="DW385" s="184"/>
      <c r="DX385" s="184"/>
      <c r="DY385" s="184"/>
      <c r="DZ385" s="184"/>
      <c r="EA385" s="184"/>
      <c r="EB385" s="184"/>
      <c r="EC385" s="184"/>
      <c r="ED385" s="184"/>
      <c r="EE385" s="184"/>
      <c r="EF385" s="184"/>
      <c r="EG385" s="184"/>
      <c r="EH385" s="184"/>
      <c r="EI385" s="184"/>
      <c r="EJ385" s="184"/>
      <c r="EK385" s="184"/>
      <c r="EL385" s="184"/>
      <c r="EM385" s="184"/>
      <c r="EN385" s="184"/>
      <c r="EO385" s="184"/>
      <c r="EP385" s="184"/>
      <c r="EQ385" s="184"/>
      <c r="ER385" s="184"/>
      <c r="ES385" s="184"/>
      <c r="ET385" s="184"/>
      <c r="EU385" s="184"/>
      <c r="EV385" s="184"/>
      <c r="EW385" s="184"/>
      <c r="EX385" s="184"/>
      <c r="EY385" s="184"/>
      <c r="EZ385" s="184"/>
      <c r="FA385" s="184"/>
      <c r="FB385" s="184"/>
      <c r="FC385" s="184"/>
      <c r="FD385" s="184"/>
      <c r="FE385" s="184"/>
      <c r="FF385" s="184"/>
      <c r="FG385" s="184"/>
      <c r="FH385" s="184"/>
      <c r="FI385" s="184"/>
      <c r="FJ385" s="184"/>
      <c r="FK385" s="184"/>
      <c r="FL385" s="184"/>
      <c r="FM385" s="184"/>
      <c r="FN385" s="184"/>
      <c r="FO385" s="184"/>
      <c r="FP385" s="184"/>
      <c r="FQ385" s="184"/>
      <c r="FR385" s="184"/>
      <c r="FS385" s="184"/>
      <c r="FT385" s="184"/>
      <c r="FU385" s="184"/>
      <c r="FV385" s="184"/>
      <c r="FW385" s="184"/>
      <c r="FX385" s="184"/>
      <c r="FY385" s="184"/>
      <c r="FZ385" s="184"/>
      <c r="GA385" s="184"/>
      <c r="GB385" s="184"/>
      <c r="GC385" s="184"/>
      <c r="GD385" s="184"/>
      <c r="GE385" s="184"/>
      <c r="GF385" s="184"/>
      <c r="GG385" s="184"/>
      <c r="GH385" s="184"/>
      <c r="GI385" s="184"/>
      <c r="GJ385" s="184"/>
      <c r="GK385" s="184"/>
      <c r="GL385" s="184"/>
      <c r="GM385" s="184"/>
      <c r="GN385" s="184"/>
      <c r="GO385" s="184"/>
      <c r="GP385" s="184"/>
      <c r="GQ385" s="184"/>
      <c r="GR385" s="184"/>
      <c r="GS385" s="184"/>
      <c r="GT385" s="184"/>
      <c r="GU385" s="184"/>
      <c r="GV385" s="184"/>
      <c r="GW385" s="184"/>
      <c r="GX385" s="184"/>
      <c r="GY385" s="184"/>
      <c r="GZ385" s="184"/>
      <c r="HA385" s="184"/>
      <c r="HB385" s="184"/>
      <c r="HC385" s="184"/>
      <c r="HD385" s="184"/>
      <c r="HE385" s="184"/>
      <c r="HF385" s="184"/>
      <c r="HG385" s="184"/>
      <c r="HH385" s="184"/>
      <c r="HI385" s="184"/>
      <c r="HJ385" s="184"/>
      <c r="HK385" s="184"/>
      <c r="HL385" s="184"/>
      <c r="HM385" s="184"/>
      <c r="HN385" s="184"/>
      <c r="HO385" s="184"/>
      <c r="HP385" s="184"/>
      <c r="HQ385" s="184"/>
      <c r="HR385" s="184"/>
      <c r="HS385" s="184"/>
      <c r="HT385" s="184"/>
      <c r="HU385" s="184"/>
      <c r="HV385" s="184"/>
      <c r="HW385" s="184"/>
      <c r="HX385" s="184"/>
      <c r="HY385" s="184"/>
      <c r="HZ385" s="184"/>
      <c r="IA385" s="184"/>
      <c r="IB385" s="184"/>
    </row>
    <row r="386" spans="3:236" ht="13.15" customHeight="1">
      <c r="C386" s="182"/>
      <c r="D386" s="183"/>
      <c r="E386" s="184"/>
      <c r="F386" s="184"/>
      <c r="G386" s="184"/>
      <c r="H386" s="184"/>
      <c r="I386" s="184"/>
      <c r="J386" s="184"/>
      <c r="K386" s="184"/>
      <c r="L386" s="184"/>
      <c r="M386" s="185"/>
      <c r="CM386" s="184"/>
      <c r="CN386" s="184"/>
      <c r="CO386" s="184"/>
      <c r="CP386" s="184"/>
      <c r="CQ386" s="184"/>
      <c r="CR386" s="184"/>
      <c r="CS386" s="184"/>
      <c r="CT386" s="184"/>
      <c r="CU386" s="184"/>
      <c r="CV386" s="184"/>
      <c r="CW386" s="184"/>
      <c r="CX386" s="184"/>
      <c r="CY386" s="184"/>
      <c r="CZ386" s="184"/>
      <c r="DA386" s="184"/>
      <c r="DB386" s="184"/>
      <c r="DC386" s="184"/>
      <c r="DD386" s="184"/>
      <c r="DE386" s="184"/>
      <c r="DF386" s="184"/>
      <c r="DG386" s="184"/>
      <c r="DH386" s="184"/>
      <c r="DI386" s="184"/>
      <c r="DJ386" s="184"/>
      <c r="DK386" s="184"/>
      <c r="DL386" s="184"/>
      <c r="DM386" s="184"/>
      <c r="DN386" s="184"/>
      <c r="DO386" s="184"/>
      <c r="DP386" s="184"/>
      <c r="DQ386" s="184"/>
      <c r="DR386" s="184"/>
      <c r="DS386" s="184"/>
      <c r="DT386" s="184"/>
      <c r="DU386" s="184"/>
      <c r="DV386" s="184"/>
      <c r="DW386" s="184"/>
      <c r="DX386" s="184"/>
      <c r="DY386" s="184"/>
      <c r="DZ386" s="184"/>
      <c r="EA386" s="184"/>
      <c r="EB386" s="184"/>
      <c r="EC386" s="184"/>
      <c r="ED386" s="184"/>
      <c r="EE386" s="184"/>
      <c r="EF386" s="184"/>
      <c r="EG386" s="184"/>
      <c r="EH386" s="184"/>
      <c r="EI386" s="184"/>
      <c r="EJ386" s="184"/>
      <c r="EK386" s="184"/>
      <c r="EL386" s="184"/>
      <c r="EM386" s="184"/>
      <c r="EN386" s="184"/>
      <c r="EO386" s="184"/>
      <c r="EP386" s="184"/>
      <c r="EQ386" s="184"/>
      <c r="ER386" s="184"/>
      <c r="ES386" s="184"/>
      <c r="ET386" s="184"/>
      <c r="EU386" s="184"/>
      <c r="EV386" s="184"/>
      <c r="EW386" s="184"/>
      <c r="EX386" s="184"/>
      <c r="EY386" s="184"/>
      <c r="EZ386" s="184"/>
      <c r="FA386" s="184"/>
      <c r="FB386" s="184"/>
      <c r="FC386" s="184"/>
      <c r="FD386" s="184"/>
      <c r="FE386" s="184"/>
      <c r="FF386" s="184"/>
      <c r="FG386" s="184"/>
      <c r="FH386" s="184"/>
      <c r="FI386" s="184"/>
      <c r="FJ386" s="184"/>
      <c r="FK386" s="184"/>
      <c r="FL386" s="184"/>
      <c r="FM386" s="184"/>
      <c r="FN386" s="184"/>
      <c r="FO386" s="184"/>
      <c r="FP386" s="184"/>
      <c r="FQ386" s="184"/>
      <c r="FR386" s="184"/>
      <c r="FS386" s="184"/>
      <c r="FT386" s="184"/>
      <c r="FU386" s="184"/>
      <c r="FV386" s="184"/>
      <c r="FW386" s="184"/>
      <c r="FX386" s="184"/>
      <c r="FY386" s="184"/>
      <c r="FZ386" s="184"/>
      <c r="GA386" s="184"/>
      <c r="GB386" s="184"/>
      <c r="GC386" s="184"/>
      <c r="GD386" s="184"/>
      <c r="GE386" s="184"/>
      <c r="GF386" s="184"/>
      <c r="GG386" s="184"/>
      <c r="GH386" s="184"/>
      <c r="GI386" s="184"/>
      <c r="GJ386" s="184"/>
      <c r="GK386" s="184"/>
      <c r="GL386" s="184"/>
      <c r="GM386" s="184"/>
      <c r="GN386" s="184"/>
      <c r="GO386" s="184"/>
      <c r="GP386" s="184"/>
      <c r="GQ386" s="184"/>
      <c r="GR386" s="184"/>
      <c r="GS386" s="184"/>
      <c r="GT386" s="184"/>
      <c r="GU386" s="184"/>
      <c r="GV386" s="184"/>
      <c r="GW386" s="184"/>
      <c r="GX386" s="184"/>
      <c r="GY386" s="184"/>
      <c r="GZ386" s="184"/>
      <c r="HA386" s="184"/>
      <c r="HB386" s="184"/>
      <c r="HC386" s="184"/>
      <c r="HD386" s="184"/>
      <c r="HE386" s="184"/>
      <c r="HF386" s="184"/>
      <c r="HG386" s="184"/>
      <c r="HH386" s="184"/>
      <c r="HI386" s="184"/>
      <c r="HJ386" s="184"/>
      <c r="HK386" s="184"/>
      <c r="HL386" s="184"/>
      <c r="HM386" s="184"/>
      <c r="HN386" s="184"/>
      <c r="HO386" s="184"/>
      <c r="HP386" s="184"/>
      <c r="HQ386" s="184"/>
      <c r="HR386" s="184"/>
      <c r="HS386" s="184"/>
      <c r="HT386" s="184"/>
      <c r="HU386" s="184"/>
      <c r="HV386" s="184"/>
      <c r="HW386" s="184"/>
      <c r="HX386" s="184"/>
      <c r="HY386" s="184"/>
      <c r="HZ386" s="184"/>
      <c r="IA386" s="184"/>
      <c r="IB386" s="184"/>
    </row>
    <row r="387" spans="3:236" ht="13.15" customHeight="1">
      <c r="C387" s="182"/>
      <c r="D387" s="183"/>
      <c r="E387" s="184"/>
      <c r="F387" s="184"/>
      <c r="G387" s="184"/>
      <c r="H387" s="184"/>
      <c r="I387" s="184"/>
      <c r="J387" s="184"/>
      <c r="K387" s="184"/>
      <c r="L387" s="184"/>
      <c r="M387" s="185"/>
      <c r="CM387" s="184"/>
      <c r="CN387" s="184"/>
      <c r="CO387" s="184"/>
      <c r="CP387" s="184"/>
      <c r="CQ387" s="184"/>
      <c r="CR387" s="184"/>
      <c r="CS387" s="184"/>
      <c r="CT387" s="184"/>
      <c r="CU387" s="184"/>
      <c r="CV387" s="184"/>
      <c r="CW387" s="184"/>
      <c r="CX387" s="184"/>
      <c r="CY387" s="184"/>
      <c r="CZ387" s="184"/>
      <c r="DA387" s="184"/>
      <c r="DB387" s="184"/>
      <c r="DC387" s="184"/>
      <c r="DD387" s="184"/>
      <c r="DE387" s="184"/>
      <c r="DF387" s="184"/>
      <c r="DG387" s="184"/>
      <c r="DH387" s="184"/>
      <c r="DI387" s="184"/>
      <c r="DJ387" s="184"/>
      <c r="DK387" s="184"/>
      <c r="DL387" s="184"/>
      <c r="DM387" s="184"/>
      <c r="DN387" s="184"/>
      <c r="DO387" s="184"/>
      <c r="DP387" s="184"/>
      <c r="DQ387" s="184"/>
      <c r="DR387" s="184"/>
      <c r="DS387" s="184"/>
      <c r="DT387" s="184"/>
      <c r="DU387" s="184"/>
      <c r="DV387" s="184"/>
      <c r="DW387" s="184"/>
      <c r="DX387" s="184"/>
      <c r="DY387" s="184"/>
      <c r="DZ387" s="184"/>
      <c r="EA387" s="184"/>
      <c r="EB387" s="184"/>
      <c r="EC387" s="184"/>
      <c r="ED387" s="184"/>
      <c r="EE387" s="184"/>
      <c r="EF387" s="184"/>
      <c r="EG387" s="184"/>
      <c r="EH387" s="184"/>
      <c r="EI387" s="184"/>
      <c r="EJ387" s="184"/>
      <c r="EK387" s="184"/>
      <c r="EL387" s="184"/>
      <c r="EM387" s="184"/>
      <c r="EN387" s="184"/>
      <c r="EO387" s="184"/>
      <c r="EP387" s="184"/>
      <c r="EQ387" s="184"/>
      <c r="ER387" s="184"/>
      <c r="ES387" s="184"/>
      <c r="ET387" s="184"/>
      <c r="EU387" s="184"/>
      <c r="EV387" s="184"/>
      <c r="EW387" s="184"/>
      <c r="EX387" s="184"/>
      <c r="EY387" s="184"/>
      <c r="EZ387" s="184"/>
      <c r="FA387" s="184"/>
      <c r="FB387" s="184"/>
      <c r="FC387" s="184"/>
      <c r="FD387" s="184"/>
      <c r="FE387" s="184"/>
      <c r="FF387" s="184"/>
      <c r="FG387" s="184"/>
      <c r="FH387" s="184"/>
      <c r="FI387" s="184"/>
      <c r="FJ387" s="184"/>
      <c r="FK387" s="184"/>
      <c r="FL387" s="184"/>
      <c r="FM387" s="184"/>
      <c r="FN387" s="184"/>
      <c r="FO387" s="184"/>
      <c r="FP387" s="184"/>
      <c r="FQ387" s="184"/>
      <c r="FR387" s="184"/>
      <c r="FS387" s="184"/>
      <c r="FT387" s="184"/>
      <c r="FU387" s="184"/>
      <c r="FV387" s="184"/>
      <c r="FW387" s="184"/>
      <c r="FX387" s="184"/>
      <c r="FY387" s="184"/>
      <c r="FZ387" s="184"/>
      <c r="GA387" s="184"/>
      <c r="GB387" s="184"/>
      <c r="GC387" s="184"/>
      <c r="GD387" s="184"/>
      <c r="GE387" s="184"/>
      <c r="GF387" s="184"/>
      <c r="GG387" s="184"/>
      <c r="GH387" s="184"/>
      <c r="GI387" s="184"/>
      <c r="GJ387" s="184"/>
      <c r="GK387" s="184"/>
      <c r="GL387" s="184"/>
      <c r="GM387" s="184"/>
      <c r="GN387" s="184"/>
      <c r="GO387" s="184"/>
      <c r="GP387" s="184"/>
      <c r="GQ387" s="184"/>
      <c r="GR387" s="184"/>
      <c r="GS387" s="184"/>
      <c r="GT387" s="184"/>
      <c r="GU387" s="184"/>
      <c r="GV387" s="184"/>
      <c r="GW387" s="184"/>
      <c r="GX387" s="184"/>
      <c r="GY387" s="184"/>
      <c r="GZ387" s="184"/>
      <c r="HA387" s="184"/>
      <c r="HB387" s="184"/>
      <c r="HC387" s="184"/>
      <c r="HD387" s="184"/>
      <c r="HE387" s="184"/>
      <c r="HF387" s="184"/>
      <c r="HG387" s="184"/>
      <c r="HH387" s="184"/>
      <c r="HI387" s="184"/>
      <c r="HJ387" s="184"/>
      <c r="HK387" s="184"/>
      <c r="HL387" s="184"/>
      <c r="HM387" s="184"/>
      <c r="HN387" s="184"/>
      <c r="HO387" s="184"/>
      <c r="HP387" s="184"/>
      <c r="HQ387" s="184"/>
      <c r="HR387" s="184"/>
      <c r="HS387" s="184"/>
      <c r="HT387" s="184"/>
      <c r="HU387" s="184"/>
      <c r="HV387" s="184"/>
      <c r="HW387" s="184"/>
      <c r="HX387" s="184"/>
      <c r="HY387" s="184"/>
      <c r="HZ387" s="184"/>
      <c r="IA387" s="184"/>
      <c r="IB387" s="184"/>
    </row>
    <row r="388" spans="3:236" ht="13.15" customHeight="1">
      <c r="C388" s="182"/>
      <c r="D388" s="183"/>
      <c r="E388" s="184"/>
      <c r="F388" s="184"/>
      <c r="G388" s="184"/>
      <c r="H388" s="184"/>
      <c r="I388" s="184"/>
      <c r="J388" s="184"/>
      <c r="K388" s="184"/>
      <c r="L388" s="184"/>
      <c r="M388" s="185"/>
      <c r="CM388" s="184"/>
      <c r="CN388" s="184"/>
      <c r="CO388" s="184"/>
      <c r="CP388" s="184"/>
      <c r="CQ388" s="184"/>
      <c r="CR388" s="184"/>
      <c r="CS388" s="184"/>
      <c r="CT388" s="184"/>
      <c r="CU388" s="184"/>
      <c r="CV388" s="184"/>
      <c r="CW388" s="184"/>
      <c r="CX388" s="184"/>
      <c r="CY388" s="184"/>
      <c r="CZ388" s="184"/>
      <c r="DA388" s="184"/>
      <c r="DB388" s="184"/>
      <c r="DC388" s="184"/>
      <c r="DD388" s="184"/>
      <c r="DE388" s="184"/>
      <c r="DF388" s="184"/>
      <c r="DG388" s="184"/>
      <c r="DH388" s="184"/>
      <c r="DI388" s="184"/>
      <c r="DJ388" s="184"/>
      <c r="DK388" s="184"/>
      <c r="DL388" s="184"/>
      <c r="DM388" s="184"/>
      <c r="DN388" s="184"/>
      <c r="DO388" s="184"/>
      <c r="DP388" s="184"/>
      <c r="DQ388" s="184"/>
      <c r="DR388" s="184"/>
      <c r="DS388" s="184"/>
      <c r="DT388" s="184"/>
      <c r="DU388" s="184"/>
      <c r="DV388" s="184"/>
      <c r="DW388" s="184"/>
      <c r="DX388" s="184"/>
      <c r="DY388" s="184"/>
      <c r="DZ388" s="184"/>
      <c r="EA388" s="184"/>
      <c r="EB388" s="184"/>
      <c r="EC388" s="184"/>
      <c r="ED388" s="184"/>
      <c r="EE388" s="184"/>
      <c r="EF388" s="184"/>
      <c r="EG388" s="184"/>
      <c r="EH388" s="184"/>
      <c r="EI388" s="184"/>
      <c r="EJ388" s="184"/>
      <c r="EK388" s="184"/>
      <c r="EL388" s="184"/>
      <c r="EM388" s="184"/>
      <c r="EN388" s="184"/>
      <c r="EO388" s="184"/>
      <c r="EP388" s="184"/>
      <c r="EQ388" s="184"/>
      <c r="ER388" s="184"/>
      <c r="ES388" s="184"/>
      <c r="ET388" s="184"/>
      <c r="EU388" s="184"/>
      <c r="EV388" s="184"/>
      <c r="EW388" s="184"/>
      <c r="EX388" s="184"/>
      <c r="EY388" s="184"/>
      <c r="EZ388" s="184"/>
      <c r="FA388" s="184"/>
      <c r="FB388" s="184"/>
      <c r="FC388" s="184"/>
      <c r="FD388" s="184"/>
      <c r="FE388" s="184"/>
      <c r="FF388" s="184"/>
      <c r="FG388" s="184"/>
      <c r="FH388" s="184"/>
      <c r="FI388" s="184"/>
      <c r="FJ388" s="184"/>
      <c r="FK388" s="184"/>
      <c r="FL388" s="184"/>
      <c r="FM388" s="184"/>
      <c r="FN388" s="184"/>
      <c r="FO388" s="184"/>
      <c r="FP388" s="184"/>
      <c r="FQ388" s="184"/>
      <c r="FR388" s="184"/>
      <c r="FS388" s="184"/>
      <c r="FT388" s="184"/>
      <c r="FU388" s="184"/>
      <c r="FV388" s="184"/>
      <c r="FW388" s="184"/>
      <c r="FX388" s="184"/>
      <c r="FY388" s="184"/>
      <c r="FZ388" s="184"/>
      <c r="GA388" s="184"/>
      <c r="GB388" s="184"/>
      <c r="GC388" s="184"/>
      <c r="GD388" s="184"/>
      <c r="GE388" s="184"/>
      <c r="GF388" s="184"/>
      <c r="GG388" s="184"/>
      <c r="GH388" s="184"/>
      <c r="GI388" s="184"/>
      <c r="GJ388" s="184"/>
      <c r="GK388" s="184"/>
      <c r="GL388" s="184"/>
      <c r="GM388" s="184"/>
      <c r="GN388" s="184"/>
      <c r="GO388" s="184"/>
      <c r="GP388" s="184"/>
      <c r="GQ388" s="184"/>
      <c r="GR388" s="184"/>
      <c r="GS388" s="184"/>
      <c r="GT388" s="184"/>
      <c r="GU388" s="184"/>
      <c r="GV388" s="184"/>
      <c r="GW388" s="184"/>
      <c r="GX388" s="184"/>
      <c r="GY388" s="184"/>
      <c r="GZ388" s="184"/>
      <c r="HA388" s="184"/>
      <c r="HB388" s="184"/>
      <c r="HC388" s="184"/>
      <c r="HD388" s="184"/>
      <c r="HE388" s="184"/>
      <c r="HF388" s="184"/>
      <c r="HG388" s="184"/>
      <c r="HH388" s="184"/>
      <c r="HI388" s="184"/>
      <c r="HJ388" s="184"/>
      <c r="HK388" s="184"/>
      <c r="HL388" s="184"/>
      <c r="HM388" s="184"/>
      <c r="HN388" s="184"/>
      <c r="HO388" s="184"/>
      <c r="HP388" s="184"/>
      <c r="HQ388" s="184"/>
      <c r="HR388" s="184"/>
      <c r="HS388" s="184"/>
      <c r="HT388" s="184"/>
      <c r="HU388" s="184"/>
      <c r="HV388" s="184"/>
      <c r="HW388" s="184"/>
      <c r="HX388" s="184"/>
      <c r="HY388" s="184"/>
      <c r="HZ388" s="184"/>
      <c r="IA388" s="184"/>
      <c r="IB388" s="184"/>
    </row>
    <row r="389" spans="3:236" ht="13.15" customHeight="1">
      <c r="C389" s="182"/>
      <c r="D389" s="183"/>
      <c r="E389" s="184"/>
      <c r="F389" s="184"/>
      <c r="G389" s="184"/>
      <c r="H389" s="184"/>
      <c r="I389" s="184"/>
      <c r="J389" s="184"/>
      <c r="K389" s="184"/>
      <c r="L389" s="184"/>
      <c r="M389" s="185"/>
      <c r="CM389" s="184"/>
      <c r="CN389" s="184"/>
      <c r="CO389" s="184"/>
      <c r="CP389" s="184"/>
      <c r="CQ389" s="184"/>
      <c r="CR389" s="184"/>
      <c r="CS389" s="184"/>
      <c r="CT389" s="184"/>
      <c r="CU389" s="184"/>
      <c r="CV389" s="184"/>
      <c r="CW389" s="184"/>
      <c r="CX389" s="184"/>
      <c r="CY389" s="184"/>
      <c r="CZ389" s="184"/>
      <c r="DA389" s="184"/>
      <c r="DB389" s="184"/>
      <c r="DC389" s="184"/>
      <c r="DD389" s="184"/>
      <c r="DE389" s="184"/>
      <c r="DF389" s="184"/>
      <c r="DG389" s="184"/>
      <c r="DH389" s="184"/>
      <c r="DI389" s="184"/>
      <c r="DJ389" s="184"/>
      <c r="DK389" s="184"/>
      <c r="DL389" s="184"/>
      <c r="DM389" s="184"/>
      <c r="DN389" s="184"/>
      <c r="DO389" s="184"/>
      <c r="DP389" s="184"/>
      <c r="DQ389" s="184"/>
      <c r="DR389" s="184"/>
      <c r="DS389" s="184"/>
      <c r="DT389" s="184"/>
      <c r="DU389" s="184"/>
      <c r="DV389" s="184"/>
      <c r="DW389" s="184"/>
      <c r="DX389" s="184"/>
      <c r="DY389" s="184"/>
      <c r="DZ389" s="184"/>
      <c r="EA389" s="184"/>
      <c r="EB389" s="184"/>
      <c r="EC389" s="184"/>
      <c r="ED389" s="184"/>
      <c r="EE389" s="184"/>
      <c r="EF389" s="184"/>
      <c r="EG389" s="184"/>
      <c r="EH389" s="184"/>
      <c r="EI389" s="184"/>
      <c r="EJ389" s="184"/>
      <c r="EK389" s="184"/>
      <c r="EL389" s="184"/>
      <c r="EM389" s="184"/>
      <c r="EN389" s="184"/>
      <c r="EO389" s="184"/>
      <c r="EP389" s="184"/>
      <c r="EQ389" s="184"/>
      <c r="ER389" s="184"/>
      <c r="ES389" s="184"/>
      <c r="ET389" s="184"/>
      <c r="EU389" s="184"/>
      <c r="EV389" s="184"/>
      <c r="EW389" s="184"/>
      <c r="EX389" s="184"/>
      <c r="EY389" s="184"/>
      <c r="EZ389" s="184"/>
      <c r="FA389" s="184"/>
      <c r="FB389" s="184"/>
      <c r="FC389" s="184"/>
      <c r="FD389" s="184"/>
      <c r="FE389" s="184"/>
      <c r="FF389" s="184"/>
      <c r="FG389" s="184"/>
      <c r="FH389" s="184"/>
      <c r="FI389" s="184"/>
      <c r="FJ389" s="184"/>
      <c r="FK389" s="184"/>
      <c r="FL389" s="184"/>
      <c r="FM389" s="184"/>
      <c r="FN389" s="184"/>
      <c r="FO389" s="184"/>
      <c r="FP389" s="184"/>
      <c r="FQ389" s="184"/>
      <c r="FR389" s="184"/>
      <c r="FS389" s="184"/>
      <c r="FT389" s="184"/>
      <c r="FU389" s="184"/>
      <c r="FV389" s="184"/>
      <c r="FW389" s="184"/>
      <c r="FX389" s="184"/>
      <c r="FY389" s="184"/>
      <c r="FZ389" s="184"/>
      <c r="GA389" s="184"/>
      <c r="GB389" s="184"/>
      <c r="GC389" s="184"/>
      <c r="GD389" s="184"/>
      <c r="GE389" s="184"/>
      <c r="GF389" s="184"/>
      <c r="GG389" s="184"/>
      <c r="GH389" s="184"/>
      <c r="GI389" s="184"/>
      <c r="GJ389" s="184"/>
      <c r="GK389" s="184"/>
      <c r="GL389" s="184"/>
      <c r="GM389" s="184"/>
      <c r="GN389" s="184"/>
      <c r="GO389" s="184"/>
      <c r="GP389" s="184"/>
      <c r="GQ389" s="184"/>
      <c r="GR389" s="184"/>
      <c r="GS389" s="184"/>
      <c r="GT389" s="184"/>
      <c r="GU389" s="184"/>
      <c r="GV389" s="184"/>
      <c r="GW389" s="184"/>
      <c r="GX389" s="184"/>
      <c r="GY389" s="184"/>
      <c r="GZ389" s="184"/>
      <c r="HA389" s="184"/>
      <c r="HB389" s="184"/>
      <c r="HC389" s="184"/>
      <c r="HD389" s="184"/>
      <c r="HE389" s="184"/>
      <c r="HF389" s="184"/>
      <c r="HG389" s="184"/>
      <c r="HH389" s="184"/>
      <c r="HI389" s="184"/>
      <c r="HJ389" s="184"/>
      <c r="HK389" s="184"/>
      <c r="HL389" s="184"/>
      <c r="HM389" s="184"/>
      <c r="HN389" s="184"/>
      <c r="HO389" s="184"/>
      <c r="HP389" s="184"/>
      <c r="HQ389" s="184"/>
      <c r="HR389" s="184"/>
      <c r="HS389" s="184"/>
      <c r="HT389" s="184"/>
      <c r="HU389" s="184"/>
      <c r="HV389" s="184"/>
      <c r="HW389" s="184"/>
      <c r="HX389" s="184"/>
      <c r="HY389" s="184"/>
      <c r="HZ389" s="184"/>
      <c r="IA389" s="184"/>
      <c r="IB389" s="184"/>
    </row>
    <row r="390" spans="3:236" ht="13.15" customHeight="1">
      <c r="C390" s="182"/>
      <c r="D390" s="183"/>
      <c r="E390" s="184"/>
      <c r="F390" s="184"/>
      <c r="G390" s="184"/>
      <c r="H390" s="184"/>
      <c r="I390" s="184"/>
      <c r="J390" s="184"/>
      <c r="K390" s="184"/>
      <c r="L390" s="184"/>
      <c r="M390" s="185"/>
      <c r="CM390" s="184"/>
      <c r="CN390" s="184"/>
      <c r="CO390" s="184"/>
      <c r="CP390" s="184"/>
      <c r="CQ390" s="184"/>
      <c r="CR390" s="184"/>
      <c r="CS390" s="184"/>
      <c r="CT390" s="184"/>
      <c r="CU390" s="184"/>
      <c r="CV390" s="184"/>
      <c r="CW390" s="184"/>
      <c r="CX390" s="184"/>
      <c r="CY390" s="184"/>
      <c r="CZ390" s="184"/>
      <c r="DA390" s="184"/>
      <c r="DB390" s="184"/>
      <c r="DC390" s="184"/>
      <c r="DD390" s="184"/>
      <c r="DE390" s="184"/>
      <c r="DF390" s="184"/>
      <c r="DG390" s="184"/>
      <c r="DH390" s="184"/>
      <c r="DI390" s="184"/>
      <c r="DJ390" s="184"/>
      <c r="DK390" s="184"/>
      <c r="DL390" s="184"/>
      <c r="DM390" s="184"/>
      <c r="DN390" s="184"/>
      <c r="DO390" s="184"/>
      <c r="DP390" s="184"/>
      <c r="DQ390" s="184"/>
      <c r="DR390" s="184"/>
      <c r="DS390" s="184"/>
      <c r="DT390" s="184"/>
      <c r="DU390" s="184"/>
      <c r="DV390" s="184"/>
      <c r="DW390" s="184"/>
      <c r="DX390" s="184"/>
      <c r="DY390" s="184"/>
      <c r="DZ390" s="184"/>
      <c r="EA390" s="184"/>
      <c r="EB390" s="184"/>
      <c r="EC390" s="184"/>
      <c r="ED390" s="184"/>
      <c r="EE390" s="184"/>
      <c r="EF390" s="184"/>
      <c r="EG390" s="184"/>
      <c r="EH390" s="184"/>
      <c r="EI390" s="184"/>
      <c r="EJ390" s="184"/>
      <c r="EK390" s="184"/>
      <c r="EL390" s="184"/>
      <c r="EM390" s="184"/>
      <c r="EN390" s="184"/>
      <c r="EO390" s="184"/>
      <c r="EP390" s="184"/>
      <c r="EQ390" s="184"/>
      <c r="ER390" s="184"/>
      <c r="ES390" s="184"/>
      <c r="ET390" s="184"/>
      <c r="EU390" s="184"/>
      <c r="EV390" s="184"/>
      <c r="EW390" s="184"/>
      <c r="EX390" s="184"/>
      <c r="EY390" s="184"/>
      <c r="EZ390" s="184"/>
      <c r="FA390" s="184"/>
      <c r="FB390" s="184"/>
      <c r="FC390" s="184"/>
      <c r="FD390" s="184"/>
      <c r="FE390" s="184"/>
      <c r="FF390" s="184"/>
      <c r="FG390" s="184"/>
      <c r="FH390" s="184"/>
      <c r="FI390" s="184"/>
      <c r="FJ390" s="184"/>
      <c r="FK390" s="184"/>
      <c r="FL390" s="184"/>
      <c r="FM390" s="184"/>
      <c r="FN390" s="184"/>
      <c r="FO390" s="184"/>
      <c r="FP390" s="184"/>
      <c r="FQ390" s="184"/>
      <c r="FR390" s="184"/>
      <c r="FS390" s="184"/>
      <c r="FT390" s="184"/>
      <c r="FU390" s="184"/>
      <c r="FV390" s="184"/>
      <c r="FW390" s="184"/>
      <c r="FX390" s="184"/>
      <c r="FY390" s="184"/>
      <c r="FZ390" s="184"/>
      <c r="GA390" s="184"/>
      <c r="GB390" s="184"/>
      <c r="GC390" s="184"/>
      <c r="GD390" s="184"/>
      <c r="GE390" s="184"/>
      <c r="GF390" s="184"/>
      <c r="GG390" s="184"/>
      <c r="GH390" s="184"/>
      <c r="GI390" s="184"/>
      <c r="GJ390" s="184"/>
      <c r="GK390" s="184"/>
      <c r="GL390" s="184"/>
      <c r="GM390" s="184"/>
      <c r="GN390" s="184"/>
      <c r="GO390" s="184"/>
      <c r="GP390" s="184"/>
      <c r="GQ390" s="184"/>
      <c r="GR390" s="184"/>
      <c r="GS390" s="184"/>
      <c r="GT390" s="184"/>
      <c r="GU390" s="184"/>
      <c r="GV390" s="184"/>
      <c r="GW390" s="184"/>
      <c r="GX390" s="184"/>
      <c r="GY390" s="184"/>
      <c r="GZ390" s="184"/>
      <c r="HA390" s="184"/>
      <c r="HB390" s="184"/>
      <c r="HC390" s="184"/>
      <c r="HD390" s="184"/>
      <c r="HE390" s="184"/>
      <c r="HF390" s="184"/>
      <c r="HG390" s="184"/>
      <c r="HH390" s="184"/>
      <c r="HI390" s="184"/>
      <c r="HJ390" s="184"/>
      <c r="HK390" s="184"/>
      <c r="HL390" s="184"/>
      <c r="HM390" s="184"/>
      <c r="HN390" s="184"/>
      <c r="HO390" s="184"/>
      <c r="HP390" s="184"/>
      <c r="HQ390" s="184"/>
      <c r="HR390" s="184"/>
      <c r="HS390" s="184"/>
      <c r="HT390" s="184"/>
      <c r="HU390" s="184"/>
      <c r="HV390" s="184"/>
      <c r="HW390" s="184"/>
      <c r="HX390" s="184"/>
      <c r="HY390" s="184"/>
      <c r="HZ390" s="184"/>
      <c r="IA390" s="184"/>
      <c r="IB390" s="184"/>
    </row>
    <row r="391" spans="3:236" ht="13.15" customHeight="1">
      <c r="C391" s="182"/>
      <c r="D391" s="183"/>
      <c r="E391" s="184"/>
      <c r="F391" s="184"/>
      <c r="G391" s="184"/>
      <c r="H391" s="184"/>
      <c r="I391" s="184"/>
      <c r="J391" s="184"/>
      <c r="K391" s="184"/>
      <c r="L391" s="184"/>
      <c r="M391" s="185"/>
      <c r="CM391" s="184"/>
      <c r="CN391" s="184"/>
      <c r="CO391" s="184"/>
      <c r="CP391" s="184"/>
      <c r="CQ391" s="184"/>
      <c r="CR391" s="184"/>
      <c r="CS391" s="184"/>
      <c r="CT391" s="184"/>
      <c r="CU391" s="184"/>
      <c r="CV391" s="184"/>
      <c r="CW391" s="184"/>
      <c r="CX391" s="184"/>
      <c r="CY391" s="184"/>
      <c r="CZ391" s="184"/>
      <c r="DA391" s="184"/>
      <c r="DB391" s="184"/>
      <c r="DC391" s="184"/>
      <c r="DD391" s="184"/>
      <c r="DE391" s="184"/>
      <c r="DF391" s="184"/>
      <c r="DG391" s="184"/>
      <c r="DH391" s="184"/>
      <c r="DI391" s="184"/>
      <c r="DJ391" s="184"/>
      <c r="DK391" s="184"/>
      <c r="DL391" s="184"/>
      <c r="DM391" s="184"/>
      <c r="DN391" s="184"/>
      <c r="DO391" s="184"/>
      <c r="DP391" s="184"/>
      <c r="DQ391" s="184"/>
      <c r="DR391" s="184"/>
      <c r="DS391" s="184"/>
      <c r="DT391" s="184"/>
      <c r="DU391" s="184"/>
      <c r="DV391" s="184"/>
      <c r="DW391" s="184"/>
      <c r="DX391" s="184"/>
      <c r="DY391" s="184"/>
      <c r="DZ391" s="184"/>
      <c r="EA391" s="184"/>
      <c r="EB391" s="184"/>
      <c r="EC391" s="184"/>
      <c r="ED391" s="184"/>
      <c r="EE391" s="184"/>
      <c r="EF391" s="184"/>
      <c r="EG391" s="184"/>
      <c r="EH391" s="184"/>
      <c r="EI391" s="184"/>
      <c r="EJ391" s="184"/>
      <c r="EK391" s="184"/>
      <c r="EL391" s="184"/>
      <c r="EM391" s="184"/>
      <c r="EN391" s="184"/>
      <c r="EO391" s="184"/>
      <c r="EP391" s="184"/>
      <c r="EQ391" s="184"/>
      <c r="ER391" s="184"/>
      <c r="ES391" s="184"/>
      <c r="ET391" s="184"/>
      <c r="EU391" s="184"/>
      <c r="EV391" s="184"/>
      <c r="EW391" s="184"/>
      <c r="EX391" s="184"/>
      <c r="EY391" s="184"/>
      <c r="EZ391" s="184"/>
      <c r="FA391" s="184"/>
      <c r="FB391" s="184"/>
      <c r="FC391" s="184"/>
      <c r="FD391" s="184"/>
      <c r="FE391" s="184"/>
      <c r="FF391" s="184"/>
      <c r="FG391" s="184"/>
      <c r="FH391" s="184"/>
      <c r="FI391" s="184"/>
      <c r="FJ391" s="184"/>
      <c r="FK391" s="184"/>
      <c r="FL391" s="184"/>
      <c r="FM391" s="184"/>
      <c r="FN391" s="184"/>
      <c r="FO391" s="184"/>
      <c r="FP391" s="184"/>
      <c r="FQ391" s="184"/>
      <c r="FR391" s="184"/>
      <c r="FS391" s="184"/>
      <c r="FT391" s="184"/>
      <c r="FU391" s="184"/>
      <c r="FV391" s="184"/>
      <c r="FW391" s="184"/>
      <c r="FX391" s="184"/>
      <c r="FY391" s="184"/>
      <c r="FZ391" s="184"/>
      <c r="GA391" s="184"/>
      <c r="GB391" s="184"/>
      <c r="GC391" s="184"/>
      <c r="GD391" s="184"/>
      <c r="GE391" s="184"/>
      <c r="GF391" s="184"/>
      <c r="GG391" s="184"/>
      <c r="GH391" s="184"/>
      <c r="GI391" s="184"/>
      <c r="GJ391" s="184"/>
      <c r="GK391" s="184"/>
      <c r="GL391" s="184"/>
      <c r="GM391" s="184"/>
      <c r="GN391" s="184"/>
      <c r="GO391" s="184"/>
      <c r="GP391" s="184"/>
      <c r="GQ391" s="184"/>
      <c r="GR391" s="184"/>
      <c r="GS391" s="184"/>
      <c r="GT391" s="184"/>
      <c r="GU391" s="184"/>
      <c r="GV391" s="184"/>
      <c r="GW391" s="184"/>
      <c r="GX391" s="184"/>
      <c r="GY391" s="184"/>
      <c r="GZ391" s="184"/>
      <c r="HA391" s="184"/>
      <c r="HB391" s="184"/>
      <c r="HC391" s="184"/>
      <c r="HD391" s="184"/>
      <c r="HE391" s="184"/>
      <c r="HF391" s="184"/>
      <c r="HG391" s="184"/>
      <c r="HH391" s="184"/>
      <c r="HI391" s="184"/>
      <c r="HJ391" s="184"/>
      <c r="HK391" s="184"/>
      <c r="HL391" s="184"/>
      <c r="HM391" s="184"/>
      <c r="HN391" s="184"/>
      <c r="HO391" s="184"/>
      <c r="HP391" s="184"/>
      <c r="HQ391" s="184"/>
      <c r="HR391" s="184"/>
      <c r="HS391" s="184"/>
      <c r="HT391" s="184"/>
      <c r="HU391" s="184"/>
      <c r="HV391" s="184"/>
      <c r="HW391" s="184"/>
      <c r="HX391" s="184"/>
      <c r="HY391" s="184"/>
      <c r="HZ391" s="184"/>
      <c r="IA391" s="184"/>
      <c r="IB391" s="184"/>
    </row>
    <row r="392" spans="3:236" ht="13.15" customHeight="1">
      <c r="C392" s="182"/>
      <c r="D392" s="183"/>
      <c r="E392" s="184"/>
      <c r="F392" s="184"/>
      <c r="G392" s="184"/>
      <c r="H392" s="184"/>
      <c r="I392" s="184"/>
      <c r="J392" s="184"/>
      <c r="K392" s="184"/>
      <c r="L392" s="184"/>
      <c r="M392" s="185"/>
      <c r="CM392" s="184"/>
      <c r="CN392" s="184"/>
      <c r="CO392" s="184"/>
      <c r="CP392" s="184"/>
      <c r="CQ392" s="184"/>
      <c r="CR392" s="184"/>
      <c r="CS392" s="184"/>
      <c r="CT392" s="184"/>
      <c r="CU392" s="184"/>
      <c r="CV392" s="184"/>
      <c r="CW392" s="184"/>
      <c r="CX392" s="184"/>
      <c r="CY392" s="184"/>
      <c r="CZ392" s="184"/>
      <c r="DA392" s="184"/>
      <c r="DB392" s="184"/>
      <c r="DC392" s="184"/>
      <c r="DD392" s="184"/>
      <c r="DE392" s="184"/>
      <c r="DF392" s="184"/>
      <c r="DG392" s="184"/>
      <c r="DH392" s="184"/>
      <c r="DI392" s="184"/>
      <c r="DJ392" s="184"/>
      <c r="DK392" s="184"/>
      <c r="DL392" s="184"/>
      <c r="DM392" s="184"/>
      <c r="DN392" s="184"/>
      <c r="DO392" s="184"/>
      <c r="DP392" s="184"/>
      <c r="DQ392" s="184"/>
      <c r="DR392" s="184"/>
      <c r="DS392" s="184"/>
      <c r="DT392" s="184"/>
      <c r="DU392" s="184"/>
      <c r="DV392" s="184"/>
      <c r="DW392" s="184"/>
      <c r="DX392" s="184"/>
      <c r="DY392" s="184"/>
      <c r="DZ392" s="184"/>
      <c r="EA392" s="184"/>
      <c r="EB392" s="184"/>
      <c r="EC392" s="184"/>
      <c r="ED392" s="184"/>
      <c r="EE392" s="184"/>
      <c r="EF392" s="184"/>
      <c r="EG392" s="184"/>
      <c r="EH392" s="184"/>
      <c r="EI392" s="184"/>
      <c r="EJ392" s="184"/>
      <c r="EK392" s="184"/>
      <c r="EL392" s="184"/>
      <c r="EM392" s="184"/>
      <c r="EN392" s="184"/>
      <c r="EO392" s="184"/>
      <c r="EP392" s="184"/>
      <c r="EQ392" s="184"/>
      <c r="ER392" s="184"/>
      <c r="ES392" s="184"/>
      <c r="ET392" s="184"/>
      <c r="EU392" s="184"/>
      <c r="EV392" s="184"/>
      <c r="EW392" s="184"/>
      <c r="EX392" s="184"/>
      <c r="EY392" s="184"/>
      <c r="EZ392" s="184"/>
      <c r="FA392" s="184"/>
      <c r="FB392" s="184"/>
      <c r="FC392" s="184"/>
      <c r="FD392" s="184"/>
      <c r="FE392" s="184"/>
      <c r="FF392" s="184"/>
      <c r="FG392" s="184"/>
      <c r="FH392" s="184"/>
      <c r="FI392" s="184"/>
      <c r="FJ392" s="184"/>
      <c r="FK392" s="184"/>
      <c r="FL392" s="184"/>
      <c r="FM392" s="184"/>
      <c r="FN392" s="184"/>
      <c r="FO392" s="184"/>
      <c r="FP392" s="184"/>
      <c r="FQ392" s="184"/>
      <c r="FR392" s="184"/>
      <c r="FS392" s="184"/>
      <c r="FT392" s="184"/>
      <c r="FU392" s="184"/>
      <c r="FV392" s="184"/>
      <c r="FW392" s="184"/>
      <c r="FX392" s="184"/>
      <c r="FY392" s="184"/>
      <c r="FZ392" s="184"/>
      <c r="GA392" s="184"/>
      <c r="GB392" s="184"/>
      <c r="GC392" s="184"/>
      <c r="GD392" s="184"/>
      <c r="GE392" s="184"/>
      <c r="GF392" s="184"/>
      <c r="GG392" s="184"/>
      <c r="GH392" s="184"/>
      <c r="GI392" s="184"/>
      <c r="GJ392" s="184"/>
      <c r="GK392" s="184"/>
      <c r="GL392" s="184"/>
      <c r="GM392" s="184"/>
      <c r="GN392" s="184"/>
      <c r="GO392" s="184"/>
      <c r="GP392" s="184"/>
      <c r="GQ392" s="184"/>
      <c r="GR392" s="184"/>
      <c r="GS392" s="184"/>
      <c r="GT392" s="184"/>
      <c r="GU392" s="184"/>
      <c r="GV392" s="184"/>
      <c r="GW392" s="184"/>
      <c r="GX392" s="184"/>
      <c r="GY392" s="184"/>
      <c r="GZ392" s="184"/>
      <c r="HA392" s="184"/>
      <c r="HB392" s="184"/>
      <c r="HC392" s="184"/>
      <c r="HD392" s="184"/>
      <c r="HE392" s="184"/>
      <c r="HF392" s="184"/>
      <c r="HG392" s="184"/>
      <c r="HH392" s="184"/>
      <c r="HI392" s="184"/>
      <c r="HJ392" s="184"/>
      <c r="HK392" s="184"/>
      <c r="HL392" s="184"/>
      <c r="HM392" s="184"/>
      <c r="HN392" s="184"/>
      <c r="HO392" s="184"/>
      <c r="HP392" s="184"/>
      <c r="HQ392" s="184"/>
      <c r="HR392" s="184"/>
      <c r="HS392" s="184"/>
      <c r="HT392" s="184"/>
      <c r="HU392" s="184"/>
      <c r="HV392" s="184"/>
      <c r="HW392" s="184"/>
      <c r="HX392" s="184"/>
      <c r="HY392" s="184"/>
      <c r="HZ392" s="184"/>
      <c r="IA392" s="184"/>
      <c r="IB392" s="184"/>
    </row>
    <row r="393" spans="3:236" ht="13.15" customHeight="1">
      <c r="C393" s="182"/>
      <c r="D393" s="183"/>
      <c r="E393" s="184"/>
      <c r="F393" s="184"/>
      <c r="G393" s="184"/>
      <c r="H393" s="184"/>
      <c r="I393" s="184"/>
      <c r="J393" s="184"/>
      <c r="K393" s="184"/>
      <c r="L393" s="184"/>
      <c r="M393" s="185"/>
      <c r="CM393" s="184"/>
      <c r="CN393" s="184"/>
      <c r="CO393" s="184"/>
      <c r="CP393" s="184"/>
      <c r="CQ393" s="184"/>
      <c r="CR393" s="184"/>
      <c r="CS393" s="184"/>
      <c r="CT393" s="184"/>
      <c r="CU393" s="184"/>
      <c r="CV393" s="184"/>
      <c r="CW393" s="184"/>
      <c r="CX393" s="184"/>
      <c r="CY393" s="184"/>
      <c r="CZ393" s="184"/>
      <c r="DA393" s="184"/>
      <c r="DB393" s="184"/>
      <c r="DC393" s="184"/>
      <c r="DD393" s="184"/>
      <c r="DE393" s="184"/>
      <c r="DF393" s="184"/>
      <c r="DG393" s="184"/>
      <c r="DH393" s="184"/>
      <c r="DI393" s="184"/>
      <c r="DJ393" s="184"/>
      <c r="DK393" s="184"/>
      <c r="DL393" s="184"/>
      <c r="DM393" s="184"/>
      <c r="DN393" s="184"/>
      <c r="DO393" s="184"/>
      <c r="DP393" s="184"/>
      <c r="DQ393" s="184"/>
      <c r="DR393" s="184"/>
      <c r="DS393" s="184"/>
      <c r="DT393" s="184"/>
      <c r="DU393" s="184"/>
      <c r="DV393" s="184"/>
      <c r="DW393" s="184"/>
      <c r="DX393" s="184"/>
      <c r="DY393" s="184"/>
      <c r="DZ393" s="184"/>
      <c r="EA393" s="184"/>
      <c r="EB393" s="184"/>
      <c r="EC393" s="184"/>
      <c r="ED393" s="184"/>
      <c r="EE393" s="184"/>
      <c r="EF393" s="184"/>
      <c r="EG393" s="184"/>
      <c r="EH393" s="184"/>
      <c r="EI393" s="184"/>
      <c r="EJ393" s="184"/>
      <c r="EK393" s="184"/>
      <c r="EL393" s="184"/>
      <c r="EM393" s="184"/>
      <c r="EN393" s="184"/>
      <c r="EO393" s="184"/>
      <c r="EP393" s="184"/>
      <c r="EQ393" s="184"/>
      <c r="ER393" s="184"/>
      <c r="ES393" s="184"/>
      <c r="ET393" s="184"/>
      <c r="EU393" s="184"/>
      <c r="EV393" s="184"/>
      <c r="EW393" s="184"/>
      <c r="EX393" s="184"/>
      <c r="EY393" s="184"/>
      <c r="EZ393" s="184"/>
      <c r="FA393" s="184"/>
      <c r="FB393" s="184"/>
      <c r="FC393" s="184"/>
      <c r="FD393" s="184"/>
      <c r="FE393" s="184"/>
      <c r="FF393" s="184"/>
      <c r="FG393" s="184"/>
      <c r="FH393" s="184"/>
      <c r="FI393" s="184"/>
      <c r="FJ393" s="184"/>
      <c r="FK393" s="184"/>
      <c r="FL393" s="184"/>
      <c r="FM393" s="184"/>
      <c r="FN393" s="184"/>
      <c r="FO393" s="184"/>
      <c r="FP393" s="184"/>
      <c r="FQ393" s="184"/>
      <c r="FR393" s="184"/>
      <c r="FS393" s="184"/>
      <c r="FT393" s="184"/>
      <c r="FU393" s="184"/>
      <c r="FV393" s="184"/>
      <c r="FW393" s="184"/>
      <c r="FX393" s="184"/>
      <c r="FY393" s="184"/>
      <c r="FZ393" s="184"/>
      <c r="GA393" s="184"/>
      <c r="GB393" s="184"/>
      <c r="GC393" s="184"/>
      <c r="GD393" s="184"/>
      <c r="GE393" s="184"/>
      <c r="GF393" s="184"/>
      <c r="GG393" s="184"/>
      <c r="GH393" s="184"/>
      <c r="GI393" s="184"/>
      <c r="GJ393" s="184"/>
      <c r="GK393" s="184"/>
      <c r="GL393" s="184"/>
      <c r="GM393" s="184"/>
      <c r="GN393" s="184"/>
      <c r="GO393" s="184"/>
      <c r="GP393" s="184"/>
      <c r="GQ393" s="184"/>
      <c r="GR393" s="184"/>
      <c r="GS393" s="184"/>
      <c r="GT393" s="184"/>
      <c r="GU393" s="184"/>
      <c r="GV393" s="184"/>
      <c r="GW393" s="184"/>
      <c r="GX393" s="184"/>
      <c r="GY393" s="184"/>
      <c r="GZ393" s="184"/>
      <c r="HA393" s="184"/>
      <c r="HB393" s="184"/>
      <c r="HC393" s="184"/>
      <c r="HD393" s="184"/>
      <c r="HE393" s="184"/>
      <c r="HF393" s="184"/>
      <c r="HG393" s="184"/>
      <c r="HH393" s="184"/>
      <c r="HI393" s="184"/>
      <c r="HJ393" s="184"/>
      <c r="HK393" s="184"/>
      <c r="HL393" s="184"/>
      <c r="HM393" s="184"/>
      <c r="HN393" s="184"/>
      <c r="HO393" s="184"/>
      <c r="HP393" s="184"/>
      <c r="HQ393" s="184"/>
      <c r="HR393" s="184"/>
      <c r="HS393" s="184"/>
      <c r="HT393" s="184"/>
      <c r="HU393" s="184"/>
      <c r="HV393" s="184"/>
      <c r="HW393" s="184"/>
      <c r="HX393" s="184"/>
      <c r="HY393" s="184"/>
      <c r="HZ393" s="184"/>
      <c r="IA393" s="184"/>
      <c r="IB393" s="184"/>
    </row>
    <row r="394" spans="3:236" ht="13.15" customHeight="1">
      <c r="C394" s="182"/>
      <c r="D394" s="183"/>
      <c r="E394" s="184"/>
      <c r="F394" s="184"/>
      <c r="G394" s="184"/>
      <c r="H394" s="184"/>
      <c r="I394" s="184"/>
      <c r="J394" s="184"/>
      <c r="K394" s="184"/>
      <c r="L394" s="184"/>
      <c r="M394" s="185"/>
      <c r="CM394" s="184"/>
      <c r="CN394" s="184"/>
      <c r="CO394" s="184"/>
      <c r="CP394" s="184"/>
      <c r="CQ394" s="184"/>
      <c r="CR394" s="184"/>
      <c r="CS394" s="184"/>
      <c r="CT394" s="184"/>
      <c r="CU394" s="184"/>
      <c r="CV394" s="184"/>
      <c r="CW394" s="184"/>
      <c r="CX394" s="184"/>
      <c r="CY394" s="184"/>
      <c r="CZ394" s="184"/>
      <c r="DA394" s="184"/>
      <c r="DB394" s="184"/>
      <c r="DC394" s="184"/>
      <c r="DD394" s="184"/>
      <c r="DE394" s="184"/>
      <c r="DF394" s="184"/>
      <c r="DG394" s="184"/>
      <c r="DH394" s="184"/>
      <c r="DI394" s="184"/>
      <c r="DJ394" s="184"/>
      <c r="DK394" s="184"/>
      <c r="DL394" s="184"/>
      <c r="DM394" s="184"/>
      <c r="DN394" s="184"/>
      <c r="DO394" s="184"/>
      <c r="DP394" s="184"/>
      <c r="DQ394" s="184"/>
      <c r="DR394" s="184"/>
      <c r="DS394" s="184"/>
      <c r="DT394" s="184"/>
      <c r="DU394" s="184"/>
      <c r="DV394" s="184"/>
      <c r="DW394" s="184"/>
      <c r="DX394" s="184"/>
      <c r="DY394" s="184"/>
      <c r="DZ394" s="184"/>
      <c r="EA394" s="184"/>
      <c r="EB394" s="184"/>
      <c r="EC394" s="184"/>
      <c r="ED394" s="184"/>
      <c r="EE394" s="184"/>
      <c r="EF394" s="184"/>
      <c r="EG394" s="184"/>
      <c r="EH394" s="184"/>
      <c r="EI394" s="184"/>
      <c r="EJ394" s="184"/>
      <c r="EK394" s="184"/>
      <c r="EL394" s="184"/>
      <c r="EM394" s="184"/>
      <c r="EN394" s="184"/>
      <c r="EO394" s="184"/>
      <c r="EP394" s="184"/>
      <c r="EQ394" s="184"/>
      <c r="ER394" s="184"/>
      <c r="ES394" s="184"/>
      <c r="ET394" s="184"/>
      <c r="EU394" s="184"/>
      <c r="EV394" s="184"/>
      <c r="EW394" s="184"/>
      <c r="EX394" s="184"/>
      <c r="EY394" s="184"/>
      <c r="EZ394" s="184"/>
      <c r="FA394" s="184"/>
      <c r="FB394" s="184"/>
      <c r="FC394" s="184"/>
      <c r="FD394" s="184"/>
      <c r="FE394" s="184"/>
      <c r="FF394" s="184"/>
      <c r="FG394" s="184"/>
      <c r="FH394" s="184"/>
      <c r="FI394" s="184"/>
      <c r="FJ394" s="184"/>
      <c r="FK394" s="184"/>
      <c r="FL394" s="184"/>
      <c r="FM394" s="184"/>
      <c r="FN394" s="184"/>
      <c r="FO394" s="184"/>
      <c r="FP394" s="184"/>
      <c r="FQ394" s="184"/>
      <c r="FR394" s="184"/>
      <c r="FS394" s="184"/>
      <c r="FT394" s="184"/>
      <c r="FU394" s="184"/>
      <c r="FV394" s="184"/>
      <c r="FW394" s="184"/>
      <c r="FX394" s="184"/>
      <c r="FY394" s="184"/>
      <c r="FZ394" s="184"/>
      <c r="GA394" s="184"/>
      <c r="GB394" s="184"/>
      <c r="GC394" s="184"/>
      <c r="GD394" s="184"/>
      <c r="GE394" s="184"/>
      <c r="GF394" s="184"/>
      <c r="GG394" s="184"/>
      <c r="GH394" s="184"/>
      <c r="GI394" s="184"/>
      <c r="GJ394" s="184"/>
      <c r="GK394" s="184"/>
      <c r="GL394" s="184"/>
      <c r="GM394" s="184"/>
      <c r="GN394" s="184"/>
      <c r="GO394" s="184"/>
      <c r="GP394" s="184"/>
      <c r="GQ394" s="184"/>
      <c r="GR394" s="184"/>
      <c r="GS394" s="184"/>
      <c r="GT394" s="184"/>
      <c r="GU394" s="184"/>
      <c r="GV394" s="184"/>
      <c r="GW394" s="184"/>
      <c r="GX394" s="184"/>
      <c r="GY394" s="184"/>
      <c r="GZ394" s="184"/>
      <c r="HA394" s="184"/>
      <c r="HB394" s="184"/>
      <c r="HC394" s="184"/>
      <c r="HD394" s="184"/>
      <c r="HE394" s="184"/>
      <c r="HF394" s="184"/>
      <c r="HG394" s="184"/>
      <c r="HH394" s="184"/>
      <c r="HI394" s="184"/>
      <c r="HJ394" s="184"/>
      <c r="HK394" s="184"/>
      <c r="HL394" s="184"/>
      <c r="HM394" s="184"/>
      <c r="HN394" s="184"/>
      <c r="HO394" s="184"/>
      <c r="HP394" s="184"/>
      <c r="HQ394" s="184"/>
      <c r="HR394" s="184"/>
      <c r="HS394" s="184"/>
      <c r="HT394" s="184"/>
      <c r="HU394" s="184"/>
      <c r="HV394" s="184"/>
      <c r="HW394" s="184"/>
      <c r="HX394" s="184"/>
      <c r="HY394" s="184"/>
      <c r="HZ394" s="184"/>
      <c r="IA394" s="184"/>
      <c r="IB394" s="184"/>
    </row>
    <row r="395" spans="3:236" ht="13.15" customHeight="1">
      <c r="C395" s="182"/>
      <c r="D395" s="183"/>
      <c r="E395" s="184"/>
      <c r="F395" s="184"/>
      <c r="G395" s="184"/>
      <c r="H395" s="184"/>
      <c r="I395" s="184"/>
      <c r="J395" s="184"/>
      <c r="K395" s="184"/>
      <c r="L395" s="184"/>
      <c r="M395" s="185"/>
      <c r="CM395" s="184"/>
      <c r="CN395" s="184"/>
      <c r="CO395" s="184"/>
      <c r="CP395" s="184"/>
      <c r="CQ395" s="184"/>
      <c r="CR395" s="184"/>
      <c r="CS395" s="184"/>
      <c r="CT395" s="184"/>
      <c r="CU395" s="184"/>
      <c r="CV395" s="184"/>
      <c r="CW395" s="184"/>
      <c r="CX395" s="184"/>
      <c r="CY395" s="184"/>
      <c r="CZ395" s="184"/>
      <c r="DA395" s="184"/>
      <c r="DB395" s="184"/>
      <c r="DC395" s="184"/>
      <c r="DD395" s="184"/>
      <c r="DE395" s="184"/>
      <c r="DF395" s="184"/>
      <c r="DG395" s="184"/>
      <c r="DH395" s="184"/>
      <c r="DI395" s="184"/>
      <c r="DJ395" s="184"/>
      <c r="DK395" s="184"/>
      <c r="DL395" s="184"/>
      <c r="DM395" s="184"/>
      <c r="DN395" s="184"/>
      <c r="DO395" s="184"/>
      <c r="DP395" s="184"/>
      <c r="DQ395" s="184"/>
      <c r="DR395" s="184"/>
      <c r="DS395" s="184"/>
      <c r="DT395" s="184"/>
      <c r="DU395" s="184"/>
      <c r="DV395" s="184"/>
      <c r="DW395" s="184"/>
      <c r="DX395" s="184"/>
      <c r="DY395" s="184"/>
      <c r="DZ395" s="184"/>
      <c r="EA395" s="184"/>
      <c r="EB395" s="184"/>
      <c r="EC395" s="184"/>
      <c r="ED395" s="184"/>
      <c r="EE395" s="184"/>
      <c r="EF395" s="184"/>
      <c r="EG395" s="184"/>
      <c r="EH395" s="184"/>
      <c r="EI395" s="184"/>
      <c r="EJ395" s="184"/>
      <c r="EK395" s="184"/>
      <c r="EL395" s="184"/>
      <c r="EM395" s="184"/>
      <c r="EN395" s="184"/>
      <c r="EO395" s="184"/>
      <c r="EP395" s="184"/>
      <c r="EQ395" s="184"/>
      <c r="ER395" s="184"/>
      <c r="ES395" s="184"/>
      <c r="ET395" s="184"/>
      <c r="EU395" s="184"/>
      <c r="EV395" s="184"/>
      <c r="EW395" s="184"/>
      <c r="EX395" s="184"/>
      <c r="EY395" s="184"/>
      <c r="EZ395" s="184"/>
      <c r="FA395" s="184"/>
      <c r="FB395" s="184"/>
      <c r="FC395" s="184"/>
      <c r="FD395" s="184"/>
      <c r="FE395" s="184"/>
      <c r="FF395" s="184"/>
      <c r="FG395" s="184"/>
      <c r="FH395" s="184"/>
      <c r="FI395" s="184"/>
      <c r="FJ395" s="184"/>
      <c r="FK395" s="184"/>
      <c r="FL395" s="184"/>
      <c r="FM395" s="184"/>
      <c r="FN395" s="184"/>
      <c r="FO395" s="184"/>
      <c r="FP395" s="184"/>
      <c r="FQ395" s="184"/>
      <c r="FR395" s="184"/>
      <c r="FS395" s="184"/>
      <c r="FT395" s="184"/>
      <c r="FU395" s="184"/>
      <c r="FV395" s="184"/>
      <c r="FW395" s="184"/>
      <c r="FX395" s="184"/>
      <c r="FY395" s="184"/>
      <c r="FZ395" s="184"/>
      <c r="GA395" s="184"/>
      <c r="GB395" s="184"/>
      <c r="GC395" s="184"/>
      <c r="GD395" s="184"/>
      <c r="GE395" s="184"/>
      <c r="GF395" s="184"/>
      <c r="GG395" s="184"/>
      <c r="GH395" s="184"/>
      <c r="GI395" s="184"/>
      <c r="GJ395" s="184"/>
      <c r="GK395" s="184"/>
      <c r="GL395" s="184"/>
      <c r="GM395" s="184"/>
      <c r="GN395" s="184"/>
      <c r="GO395" s="184"/>
      <c r="GP395" s="184"/>
      <c r="GQ395" s="184"/>
      <c r="GR395" s="184"/>
      <c r="GS395" s="184"/>
      <c r="GT395" s="184"/>
      <c r="GU395" s="184"/>
      <c r="GV395" s="184"/>
      <c r="GW395" s="184"/>
      <c r="GX395" s="184"/>
      <c r="GY395" s="184"/>
      <c r="GZ395" s="184"/>
      <c r="HA395" s="184"/>
      <c r="HB395" s="184"/>
      <c r="HC395" s="184"/>
      <c r="HD395" s="184"/>
      <c r="HE395" s="184"/>
      <c r="HF395" s="184"/>
      <c r="HG395" s="184"/>
      <c r="HH395" s="184"/>
      <c r="HI395" s="184"/>
      <c r="HJ395" s="184"/>
      <c r="HK395" s="184"/>
      <c r="HL395" s="184"/>
      <c r="HM395" s="184"/>
      <c r="HN395" s="184"/>
      <c r="HO395" s="184"/>
      <c r="HP395" s="184"/>
      <c r="HQ395" s="184"/>
      <c r="HR395" s="184"/>
      <c r="HS395" s="184"/>
      <c r="HT395" s="184"/>
      <c r="HU395" s="184"/>
      <c r="HV395" s="184"/>
      <c r="HW395" s="184"/>
      <c r="HX395" s="184"/>
      <c r="HY395" s="184"/>
      <c r="HZ395" s="184"/>
      <c r="IA395" s="184"/>
      <c r="IB395" s="184"/>
    </row>
    <row r="396" spans="3:236" ht="13.15" customHeight="1">
      <c r="C396" s="182"/>
      <c r="D396" s="183"/>
      <c r="E396" s="184"/>
      <c r="F396" s="184"/>
      <c r="G396" s="184"/>
      <c r="H396" s="184"/>
      <c r="I396" s="184"/>
      <c r="J396" s="184"/>
      <c r="K396" s="184"/>
      <c r="L396" s="184"/>
      <c r="M396" s="185"/>
      <c r="CM396" s="184"/>
      <c r="CN396" s="184"/>
      <c r="CO396" s="184"/>
      <c r="CP396" s="184"/>
      <c r="CQ396" s="184"/>
      <c r="CR396" s="184"/>
      <c r="CS396" s="184"/>
      <c r="CT396" s="184"/>
      <c r="CU396" s="184"/>
      <c r="CV396" s="184"/>
      <c r="CW396" s="184"/>
      <c r="CX396" s="184"/>
      <c r="CY396" s="184"/>
      <c r="CZ396" s="184"/>
      <c r="DA396" s="184"/>
      <c r="DB396" s="184"/>
      <c r="DC396" s="184"/>
      <c r="DD396" s="184"/>
      <c r="DE396" s="184"/>
      <c r="DF396" s="184"/>
      <c r="DG396" s="184"/>
      <c r="DH396" s="184"/>
      <c r="DI396" s="184"/>
      <c r="DJ396" s="184"/>
      <c r="DK396" s="184"/>
      <c r="DL396" s="184"/>
      <c r="DM396" s="184"/>
      <c r="DN396" s="184"/>
      <c r="DO396" s="184"/>
      <c r="DP396" s="184"/>
      <c r="DQ396" s="184"/>
      <c r="DR396" s="184"/>
      <c r="DS396" s="184"/>
      <c r="DT396" s="184"/>
      <c r="DU396" s="184"/>
      <c r="DV396" s="184"/>
      <c r="DW396" s="184"/>
      <c r="DX396" s="184"/>
      <c r="DY396" s="184"/>
      <c r="DZ396" s="184"/>
      <c r="EA396" s="184"/>
      <c r="EB396" s="184"/>
      <c r="EC396" s="184"/>
      <c r="ED396" s="184"/>
      <c r="EE396" s="184"/>
      <c r="EF396" s="184"/>
      <c r="EG396" s="184"/>
      <c r="EH396" s="184"/>
      <c r="EI396" s="184"/>
      <c r="EJ396" s="184"/>
      <c r="EK396" s="184"/>
      <c r="EL396" s="184"/>
      <c r="EM396" s="184"/>
      <c r="EN396" s="184"/>
      <c r="EO396" s="184"/>
      <c r="EP396" s="184"/>
      <c r="EQ396" s="184"/>
      <c r="ER396" s="184"/>
      <c r="ES396" s="184"/>
      <c r="ET396" s="184"/>
      <c r="EU396" s="184"/>
      <c r="EV396" s="184"/>
      <c r="EW396" s="184"/>
      <c r="EX396" s="184"/>
      <c r="EY396" s="184"/>
      <c r="EZ396" s="184"/>
      <c r="FA396" s="184"/>
      <c r="FB396" s="184"/>
      <c r="FC396" s="184"/>
      <c r="FD396" s="184"/>
      <c r="FE396" s="184"/>
      <c r="FF396" s="184"/>
      <c r="FG396" s="184"/>
      <c r="FH396" s="184"/>
      <c r="FI396" s="184"/>
      <c r="FJ396" s="184"/>
      <c r="FK396" s="184"/>
      <c r="FL396" s="184"/>
      <c r="FM396" s="184"/>
      <c r="FN396" s="184"/>
      <c r="FO396" s="184"/>
      <c r="FP396" s="184"/>
      <c r="FQ396" s="184"/>
      <c r="FR396" s="184"/>
      <c r="FS396" s="184"/>
      <c r="FT396" s="184"/>
      <c r="FU396" s="184"/>
      <c r="FV396" s="184"/>
      <c r="FW396" s="184"/>
      <c r="FX396" s="184"/>
      <c r="FY396" s="184"/>
      <c r="FZ396" s="184"/>
      <c r="GA396" s="184"/>
      <c r="GB396" s="184"/>
      <c r="GC396" s="184"/>
      <c r="GD396" s="184"/>
      <c r="GE396" s="184"/>
      <c r="GF396" s="184"/>
      <c r="GG396" s="184"/>
      <c r="GH396" s="184"/>
      <c r="GI396" s="184"/>
      <c r="GJ396" s="184"/>
      <c r="GK396" s="184"/>
      <c r="GL396" s="184"/>
      <c r="GM396" s="184"/>
      <c r="GN396" s="184"/>
      <c r="GO396" s="184"/>
      <c r="GP396" s="184"/>
      <c r="GQ396" s="184"/>
      <c r="GR396" s="184"/>
      <c r="GS396" s="184"/>
      <c r="GT396" s="184"/>
      <c r="GU396" s="184"/>
      <c r="GV396" s="184"/>
      <c r="GW396" s="184"/>
      <c r="GX396" s="184"/>
      <c r="GY396" s="184"/>
      <c r="GZ396" s="184"/>
      <c r="HA396" s="184"/>
      <c r="HB396" s="184"/>
      <c r="HC396" s="184"/>
      <c r="HD396" s="184"/>
      <c r="HE396" s="184"/>
      <c r="HF396" s="184"/>
      <c r="HG396" s="184"/>
      <c r="HH396" s="184"/>
      <c r="HI396" s="184"/>
      <c r="HJ396" s="184"/>
      <c r="HK396" s="184"/>
      <c r="HL396" s="184"/>
      <c r="HM396" s="184"/>
      <c r="HN396" s="184"/>
      <c r="HO396" s="184"/>
      <c r="HP396" s="184"/>
      <c r="HQ396" s="184"/>
      <c r="HR396" s="184"/>
      <c r="HS396" s="184"/>
      <c r="HT396" s="184"/>
      <c r="HU396" s="184"/>
      <c r="HV396" s="184"/>
      <c r="HW396" s="184"/>
      <c r="HX396" s="184"/>
      <c r="HY396" s="184"/>
      <c r="HZ396" s="184"/>
      <c r="IA396" s="184"/>
      <c r="IB396" s="184"/>
    </row>
    <row r="397" spans="3:236" ht="13.15" customHeight="1">
      <c r="C397" s="182"/>
      <c r="D397" s="183"/>
      <c r="E397" s="184"/>
      <c r="F397" s="184"/>
      <c r="G397" s="184"/>
      <c r="H397" s="184"/>
      <c r="I397" s="184"/>
      <c r="J397" s="184"/>
      <c r="K397" s="184"/>
      <c r="L397" s="184"/>
      <c r="M397" s="185"/>
      <c r="CM397" s="184"/>
      <c r="CN397" s="184"/>
      <c r="CO397" s="184"/>
      <c r="CP397" s="184"/>
      <c r="CQ397" s="184"/>
      <c r="CR397" s="184"/>
      <c r="CS397" s="184"/>
      <c r="CT397" s="184"/>
      <c r="CU397" s="184"/>
      <c r="CV397" s="184"/>
      <c r="CW397" s="184"/>
      <c r="CX397" s="184"/>
      <c r="CY397" s="184"/>
      <c r="CZ397" s="184"/>
      <c r="DA397" s="184"/>
      <c r="DB397" s="184"/>
      <c r="DC397" s="184"/>
      <c r="DD397" s="184"/>
      <c r="DE397" s="184"/>
      <c r="DF397" s="184"/>
      <c r="DG397" s="184"/>
      <c r="DH397" s="184"/>
      <c r="DI397" s="184"/>
      <c r="DJ397" s="184"/>
      <c r="DK397" s="184"/>
      <c r="DL397" s="184"/>
      <c r="DM397" s="184"/>
      <c r="DN397" s="184"/>
      <c r="DO397" s="184"/>
      <c r="DP397" s="184"/>
      <c r="DQ397" s="184"/>
      <c r="DR397" s="184"/>
      <c r="DS397" s="184"/>
      <c r="DT397" s="184"/>
      <c r="DU397" s="184"/>
      <c r="DV397" s="184"/>
      <c r="DW397" s="184"/>
      <c r="DX397" s="184"/>
      <c r="DY397" s="184"/>
      <c r="DZ397" s="184"/>
      <c r="EA397" s="184"/>
      <c r="EB397" s="184"/>
      <c r="EC397" s="184"/>
      <c r="ED397" s="184"/>
      <c r="EE397" s="184"/>
      <c r="EF397" s="184"/>
      <c r="EG397" s="184"/>
      <c r="EH397" s="184"/>
      <c r="EI397" s="184"/>
      <c r="EJ397" s="184"/>
      <c r="EK397" s="184"/>
      <c r="EL397" s="184"/>
      <c r="EM397" s="184"/>
      <c r="EN397" s="184"/>
      <c r="EO397" s="184"/>
      <c r="EP397" s="184"/>
      <c r="EQ397" s="184"/>
      <c r="ER397" s="184"/>
      <c r="ES397" s="184"/>
      <c r="ET397" s="184"/>
      <c r="EU397" s="184"/>
      <c r="EV397" s="184"/>
      <c r="EW397" s="184"/>
      <c r="EX397" s="184"/>
      <c r="EY397" s="184"/>
      <c r="EZ397" s="184"/>
      <c r="FA397" s="184"/>
      <c r="FB397" s="184"/>
      <c r="FC397" s="184"/>
      <c r="FD397" s="184"/>
      <c r="FE397" s="184"/>
      <c r="FF397" s="184"/>
      <c r="FG397" s="184"/>
      <c r="FH397" s="184"/>
      <c r="FI397" s="184"/>
      <c r="FJ397" s="184"/>
      <c r="FK397" s="184"/>
      <c r="FL397" s="184"/>
      <c r="FM397" s="184"/>
      <c r="FN397" s="184"/>
      <c r="FO397" s="184"/>
      <c r="FP397" s="184"/>
      <c r="FQ397" s="184"/>
      <c r="FR397" s="184"/>
      <c r="FS397" s="184"/>
      <c r="FT397" s="184"/>
      <c r="FU397" s="184"/>
      <c r="FV397" s="184"/>
      <c r="FW397" s="184"/>
      <c r="FX397" s="184"/>
      <c r="FY397" s="184"/>
      <c r="FZ397" s="184"/>
      <c r="GA397" s="184"/>
      <c r="GB397" s="184"/>
      <c r="GC397" s="184"/>
      <c r="GD397" s="184"/>
      <c r="GE397" s="184"/>
      <c r="GF397" s="184"/>
      <c r="GG397" s="184"/>
      <c r="GH397" s="184"/>
      <c r="GI397" s="184"/>
      <c r="GJ397" s="184"/>
      <c r="GK397" s="184"/>
      <c r="GL397" s="184"/>
      <c r="GM397" s="184"/>
      <c r="GN397" s="184"/>
      <c r="GO397" s="184"/>
      <c r="GP397" s="184"/>
      <c r="GQ397" s="184"/>
      <c r="GR397" s="184"/>
      <c r="GS397" s="184"/>
      <c r="GT397" s="184"/>
      <c r="GU397" s="184"/>
      <c r="GV397" s="184"/>
      <c r="GW397" s="184"/>
      <c r="GX397" s="184"/>
      <c r="GY397" s="184"/>
      <c r="GZ397" s="184"/>
      <c r="HA397" s="184"/>
      <c r="HB397" s="184"/>
      <c r="HC397" s="184"/>
      <c r="HD397" s="184"/>
      <c r="HE397" s="184"/>
      <c r="HF397" s="184"/>
      <c r="HG397" s="184"/>
      <c r="HH397" s="184"/>
      <c r="HI397" s="184"/>
      <c r="HJ397" s="184"/>
      <c r="HK397" s="184"/>
      <c r="HL397" s="184"/>
      <c r="HM397" s="184"/>
      <c r="HN397" s="184"/>
      <c r="HO397" s="184"/>
      <c r="HP397" s="184"/>
      <c r="HQ397" s="184"/>
      <c r="HR397" s="184"/>
      <c r="HS397" s="184"/>
      <c r="HT397" s="184"/>
      <c r="HU397" s="184"/>
      <c r="HV397" s="184"/>
      <c r="HW397" s="184"/>
      <c r="HX397" s="184"/>
      <c r="HY397" s="184"/>
      <c r="HZ397" s="184"/>
      <c r="IA397" s="184"/>
      <c r="IB397" s="184"/>
    </row>
    <row r="398" spans="3:236" ht="13.15" customHeight="1">
      <c r="C398" s="182"/>
      <c r="D398" s="183"/>
      <c r="E398" s="184"/>
      <c r="F398" s="184"/>
      <c r="G398" s="184"/>
      <c r="H398" s="184"/>
      <c r="I398" s="184"/>
      <c r="J398" s="184"/>
      <c r="K398" s="184"/>
      <c r="L398" s="184"/>
      <c r="M398" s="185"/>
      <c r="CM398" s="184"/>
      <c r="CN398" s="184"/>
      <c r="CO398" s="184"/>
      <c r="CP398" s="184"/>
      <c r="CQ398" s="184"/>
      <c r="CR398" s="184"/>
      <c r="CS398" s="184"/>
      <c r="CT398" s="184"/>
      <c r="CU398" s="184"/>
      <c r="CV398" s="184"/>
      <c r="CW398" s="184"/>
      <c r="CX398" s="184"/>
      <c r="CY398" s="184"/>
      <c r="CZ398" s="184"/>
      <c r="DA398" s="184"/>
      <c r="DB398" s="184"/>
      <c r="DC398" s="184"/>
      <c r="DD398" s="184"/>
      <c r="DE398" s="184"/>
      <c r="DF398" s="184"/>
      <c r="DG398" s="184"/>
      <c r="DH398" s="184"/>
      <c r="DI398" s="184"/>
      <c r="DJ398" s="184"/>
      <c r="DK398" s="184"/>
      <c r="DL398" s="184"/>
      <c r="DM398" s="184"/>
      <c r="DN398" s="184"/>
      <c r="DO398" s="184"/>
      <c r="DP398" s="184"/>
      <c r="DQ398" s="184"/>
      <c r="DR398" s="184"/>
      <c r="DS398" s="184"/>
      <c r="DT398" s="184"/>
      <c r="DU398" s="184"/>
      <c r="DV398" s="184"/>
      <c r="DW398" s="184"/>
      <c r="DX398" s="184"/>
      <c r="DY398" s="184"/>
      <c r="DZ398" s="184"/>
      <c r="EA398" s="184"/>
      <c r="EB398" s="184"/>
      <c r="EC398" s="184"/>
      <c r="ED398" s="184"/>
      <c r="EE398" s="184"/>
      <c r="EF398" s="184"/>
      <c r="EG398" s="184"/>
      <c r="EH398" s="184"/>
      <c r="EI398" s="184"/>
      <c r="EJ398" s="184"/>
      <c r="EK398" s="184"/>
      <c r="EL398" s="184"/>
      <c r="EM398" s="184"/>
      <c r="EN398" s="184"/>
      <c r="EO398" s="184"/>
      <c r="EP398" s="184"/>
      <c r="EQ398" s="184"/>
      <c r="ER398" s="184"/>
      <c r="ES398" s="184"/>
      <c r="ET398" s="184"/>
      <c r="EU398" s="184"/>
      <c r="EV398" s="184"/>
      <c r="EW398" s="184"/>
      <c r="EX398" s="184"/>
      <c r="EY398" s="184"/>
      <c r="EZ398" s="184"/>
      <c r="FA398" s="184"/>
      <c r="FB398" s="184"/>
      <c r="FC398" s="184"/>
      <c r="FD398" s="184"/>
      <c r="FE398" s="184"/>
      <c r="FF398" s="184"/>
      <c r="FG398" s="184"/>
      <c r="FH398" s="184"/>
      <c r="FI398" s="184"/>
      <c r="FJ398" s="184"/>
      <c r="FK398" s="184"/>
      <c r="FL398" s="184"/>
      <c r="FM398" s="184"/>
      <c r="FN398" s="184"/>
      <c r="FO398" s="184"/>
      <c r="FP398" s="184"/>
      <c r="FQ398" s="184"/>
      <c r="FR398" s="184"/>
      <c r="FS398" s="184"/>
      <c r="FT398" s="184"/>
      <c r="FU398" s="184"/>
      <c r="FV398" s="184"/>
      <c r="FW398" s="184"/>
      <c r="FX398" s="184"/>
      <c r="FY398" s="184"/>
      <c r="FZ398" s="184"/>
      <c r="GA398" s="184"/>
      <c r="GB398" s="184"/>
      <c r="GC398" s="184"/>
      <c r="GD398" s="184"/>
      <c r="GE398" s="184"/>
      <c r="GF398" s="184"/>
      <c r="GG398" s="184"/>
      <c r="GH398" s="184"/>
      <c r="GI398" s="184"/>
      <c r="GJ398" s="184"/>
      <c r="GK398" s="184"/>
      <c r="GL398" s="184"/>
      <c r="GM398" s="184"/>
      <c r="GN398" s="184"/>
      <c r="GO398" s="184"/>
      <c r="GP398" s="184"/>
      <c r="GQ398" s="184"/>
      <c r="GR398" s="184"/>
      <c r="GS398" s="184"/>
      <c r="GT398" s="184"/>
      <c r="GU398" s="184"/>
      <c r="GV398" s="184"/>
      <c r="GW398" s="184"/>
      <c r="GX398" s="184"/>
      <c r="GY398" s="184"/>
      <c r="GZ398" s="184"/>
      <c r="HA398" s="184"/>
      <c r="HB398" s="184"/>
      <c r="HC398" s="184"/>
      <c r="HD398" s="184"/>
      <c r="HE398" s="184"/>
      <c r="HF398" s="184"/>
      <c r="HG398" s="184"/>
      <c r="HH398" s="184"/>
      <c r="HI398" s="184"/>
      <c r="HJ398" s="184"/>
      <c r="HK398" s="184"/>
      <c r="HL398" s="184"/>
      <c r="HM398" s="184"/>
      <c r="HN398" s="184"/>
      <c r="HO398" s="184"/>
      <c r="HP398" s="184"/>
      <c r="HQ398" s="184"/>
      <c r="HR398" s="184"/>
      <c r="HS398" s="184"/>
      <c r="HT398" s="184"/>
      <c r="HU398" s="184"/>
      <c r="HV398" s="184"/>
      <c r="HW398" s="184"/>
      <c r="HX398" s="184"/>
      <c r="HY398" s="184"/>
      <c r="HZ398" s="184"/>
      <c r="IA398" s="184"/>
      <c r="IB398" s="184"/>
    </row>
    <row r="399" spans="3:236" ht="13.15" customHeight="1">
      <c r="C399" s="182"/>
      <c r="D399" s="183"/>
      <c r="E399" s="184"/>
      <c r="F399" s="184"/>
      <c r="G399" s="184"/>
      <c r="H399" s="184"/>
      <c r="I399" s="184"/>
      <c r="J399" s="184"/>
      <c r="K399" s="184"/>
      <c r="L399" s="184"/>
      <c r="M399" s="185"/>
      <c r="CM399" s="184"/>
      <c r="CN399" s="184"/>
      <c r="CO399" s="184"/>
      <c r="CP399" s="184"/>
      <c r="CQ399" s="184"/>
      <c r="CR399" s="184"/>
      <c r="CS399" s="184"/>
      <c r="CT399" s="184"/>
      <c r="CU399" s="184"/>
      <c r="CV399" s="184"/>
      <c r="CW399" s="184"/>
      <c r="CX399" s="184"/>
      <c r="CY399" s="184"/>
      <c r="CZ399" s="184"/>
      <c r="DA399" s="184"/>
      <c r="DB399" s="184"/>
      <c r="DC399" s="184"/>
      <c r="DD399" s="184"/>
      <c r="DE399" s="184"/>
      <c r="DF399" s="184"/>
      <c r="DG399" s="184"/>
      <c r="DH399" s="184"/>
      <c r="DI399" s="184"/>
      <c r="DJ399" s="184"/>
      <c r="DK399" s="184"/>
      <c r="DL399" s="184"/>
      <c r="DM399" s="184"/>
      <c r="DN399" s="184"/>
      <c r="DO399" s="184"/>
      <c r="DP399" s="184"/>
      <c r="DQ399" s="184"/>
      <c r="DR399" s="184"/>
      <c r="DS399" s="184"/>
      <c r="DT399" s="184"/>
      <c r="DU399" s="184"/>
      <c r="DV399" s="184"/>
      <c r="DW399" s="184"/>
      <c r="DX399" s="184"/>
      <c r="DY399" s="184"/>
      <c r="DZ399" s="184"/>
      <c r="EA399" s="184"/>
      <c r="EB399" s="184"/>
      <c r="EC399" s="184"/>
      <c r="ED399" s="184"/>
      <c r="EE399" s="184"/>
      <c r="EF399" s="184"/>
      <c r="EG399" s="184"/>
      <c r="EH399" s="184"/>
      <c r="EI399" s="184"/>
      <c r="EJ399" s="184"/>
      <c r="EK399" s="184"/>
      <c r="EL399" s="184"/>
      <c r="EM399" s="184"/>
      <c r="EN399" s="184"/>
      <c r="EO399" s="184"/>
      <c r="EP399" s="184"/>
      <c r="EQ399" s="184"/>
      <c r="ER399" s="184"/>
      <c r="ES399" s="184"/>
      <c r="ET399" s="184"/>
      <c r="EU399" s="184"/>
      <c r="EV399" s="184"/>
      <c r="EW399" s="184"/>
      <c r="EX399" s="184"/>
      <c r="EY399" s="184"/>
      <c r="EZ399" s="184"/>
      <c r="FA399" s="184"/>
      <c r="FB399" s="184"/>
      <c r="FC399" s="184"/>
      <c r="FD399" s="184"/>
      <c r="FE399" s="184"/>
      <c r="FF399" s="184"/>
      <c r="FG399" s="184"/>
      <c r="FH399" s="184"/>
      <c r="FI399" s="184"/>
      <c r="FJ399" s="184"/>
      <c r="FK399" s="184"/>
      <c r="FL399" s="184"/>
      <c r="FM399" s="184"/>
      <c r="FN399" s="184"/>
      <c r="FO399" s="184"/>
      <c r="FP399" s="184"/>
      <c r="FQ399" s="184"/>
      <c r="FR399" s="184"/>
      <c r="FS399" s="184"/>
      <c r="FT399" s="184"/>
      <c r="FU399" s="184"/>
      <c r="FV399" s="184"/>
      <c r="FW399" s="184"/>
      <c r="FX399" s="184"/>
      <c r="FY399" s="184"/>
      <c r="FZ399" s="184"/>
      <c r="GA399" s="184"/>
      <c r="GB399" s="184"/>
      <c r="GC399" s="184"/>
      <c r="GD399" s="184"/>
      <c r="GE399" s="184"/>
      <c r="GF399" s="184"/>
      <c r="GG399" s="184"/>
      <c r="GH399" s="184"/>
      <c r="GI399" s="184"/>
      <c r="GJ399" s="184"/>
      <c r="GK399" s="184"/>
      <c r="GL399" s="184"/>
      <c r="GM399" s="184"/>
      <c r="GN399" s="184"/>
      <c r="GO399" s="184"/>
      <c r="GP399" s="184"/>
      <c r="GQ399" s="184"/>
      <c r="GR399" s="184"/>
      <c r="GS399" s="184"/>
      <c r="GT399" s="184"/>
      <c r="GU399" s="184"/>
      <c r="GV399" s="184"/>
      <c r="GW399" s="184"/>
      <c r="GX399" s="184"/>
      <c r="GY399" s="184"/>
      <c r="GZ399" s="184"/>
      <c r="HA399" s="184"/>
      <c r="HB399" s="184"/>
      <c r="HC399" s="184"/>
      <c r="HD399" s="184"/>
      <c r="HE399" s="184"/>
      <c r="HF399" s="184"/>
      <c r="HG399" s="184"/>
      <c r="HH399" s="184"/>
      <c r="HI399" s="184"/>
      <c r="HJ399" s="184"/>
      <c r="HK399" s="184"/>
      <c r="HL399" s="184"/>
      <c r="HM399" s="184"/>
      <c r="HN399" s="184"/>
      <c r="HO399" s="184"/>
      <c r="HP399" s="184"/>
      <c r="HQ399" s="184"/>
      <c r="HR399" s="184"/>
      <c r="HS399" s="184"/>
      <c r="HT399" s="184"/>
      <c r="HU399" s="184"/>
      <c r="HV399" s="184"/>
      <c r="HW399" s="184"/>
      <c r="HX399" s="184"/>
      <c r="HY399" s="184"/>
      <c r="HZ399" s="184"/>
      <c r="IA399" s="184"/>
      <c r="IB399" s="184"/>
    </row>
    <row r="400" spans="3:236" ht="13.15" customHeight="1">
      <c r="C400" s="182"/>
      <c r="D400" s="183"/>
      <c r="E400" s="184"/>
      <c r="F400" s="184"/>
      <c r="G400" s="184"/>
      <c r="H400" s="184"/>
      <c r="I400" s="184"/>
      <c r="J400" s="184"/>
      <c r="K400" s="184"/>
      <c r="L400" s="184"/>
      <c r="M400" s="185"/>
      <c r="CM400" s="184"/>
      <c r="CN400" s="184"/>
      <c r="CO400" s="184"/>
      <c r="CP400" s="184"/>
      <c r="CQ400" s="184"/>
      <c r="CR400" s="184"/>
      <c r="CS400" s="184"/>
      <c r="CT400" s="184"/>
      <c r="CU400" s="184"/>
      <c r="CV400" s="184"/>
      <c r="CW400" s="184"/>
      <c r="CX400" s="184"/>
      <c r="CY400" s="184"/>
      <c r="CZ400" s="184"/>
      <c r="DA400" s="184"/>
      <c r="DB400" s="184"/>
      <c r="DC400" s="184"/>
      <c r="DD400" s="184"/>
      <c r="DE400" s="184"/>
      <c r="DF400" s="184"/>
      <c r="DG400" s="184"/>
      <c r="DH400" s="184"/>
      <c r="DI400" s="184"/>
      <c r="DJ400" s="184"/>
      <c r="DK400" s="184"/>
      <c r="DL400" s="184"/>
      <c r="DM400" s="184"/>
      <c r="DN400" s="184"/>
      <c r="DO400" s="184"/>
      <c r="DP400" s="184"/>
      <c r="DQ400" s="184"/>
      <c r="DR400" s="184"/>
      <c r="DS400" s="184"/>
      <c r="DT400" s="184"/>
      <c r="DU400" s="184"/>
      <c r="DV400" s="184"/>
      <c r="DW400" s="184"/>
      <c r="DX400" s="184"/>
      <c r="DY400" s="184"/>
      <c r="DZ400" s="184"/>
      <c r="EA400" s="184"/>
      <c r="EB400" s="184"/>
      <c r="EC400" s="184"/>
      <c r="ED400" s="184"/>
      <c r="EE400" s="184"/>
      <c r="EF400" s="184"/>
      <c r="EG400" s="184"/>
      <c r="EH400" s="184"/>
      <c r="EI400" s="184"/>
      <c r="EJ400" s="184"/>
      <c r="EK400" s="184"/>
      <c r="EL400" s="184"/>
      <c r="EM400" s="184"/>
      <c r="EN400" s="184"/>
      <c r="EO400" s="184"/>
      <c r="EP400" s="184"/>
      <c r="EQ400" s="184"/>
      <c r="ER400" s="184"/>
      <c r="ES400" s="184"/>
      <c r="ET400" s="184"/>
      <c r="EU400" s="184"/>
      <c r="EV400" s="184"/>
      <c r="EW400" s="184"/>
      <c r="EX400" s="184"/>
      <c r="EY400" s="184"/>
      <c r="EZ400" s="184"/>
      <c r="FA400" s="184"/>
      <c r="FB400" s="184"/>
      <c r="FC400" s="184"/>
      <c r="FD400" s="184"/>
      <c r="FE400" s="184"/>
      <c r="FF400" s="184"/>
      <c r="FG400" s="184"/>
      <c r="FH400" s="184"/>
      <c r="FI400" s="184"/>
      <c r="FJ400" s="184"/>
      <c r="FK400" s="184"/>
      <c r="FL400" s="184"/>
      <c r="FM400" s="184"/>
      <c r="FN400" s="184"/>
      <c r="FO400" s="184"/>
      <c r="FP400" s="184"/>
      <c r="FQ400" s="184"/>
      <c r="FR400" s="184"/>
      <c r="FS400" s="184"/>
      <c r="FT400" s="184"/>
      <c r="FU400" s="184"/>
      <c r="FV400" s="184"/>
      <c r="FW400" s="184"/>
      <c r="FX400" s="184"/>
      <c r="FY400" s="184"/>
      <c r="FZ400" s="184"/>
      <c r="GA400" s="184"/>
      <c r="GB400" s="184"/>
      <c r="GC400" s="184"/>
      <c r="GD400" s="184"/>
      <c r="GE400" s="184"/>
      <c r="GF400" s="184"/>
      <c r="GG400" s="184"/>
      <c r="GH400" s="184"/>
      <c r="GI400" s="184"/>
      <c r="GJ400" s="184"/>
      <c r="GK400" s="184"/>
      <c r="GL400" s="184"/>
      <c r="GM400" s="184"/>
      <c r="GN400" s="184"/>
      <c r="GO400" s="184"/>
      <c r="GP400" s="184"/>
      <c r="GQ400" s="184"/>
      <c r="GR400" s="184"/>
      <c r="GS400" s="184"/>
      <c r="GT400" s="184"/>
      <c r="GU400" s="184"/>
      <c r="GV400" s="184"/>
      <c r="GW400" s="184"/>
      <c r="GX400" s="184"/>
      <c r="GY400" s="184"/>
      <c r="GZ400" s="184"/>
      <c r="HA400" s="184"/>
      <c r="HB400" s="184"/>
      <c r="HC400" s="184"/>
      <c r="HD400" s="184"/>
      <c r="HE400" s="184"/>
      <c r="HF400" s="184"/>
      <c r="HG400" s="184"/>
      <c r="HH400" s="184"/>
      <c r="HI400" s="184"/>
      <c r="HJ400" s="184"/>
      <c r="HK400" s="184"/>
      <c r="HL400" s="184"/>
      <c r="HM400" s="184"/>
      <c r="HN400" s="184"/>
      <c r="HO400" s="184"/>
      <c r="HP400" s="184"/>
      <c r="HQ400" s="184"/>
      <c r="HR400" s="184"/>
      <c r="HS400" s="184"/>
      <c r="HT400" s="184"/>
      <c r="HU400" s="184"/>
      <c r="HV400" s="184"/>
      <c r="HW400" s="184"/>
      <c r="HX400" s="184"/>
      <c r="HY400" s="184"/>
      <c r="HZ400" s="184"/>
      <c r="IA400" s="184"/>
      <c r="IB400" s="184"/>
    </row>
    <row r="401" spans="3:236" ht="13.15" customHeight="1">
      <c r="C401" s="182"/>
      <c r="D401" s="183"/>
      <c r="E401" s="184"/>
      <c r="F401" s="184"/>
      <c r="G401" s="184"/>
      <c r="H401" s="184"/>
      <c r="I401" s="184"/>
      <c r="J401" s="184"/>
      <c r="K401" s="184"/>
      <c r="L401" s="184"/>
      <c r="M401" s="185"/>
      <c r="CM401" s="184"/>
      <c r="CN401" s="184"/>
      <c r="CO401" s="184"/>
      <c r="CP401" s="184"/>
      <c r="CQ401" s="184"/>
      <c r="CR401" s="184"/>
      <c r="CS401" s="184"/>
      <c r="CT401" s="184"/>
      <c r="CU401" s="184"/>
      <c r="CV401" s="184"/>
      <c r="CW401" s="184"/>
      <c r="CX401" s="184"/>
      <c r="CY401" s="184"/>
      <c r="CZ401" s="184"/>
      <c r="DA401" s="184"/>
      <c r="DB401" s="184"/>
      <c r="DC401" s="184"/>
      <c r="DD401" s="184"/>
      <c r="DE401" s="184"/>
      <c r="DF401" s="184"/>
      <c r="DG401" s="184"/>
      <c r="DH401" s="184"/>
      <c r="DI401" s="184"/>
      <c r="DJ401" s="184"/>
      <c r="DK401" s="184"/>
      <c r="DL401" s="184"/>
      <c r="DM401" s="184"/>
      <c r="DN401" s="184"/>
      <c r="DO401" s="184"/>
      <c r="DP401" s="184"/>
      <c r="DQ401" s="184"/>
      <c r="DR401" s="184"/>
      <c r="DS401" s="184"/>
      <c r="DT401" s="184"/>
      <c r="DU401" s="184"/>
      <c r="DV401" s="184"/>
      <c r="DW401" s="184"/>
      <c r="DX401" s="184"/>
      <c r="DY401" s="184"/>
      <c r="DZ401" s="184"/>
      <c r="EA401" s="184"/>
      <c r="EB401" s="184"/>
      <c r="EC401" s="184"/>
      <c r="ED401" s="184"/>
      <c r="EE401" s="184"/>
      <c r="EF401" s="184"/>
      <c r="EG401" s="184"/>
      <c r="EH401" s="184"/>
      <c r="EI401" s="184"/>
      <c r="EJ401" s="184"/>
      <c r="EK401" s="184"/>
      <c r="EL401" s="184"/>
      <c r="EM401" s="184"/>
      <c r="EN401" s="184"/>
      <c r="EO401" s="184"/>
      <c r="EP401" s="184"/>
      <c r="EQ401" s="184"/>
      <c r="ER401" s="184"/>
      <c r="ES401" s="184"/>
      <c r="ET401" s="184"/>
      <c r="EU401" s="184"/>
      <c r="EV401" s="184"/>
      <c r="EW401" s="184"/>
      <c r="EX401" s="184"/>
      <c r="EY401" s="184"/>
      <c r="EZ401" s="184"/>
      <c r="FA401" s="184"/>
      <c r="FB401" s="184"/>
      <c r="FC401" s="184"/>
      <c r="FD401" s="184"/>
      <c r="FE401" s="184"/>
      <c r="FF401" s="184"/>
      <c r="FG401" s="184"/>
      <c r="FH401" s="184"/>
      <c r="FI401" s="184"/>
      <c r="FJ401" s="184"/>
      <c r="FK401" s="184"/>
      <c r="FL401" s="184"/>
      <c r="FM401" s="184"/>
      <c r="FN401" s="184"/>
      <c r="FO401" s="184"/>
      <c r="FP401" s="184"/>
      <c r="FQ401" s="184"/>
      <c r="FR401" s="184"/>
      <c r="FS401" s="184"/>
      <c r="FT401" s="184"/>
      <c r="FU401" s="184"/>
      <c r="FV401" s="184"/>
      <c r="FW401" s="184"/>
      <c r="FX401" s="184"/>
      <c r="FY401" s="184"/>
      <c r="FZ401" s="184"/>
      <c r="GA401" s="184"/>
      <c r="GB401" s="184"/>
      <c r="GC401" s="184"/>
      <c r="GD401" s="184"/>
      <c r="GE401" s="184"/>
      <c r="GF401" s="184"/>
      <c r="GG401" s="184"/>
      <c r="GH401" s="184"/>
      <c r="GI401" s="184"/>
      <c r="GJ401" s="184"/>
      <c r="GK401" s="184"/>
      <c r="GL401" s="184"/>
      <c r="GM401" s="184"/>
      <c r="GN401" s="184"/>
      <c r="GO401" s="184"/>
      <c r="GP401" s="184"/>
      <c r="GQ401" s="184"/>
      <c r="GR401" s="184"/>
      <c r="GS401" s="184"/>
      <c r="GT401" s="184"/>
      <c r="GU401" s="184"/>
      <c r="GV401" s="184"/>
      <c r="GW401" s="184"/>
      <c r="GX401" s="184"/>
      <c r="GY401" s="184"/>
      <c r="GZ401" s="184"/>
      <c r="HA401" s="184"/>
      <c r="HB401" s="184"/>
      <c r="HC401" s="184"/>
      <c r="HD401" s="184"/>
      <c r="HE401" s="184"/>
      <c r="HF401" s="184"/>
      <c r="HG401" s="184"/>
      <c r="HH401" s="184"/>
      <c r="HI401" s="184"/>
      <c r="HJ401" s="184"/>
      <c r="HK401" s="184"/>
      <c r="HL401" s="184"/>
      <c r="HM401" s="184"/>
      <c r="HN401" s="184"/>
      <c r="HO401" s="184"/>
      <c r="HP401" s="184"/>
      <c r="HQ401" s="184"/>
      <c r="HR401" s="184"/>
      <c r="HS401" s="184"/>
      <c r="HT401" s="184"/>
      <c r="HU401" s="184"/>
      <c r="HV401" s="184"/>
      <c r="HW401" s="184"/>
      <c r="HX401" s="184"/>
      <c r="HY401" s="184"/>
      <c r="HZ401" s="184"/>
      <c r="IA401" s="184"/>
      <c r="IB401" s="184"/>
    </row>
    <row r="402" spans="3:236" ht="13.15" customHeight="1">
      <c r="C402" s="182"/>
      <c r="D402" s="183"/>
      <c r="E402" s="184"/>
      <c r="F402" s="184"/>
      <c r="G402" s="184"/>
      <c r="H402" s="184"/>
      <c r="I402" s="184"/>
      <c r="J402" s="184"/>
      <c r="K402" s="184"/>
      <c r="L402" s="184"/>
      <c r="M402" s="185"/>
      <c r="CM402" s="184"/>
      <c r="CN402" s="184"/>
      <c r="CO402" s="184"/>
      <c r="CP402" s="184"/>
      <c r="CQ402" s="184"/>
      <c r="CR402" s="184"/>
      <c r="CS402" s="184"/>
      <c r="CT402" s="184"/>
      <c r="CU402" s="184"/>
      <c r="CV402" s="184"/>
      <c r="CW402" s="184"/>
      <c r="CX402" s="184"/>
      <c r="CY402" s="184"/>
      <c r="CZ402" s="184"/>
      <c r="DA402" s="184"/>
      <c r="DB402" s="184"/>
      <c r="DC402" s="184"/>
      <c r="DD402" s="184"/>
      <c r="DE402" s="184"/>
      <c r="DF402" s="184"/>
      <c r="DG402" s="184"/>
      <c r="DH402" s="184"/>
      <c r="DI402" s="184"/>
      <c r="DJ402" s="184"/>
      <c r="DK402" s="184"/>
      <c r="DL402" s="184"/>
      <c r="DM402" s="184"/>
      <c r="DN402" s="184"/>
      <c r="DO402" s="184"/>
      <c r="DP402" s="184"/>
      <c r="DQ402" s="184"/>
      <c r="DR402" s="184"/>
      <c r="DS402" s="184"/>
      <c r="DT402" s="184"/>
      <c r="DU402" s="184"/>
      <c r="DV402" s="184"/>
      <c r="DW402" s="184"/>
      <c r="DX402" s="184"/>
      <c r="DY402" s="184"/>
      <c r="DZ402" s="184"/>
      <c r="EA402" s="184"/>
      <c r="EB402" s="184"/>
      <c r="EC402" s="184"/>
      <c r="ED402" s="184"/>
      <c r="EE402" s="184"/>
      <c r="EF402" s="184"/>
      <c r="EG402" s="184"/>
      <c r="EH402" s="184"/>
      <c r="EI402" s="184"/>
      <c r="EJ402" s="184"/>
      <c r="EK402" s="184"/>
      <c r="EL402" s="184"/>
      <c r="EM402" s="184"/>
      <c r="EN402" s="184"/>
      <c r="EO402" s="184"/>
      <c r="EP402" s="184"/>
      <c r="EQ402" s="184"/>
      <c r="ER402" s="184"/>
      <c r="ES402" s="184"/>
      <c r="ET402" s="184"/>
      <c r="EU402" s="184"/>
      <c r="EV402" s="184"/>
      <c r="EW402" s="184"/>
      <c r="EX402" s="184"/>
      <c r="EY402" s="184"/>
      <c r="EZ402" s="184"/>
      <c r="FA402" s="184"/>
      <c r="FB402" s="184"/>
      <c r="FC402" s="184"/>
      <c r="FD402" s="184"/>
      <c r="FE402" s="184"/>
      <c r="FF402" s="184"/>
      <c r="FG402" s="184"/>
      <c r="FH402" s="184"/>
      <c r="FI402" s="184"/>
      <c r="FJ402" s="184"/>
      <c r="FK402" s="184"/>
      <c r="FL402" s="184"/>
      <c r="FM402" s="184"/>
      <c r="FN402" s="184"/>
      <c r="FO402" s="184"/>
      <c r="FP402" s="184"/>
      <c r="FQ402" s="184"/>
      <c r="FR402" s="184"/>
      <c r="FS402" s="184"/>
      <c r="FT402" s="184"/>
      <c r="FU402" s="184"/>
      <c r="FV402" s="184"/>
      <c r="FW402" s="184"/>
      <c r="FX402" s="184"/>
      <c r="FY402" s="184"/>
      <c r="FZ402" s="184"/>
      <c r="GA402" s="184"/>
      <c r="GB402" s="184"/>
      <c r="GC402" s="184"/>
      <c r="GD402" s="184"/>
      <c r="GE402" s="184"/>
      <c r="GF402" s="184"/>
      <c r="GG402" s="184"/>
      <c r="GH402" s="184"/>
      <c r="GI402" s="184"/>
      <c r="GJ402" s="184"/>
      <c r="GK402" s="184"/>
      <c r="GL402" s="184"/>
      <c r="GM402" s="184"/>
      <c r="GN402" s="184"/>
      <c r="GO402" s="184"/>
      <c r="GP402" s="184"/>
      <c r="GQ402" s="184"/>
      <c r="GR402" s="184"/>
      <c r="GS402" s="184"/>
      <c r="GT402" s="184"/>
      <c r="GU402" s="184"/>
      <c r="GV402" s="184"/>
      <c r="GW402" s="184"/>
      <c r="GX402" s="184"/>
      <c r="GY402" s="184"/>
      <c r="GZ402" s="184"/>
      <c r="HA402" s="184"/>
      <c r="HB402" s="184"/>
      <c r="HC402" s="184"/>
      <c r="HD402" s="184"/>
      <c r="HE402" s="184"/>
      <c r="HF402" s="184"/>
      <c r="HG402" s="184"/>
      <c r="HH402" s="184"/>
      <c r="HI402" s="184"/>
      <c r="HJ402" s="184"/>
      <c r="HK402" s="184"/>
      <c r="HL402" s="184"/>
      <c r="HM402" s="184"/>
      <c r="HN402" s="184"/>
      <c r="HO402" s="184"/>
      <c r="HP402" s="184"/>
      <c r="HQ402" s="184"/>
      <c r="HR402" s="184"/>
      <c r="HS402" s="184"/>
      <c r="HT402" s="184"/>
      <c r="HU402" s="184"/>
      <c r="HV402" s="184"/>
      <c r="HW402" s="184"/>
      <c r="HX402" s="184"/>
      <c r="HY402" s="184"/>
      <c r="HZ402" s="184"/>
      <c r="IA402" s="184"/>
      <c r="IB402" s="184"/>
    </row>
    <row r="403" spans="3:236" ht="13.15" customHeight="1">
      <c r="C403" s="182"/>
      <c r="D403" s="183"/>
      <c r="E403" s="184"/>
      <c r="F403" s="184"/>
      <c r="G403" s="184"/>
      <c r="H403" s="184"/>
      <c r="I403" s="184"/>
      <c r="J403" s="184"/>
      <c r="K403" s="184"/>
      <c r="L403" s="184"/>
      <c r="M403" s="185"/>
      <c r="CM403" s="184"/>
      <c r="CN403" s="184"/>
      <c r="CO403" s="184"/>
      <c r="CP403" s="184"/>
      <c r="CQ403" s="184"/>
      <c r="CR403" s="184"/>
      <c r="CS403" s="184"/>
      <c r="CT403" s="184"/>
      <c r="CU403" s="184"/>
      <c r="CV403" s="184"/>
      <c r="CW403" s="184"/>
      <c r="CX403" s="184"/>
      <c r="CY403" s="184"/>
      <c r="CZ403" s="184"/>
      <c r="DA403" s="184"/>
      <c r="DB403" s="184"/>
      <c r="DC403" s="184"/>
      <c r="DD403" s="184"/>
      <c r="DE403" s="184"/>
      <c r="DF403" s="184"/>
      <c r="DG403" s="184"/>
      <c r="DH403" s="184"/>
      <c r="DI403" s="184"/>
      <c r="DJ403" s="184"/>
      <c r="DK403" s="184"/>
      <c r="DL403" s="184"/>
      <c r="DM403" s="184"/>
      <c r="DN403" s="184"/>
      <c r="DO403" s="184"/>
      <c r="DP403" s="184"/>
      <c r="DQ403" s="184"/>
      <c r="DR403" s="184"/>
      <c r="DS403" s="184"/>
      <c r="DT403" s="184"/>
      <c r="DU403" s="184"/>
      <c r="DV403" s="184"/>
      <c r="DW403" s="184"/>
      <c r="DX403" s="184"/>
      <c r="DY403" s="184"/>
      <c r="DZ403" s="184"/>
      <c r="EA403" s="184"/>
      <c r="EB403" s="184"/>
      <c r="EC403" s="184"/>
      <c r="ED403" s="184"/>
      <c r="EE403" s="184"/>
      <c r="EF403" s="184"/>
      <c r="EG403" s="184"/>
      <c r="EH403" s="184"/>
      <c r="EI403" s="184"/>
      <c r="EJ403" s="184"/>
      <c r="EK403" s="184"/>
      <c r="EL403" s="184"/>
      <c r="EM403" s="184"/>
      <c r="EN403" s="184"/>
      <c r="EO403" s="184"/>
      <c r="EP403" s="184"/>
      <c r="EQ403" s="184"/>
      <c r="ER403" s="184"/>
      <c r="ES403" s="184"/>
      <c r="ET403" s="184"/>
      <c r="EU403" s="184"/>
      <c r="EV403" s="184"/>
      <c r="EW403" s="184"/>
      <c r="EX403" s="184"/>
      <c r="EY403" s="184"/>
      <c r="EZ403" s="184"/>
      <c r="FA403" s="184"/>
      <c r="FB403" s="184"/>
      <c r="FC403" s="184"/>
      <c r="FD403" s="184"/>
      <c r="FE403" s="184"/>
      <c r="FF403" s="184"/>
      <c r="FG403" s="184"/>
      <c r="FH403" s="184"/>
      <c r="FI403" s="184"/>
      <c r="FJ403" s="184"/>
      <c r="FK403" s="184"/>
      <c r="FL403" s="184"/>
      <c r="FM403" s="184"/>
      <c r="FN403" s="184"/>
      <c r="FO403" s="184"/>
      <c r="FP403" s="184"/>
      <c r="FQ403" s="184"/>
      <c r="FR403" s="184"/>
      <c r="FS403" s="184"/>
      <c r="FT403" s="184"/>
      <c r="FU403" s="184"/>
      <c r="FV403" s="184"/>
      <c r="FW403" s="184"/>
      <c r="FX403" s="184"/>
      <c r="FY403" s="184"/>
      <c r="FZ403" s="184"/>
      <c r="GA403" s="184"/>
      <c r="GB403" s="184"/>
      <c r="GC403" s="184"/>
      <c r="GD403" s="184"/>
      <c r="GE403" s="184"/>
      <c r="GF403" s="184"/>
      <c r="GG403" s="184"/>
      <c r="GH403" s="184"/>
      <c r="GI403" s="184"/>
      <c r="GJ403" s="184"/>
      <c r="GK403" s="184"/>
      <c r="GL403" s="184"/>
      <c r="GM403" s="184"/>
      <c r="GN403" s="184"/>
      <c r="GO403" s="184"/>
      <c r="GP403" s="184"/>
      <c r="GQ403" s="184"/>
      <c r="GR403" s="184"/>
      <c r="GS403" s="184"/>
      <c r="GT403" s="184"/>
      <c r="GU403" s="184"/>
      <c r="GV403" s="184"/>
      <c r="GW403" s="184"/>
      <c r="GX403" s="184"/>
      <c r="GY403" s="184"/>
      <c r="GZ403" s="184"/>
      <c r="HA403" s="184"/>
      <c r="HB403" s="184"/>
      <c r="HC403" s="184"/>
      <c r="HD403" s="184"/>
      <c r="HE403" s="184"/>
      <c r="HF403" s="184"/>
      <c r="HG403" s="184"/>
      <c r="HH403" s="184"/>
      <c r="HI403" s="184"/>
      <c r="HJ403" s="184"/>
      <c r="HK403" s="184"/>
      <c r="HL403" s="184"/>
      <c r="HM403" s="184"/>
      <c r="HN403" s="184"/>
      <c r="HO403" s="184"/>
      <c r="HP403" s="184"/>
      <c r="HQ403" s="184"/>
      <c r="HR403" s="184"/>
      <c r="HS403" s="184"/>
      <c r="HT403" s="184"/>
      <c r="HU403" s="184"/>
      <c r="HV403" s="184"/>
      <c r="HW403" s="184"/>
      <c r="HX403" s="184"/>
      <c r="HY403" s="184"/>
      <c r="HZ403" s="184"/>
      <c r="IA403" s="184"/>
      <c r="IB403" s="184"/>
    </row>
    <row r="404" spans="3:236" ht="13.15" customHeight="1">
      <c r="C404" s="182"/>
      <c r="D404" s="183"/>
      <c r="E404" s="184"/>
      <c r="F404" s="184"/>
      <c r="G404" s="184"/>
      <c r="H404" s="184"/>
      <c r="I404" s="184"/>
      <c r="J404" s="184"/>
      <c r="K404" s="184"/>
      <c r="L404" s="184"/>
      <c r="M404" s="185"/>
      <c r="CM404" s="184"/>
      <c r="CN404" s="184"/>
      <c r="CO404" s="184"/>
      <c r="CP404" s="184"/>
      <c r="CQ404" s="184"/>
      <c r="CR404" s="184"/>
      <c r="CS404" s="184"/>
      <c r="CT404" s="184"/>
      <c r="CU404" s="184"/>
      <c r="CV404" s="184"/>
      <c r="CW404" s="184"/>
      <c r="CX404" s="184"/>
      <c r="CY404" s="184"/>
      <c r="CZ404" s="184"/>
      <c r="DA404" s="184"/>
      <c r="DB404" s="184"/>
      <c r="DC404" s="184"/>
      <c r="DD404" s="184"/>
      <c r="DE404" s="184"/>
      <c r="DF404" s="184"/>
      <c r="DG404" s="184"/>
      <c r="DH404" s="184"/>
      <c r="DI404" s="184"/>
      <c r="DJ404" s="184"/>
      <c r="DK404" s="184"/>
      <c r="DL404" s="184"/>
      <c r="DM404" s="184"/>
      <c r="DN404" s="184"/>
      <c r="DO404" s="184"/>
      <c r="DP404" s="184"/>
      <c r="DQ404" s="184"/>
      <c r="DR404" s="184"/>
      <c r="DS404" s="184"/>
      <c r="DT404" s="184"/>
      <c r="DU404" s="184"/>
      <c r="DV404" s="184"/>
      <c r="DW404" s="184"/>
      <c r="DX404" s="184"/>
      <c r="DY404" s="184"/>
      <c r="DZ404" s="184"/>
      <c r="EA404" s="184"/>
      <c r="EB404" s="184"/>
      <c r="EC404" s="184"/>
      <c r="ED404" s="184"/>
      <c r="EE404" s="184"/>
      <c r="EF404" s="184"/>
      <c r="EG404" s="184"/>
      <c r="EH404" s="184"/>
      <c r="EI404" s="184"/>
      <c r="EJ404" s="184"/>
      <c r="EK404" s="184"/>
      <c r="EL404" s="184"/>
      <c r="EM404" s="184"/>
      <c r="EN404" s="184"/>
      <c r="EO404" s="184"/>
      <c r="EP404" s="184"/>
      <c r="EQ404" s="184"/>
      <c r="ER404" s="184"/>
      <c r="ES404" s="184"/>
      <c r="ET404" s="184"/>
      <c r="EU404" s="184"/>
      <c r="EV404" s="184"/>
      <c r="EW404" s="184"/>
      <c r="EX404" s="184"/>
      <c r="EY404" s="184"/>
      <c r="EZ404" s="184"/>
      <c r="FA404" s="184"/>
      <c r="FB404" s="184"/>
      <c r="FC404" s="184"/>
      <c r="FD404" s="184"/>
      <c r="FE404" s="184"/>
      <c r="FF404" s="184"/>
      <c r="FG404" s="184"/>
      <c r="FH404" s="184"/>
      <c r="FI404" s="184"/>
      <c r="FJ404" s="184"/>
      <c r="FK404" s="184"/>
      <c r="FL404" s="184"/>
      <c r="FM404" s="184"/>
      <c r="FN404" s="184"/>
      <c r="FO404" s="184"/>
      <c r="FP404" s="184"/>
      <c r="FQ404" s="184"/>
      <c r="FR404" s="184"/>
      <c r="FS404" s="184"/>
      <c r="FT404" s="184"/>
      <c r="FU404" s="184"/>
      <c r="FV404" s="184"/>
      <c r="FW404" s="184"/>
      <c r="FX404" s="184"/>
      <c r="FY404" s="184"/>
      <c r="FZ404" s="184"/>
      <c r="GA404" s="184"/>
      <c r="GB404" s="184"/>
      <c r="GC404" s="184"/>
      <c r="GD404" s="184"/>
      <c r="GE404" s="184"/>
      <c r="GF404" s="184"/>
      <c r="GG404" s="184"/>
      <c r="GH404" s="184"/>
      <c r="GI404" s="184"/>
      <c r="GJ404" s="184"/>
      <c r="GK404" s="184"/>
      <c r="GL404" s="184"/>
      <c r="GM404" s="184"/>
      <c r="GN404" s="184"/>
      <c r="GO404" s="184"/>
      <c r="GP404" s="184"/>
      <c r="GQ404" s="184"/>
      <c r="GR404" s="184"/>
      <c r="GS404" s="184"/>
      <c r="GT404" s="184"/>
      <c r="GU404" s="184"/>
      <c r="GV404" s="184"/>
      <c r="GW404" s="184"/>
      <c r="GX404" s="184"/>
      <c r="GY404" s="184"/>
      <c r="GZ404" s="184"/>
      <c r="HA404" s="184"/>
      <c r="HB404" s="184"/>
      <c r="HC404" s="184"/>
      <c r="HD404" s="184"/>
      <c r="HE404" s="184"/>
      <c r="HF404" s="184"/>
      <c r="HG404" s="184"/>
      <c r="HH404" s="184"/>
      <c r="HI404" s="184"/>
      <c r="HJ404" s="184"/>
      <c r="HK404" s="184"/>
      <c r="HL404" s="184"/>
      <c r="HM404" s="184"/>
      <c r="HN404" s="184"/>
      <c r="HO404" s="184"/>
      <c r="HP404" s="184"/>
      <c r="HQ404" s="184"/>
      <c r="HR404" s="184"/>
      <c r="HS404" s="184"/>
      <c r="HT404" s="184"/>
      <c r="HU404" s="184"/>
      <c r="HV404" s="184"/>
      <c r="HW404" s="184"/>
      <c r="HX404" s="184"/>
      <c r="HY404" s="184"/>
      <c r="HZ404" s="184"/>
      <c r="IA404" s="184"/>
      <c r="IB404" s="184"/>
    </row>
    <row r="405" spans="3:236" ht="13.15" customHeight="1">
      <c r="C405" s="182"/>
      <c r="D405" s="183"/>
      <c r="E405" s="184"/>
      <c r="F405" s="184"/>
      <c r="G405" s="184"/>
      <c r="H405" s="184"/>
      <c r="I405" s="184"/>
      <c r="J405" s="184"/>
      <c r="K405" s="184"/>
      <c r="L405" s="184"/>
      <c r="M405" s="185"/>
      <c r="CM405" s="184"/>
      <c r="CN405" s="184"/>
      <c r="CO405" s="184"/>
      <c r="CP405" s="184"/>
      <c r="CQ405" s="184"/>
      <c r="CR405" s="184"/>
      <c r="CS405" s="184"/>
      <c r="CT405" s="184"/>
      <c r="CU405" s="184"/>
      <c r="CV405" s="184"/>
      <c r="CW405" s="184"/>
      <c r="CX405" s="184"/>
      <c r="CY405" s="184"/>
      <c r="CZ405" s="184"/>
      <c r="DA405" s="184"/>
      <c r="DB405" s="184"/>
      <c r="DC405" s="184"/>
      <c r="DD405" s="184"/>
      <c r="DE405" s="184"/>
      <c r="DF405" s="184"/>
      <c r="DG405" s="184"/>
      <c r="DH405" s="184"/>
      <c r="DI405" s="184"/>
      <c r="DJ405" s="184"/>
      <c r="DK405" s="184"/>
      <c r="DL405" s="184"/>
      <c r="DM405" s="184"/>
      <c r="DN405" s="184"/>
      <c r="DO405" s="184"/>
      <c r="DP405" s="184"/>
      <c r="DQ405" s="184"/>
      <c r="DR405" s="184"/>
      <c r="DS405" s="184"/>
      <c r="DT405" s="184"/>
      <c r="DU405" s="184"/>
      <c r="DV405" s="184"/>
      <c r="DW405" s="184"/>
      <c r="DX405" s="184"/>
      <c r="DY405" s="184"/>
      <c r="DZ405" s="184"/>
      <c r="EA405" s="184"/>
      <c r="EB405" s="184"/>
      <c r="EC405" s="184"/>
      <c r="ED405" s="184"/>
      <c r="EE405" s="184"/>
      <c r="EF405" s="184"/>
      <c r="EG405" s="184"/>
      <c r="EH405" s="184"/>
      <c r="EI405" s="184"/>
      <c r="EJ405" s="184"/>
      <c r="EK405" s="184"/>
      <c r="EL405" s="184"/>
      <c r="EM405" s="184"/>
      <c r="EN405" s="184"/>
      <c r="EO405" s="184"/>
      <c r="EP405" s="184"/>
      <c r="EQ405" s="184"/>
      <c r="ER405" s="184"/>
      <c r="ES405" s="184"/>
      <c r="ET405" s="184"/>
      <c r="EU405" s="184"/>
      <c r="EV405" s="184"/>
      <c r="EW405" s="184"/>
      <c r="EX405" s="184"/>
      <c r="EY405" s="184"/>
      <c r="EZ405" s="184"/>
      <c r="FA405" s="184"/>
      <c r="FB405" s="184"/>
      <c r="FC405" s="184"/>
      <c r="FD405" s="184"/>
      <c r="FE405" s="184"/>
      <c r="FF405" s="184"/>
      <c r="FG405" s="184"/>
      <c r="FH405" s="184"/>
      <c r="FI405" s="184"/>
      <c r="FJ405" s="184"/>
      <c r="FK405" s="184"/>
      <c r="FL405" s="184"/>
      <c r="FM405" s="184"/>
      <c r="FN405" s="184"/>
      <c r="FO405" s="184"/>
      <c r="FP405" s="184"/>
      <c r="FQ405" s="184"/>
      <c r="FR405" s="184"/>
      <c r="FS405" s="184"/>
      <c r="FT405" s="184"/>
      <c r="FU405" s="184"/>
      <c r="FV405" s="184"/>
      <c r="FW405" s="184"/>
      <c r="FX405" s="184"/>
      <c r="FY405" s="184"/>
      <c r="FZ405" s="184"/>
      <c r="GA405" s="184"/>
      <c r="GB405" s="184"/>
      <c r="GC405" s="184"/>
      <c r="GD405" s="184"/>
      <c r="GE405" s="184"/>
      <c r="GF405" s="184"/>
      <c r="GG405" s="184"/>
      <c r="GH405" s="184"/>
      <c r="GI405" s="184"/>
      <c r="GJ405" s="184"/>
      <c r="GK405" s="184"/>
      <c r="GL405" s="184"/>
      <c r="GM405" s="184"/>
      <c r="GN405" s="184"/>
      <c r="GO405" s="184"/>
      <c r="GP405" s="184"/>
      <c r="GQ405" s="184"/>
      <c r="GR405" s="184"/>
      <c r="GS405" s="184"/>
      <c r="GT405" s="184"/>
      <c r="GU405" s="184"/>
      <c r="GV405" s="184"/>
      <c r="GW405" s="184"/>
      <c r="GX405" s="184"/>
      <c r="GY405" s="184"/>
      <c r="GZ405" s="184"/>
      <c r="HA405" s="184"/>
      <c r="HB405" s="184"/>
      <c r="HC405" s="184"/>
      <c r="HD405" s="184"/>
      <c r="HE405" s="184"/>
      <c r="HF405" s="184"/>
      <c r="HG405" s="184"/>
      <c r="HH405" s="184"/>
      <c r="HI405" s="184"/>
      <c r="HJ405" s="184"/>
      <c r="HK405" s="184"/>
      <c r="HL405" s="184"/>
      <c r="HM405" s="184"/>
      <c r="HN405" s="184"/>
      <c r="HO405" s="184"/>
      <c r="HP405" s="184"/>
      <c r="HQ405" s="184"/>
      <c r="HR405" s="184"/>
      <c r="HS405" s="184"/>
      <c r="HT405" s="184"/>
      <c r="HU405" s="184"/>
      <c r="HV405" s="184"/>
      <c r="HW405" s="184"/>
      <c r="HX405" s="184"/>
      <c r="HY405" s="184"/>
      <c r="HZ405" s="184"/>
      <c r="IA405" s="184"/>
      <c r="IB405" s="184"/>
    </row>
    <row r="406" spans="3:236" ht="13.15" customHeight="1">
      <c r="C406" s="182"/>
      <c r="D406" s="183"/>
      <c r="E406" s="184"/>
      <c r="F406" s="184"/>
      <c r="G406" s="184"/>
      <c r="H406" s="184"/>
      <c r="I406" s="184"/>
      <c r="J406" s="184"/>
      <c r="K406" s="184"/>
      <c r="L406" s="184"/>
      <c r="M406" s="185"/>
      <c r="CM406" s="184"/>
      <c r="CN406" s="184"/>
      <c r="CO406" s="184"/>
      <c r="CP406" s="184"/>
      <c r="CQ406" s="184"/>
      <c r="CR406" s="184"/>
      <c r="CS406" s="184"/>
      <c r="CT406" s="184"/>
      <c r="CU406" s="184"/>
      <c r="CV406" s="184"/>
      <c r="CW406" s="184"/>
      <c r="CX406" s="184"/>
      <c r="CY406" s="184"/>
      <c r="CZ406" s="184"/>
      <c r="DA406" s="184"/>
      <c r="DB406" s="184"/>
      <c r="DC406" s="184"/>
      <c r="DD406" s="184"/>
      <c r="DE406" s="184"/>
      <c r="DF406" s="184"/>
      <c r="DG406" s="184"/>
      <c r="DH406" s="184"/>
      <c r="DI406" s="184"/>
      <c r="DJ406" s="184"/>
      <c r="DK406" s="184"/>
      <c r="DL406" s="184"/>
      <c r="DM406" s="184"/>
      <c r="DN406" s="184"/>
      <c r="DO406" s="184"/>
      <c r="DP406" s="184"/>
      <c r="DQ406" s="184"/>
      <c r="DR406" s="184"/>
      <c r="DS406" s="184"/>
      <c r="DT406" s="184"/>
      <c r="DU406" s="184"/>
      <c r="DV406" s="184"/>
      <c r="DW406" s="184"/>
      <c r="DX406" s="184"/>
      <c r="DY406" s="184"/>
      <c r="DZ406" s="184"/>
      <c r="EA406" s="184"/>
      <c r="EB406" s="184"/>
      <c r="EC406" s="184"/>
      <c r="ED406" s="184"/>
      <c r="EE406" s="184"/>
      <c r="EF406" s="184"/>
      <c r="EG406" s="184"/>
      <c r="EH406" s="184"/>
      <c r="EI406" s="184"/>
      <c r="EJ406" s="184"/>
      <c r="EK406" s="184"/>
      <c r="EL406" s="184"/>
      <c r="EM406" s="184"/>
      <c r="EN406" s="184"/>
      <c r="EO406" s="184"/>
      <c r="EP406" s="184"/>
      <c r="EQ406" s="184"/>
      <c r="ER406" s="184"/>
      <c r="ES406" s="184"/>
      <c r="ET406" s="184"/>
      <c r="EU406" s="184"/>
      <c r="EV406" s="184"/>
      <c r="EW406" s="184"/>
      <c r="EX406" s="184"/>
      <c r="EY406" s="184"/>
      <c r="EZ406" s="184"/>
      <c r="FA406" s="184"/>
      <c r="FB406" s="184"/>
      <c r="FC406" s="184"/>
      <c r="FD406" s="184"/>
      <c r="FE406" s="184"/>
      <c r="FF406" s="184"/>
      <c r="FG406" s="184"/>
      <c r="FH406" s="184"/>
      <c r="FI406" s="184"/>
      <c r="FJ406" s="184"/>
      <c r="FK406" s="184"/>
      <c r="FL406" s="184"/>
      <c r="FM406" s="184"/>
      <c r="FN406" s="184"/>
      <c r="FO406" s="184"/>
      <c r="FP406" s="184"/>
      <c r="FQ406" s="184"/>
      <c r="FR406" s="184"/>
      <c r="FS406" s="184"/>
      <c r="FT406" s="184"/>
      <c r="FU406" s="184"/>
      <c r="FV406" s="184"/>
      <c r="FW406" s="184"/>
      <c r="FX406" s="184"/>
      <c r="FY406" s="184"/>
      <c r="FZ406" s="184"/>
      <c r="GA406" s="184"/>
      <c r="GB406" s="184"/>
      <c r="GC406" s="184"/>
      <c r="GD406" s="184"/>
      <c r="GE406" s="184"/>
      <c r="GF406" s="184"/>
      <c r="GG406" s="184"/>
      <c r="GH406" s="184"/>
      <c r="GI406" s="184"/>
      <c r="GJ406" s="184"/>
      <c r="GK406" s="184"/>
      <c r="GL406" s="184"/>
      <c r="GM406" s="184"/>
      <c r="GN406" s="184"/>
      <c r="GO406" s="184"/>
      <c r="GP406" s="184"/>
      <c r="GQ406" s="184"/>
      <c r="GR406" s="184"/>
      <c r="GS406" s="184"/>
      <c r="GT406" s="184"/>
      <c r="GU406" s="184"/>
      <c r="GV406" s="184"/>
      <c r="GW406" s="184"/>
      <c r="GX406" s="184"/>
      <c r="GY406" s="184"/>
      <c r="GZ406" s="184"/>
      <c r="HA406" s="184"/>
      <c r="HB406" s="184"/>
      <c r="HC406" s="184"/>
      <c r="HD406" s="184"/>
      <c r="HE406" s="184"/>
      <c r="HF406" s="184"/>
      <c r="HG406" s="184"/>
      <c r="HH406" s="184"/>
      <c r="HI406" s="184"/>
      <c r="HJ406" s="184"/>
      <c r="HK406" s="184"/>
      <c r="HL406" s="184"/>
      <c r="HM406" s="184"/>
      <c r="HN406" s="184"/>
      <c r="HO406" s="184"/>
      <c r="HP406" s="184"/>
      <c r="HQ406" s="184"/>
      <c r="HR406" s="184"/>
      <c r="HS406" s="184"/>
      <c r="HT406" s="184"/>
      <c r="HU406" s="184"/>
      <c r="HV406" s="184"/>
      <c r="HW406" s="184"/>
      <c r="HX406" s="184"/>
      <c r="HY406" s="184"/>
      <c r="HZ406" s="184"/>
      <c r="IA406" s="184"/>
      <c r="IB406" s="184"/>
    </row>
    <row r="407" spans="3:236" ht="13.15" customHeight="1">
      <c r="C407" s="182"/>
      <c r="D407" s="183"/>
      <c r="E407" s="184"/>
      <c r="F407" s="184"/>
      <c r="G407" s="184"/>
      <c r="H407" s="184"/>
      <c r="I407" s="184"/>
      <c r="J407" s="184"/>
      <c r="K407" s="184"/>
      <c r="L407" s="184"/>
      <c r="M407" s="185"/>
      <c r="CM407" s="184"/>
      <c r="CN407" s="184"/>
      <c r="CO407" s="184"/>
      <c r="CP407" s="184"/>
      <c r="CQ407" s="184"/>
      <c r="CR407" s="184"/>
      <c r="CS407" s="184"/>
      <c r="CT407" s="184"/>
      <c r="CU407" s="184"/>
      <c r="CV407" s="184"/>
      <c r="CW407" s="184"/>
      <c r="CX407" s="184"/>
      <c r="CY407" s="184"/>
      <c r="CZ407" s="184"/>
      <c r="DA407" s="184"/>
      <c r="DB407" s="184"/>
      <c r="DC407" s="184"/>
      <c r="DD407" s="184"/>
      <c r="DE407" s="184"/>
      <c r="DF407" s="184"/>
      <c r="DG407" s="184"/>
      <c r="DH407" s="184"/>
      <c r="DI407" s="184"/>
      <c r="DJ407" s="184"/>
      <c r="DK407" s="184"/>
      <c r="DL407" s="184"/>
      <c r="DM407" s="184"/>
      <c r="DN407" s="184"/>
      <c r="DO407" s="184"/>
      <c r="DP407" s="184"/>
      <c r="DQ407" s="184"/>
      <c r="DR407" s="184"/>
      <c r="DS407" s="184"/>
      <c r="DT407" s="184"/>
      <c r="DU407" s="184"/>
      <c r="DV407" s="184"/>
      <c r="DW407" s="184"/>
      <c r="DX407" s="184"/>
      <c r="DY407" s="184"/>
      <c r="DZ407" s="184"/>
      <c r="EA407" s="184"/>
      <c r="EB407" s="184"/>
      <c r="EC407" s="184"/>
      <c r="ED407" s="184"/>
      <c r="EE407" s="184"/>
      <c r="EF407" s="184"/>
      <c r="EG407" s="184"/>
      <c r="EH407" s="184"/>
      <c r="EI407" s="184"/>
      <c r="EJ407" s="184"/>
      <c r="EK407" s="184"/>
      <c r="EL407" s="184"/>
      <c r="EM407" s="184"/>
      <c r="EN407" s="184"/>
      <c r="EO407" s="184"/>
      <c r="EP407" s="184"/>
      <c r="EQ407" s="184"/>
      <c r="ER407" s="184"/>
      <c r="ES407" s="184"/>
      <c r="ET407" s="184"/>
      <c r="EU407" s="184"/>
      <c r="EV407" s="184"/>
      <c r="EW407" s="184"/>
      <c r="EX407" s="184"/>
      <c r="EY407" s="184"/>
      <c r="EZ407" s="184"/>
      <c r="FA407" s="184"/>
      <c r="FB407" s="184"/>
      <c r="FC407" s="184"/>
      <c r="FD407" s="184"/>
      <c r="FE407" s="184"/>
      <c r="FF407" s="184"/>
      <c r="FG407" s="184"/>
      <c r="FH407" s="184"/>
      <c r="FI407" s="184"/>
      <c r="FJ407" s="184"/>
      <c r="FK407" s="184"/>
      <c r="FL407" s="184"/>
      <c r="FM407" s="184"/>
      <c r="FN407" s="184"/>
      <c r="FO407" s="184"/>
      <c r="FP407" s="184"/>
      <c r="FQ407" s="184"/>
      <c r="FR407" s="184"/>
      <c r="FS407" s="184"/>
      <c r="FT407" s="184"/>
      <c r="FU407" s="184"/>
      <c r="FV407" s="184"/>
      <c r="FW407" s="184"/>
      <c r="FX407" s="184"/>
      <c r="FY407" s="184"/>
      <c r="FZ407" s="184"/>
      <c r="GA407" s="184"/>
      <c r="GB407" s="184"/>
      <c r="GC407" s="184"/>
      <c r="GD407" s="184"/>
      <c r="GE407" s="184"/>
      <c r="GF407" s="184"/>
      <c r="GG407" s="184"/>
      <c r="GH407" s="184"/>
      <c r="GI407" s="184"/>
      <c r="GJ407" s="184"/>
      <c r="GK407" s="184"/>
      <c r="GL407" s="184"/>
      <c r="GM407" s="184"/>
      <c r="GN407" s="184"/>
      <c r="GO407" s="184"/>
      <c r="GP407" s="184"/>
      <c r="GQ407" s="184"/>
      <c r="GR407" s="184"/>
      <c r="GS407" s="184"/>
      <c r="GT407" s="184"/>
      <c r="GU407" s="184"/>
      <c r="GV407" s="184"/>
      <c r="GW407" s="184"/>
      <c r="GX407" s="184"/>
      <c r="GY407" s="184"/>
      <c r="GZ407" s="184"/>
      <c r="HA407" s="184"/>
      <c r="HB407" s="184"/>
      <c r="HC407" s="184"/>
      <c r="HD407" s="184"/>
      <c r="HE407" s="184"/>
      <c r="HF407" s="184"/>
      <c r="HG407" s="184"/>
      <c r="HH407" s="184"/>
      <c r="HI407" s="184"/>
      <c r="HJ407" s="184"/>
      <c r="HK407" s="184"/>
      <c r="HL407" s="184"/>
      <c r="HM407" s="184"/>
      <c r="HN407" s="184"/>
      <c r="HO407" s="184"/>
      <c r="HP407" s="184"/>
      <c r="HQ407" s="184"/>
      <c r="HR407" s="184"/>
      <c r="HS407" s="184"/>
      <c r="HT407" s="184"/>
      <c r="HU407" s="184"/>
      <c r="HV407" s="184"/>
      <c r="HW407" s="184"/>
      <c r="HX407" s="184"/>
      <c r="HY407" s="184"/>
      <c r="HZ407" s="184"/>
      <c r="IA407" s="184"/>
      <c r="IB407" s="184"/>
    </row>
    <row r="408" spans="3:236" ht="13.15" customHeight="1">
      <c r="C408" s="182"/>
      <c r="D408" s="183"/>
      <c r="E408" s="184"/>
      <c r="F408" s="184"/>
      <c r="G408" s="184"/>
      <c r="H408" s="184"/>
      <c r="I408" s="184"/>
      <c r="J408" s="184"/>
      <c r="K408" s="184"/>
      <c r="L408" s="184"/>
      <c r="M408" s="185"/>
      <c r="CM408" s="184"/>
      <c r="CN408" s="184"/>
      <c r="CO408" s="184"/>
      <c r="CP408" s="184"/>
      <c r="CQ408" s="184"/>
      <c r="CR408" s="184"/>
      <c r="CS408" s="184"/>
      <c r="CT408" s="184"/>
      <c r="CU408" s="184"/>
      <c r="CV408" s="184"/>
      <c r="CW408" s="184"/>
      <c r="CX408" s="184"/>
      <c r="CY408" s="184"/>
      <c r="CZ408" s="184"/>
      <c r="DA408" s="184"/>
      <c r="DB408" s="184"/>
      <c r="DC408" s="184"/>
      <c r="DD408" s="184"/>
      <c r="DE408" s="184"/>
      <c r="DF408" s="184"/>
      <c r="DG408" s="184"/>
      <c r="DH408" s="184"/>
      <c r="DI408" s="184"/>
      <c r="DJ408" s="184"/>
      <c r="DK408" s="184"/>
      <c r="DL408" s="184"/>
      <c r="DM408" s="184"/>
      <c r="DN408" s="184"/>
      <c r="DO408" s="184"/>
      <c r="DP408" s="184"/>
      <c r="DQ408" s="184"/>
      <c r="DR408" s="184"/>
      <c r="DS408" s="184"/>
      <c r="DT408" s="184"/>
      <c r="DU408" s="184"/>
      <c r="DV408" s="184"/>
      <c r="DW408" s="184"/>
      <c r="DX408" s="184"/>
      <c r="DY408" s="184"/>
      <c r="DZ408" s="184"/>
      <c r="EA408" s="184"/>
      <c r="EB408" s="184"/>
      <c r="EC408" s="184"/>
      <c r="ED408" s="184"/>
      <c r="EE408" s="184"/>
      <c r="EF408" s="184"/>
      <c r="EG408" s="184"/>
      <c r="EH408" s="184"/>
      <c r="EI408" s="184"/>
      <c r="EJ408" s="184"/>
      <c r="EK408" s="184"/>
      <c r="EL408" s="184"/>
      <c r="EM408" s="184"/>
      <c r="EN408" s="184"/>
      <c r="EO408" s="184"/>
      <c r="EP408" s="184"/>
      <c r="EQ408" s="184"/>
      <c r="ER408" s="184"/>
      <c r="ES408" s="184"/>
      <c r="ET408" s="184"/>
      <c r="EU408" s="184"/>
      <c r="EV408" s="184"/>
      <c r="EW408" s="184"/>
      <c r="EX408" s="184"/>
      <c r="EY408" s="184"/>
      <c r="EZ408" s="184"/>
      <c r="FA408" s="184"/>
      <c r="FB408" s="184"/>
      <c r="FC408" s="184"/>
      <c r="FD408" s="184"/>
      <c r="FE408" s="184"/>
      <c r="FF408" s="184"/>
      <c r="FG408" s="184"/>
      <c r="FH408" s="184"/>
      <c r="FI408" s="184"/>
      <c r="FJ408" s="184"/>
      <c r="FK408" s="184"/>
      <c r="FL408" s="184"/>
      <c r="FM408" s="184"/>
      <c r="FN408" s="184"/>
      <c r="FO408" s="184"/>
      <c r="FP408" s="184"/>
      <c r="FQ408" s="184"/>
      <c r="FR408" s="184"/>
      <c r="FS408" s="184"/>
      <c r="FT408" s="184"/>
      <c r="FU408" s="184"/>
      <c r="FV408" s="184"/>
      <c r="FW408" s="184"/>
      <c r="FX408" s="184"/>
      <c r="FY408" s="184"/>
      <c r="FZ408" s="184"/>
      <c r="GA408" s="184"/>
      <c r="GB408" s="184"/>
      <c r="GC408" s="184"/>
      <c r="GD408" s="184"/>
      <c r="GE408" s="184"/>
      <c r="GF408" s="184"/>
      <c r="GG408" s="184"/>
      <c r="GH408" s="184"/>
      <c r="GI408" s="184"/>
      <c r="GJ408" s="184"/>
      <c r="GK408" s="184"/>
      <c r="GL408" s="184"/>
      <c r="GM408" s="184"/>
      <c r="GN408" s="184"/>
      <c r="GO408" s="184"/>
      <c r="GP408" s="184"/>
      <c r="GQ408" s="184"/>
      <c r="GR408" s="184"/>
      <c r="GS408" s="184"/>
      <c r="GT408" s="184"/>
      <c r="GU408" s="184"/>
      <c r="GV408" s="184"/>
      <c r="GW408" s="184"/>
      <c r="GX408" s="184"/>
      <c r="GY408" s="184"/>
      <c r="GZ408" s="184"/>
      <c r="HA408" s="184"/>
      <c r="HB408" s="184"/>
      <c r="HC408" s="184"/>
      <c r="HD408" s="184"/>
      <c r="HE408" s="184"/>
      <c r="HF408" s="184"/>
      <c r="HG408" s="184"/>
      <c r="HH408" s="184"/>
      <c r="HI408" s="184"/>
      <c r="HJ408" s="184"/>
      <c r="HK408" s="184"/>
      <c r="HL408" s="184"/>
      <c r="HM408" s="184"/>
      <c r="HN408" s="184"/>
      <c r="HO408" s="184"/>
      <c r="HP408" s="184"/>
      <c r="HQ408" s="184"/>
      <c r="HR408" s="184"/>
      <c r="HS408" s="184"/>
      <c r="HT408" s="184"/>
      <c r="HU408" s="184"/>
      <c r="HV408" s="184"/>
      <c r="HW408" s="184"/>
      <c r="HX408" s="184"/>
      <c r="HY408" s="184"/>
      <c r="HZ408" s="184"/>
      <c r="IA408" s="184"/>
      <c r="IB408" s="184"/>
    </row>
    <row r="409" spans="3:236" ht="13.15" customHeight="1">
      <c r="C409" s="182"/>
      <c r="D409" s="183"/>
      <c r="E409" s="184"/>
      <c r="F409" s="184"/>
      <c r="G409" s="184"/>
      <c r="H409" s="184"/>
      <c r="I409" s="184"/>
      <c r="J409" s="184"/>
      <c r="K409" s="184"/>
      <c r="L409" s="184"/>
      <c r="M409" s="185"/>
      <c r="CM409" s="184"/>
      <c r="CN409" s="184"/>
      <c r="CO409" s="184"/>
      <c r="CP409" s="184"/>
      <c r="CQ409" s="184"/>
      <c r="CR409" s="184"/>
      <c r="CS409" s="184"/>
      <c r="CT409" s="184"/>
      <c r="CU409" s="184"/>
      <c r="CV409" s="184"/>
      <c r="CW409" s="184"/>
      <c r="CX409" s="184"/>
      <c r="CY409" s="184"/>
      <c r="CZ409" s="184"/>
      <c r="DA409" s="184"/>
      <c r="DB409" s="184"/>
      <c r="DC409" s="184"/>
      <c r="DD409" s="184"/>
      <c r="DE409" s="184"/>
      <c r="DF409" s="184"/>
      <c r="DG409" s="184"/>
      <c r="DH409" s="184"/>
      <c r="DI409" s="184"/>
      <c r="DJ409" s="184"/>
      <c r="DK409" s="184"/>
      <c r="DL409" s="184"/>
      <c r="DM409" s="184"/>
      <c r="DN409" s="184"/>
      <c r="DO409" s="184"/>
      <c r="DP409" s="184"/>
      <c r="DQ409" s="184"/>
      <c r="DR409" s="184"/>
      <c r="DS409" s="184"/>
      <c r="DT409" s="184"/>
      <c r="DU409" s="184"/>
      <c r="DV409" s="184"/>
      <c r="DW409" s="184"/>
      <c r="DX409" s="184"/>
      <c r="DY409" s="184"/>
      <c r="DZ409" s="184"/>
      <c r="EA409" s="184"/>
      <c r="EB409" s="184"/>
      <c r="EC409" s="184"/>
      <c r="ED409" s="184"/>
      <c r="EE409" s="184"/>
      <c r="EF409" s="184"/>
      <c r="EG409" s="184"/>
      <c r="EH409" s="184"/>
      <c r="EI409" s="184"/>
      <c r="EJ409" s="184"/>
      <c r="EK409" s="184"/>
      <c r="EL409" s="184"/>
      <c r="EM409" s="184"/>
      <c r="EN409" s="184"/>
      <c r="EO409" s="184"/>
      <c r="EP409" s="184"/>
      <c r="EQ409" s="184"/>
      <c r="ER409" s="184"/>
      <c r="ES409" s="184"/>
      <c r="ET409" s="184"/>
      <c r="EU409" s="184"/>
      <c r="EV409" s="184"/>
      <c r="EW409" s="184"/>
      <c r="EX409" s="184"/>
      <c r="EY409" s="184"/>
      <c r="EZ409" s="184"/>
      <c r="FA409" s="184"/>
      <c r="FB409" s="184"/>
      <c r="FC409" s="184"/>
      <c r="FD409" s="184"/>
      <c r="FE409" s="184"/>
      <c r="FF409" s="184"/>
      <c r="FG409" s="184"/>
      <c r="FH409" s="184"/>
      <c r="FI409" s="184"/>
      <c r="FJ409" s="184"/>
      <c r="FK409" s="184"/>
      <c r="FL409" s="184"/>
      <c r="FM409" s="184"/>
      <c r="FN409" s="184"/>
      <c r="FO409" s="184"/>
      <c r="FP409" s="184"/>
      <c r="FQ409" s="184"/>
      <c r="FR409" s="184"/>
      <c r="FS409" s="184"/>
      <c r="FT409" s="184"/>
      <c r="FU409" s="184"/>
      <c r="FV409" s="184"/>
      <c r="FW409" s="184"/>
      <c r="FX409" s="184"/>
      <c r="FY409" s="184"/>
      <c r="FZ409" s="184"/>
      <c r="GA409" s="184"/>
      <c r="GB409" s="184"/>
      <c r="GC409" s="184"/>
      <c r="GD409" s="184"/>
      <c r="GE409" s="184"/>
      <c r="GF409" s="184"/>
      <c r="GG409" s="184"/>
      <c r="GH409" s="184"/>
      <c r="GI409" s="184"/>
      <c r="GJ409" s="184"/>
      <c r="GK409" s="184"/>
      <c r="GL409" s="184"/>
      <c r="GM409" s="184"/>
      <c r="GN409" s="184"/>
      <c r="GO409" s="184"/>
      <c r="GP409" s="184"/>
      <c r="GQ409" s="184"/>
      <c r="GR409" s="184"/>
      <c r="GS409" s="184"/>
      <c r="GT409" s="184"/>
      <c r="GU409" s="184"/>
      <c r="GV409" s="184"/>
      <c r="GW409" s="184"/>
      <c r="GX409" s="184"/>
      <c r="GY409" s="184"/>
      <c r="GZ409" s="184"/>
      <c r="HA409" s="184"/>
      <c r="HB409" s="184"/>
      <c r="HC409" s="184"/>
      <c r="HD409" s="184"/>
      <c r="HE409" s="184"/>
      <c r="HF409" s="184"/>
      <c r="HG409" s="184"/>
      <c r="HH409" s="184"/>
      <c r="HI409" s="184"/>
      <c r="HJ409" s="184"/>
      <c r="HK409" s="184"/>
      <c r="HL409" s="184"/>
      <c r="HM409" s="184"/>
      <c r="HN409" s="184"/>
      <c r="HO409" s="184"/>
      <c r="HP409" s="184"/>
      <c r="HQ409" s="184"/>
      <c r="HR409" s="184"/>
      <c r="HS409" s="184"/>
      <c r="HT409" s="184"/>
      <c r="HU409" s="184"/>
      <c r="HV409" s="184"/>
      <c r="HW409" s="184"/>
      <c r="HX409" s="184"/>
      <c r="HY409" s="184"/>
      <c r="HZ409" s="184"/>
      <c r="IA409" s="184"/>
      <c r="IB409" s="184"/>
    </row>
    <row r="410" spans="3:236" ht="13.15" customHeight="1">
      <c r="C410" s="182"/>
      <c r="D410" s="183"/>
      <c r="E410" s="184"/>
      <c r="F410" s="184"/>
      <c r="G410" s="184"/>
      <c r="H410" s="184"/>
      <c r="I410" s="184"/>
      <c r="J410" s="184"/>
      <c r="K410" s="184"/>
      <c r="L410" s="184"/>
      <c r="M410" s="185"/>
      <c r="CM410" s="184"/>
      <c r="CN410" s="184"/>
      <c r="CO410" s="184"/>
      <c r="CP410" s="184"/>
      <c r="CQ410" s="184"/>
      <c r="CR410" s="184"/>
      <c r="CS410" s="184"/>
      <c r="CT410" s="184"/>
      <c r="CU410" s="184"/>
      <c r="CV410" s="184"/>
      <c r="CW410" s="184"/>
      <c r="CX410" s="184"/>
      <c r="CY410" s="184"/>
      <c r="CZ410" s="184"/>
      <c r="DA410" s="184"/>
      <c r="DB410" s="184"/>
      <c r="DC410" s="184"/>
      <c r="DD410" s="184"/>
      <c r="DE410" s="184"/>
      <c r="DF410" s="184"/>
      <c r="DG410" s="184"/>
      <c r="DH410" s="184"/>
      <c r="DI410" s="184"/>
      <c r="DJ410" s="184"/>
      <c r="DK410" s="184"/>
      <c r="DL410" s="184"/>
      <c r="DM410" s="184"/>
      <c r="DN410" s="184"/>
      <c r="DO410" s="184"/>
      <c r="DP410" s="184"/>
      <c r="DQ410" s="184"/>
      <c r="DR410" s="184"/>
      <c r="DS410" s="184"/>
      <c r="DT410" s="184"/>
      <c r="DU410" s="184"/>
      <c r="DV410" s="184"/>
      <c r="DW410" s="184"/>
      <c r="DX410" s="184"/>
      <c r="DY410" s="184"/>
      <c r="DZ410" s="184"/>
      <c r="EA410" s="184"/>
      <c r="EB410" s="184"/>
      <c r="EC410" s="184"/>
      <c r="ED410" s="184"/>
      <c r="EE410" s="184"/>
      <c r="EF410" s="184"/>
      <c r="EG410" s="184"/>
      <c r="EH410" s="184"/>
      <c r="EI410" s="184"/>
      <c r="EJ410" s="184"/>
      <c r="EK410" s="184"/>
      <c r="EL410" s="184"/>
      <c r="EM410" s="184"/>
      <c r="EN410" s="184"/>
      <c r="EO410" s="184"/>
      <c r="EP410" s="184"/>
      <c r="EQ410" s="184"/>
      <c r="ER410" s="184"/>
      <c r="ES410" s="184"/>
      <c r="ET410" s="184"/>
      <c r="EU410" s="184"/>
      <c r="EV410" s="184"/>
      <c r="EW410" s="184"/>
      <c r="EX410" s="184"/>
      <c r="EY410" s="184"/>
      <c r="EZ410" s="184"/>
      <c r="FA410" s="184"/>
      <c r="FB410" s="184"/>
      <c r="FC410" s="184"/>
      <c r="FD410" s="184"/>
      <c r="FE410" s="184"/>
      <c r="FF410" s="184"/>
      <c r="FG410" s="184"/>
      <c r="FH410" s="184"/>
      <c r="FI410" s="184"/>
      <c r="FJ410" s="184"/>
      <c r="FK410" s="184"/>
      <c r="FL410" s="184"/>
      <c r="FM410" s="184"/>
      <c r="FN410" s="184"/>
      <c r="FO410" s="184"/>
      <c r="FP410" s="184"/>
      <c r="FQ410" s="184"/>
      <c r="FR410" s="184"/>
      <c r="FS410" s="184"/>
      <c r="FT410" s="184"/>
      <c r="FU410" s="184"/>
      <c r="FV410" s="184"/>
      <c r="FW410" s="184"/>
      <c r="FX410" s="184"/>
      <c r="FY410" s="184"/>
      <c r="FZ410" s="184"/>
      <c r="GA410" s="184"/>
      <c r="GB410" s="184"/>
      <c r="GC410" s="184"/>
      <c r="GD410" s="184"/>
      <c r="GE410" s="184"/>
      <c r="GF410" s="184"/>
      <c r="GG410" s="184"/>
      <c r="GH410" s="184"/>
      <c r="GI410" s="184"/>
      <c r="GJ410" s="184"/>
      <c r="GK410" s="184"/>
      <c r="GL410" s="184"/>
      <c r="GM410" s="184"/>
      <c r="GN410" s="184"/>
      <c r="GO410" s="184"/>
      <c r="GP410" s="184"/>
      <c r="GQ410" s="184"/>
      <c r="GR410" s="184"/>
      <c r="GS410" s="184"/>
      <c r="GT410" s="184"/>
      <c r="GU410" s="184"/>
      <c r="GV410" s="184"/>
      <c r="GW410" s="184"/>
      <c r="GX410" s="184"/>
      <c r="GY410" s="184"/>
      <c r="GZ410" s="184"/>
      <c r="HA410" s="184"/>
      <c r="HB410" s="184"/>
      <c r="HC410" s="184"/>
      <c r="HD410" s="184"/>
      <c r="HE410" s="184"/>
      <c r="HF410" s="184"/>
      <c r="HG410" s="184"/>
      <c r="HH410" s="184"/>
      <c r="HI410" s="184"/>
      <c r="HJ410" s="184"/>
      <c r="HK410" s="184"/>
      <c r="HL410" s="184"/>
      <c r="HM410" s="184"/>
      <c r="HN410" s="184"/>
      <c r="HO410" s="184"/>
      <c r="HP410" s="184"/>
      <c r="HQ410" s="184"/>
      <c r="HR410" s="184"/>
      <c r="HS410" s="184"/>
      <c r="HT410" s="184"/>
      <c r="HU410" s="184"/>
      <c r="HV410" s="184"/>
      <c r="HW410" s="184"/>
      <c r="HX410" s="184"/>
      <c r="HY410" s="184"/>
      <c r="HZ410" s="184"/>
      <c r="IA410" s="184"/>
      <c r="IB410" s="184"/>
    </row>
    <row r="411" spans="3:236" ht="13.15" customHeight="1">
      <c r="C411" s="182"/>
      <c r="D411" s="183"/>
      <c r="E411" s="184"/>
      <c r="F411" s="184"/>
      <c r="G411" s="184"/>
      <c r="H411" s="184"/>
      <c r="I411" s="184"/>
      <c r="J411" s="184"/>
      <c r="K411" s="184"/>
      <c r="L411" s="184"/>
      <c r="M411" s="185"/>
      <c r="CM411" s="184"/>
      <c r="CN411" s="184"/>
      <c r="CO411" s="184"/>
      <c r="CP411" s="184"/>
      <c r="CQ411" s="184"/>
      <c r="CR411" s="184"/>
      <c r="CS411" s="184"/>
      <c r="CT411" s="184"/>
      <c r="CU411" s="184"/>
      <c r="CV411" s="184"/>
      <c r="CW411" s="184"/>
      <c r="CX411" s="184"/>
      <c r="CY411" s="184"/>
      <c r="CZ411" s="184"/>
      <c r="DA411" s="184"/>
      <c r="DB411" s="184"/>
      <c r="DC411" s="184"/>
      <c r="DD411" s="184"/>
      <c r="DE411" s="184"/>
      <c r="DF411" s="184"/>
      <c r="DG411" s="184"/>
      <c r="DH411" s="184"/>
      <c r="DI411" s="184"/>
      <c r="DJ411" s="184"/>
      <c r="DK411" s="184"/>
      <c r="DL411" s="184"/>
      <c r="DM411" s="184"/>
      <c r="DN411" s="184"/>
      <c r="DO411" s="184"/>
      <c r="DP411" s="184"/>
      <c r="DQ411" s="184"/>
      <c r="DR411" s="184"/>
      <c r="DS411" s="184"/>
      <c r="DT411" s="184"/>
      <c r="DU411" s="184"/>
      <c r="DV411" s="184"/>
      <c r="DW411" s="184"/>
      <c r="DX411" s="184"/>
      <c r="DY411" s="184"/>
      <c r="DZ411" s="184"/>
      <c r="EA411" s="184"/>
      <c r="EB411" s="184"/>
      <c r="EC411" s="184"/>
      <c r="ED411" s="184"/>
      <c r="EE411" s="184"/>
      <c r="EF411" s="184"/>
      <c r="EG411" s="184"/>
      <c r="EH411" s="184"/>
      <c r="EI411" s="184"/>
      <c r="EJ411" s="184"/>
      <c r="EK411" s="184"/>
      <c r="EL411" s="184"/>
      <c r="EM411" s="184"/>
      <c r="EN411" s="184"/>
      <c r="EO411" s="184"/>
      <c r="EP411" s="184"/>
      <c r="EQ411" s="184"/>
      <c r="ER411" s="184"/>
      <c r="ES411" s="184"/>
      <c r="ET411" s="184"/>
      <c r="EU411" s="184"/>
      <c r="EV411" s="184"/>
      <c r="EW411" s="184"/>
      <c r="EX411" s="184"/>
      <c r="EY411" s="184"/>
      <c r="EZ411" s="184"/>
      <c r="FA411" s="184"/>
      <c r="FB411" s="184"/>
      <c r="FC411" s="184"/>
      <c r="FD411" s="184"/>
      <c r="FE411" s="184"/>
      <c r="FF411" s="184"/>
      <c r="FG411" s="184"/>
      <c r="FH411" s="184"/>
      <c r="FI411" s="184"/>
      <c r="FJ411" s="184"/>
      <c r="FK411" s="184"/>
      <c r="FL411" s="184"/>
      <c r="FM411" s="184"/>
      <c r="FN411" s="184"/>
      <c r="FO411" s="184"/>
      <c r="FP411" s="184"/>
      <c r="FQ411" s="184"/>
      <c r="FR411" s="184"/>
      <c r="FS411" s="184"/>
      <c r="FT411" s="184"/>
      <c r="FU411" s="184"/>
      <c r="FV411" s="184"/>
      <c r="FW411" s="184"/>
      <c r="FX411" s="184"/>
      <c r="FY411" s="184"/>
      <c r="FZ411" s="184"/>
      <c r="GA411" s="184"/>
      <c r="GB411" s="184"/>
      <c r="GC411" s="184"/>
      <c r="GD411" s="184"/>
      <c r="GE411" s="184"/>
      <c r="GF411" s="184"/>
      <c r="GG411" s="184"/>
      <c r="GH411" s="184"/>
      <c r="GI411" s="184"/>
      <c r="GJ411" s="184"/>
      <c r="GK411" s="184"/>
      <c r="GL411" s="184"/>
      <c r="GM411" s="184"/>
      <c r="GN411" s="184"/>
      <c r="GO411" s="184"/>
      <c r="GP411" s="184"/>
      <c r="GQ411" s="184"/>
      <c r="GR411" s="184"/>
      <c r="GS411" s="184"/>
      <c r="GT411" s="184"/>
      <c r="GU411" s="184"/>
      <c r="GV411" s="184"/>
      <c r="GW411" s="184"/>
      <c r="GX411" s="184"/>
      <c r="GY411" s="184"/>
      <c r="GZ411" s="184"/>
      <c r="HA411" s="184"/>
      <c r="HB411" s="184"/>
      <c r="HC411" s="184"/>
      <c r="HD411" s="184"/>
      <c r="HE411" s="184"/>
      <c r="HF411" s="184"/>
      <c r="HG411" s="184"/>
      <c r="HH411" s="184"/>
      <c r="HI411" s="184"/>
      <c r="HJ411" s="184"/>
      <c r="HK411" s="184"/>
      <c r="HL411" s="184"/>
      <c r="HM411" s="184"/>
      <c r="HN411" s="184"/>
      <c r="HO411" s="184"/>
      <c r="HP411" s="184"/>
      <c r="HQ411" s="184"/>
      <c r="HR411" s="184"/>
      <c r="HS411" s="184"/>
      <c r="HT411" s="184"/>
      <c r="HU411" s="184"/>
      <c r="HV411" s="184"/>
      <c r="HW411" s="184"/>
      <c r="HX411" s="184"/>
      <c r="HY411" s="184"/>
      <c r="HZ411" s="184"/>
      <c r="IA411" s="184"/>
      <c r="IB411" s="184"/>
    </row>
    <row r="412" spans="3:236" ht="13.15" customHeight="1">
      <c r="C412" s="182"/>
      <c r="D412" s="183"/>
      <c r="E412" s="184"/>
      <c r="F412" s="184"/>
      <c r="G412" s="184"/>
      <c r="H412" s="184"/>
      <c r="I412" s="184"/>
      <c r="J412" s="184"/>
      <c r="K412" s="184"/>
      <c r="L412" s="184"/>
      <c r="M412" s="185"/>
      <c r="CM412" s="184"/>
      <c r="CN412" s="184"/>
      <c r="CO412" s="184"/>
      <c r="CP412" s="184"/>
      <c r="CQ412" s="184"/>
      <c r="CR412" s="184"/>
      <c r="CS412" s="184"/>
      <c r="CT412" s="184"/>
      <c r="CU412" s="184"/>
      <c r="CV412" s="184"/>
      <c r="CW412" s="184"/>
      <c r="CX412" s="184"/>
      <c r="CY412" s="184"/>
      <c r="CZ412" s="184"/>
      <c r="DA412" s="184"/>
      <c r="DB412" s="184"/>
      <c r="DC412" s="184"/>
      <c r="DD412" s="184"/>
      <c r="DE412" s="184"/>
      <c r="DF412" s="184"/>
      <c r="DG412" s="184"/>
      <c r="DH412" s="184"/>
      <c r="DI412" s="184"/>
      <c r="DJ412" s="184"/>
      <c r="DK412" s="184"/>
      <c r="DL412" s="184"/>
      <c r="DM412" s="184"/>
      <c r="DN412" s="184"/>
      <c r="DO412" s="184"/>
      <c r="DP412" s="184"/>
      <c r="DQ412" s="184"/>
      <c r="DR412" s="184"/>
      <c r="DS412" s="184"/>
      <c r="DT412" s="184"/>
      <c r="DU412" s="184"/>
      <c r="DV412" s="184"/>
      <c r="DW412" s="184"/>
      <c r="DX412" s="184"/>
      <c r="DY412" s="184"/>
      <c r="DZ412" s="184"/>
      <c r="EA412" s="184"/>
      <c r="EB412" s="184"/>
      <c r="EC412" s="184"/>
      <c r="ED412" s="184"/>
      <c r="EE412" s="184"/>
      <c r="EF412" s="184"/>
      <c r="EG412" s="184"/>
      <c r="EH412" s="184"/>
      <c r="EI412" s="184"/>
      <c r="EJ412" s="184"/>
      <c r="EK412" s="184"/>
      <c r="EL412" s="184"/>
      <c r="EM412" s="184"/>
      <c r="EN412" s="184"/>
      <c r="EO412" s="184"/>
      <c r="EP412" s="184"/>
      <c r="EQ412" s="184"/>
      <c r="ER412" s="184"/>
      <c r="ES412" s="184"/>
      <c r="ET412" s="184"/>
      <c r="EU412" s="184"/>
      <c r="EV412" s="184"/>
      <c r="EW412" s="184"/>
      <c r="EX412" s="184"/>
      <c r="EY412" s="184"/>
      <c r="EZ412" s="184"/>
      <c r="FA412" s="184"/>
      <c r="FB412" s="184"/>
      <c r="FC412" s="184"/>
      <c r="FD412" s="184"/>
      <c r="FE412" s="184"/>
      <c r="FF412" s="184"/>
      <c r="FG412" s="184"/>
      <c r="FH412" s="184"/>
      <c r="FI412" s="184"/>
      <c r="FJ412" s="184"/>
      <c r="FK412" s="184"/>
      <c r="FL412" s="184"/>
      <c r="FM412" s="184"/>
      <c r="FN412" s="184"/>
      <c r="FO412" s="184"/>
      <c r="FP412" s="184"/>
      <c r="FQ412" s="184"/>
      <c r="FR412" s="184"/>
      <c r="FS412" s="184"/>
      <c r="FT412" s="184"/>
      <c r="FU412" s="184"/>
      <c r="FV412" s="184"/>
      <c r="FW412" s="184"/>
      <c r="FX412" s="184"/>
      <c r="FY412" s="184"/>
      <c r="FZ412" s="184"/>
      <c r="GA412" s="184"/>
      <c r="GB412" s="184"/>
      <c r="GC412" s="184"/>
      <c r="GD412" s="184"/>
      <c r="GE412" s="184"/>
      <c r="GF412" s="184"/>
      <c r="GG412" s="184"/>
      <c r="GH412" s="184"/>
      <c r="GI412" s="184"/>
      <c r="GJ412" s="184"/>
      <c r="GK412" s="184"/>
      <c r="GL412" s="184"/>
      <c r="GM412" s="184"/>
      <c r="GN412" s="184"/>
      <c r="GO412" s="184"/>
      <c r="GP412" s="184"/>
      <c r="GQ412" s="184"/>
      <c r="GR412" s="184"/>
      <c r="GS412" s="184"/>
      <c r="GT412" s="184"/>
      <c r="GU412" s="184"/>
      <c r="GV412" s="184"/>
      <c r="GW412" s="184"/>
      <c r="GX412" s="184"/>
      <c r="GY412" s="184"/>
      <c r="GZ412" s="184"/>
      <c r="HA412" s="184"/>
      <c r="HB412" s="184"/>
      <c r="HC412" s="184"/>
      <c r="HD412" s="184"/>
      <c r="HE412" s="184"/>
      <c r="HF412" s="184"/>
      <c r="HG412" s="184"/>
      <c r="HH412" s="184"/>
      <c r="HI412" s="184"/>
      <c r="HJ412" s="184"/>
      <c r="HK412" s="184"/>
      <c r="HL412" s="184"/>
      <c r="HM412" s="184"/>
      <c r="HN412" s="184"/>
      <c r="HO412" s="184"/>
      <c r="HP412" s="184"/>
      <c r="HQ412" s="184"/>
      <c r="HR412" s="184"/>
      <c r="HS412" s="184"/>
      <c r="HT412" s="184"/>
      <c r="HU412" s="184"/>
      <c r="HV412" s="184"/>
      <c r="HW412" s="184"/>
      <c r="HX412" s="184"/>
      <c r="HY412" s="184"/>
      <c r="HZ412" s="184"/>
      <c r="IA412" s="184"/>
      <c r="IB412" s="184"/>
    </row>
    <row r="413" spans="3:236" ht="13.15" customHeight="1">
      <c r="C413" s="182"/>
      <c r="D413" s="183"/>
      <c r="E413" s="184"/>
      <c r="F413" s="184"/>
      <c r="G413" s="184"/>
      <c r="H413" s="184"/>
      <c r="I413" s="184"/>
      <c r="J413" s="184"/>
      <c r="K413" s="184"/>
      <c r="L413" s="184"/>
      <c r="M413" s="185"/>
      <c r="CM413" s="184"/>
      <c r="CN413" s="184"/>
      <c r="CO413" s="184"/>
      <c r="CP413" s="184"/>
      <c r="CQ413" s="184"/>
      <c r="CR413" s="184"/>
      <c r="CS413" s="184"/>
      <c r="CT413" s="184"/>
      <c r="CU413" s="184"/>
      <c r="CV413" s="184"/>
      <c r="CW413" s="184"/>
      <c r="CX413" s="184"/>
      <c r="CY413" s="184"/>
      <c r="CZ413" s="184"/>
      <c r="DA413" s="184"/>
      <c r="DB413" s="184"/>
      <c r="DC413" s="184"/>
      <c r="DD413" s="184"/>
      <c r="DE413" s="184"/>
      <c r="DF413" s="184"/>
      <c r="DG413" s="184"/>
      <c r="DH413" s="184"/>
      <c r="DI413" s="184"/>
      <c r="DJ413" s="184"/>
      <c r="DK413" s="184"/>
      <c r="DL413" s="184"/>
      <c r="DM413" s="184"/>
      <c r="DN413" s="184"/>
      <c r="DO413" s="184"/>
      <c r="DP413" s="184"/>
      <c r="DQ413" s="184"/>
      <c r="DR413" s="184"/>
      <c r="DS413" s="184"/>
      <c r="DT413" s="184"/>
      <c r="DU413" s="184"/>
      <c r="DV413" s="184"/>
      <c r="DW413" s="184"/>
      <c r="DX413" s="184"/>
      <c r="DY413" s="184"/>
      <c r="DZ413" s="184"/>
      <c r="EA413" s="184"/>
      <c r="EB413" s="184"/>
      <c r="EC413" s="184"/>
      <c r="ED413" s="184"/>
      <c r="EE413" s="184"/>
      <c r="EF413" s="184"/>
      <c r="EG413" s="184"/>
      <c r="EH413" s="184"/>
      <c r="EI413" s="184"/>
      <c r="EJ413" s="184"/>
      <c r="EK413" s="184"/>
      <c r="EL413" s="184"/>
      <c r="EM413" s="184"/>
      <c r="EN413" s="184"/>
      <c r="EO413" s="184"/>
      <c r="EP413" s="184"/>
      <c r="EQ413" s="184"/>
      <c r="ER413" s="184"/>
      <c r="ES413" s="184"/>
      <c r="ET413" s="184"/>
      <c r="EU413" s="184"/>
      <c r="EV413" s="184"/>
      <c r="EW413" s="184"/>
      <c r="EX413" s="184"/>
      <c r="EY413" s="184"/>
      <c r="EZ413" s="184"/>
      <c r="FA413" s="184"/>
      <c r="FB413" s="184"/>
      <c r="FC413" s="184"/>
      <c r="FD413" s="184"/>
      <c r="FE413" s="184"/>
      <c r="FF413" s="184"/>
      <c r="FG413" s="184"/>
      <c r="FH413" s="184"/>
      <c r="FI413" s="184"/>
      <c r="FJ413" s="184"/>
      <c r="FK413" s="184"/>
      <c r="FL413" s="184"/>
      <c r="FM413" s="184"/>
      <c r="FN413" s="184"/>
      <c r="FO413" s="184"/>
      <c r="FP413" s="184"/>
      <c r="FQ413" s="184"/>
      <c r="FR413" s="184"/>
      <c r="FS413" s="184"/>
      <c r="FT413" s="184"/>
      <c r="FU413" s="184"/>
      <c r="FV413" s="184"/>
      <c r="FW413" s="184"/>
      <c r="FX413" s="184"/>
      <c r="FY413" s="184"/>
      <c r="FZ413" s="184"/>
      <c r="GA413" s="184"/>
      <c r="GB413" s="184"/>
      <c r="GC413" s="184"/>
      <c r="GD413" s="184"/>
      <c r="GE413" s="184"/>
      <c r="GF413" s="184"/>
      <c r="GG413" s="184"/>
      <c r="GH413" s="184"/>
      <c r="GI413" s="184"/>
      <c r="GJ413" s="184"/>
      <c r="GK413" s="184"/>
      <c r="GL413" s="184"/>
      <c r="GM413" s="184"/>
      <c r="GN413" s="184"/>
      <c r="GO413" s="184"/>
      <c r="GP413" s="184"/>
      <c r="GQ413" s="184"/>
      <c r="GR413" s="184"/>
      <c r="GS413" s="184"/>
      <c r="GT413" s="184"/>
      <c r="GU413" s="184"/>
      <c r="GV413" s="184"/>
      <c r="GW413" s="184"/>
      <c r="GX413" s="184"/>
      <c r="GY413" s="184"/>
      <c r="GZ413" s="184"/>
      <c r="HA413" s="184"/>
      <c r="HB413" s="184"/>
      <c r="HC413" s="184"/>
      <c r="HD413" s="184"/>
      <c r="HE413" s="184"/>
      <c r="HF413" s="184"/>
      <c r="HG413" s="184"/>
      <c r="HH413" s="184"/>
      <c r="HI413" s="184"/>
      <c r="HJ413" s="184"/>
      <c r="HK413" s="184"/>
      <c r="HL413" s="184"/>
      <c r="HM413" s="184"/>
      <c r="HN413" s="184"/>
      <c r="HO413" s="184"/>
      <c r="HP413" s="184"/>
      <c r="HQ413" s="184"/>
      <c r="HR413" s="184"/>
      <c r="HS413" s="184"/>
      <c r="HT413" s="184"/>
      <c r="HU413" s="184"/>
      <c r="HV413" s="184"/>
      <c r="HW413" s="184"/>
      <c r="HX413" s="184"/>
      <c r="HY413" s="184"/>
      <c r="HZ413" s="184"/>
      <c r="IA413" s="184"/>
      <c r="IB413" s="184"/>
    </row>
    <row r="414" spans="3:236" ht="13.15" customHeight="1">
      <c r="C414" s="182"/>
      <c r="D414" s="183"/>
      <c r="E414" s="184"/>
      <c r="F414" s="184"/>
      <c r="G414" s="184"/>
      <c r="H414" s="184"/>
      <c r="I414" s="184"/>
      <c r="J414" s="184"/>
      <c r="K414" s="184"/>
      <c r="L414" s="184"/>
      <c r="M414" s="185"/>
      <c r="CM414" s="184"/>
      <c r="CN414" s="184"/>
      <c r="CO414" s="184"/>
      <c r="CP414" s="184"/>
      <c r="CQ414" s="184"/>
      <c r="CR414" s="184"/>
      <c r="CS414" s="184"/>
      <c r="CT414" s="184"/>
      <c r="CU414" s="184"/>
      <c r="CV414" s="184"/>
      <c r="CW414" s="184"/>
      <c r="CX414" s="184"/>
      <c r="CY414" s="184"/>
      <c r="CZ414" s="184"/>
      <c r="DA414" s="184"/>
      <c r="DB414" s="184"/>
      <c r="DC414" s="184"/>
      <c r="DD414" s="184"/>
      <c r="DE414" s="184"/>
      <c r="DF414" s="184"/>
      <c r="DG414" s="184"/>
      <c r="DH414" s="184"/>
      <c r="DI414" s="184"/>
      <c r="DJ414" s="184"/>
      <c r="DK414" s="184"/>
      <c r="DL414" s="184"/>
      <c r="DM414" s="184"/>
      <c r="DN414" s="184"/>
      <c r="DO414" s="184"/>
      <c r="DP414" s="184"/>
      <c r="DQ414" s="184"/>
      <c r="DR414" s="184"/>
      <c r="DS414" s="184"/>
      <c r="DT414" s="184"/>
      <c r="DU414" s="184"/>
      <c r="DV414" s="184"/>
      <c r="DW414" s="184"/>
      <c r="DX414" s="184"/>
      <c r="DY414" s="184"/>
      <c r="DZ414" s="184"/>
      <c r="EA414" s="184"/>
      <c r="EB414" s="184"/>
      <c r="EC414" s="184"/>
      <c r="ED414" s="184"/>
      <c r="EE414" s="184"/>
      <c r="EF414" s="184"/>
      <c r="EG414" s="184"/>
      <c r="EH414" s="184"/>
      <c r="EI414" s="184"/>
      <c r="EJ414" s="184"/>
      <c r="EK414" s="184"/>
      <c r="EL414" s="184"/>
      <c r="EM414" s="184"/>
      <c r="EN414" s="184"/>
      <c r="EO414" s="184"/>
      <c r="EP414" s="184"/>
      <c r="EQ414" s="184"/>
      <c r="ER414" s="184"/>
      <c r="ES414" s="184"/>
      <c r="ET414" s="184"/>
      <c r="EU414" s="184"/>
      <c r="EV414" s="184"/>
      <c r="EW414" s="184"/>
      <c r="EX414" s="184"/>
      <c r="EY414" s="184"/>
      <c r="EZ414" s="184"/>
      <c r="FA414" s="184"/>
      <c r="FB414" s="184"/>
      <c r="FC414" s="184"/>
      <c r="FD414" s="184"/>
      <c r="FE414" s="184"/>
      <c r="FF414" s="184"/>
      <c r="FG414" s="184"/>
      <c r="FH414" s="184"/>
      <c r="FI414" s="184"/>
      <c r="FJ414" s="184"/>
      <c r="FK414" s="184"/>
      <c r="FL414" s="184"/>
      <c r="FM414" s="184"/>
      <c r="FN414" s="184"/>
      <c r="FO414" s="184"/>
      <c r="FP414" s="184"/>
      <c r="FQ414" s="184"/>
      <c r="FR414" s="184"/>
      <c r="FS414" s="184"/>
      <c r="FT414" s="184"/>
      <c r="FU414" s="184"/>
      <c r="FV414" s="184"/>
      <c r="FW414" s="184"/>
      <c r="FX414" s="184"/>
      <c r="FY414" s="184"/>
      <c r="FZ414" s="184"/>
      <c r="GA414" s="184"/>
      <c r="GB414" s="184"/>
      <c r="GC414" s="184"/>
      <c r="GD414" s="184"/>
      <c r="GE414" s="184"/>
      <c r="GF414" s="184"/>
      <c r="GG414" s="184"/>
      <c r="GH414" s="184"/>
      <c r="GI414" s="184"/>
      <c r="GJ414" s="184"/>
      <c r="GK414" s="184"/>
      <c r="GL414" s="184"/>
      <c r="GM414" s="184"/>
      <c r="GN414" s="184"/>
      <c r="GO414" s="184"/>
      <c r="GP414" s="184"/>
      <c r="GQ414" s="184"/>
      <c r="GR414" s="184"/>
      <c r="GS414" s="184"/>
      <c r="GT414" s="184"/>
      <c r="GU414" s="184"/>
      <c r="GV414" s="184"/>
      <c r="GW414" s="184"/>
      <c r="GX414" s="184"/>
      <c r="GY414" s="184"/>
      <c r="GZ414" s="184"/>
      <c r="HA414" s="184"/>
      <c r="HB414" s="184"/>
      <c r="HC414" s="184"/>
      <c r="HD414" s="184"/>
      <c r="HE414" s="184"/>
      <c r="HF414" s="184"/>
      <c r="HG414" s="184"/>
      <c r="HH414" s="184"/>
      <c r="HI414" s="184"/>
      <c r="HJ414" s="184"/>
      <c r="HK414" s="184"/>
      <c r="HL414" s="184"/>
      <c r="HM414" s="184"/>
      <c r="HN414" s="184"/>
      <c r="HO414" s="184"/>
      <c r="HP414" s="184"/>
      <c r="HQ414" s="184"/>
      <c r="HR414" s="184"/>
      <c r="HS414" s="184"/>
      <c r="HT414" s="184"/>
      <c r="HU414" s="184"/>
      <c r="HV414" s="184"/>
      <c r="HW414" s="184"/>
      <c r="HX414" s="184"/>
      <c r="HY414" s="184"/>
      <c r="HZ414" s="184"/>
      <c r="IA414" s="184"/>
      <c r="IB414" s="184"/>
    </row>
    <row r="415" spans="3:236" ht="13.15" customHeight="1">
      <c r="C415" s="182"/>
      <c r="D415" s="183"/>
      <c r="E415" s="184"/>
      <c r="F415" s="184"/>
      <c r="G415" s="184"/>
      <c r="H415" s="184"/>
      <c r="I415" s="184"/>
      <c r="J415" s="184"/>
      <c r="K415" s="184"/>
      <c r="L415" s="184"/>
      <c r="M415" s="185"/>
      <c r="CM415" s="184"/>
      <c r="CN415" s="184"/>
      <c r="CO415" s="184"/>
      <c r="CP415" s="184"/>
      <c r="CQ415" s="184"/>
      <c r="CR415" s="184"/>
      <c r="CS415" s="184"/>
      <c r="CT415" s="184"/>
      <c r="CU415" s="184"/>
      <c r="CV415" s="184"/>
      <c r="CW415" s="184"/>
      <c r="CX415" s="184"/>
      <c r="CY415" s="184"/>
      <c r="CZ415" s="184"/>
      <c r="DA415" s="184"/>
      <c r="DB415" s="184"/>
      <c r="DC415" s="184"/>
      <c r="DD415" s="184"/>
      <c r="DE415" s="184"/>
      <c r="DF415" s="184"/>
      <c r="DG415" s="184"/>
      <c r="DH415" s="184"/>
      <c r="DI415" s="184"/>
      <c r="DJ415" s="184"/>
      <c r="DK415" s="184"/>
      <c r="DL415" s="184"/>
      <c r="DM415" s="184"/>
      <c r="DN415" s="184"/>
      <c r="DO415" s="184"/>
      <c r="DP415" s="184"/>
      <c r="DQ415" s="184"/>
      <c r="DR415" s="184"/>
      <c r="DS415" s="184"/>
      <c r="DT415" s="184"/>
      <c r="DU415" s="184"/>
      <c r="DV415" s="184"/>
      <c r="DW415" s="184"/>
      <c r="DX415" s="184"/>
      <c r="DY415" s="184"/>
      <c r="DZ415" s="184"/>
      <c r="EA415" s="184"/>
      <c r="EB415" s="184"/>
      <c r="EC415" s="184"/>
      <c r="ED415" s="184"/>
      <c r="EE415" s="184"/>
      <c r="EF415" s="184"/>
      <c r="EG415" s="184"/>
      <c r="EH415" s="184"/>
      <c r="EI415" s="184"/>
      <c r="EJ415" s="184"/>
      <c r="EK415" s="184"/>
      <c r="EL415" s="184"/>
      <c r="EM415" s="184"/>
      <c r="EN415" s="184"/>
      <c r="EO415" s="184"/>
      <c r="EP415" s="184"/>
      <c r="EQ415" s="184"/>
      <c r="ER415" s="184"/>
      <c r="ES415" s="184"/>
      <c r="ET415" s="184"/>
      <c r="EU415" s="184"/>
      <c r="EV415" s="184"/>
      <c r="EW415" s="184"/>
      <c r="EX415" s="184"/>
      <c r="EY415" s="184"/>
      <c r="EZ415" s="184"/>
      <c r="FA415" s="184"/>
      <c r="FB415" s="184"/>
      <c r="FC415" s="184"/>
      <c r="FD415" s="184"/>
      <c r="FE415" s="184"/>
      <c r="FF415" s="184"/>
      <c r="FG415" s="184"/>
      <c r="FH415" s="184"/>
      <c r="FI415" s="184"/>
      <c r="FJ415" s="184"/>
      <c r="FK415" s="184"/>
      <c r="FL415" s="184"/>
      <c r="FM415" s="184"/>
      <c r="FN415" s="184"/>
      <c r="FO415" s="184"/>
      <c r="FP415" s="184"/>
      <c r="FQ415" s="184"/>
      <c r="FR415" s="184"/>
      <c r="FS415" s="184"/>
      <c r="FT415" s="184"/>
      <c r="FU415" s="184"/>
      <c r="FV415" s="184"/>
      <c r="FW415" s="184"/>
      <c r="FX415" s="184"/>
      <c r="FY415" s="184"/>
      <c r="FZ415" s="184"/>
      <c r="GA415" s="184"/>
      <c r="GB415" s="184"/>
      <c r="GC415" s="184"/>
      <c r="GD415" s="184"/>
      <c r="GE415" s="184"/>
      <c r="GF415" s="184"/>
      <c r="GG415" s="184"/>
      <c r="GH415" s="184"/>
      <c r="GI415" s="184"/>
      <c r="GJ415" s="184"/>
      <c r="GK415" s="184"/>
      <c r="GL415" s="184"/>
      <c r="GM415" s="184"/>
      <c r="GN415" s="184"/>
      <c r="GO415" s="184"/>
      <c r="GP415" s="184"/>
      <c r="GQ415" s="184"/>
      <c r="GR415" s="184"/>
      <c r="GS415" s="184"/>
      <c r="GT415" s="184"/>
      <c r="GU415" s="184"/>
      <c r="GV415" s="184"/>
      <c r="GW415" s="184"/>
      <c r="GX415" s="184"/>
      <c r="GY415" s="184"/>
      <c r="GZ415" s="184"/>
      <c r="HA415" s="184"/>
      <c r="HB415" s="184"/>
      <c r="HC415" s="184"/>
      <c r="HD415" s="184"/>
      <c r="HE415" s="184"/>
      <c r="HF415" s="184"/>
      <c r="HG415" s="184"/>
      <c r="HH415" s="184"/>
      <c r="HI415" s="184"/>
      <c r="HJ415" s="184"/>
      <c r="HK415" s="184"/>
      <c r="HL415" s="184"/>
      <c r="HM415" s="184"/>
      <c r="HN415" s="184"/>
      <c r="HO415" s="184"/>
      <c r="HP415" s="184"/>
      <c r="HQ415" s="184"/>
      <c r="HR415" s="184"/>
      <c r="HS415" s="184"/>
      <c r="HT415" s="184"/>
      <c r="HU415" s="184"/>
      <c r="HV415" s="184"/>
      <c r="HW415" s="184"/>
      <c r="HX415" s="184"/>
      <c r="HY415" s="184"/>
      <c r="HZ415" s="184"/>
      <c r="IA415" s="184"/>
      <c r="IB415" s="184"/>
    </row>
    <row r="416" spans="3:236" ht="13.15" customHeight="1">
      <c r="C416" s="182"/>
      <c r="D416" s="183"/>
      <c r="E416" s="184"/>
      <c r="F416" s="184"/>
      <c r="G416" s="184"/>
      <c r="H416" s="184"/>
      <c r="I416" s="184"/>
      <c r="J416" s="184"/>
      <c r="K416" s="184"/>
      <c r="L416" s="184"/>
      <c r="M416" s="185"/>
      <c r="CM416" s="184"/>
      <c r="CN416" s="184"/>
      <c r="CO416" s="184"/>
      <c r="CP416" s="184"/>
      <c r="CQ416" s="184"/>
      <c r="CR416" s="184"/>
      <c r="CS416" s="184"/>
      <c r="CT416" s="184"/>
      <c r="CU416" s="184"/>
      <c r="CV416" s="184"/>
      <c r="CW416" s="184"/>
      <c r="CX416" s="184"/>
      <c r="CY416" s="184"/>
      <c r="CZ416" s="184"/>
      <c r="DA416" s="184"/>
      <c r="DB416" s="184"/>
      <c r="DC416" s="184"/>
      <c r="DD416" s="184"/>
      <c r="DE416" s="184"/>
      <c r="DF416" s="184"/>
      <c r="DG416" s="184"/>
      <c r="DH416" s="184"/>
      <c r="DI416" s="184"/>
      <c r="DJ416" s="184"/>
      <c r="DK416" s="184"/>
      <c r="DL416" s="184"/>
      <c r="DM416" s="184"/>
      <c r="DN416" s="184"/>
      <c r="DO416" s="184"/>
      <c r="DP416" s="184"/>
      <c r="DQ416" s="184"/>
      <c r="DR416" s="184"/>
      <c r="DS416" s="184"/>
      <c r="DT416" s="184"/>
      <c r="DU416" s="184"/>
      <c r="DV416" s="184"/>
      <c r="DW416" s="184"/>
      <c r="DX416" s="184"/>
      <c r="DY416" s="184"/>
      <c r="DZ416" s="184"/>
      <c r="EA416" s="184"/>
      <c r="EB416" s="184"/>
      <c r="EC416" s="184"/>
      <c r="ED416" s="184"/>
      <c r="EE416" s="184"/>
      <c r="EF416" s="184"/>
      <c r="EG416" s="184"/>
      <c r="EH416" s="184"/>
      <c r="EI416" s="184"/>
      <c r="EJ416" s="184"/>
      <c r="EK416" s="184"/>
      <c r="EL416" s="184"/>
      <c r="EM416" s="184"/>
      <c r="EN416" s="184"/>
      <c r="EO416" s="184"/>
      <c r="EP416" s="184"/>
      <c r="EQ416" s="184"/>
      <c r="ER416" s="184"/>
      <c r="ES416" s="184"/>
      <c r="ET416" s="184"/>
      <c r="EU416" s="184"/>
      <c r="EV416" s="184"/>
      <c r="EW416" s="184"/>
      <c r="EX416" s="184"/>
      <c r="EY416" s="184"/>
      <c r="EZ416" s="184"/>
      <c r="FA416" s="184"/>
      <c r="FB416" s="184"/>
      <c r="FC416" s="184"/>
      <c r="FD416" s="184"/>
      <c r="FE416" s="184"/>
      <c r="FF416" s="184"/>
      <c r="FG416" s="184"/>
      <c r="FH416" s="184"/>
      <c r="FI416" s="184"/>
      <c r="FJ416" s="184"/>
      <c r="FK416" s="184"/>
      <c r="FL416" s="184"/>
      <c r="FM416" s="184"/>
      <c r="FN416" s="184"/>
      <c r="FO416" s="184"/>
      <c r="FP416" s="184"/>
      <c r="FQ416" s="184"/>
      <c r="FR416" s="184"/>
      <c r="FS416" s="184"/>
      <c r="FT416" s="184"/>
      <c r="FU416" s="184"/>
      <c r="FV416" s="184"/>
      <c r="FW416" s="184"/>
      <c r="FX416" s="184"/>
      <c r="FY416" s="184"/>
      <c r="FZ416" s="184"/>
      <c r="GA416" s="184"/>
      <c r="GB416" s="184"/>
      <c r="GC416" s="184"/>
      <c r="GD416" s="184"/>
      <c r="GE416" s="184"/>
      <c r="GF416" s="184"/>
      <c r="GG416" s="184"/>
      <c r="GH416" s="184"/>
      <c r="GI416" s="184"/>
      <c r="GJ416" s="184"/>
      <c r="GK416" s="184"/>
      <c r="GL416" s="184"/>
      <c r="GM416" s="184"/>
      <c r="GN416" s="184"/>
      <c r="GO416" s="184"/>
      <c r="GP416" s="184"/>
      <c r="GQ416" s="184"/>
      <c r="GR416" s="184"/>
      <c r="GS416" s="184"/>
      <c r="GT416" s="184"/>
      <c r="GU416" s="184"/>
      <c r="GV416" s="184"/>
      <c r="GW416" s="184"/>
      <c r="GX416" s="184"/>
      <c r="GY416" s="184"/>
      <c r="GZ416" s="184"/>
      <c r="HA416" s="184"/>
      <c r="HB416" s="184"/>
      <c r="HC416" s="184"/>
      <c r="HD416" s="184"/>
      <c r="HE416" s="184"/>
      <c r="HF416" s="184"/>
      <c r="HG416" s="184"/>
      <c r="HH416" s="184"/>
      <c r="HI416" s="184"/>
      <c r="HJ416" s="184"/>
      <c r="HK416" s="184"/>
      <c r="HL416" s="184"/>
      <c r="HM416" s="184"/>
      <c r="HN416" s="184"/>
      <c r="HO416" s="184"/>
      <c r="HP416" s="184"/>
      <c r="HQ416" s="184"/>
      <c r="HR416" s="184"/>
      <c r="HS416" s="184"/>
      <c r="HT416" s="184"/>
      <c r="HU416" s="184"/>
      <c r="HV416" s="184"/>
      <c r="HW416" s="184"/>
      <c r="HX416" s="184"/>
      <c r="HY416" s="184"/>
      <c r="HZ416" s="184"/>
      <c r="IA416" s="184"/>
      <c r="IB416" s="184"/>
    </row>
    <row r="417" spans="3:236" ht="13.15" customHeight="1">
      <c r="C417" s="182"/>
      <c r="D417" s="183"/>
      <c r="E417" s="184"/>
      <c r="F417" s="184"/>
      <c r="G417" s="184"/>
      <c r="H417" s="184"/>
      <c r="I417" s="184"/>
      <c r="J417" s="184"/>
      <c r="K417" s="184"/>
      <c r="L417" s="184"/>
      <c r="M417" s="185"/>
      <c r="CM417" s="184"/>
      <c r="CN417" s="184"/>
      <c r="CO417" s="184"/>
      <c r="CP417" s="184"/>
      <c r="CQ417" s="184"/>
      <c r="CR417" s="184"/>
      <c r="CS417" s="184"/>
      <c r="CT417" s="184"/>
      <c r="CU417" s="184"/>
      <c r="CV417" s="184"/>
      <c r="CW417" s="184"/>
      <c r="CX417" s="184"/>
      <c r="CY417" s="184"/>
      <c r="CZ417" s="184"/>
      <c r="DA417" s="184"/>
      <c r="DB417" s="184"/>
      <c r="DC417" s="184"/>
      <c r="DD417" s="184"/>
      <c r="DE417" s="184"/>
      <c r="DF417" s="184"/>
      <c r="DG417" s="184"/>
      <c r="DH417" s="184"/>
      <c r="DI417" s="184"/>
      <c r="DJ417" s="184"/>
      <c r="DK417" s="184"/>
      <c r="DL417" s="184"/>
      <c r="DM417" s="184"/>
      <c r="DN417" s="184"/>
      <c r="DO417" s="184"/>
      <c r="DP417" s="184"/>
      <c r="DQ417" s="184"/>
      <c r="DR417" s="184"/>
      <c r="DS417" s="184"/>
      <c r="DT417" s="184"/>
      <c r="DU417" s="184"/>
      <c r="DV417" s="184"/>
      <c r="DW417" s="184"/>
      <c r="DX417" s="184"/>
      <c r="DY417" s="184"/>
      <c r="DZ417" s="184"/>
      <c r="EA417" s="184"/>
      <c r="EB417" s="184"/>
      <c r="EC417" s="184"/>
      <c r="ED417" s="184"/>
      <c r="EE417" s="184"/>
      <c r="EF417" s="184"/>
      <c r="EG417" s="184"/>
      <c r="EH417" s="184"/>
      <c r="EI417" s="184"/>
      <c r="EJ417" s="184"/>
      <c r="EK417" s="184"/>
      <c r="EL417" s="184"/>
      <c r="EM417" s="184"/>
      <c r="EN417" s="184"/>
      <c r="EO417" s="184"/>
      <c r="EP417" s="184"/>
      <c r="EQ417" s="184"/>
      <c r="ER417" s="184"/>
      <c r="ES417" s="184"/>
      <c r="ET417" s="184"/>
      <c r="EU417" s="184"/>
      <c r="EV417" s="184"/>
      <c r="EW417" s="184"/>
      <c r="EX417" s="184"/>
      <c r="EY417" s="184"/>
      <c r="EZ417" s="184"/>
      <c r="FA417" s="184"/>
      <c r="FB417" s="184"/>
      <c r="FC417" s="184"/>
      <c r="FD417" s="184"/>
      <c r="FE417" s="184"/>
      <c r="FF417" s="184"/>
      <c r="FG417" s="184"/>
      <c r="FH417" s="184"/>
      <c r="FI417" s="184"/>
      <c r="FJ417" s="184"/>
      <c r="FK417" s="184"/>
      <c r="FL417" s="184"/>
      <c r="FM417" s="184"/>
      <c r="FN417" s="184"/>
      <c r="FO417" s="184"/>
      <c r="FP417" s="184"/>
      <c r="FQ417" s="184"/>
      <c r="FR417" s="184"/>
      <c r="FS417" s="184"/>
      <c r="FT417" s="184"/>
      <c r="FU417" s="184"/>
      <c r="FV417" s="184"/>
      <c r="FW417" s="184"/>
      <c r="FX417" s="184"/>
      <c r="FY417" s="184"/>
      <c r="FZ417" s="184"/>
      <c r="GA417" s="184"/>
      <c r="GB417" s="184"/>
      <c r="GC417" s="184"/>
      <c r="GD417" s="184"/>
      <c r="GE417" s="184"/>
      <c r="GF417" s="184"/>
      <c r="GG417" s="184"/>
      <c r="GH417" s="184"/>
      <c r="GI417" s="184"/>
      <c r="GJ417" s="184"/>
      <c r="GK417" s="184"/>
      <c r="GL417" s="184"/>
      <c r="GM417" s="184"/>
      <c r="GN417" s="184"/>
      <c r="GO417" s="184"/>
      <c r="GP417" s="184"/>
      <c r="GQ417" s="184"/>
      <c r="GR417" s="184"/>
      <c r="GS417" s="184"/>
      <c r="GT417" s="184"/>
      <c r="GU417" s="184"/>
      <c r="GV417" s="184"/>
      <c r="GW417" s="184"/>
      <c r="GX417" s="184"/>
      <c r="GY417" s="184"/>
      <c r="GZ417" s="184"/>
      <c r="HA417" s="184"/>
      <c r="HB417" s="184"/>
      <c r="HC417" s="184"/>
      <c r="HD417" s="184"/>
      <c r="HE417" s="184"/>
      <c r="HF417" s="184"/>
      <c r="HG417" s="184"/>
      <c r="HH417" s="184"/>
      <c r="HI417" s="184"/>
      <c r="HJ417" s="184"/>
      <c r="HK417" s="184"/>
      <c r="HL417" s="184"/>
      <c r="HM417" s="184"/>
      <c r="HN417" s="184"/>
      <c r="HO417" s="184"/>
      <c r="HP417" s="184"/>
      <c r="HQ417" s="184"/>
      <c r="HR417" s="184"/>
      <c r="HS417" s="184"/>
      <c r="HT417" s="184"/>
      <c r="HU417" s="184"/>
      <c r="HV417" s="184"/>
      <c r="HW417" s="184"/>
      <c r="HX417" s="184"/>
      <c r="HY417" s="184"/>
      <c r="HZ417" s="184"/>
      <c r="IA417" s="184"/>
      <c r="IB417" s="184"/>
    </row>
    <row r="418" spans="3:236" ht="13.15" customHeight="1">
      <c r="C418" s="182"/>
      <c r="D418" s="183"/>
      <c r="E418" s="184"/>
      <c r="F418" s="184"/>
      <c r="G418" s="184"/>
      <c r="H418" s="184"/>
      <c r="I418" s="184"/>
      <c r="J418" s="184"/>
      <c r="K418" s="184"/>
      <c r="L418" s="184"/>
      <c r="M418" s="185"/>
      <c r="CM418" s="184"/>
      <c r="CN418" s="184"/>
      <c r="CO418" s="184"/>
      <c r="CP418" s="184"/>
      <c r="CQ418" s="184"/>
      <c r="CR418" s="184"/>
      <c r="CS418" s="184"/>
      <c r="CT418" s="184"/>
      <c r="CU418" s="184"/>
      <c r="CV418" s="184"/>
      <c r="CW418" s="184"/>
      <c r="CX418" s="184"/>
      <c r="CY418" s="184"/>
      <c r="CZ418" s="184"/>
      <c r="DA418" s="184"/>
      <c r="DB418" s="184"/>
      <c r="DC418" s="184"/>
      <c r="DD418" s="184"/>
      <c r="DE418" s="184"/>
      <c r="DF418" s="184"/>
      <c r="DG418" s="184"/>
      <c r="DH418" s="184"/>
      <c r="DI418" s="184"/>
      <c r="DJ418" s="184"/>
      <c r="DK418" s="184"/>
      <c r="DL418" s="184"/>
      <c r="DM418" s="184"/>
      <c r="DN418" s="184"/>
      <c r="DO418" s="184"/>
      <c r="DP418" s="184"/>
      <c r="DQ418" s="184"/>
      <c r="DR418" s="184"/>
      <c r="DS418" s="184"/>
      <c r="DT418" s="184"/>
      <c r="DU418" s="184"/>
      <c r="DV418" s="184"/>
      <c r="DW418" s="184"/>
      <c r="DX418" s="184"/>
      <c r="DY418" s="184"/>
      <c r="DZ418" s="184"/>
      <c r="EA418" s="184"/>
      <c r="EB418" s="184"/>
      <c r="EC418" s="184"/>
      <c r="ED418" s="184"/>
      <c r="EE418" s="184"/>
      <c r="EF418" s="184"/>
      <c r="EG418" s="184"/>
      <c r="EH418" s="184"/>
      <c r="EI418" s="184"/>
      <c r="EJ418" s="184"/>
      <c r="EK418" s="184"/>
      <c r="EL418" s="184"/>
      <c r="EM418" s="184"/>
      <c r="EN418" s="184"/>
      <c r="EO418" s="184"/>
      <c r="EP418" s="184"/>
      <c r="EQ418" s="184"/>
      <c r="ER418" s="184"/>
      <c r="ES418" s="184"/>
      <c r="ET418" s="184"/>
      <c r="EU418" s="184"/>
      <c r="EV418" s="184"/>
      <c r="EW418" s="184"/>
      <c r="EX418" s="184"/>
      <c r="EY418" s="184"/>
      <c r="EZ418" s="184"/>
      <c r="FA418" s="184"/>
      <c r="FB418" s="184"/>
      <c r="FC418" s="184"/>
      <c r="FD418" s="184"/>
      <c r="FE418" s="184"/>
      <c r="FF418" s="184"/>
      <c r="FG418" s="184"/>
      <c r="FH418" s="184"/>
      <c r="FI418" s="184"/>
      <c r="FJ418" s="184"/>
      <c r="FK418" s="184"/>
      <c r="FL418" s="184"/>
      <c r="FM418" s="184"/>
      <c r="FN418" s="184"/>
      <c r="FO418" s="184"/>
      <c r="FP418" s="184"/>
      <c r="FQ418" s="184"/>
      <c r="FR418" s="184"/>
      <c r="FS418" s="184"/>
      <c r="FT418" s="184"/>
      <c r="FU418" s="184"/>
      <c r="FV418" s="184"/>
      <c r="FW418" s="184"/>
      <c r="FX418" s="184"/>
      <c r="FY418" s="184"/>
      <c r="FZ418" s="184"/>
      <c r="GA418" s="184"/>
      <c r="GB418" s="184"/>
      <c r="GC418" s="184"/>
      <c r="GD418" s="184"/>
      <c r="GE418" s="184"/>
      <c r="GF418" s="184"/>
      <c r="GG418" s="184"/>
      <c r="GH418" s="184"/>
      <c r="GI418" s="184"/>
      <c r="GJ418" s="184"/>
      <c r="GK418" s="184"/>
      <c r="GL418" s="184"/>
      <c r="GM418" s="184"/>
      <c r="GN418" s="184"/>
      <c r="GO418" s="184"/>
      <c r="GP418" s="184"/>
      <c r="GQ418" s="184"/>
      <c r="GR418" s="184"/>
      <c r="GS418" s="184"/>
      <c r="GT418" s="184"/>
      <c r="GU418" s="184"/>
      <c r="GV418" s="184"/>
      <c r="GW418" s="184"/>
      <c r="GX418" s="184"/>
      <c r="GY418" s="184"/>
      <c r="GZ418" s="184"/>
      <c r="HA418" s="184"/>
      <c r="HB418" s="184"/>
      <c r="HC418" s="184"/>
      <c r="HD418" s="184"/>
      <c r="HE418" s="184"/>
      <c r="HF418" s="184"/>
      <c r="HG418" s="184"/>
      <c r="HH418" s="184"/>
      <c r="HI418" s="184"/>
      <c r="HJ418" s="184"/>
      <c r="HK418" s="184"/>
      <c r="HL418" s="184"/>
      <c r="HM418" s="184"/>
      <c r="HN418" s="184"/>
      <c r="HO418" s="184"/>
      <c r="HP418" s="184"/>
      <c r="HQ418" s="184"/>
      <c r="HR418" s="184"/>
      <c r="HS418" s="184"/>
      <c r="HT418" s="184"/>
      <c r="HU418" s="184"/>
      <c r="HV418" s="184"/>
      <c r="HW418" s="184"/>
      <c r="HX418" s="184"/>
      <c r="HY418" s="184"/>
      <c r="HZ418" s="184"/>
      <c r="IA418" s="184"/>
      <c r="IB418" s="184"/>
    </row>
    <row r="419" spans="3:236" ht="13.15" customHeight="1">
      <c r="C419" s="182"/>
      <c r="D419" s="183"/>
      <c r="E419" s="184"/>
      <c r="F419" s="184"/>
      <c r="G419" s="184"/>
      <c r="H419" s="184"/>
      <c r="I419" s="184"/>
      <c r="J419" s="184"/>
      <c r="K419" s="184"/>
      <c r="L419" s="184"/>
      <c r="M419" s="185"/>
      <c r="CM419" s="184"/>
      <c r="CN419" s="184"/>
      <c r="CO419" s="184"/>
      <c r="CP419" s="184"/>
      <c r="CQ419" s="184"/>
      <c r="CR419" s="184"/>
      <c r="CS419" s="184"/>
      <c r="CT419" s="184"/>
      <c r="CU419" s="184"/>
      <c r="CV419" s="184"/>
      <c r="CW419" s="184"/>
      <c r="CX419" s="184"/>
      <c r="CY419" s="184"/>
      <c r="CZ419" s="184"/>
      <c r="DA419" s="184"/>
      <c r="DB419" s="184"/>
      <c r="DC419" s="184"/>
      <c r="DD419" s="184"/>
      <c r="DE419" s="184"/>
      <c r="DF419" s="184"/>
      <c r="DG419" s="184"/>
      <c r="DH419" s="184"/>
      <c r="DI419" s="184"/>
      <c r="DJ419" s="184"/>
      <c r="DK419" s="184"/>
      <c r="DL419" s="184"/>
      <c r="DM419" s="184"/>
      <c r="DN419" s="184"/>
      <c r="DO419" s="184"/>
      <c r="DP419" s="184"/>
      <c r="DQ419" s="184"/>
      <c r="DR419" s="184"/>
      <c r="DS419" s="184"/>
      <c r="DT419" s="184"/>
      <c r="DU419" s="184"/>
      <c r="DV419" s="184"/>
      <c r="DW419" s="184"/>
      <c r="DX419" s="184"/>
      <c r="DY419" s="184"/>
      <c r="DZ419" s="184"/>
      <c r="EA419" s="184"/>
      <c r="EB419" s="184"/>
      <c r="EC419" s="184"/>
      <c r="ED419" s="184"/>
      <c r="EE419" s="184"/>
      <c r="EF419" s="184"/>
      <c r="EG419" s="184"/>
      <c r="EH419" s="184"/>
      <c r="EI419" s="184"/>
      <c r="EJ419" s="184"/>
      <c r="EK419" s="184"/>
      <c r="EL419" s="184"/>
      <c r="EM419" s="184"/>
      <c r="EN419" s="184"/>
      <c r="EO419" s="184"/>
      <c r="EP419" s="184"/>
      <c r="EQ419" s="184"/>
      <c r="ER419" s="184"/>
      <c r="ES419" s="184"/>
      <c r="ET419" s="184"/>
      <c r="EU419" s="184"/>
      <c r="EV419" s="184"/>
      <c r="EW419" s="184"/>
      <c r="EX419" s="184"/>
      <c r="EY419" s="184"/>
      <c r="EZ419" s="184"/>
      <c r="FA419" s="184"/>
      <c r="FB419" s="184"/>
      <c r="FC419" s="184"/>
      <c r="FD419" s="184"/>
      <c r="FE419" s="184"/>
      <c r="FF419" s="184"/>
      <c r="FG419" s="184"/>
      <c r="FH419" s="184"/>
      <c r="FI419" s="184"/>
      <c r="FJ419" s="184"/>
      <c r="FK419" s="184"/>
      <c r="FL419" s="184"/>
      <c r="FM419" s="184"/>
      <c r="FN419" s="184"/>
      <c r="FO419" s="184"/>
      <c r="FP419" s="184"/>
      <c r="FQ419" s="184"/>
      <c r="FR419" s="184"/>
      <c r="FS419" s="184"/>
      <c r="FT419" s="184"/>
      <c r="FU419" s="184"/>
      <c r="FV419" s="184"/>
      <c r="FW419" s="184"/>
      <c r="FX419" s="184"/>
      <c r="FY419" s="184"/>
      <c r="FZ419" s="184"/>
      <c r="GA419" s="184"/>
      <c r="GB419" s="184"/>
      <c r="GC419" s="184"/>
      <c r="GD419" s="184"/>
      <c r="GE419" s="184"/>
      <c r="GF419" s="184"/>
      <c r="GG419" s="184"/>
      <c r="GH419" s="184"/>
      <c r="GI419" s="184"/>
      <c r="GJ419" s="184"/>
      <c r="GK419" s="184"/>
      <c r="GL419" s="184"/>
      <c r="GM419" s="184"/>
      <c r="GN419" s="184"/>
      <c r="GO419" s="184"/>
      <c r="GP419" s="184"/>
      <c r="GQ419" s="184"/>
      <c r="GR419" s="184"/>
      <c r="GS419" s="184"/>
      <c r="GT419" s="184"/>
      <c r="GU419" s="184"/>
      <c r="GV419" s="184"/>
      <c r="GW419" s="184"/>
      <c r="GX419" s="184"/>
      <c r="GY419" s="184"/>
      <c r="GZ419" s="184"/>
      <c r="HA419" s="184"/>
      <c r="HB419" s="184"/>
      <c r="HC419" s="184"/>
      <c r="HD419" s="184"/>
      <c r="HE419" s="184"/>
      <c r="HF419" s="184"/>
      <c r="HG419" s="184"/>
      <c r="HH419" s="184"/>
      <c r="HI419" s="184"/>
      <c r="HJ419" s="184"/>
      <c r="HK419" s="184"/>
      <c r="HL419" s="184"/>
      <c r="HM419" s="184"/>
      <c r="HN419" s="184"/>
      <c r="HO419" s="184"/>
      <c r="HP419" s="184"/>
      <c r="HQ419" s="184"/>
      <c r="HR419" s="184"/>
      <c r="HS419" s="184"/>
      <c r="HT419" s="184"/>
      <c r="HU419" s="184"/>
      <c r="HV419" s="184"/>
      <c r="HW419" s="184"/>
      <c r="HX419" s="184"/>
      <c r="HY419" s="184"/>
      <c r="HZ419" s="184"/>
      <c r="IA419" s="184"/>
      <c r="IB419" s="184"/>
    </row>
    <row r="420" spans="3:236" ht="13.15" customHeight="1">
      <c r="C420" s="182"/>
      <c r="D420" s="183"/>
      <c r="E420" s="184"/>
      <c r="F420" s="184"/>
      <c r="G420" s="184"/>
      <c r="H420" s="184"/>
      <c r="I420" s="184"/>
      <c r="J420" s="184"/>
      <c r="K420" s="184"/>
      <c r="L420" s="184"/>
      <c r="M420" s="185"/>
      <c r="CM420" s="184"/>
      <c r="CN420" s="184"/>
      <c r="CO420" s="184"/>
      <c r="CP420" s="184"/>
      <c r="CQ420" s="184"/>
      <c r="CR420" s="184"/>
      <c r="CS420" s="184"/>
      <c r="CT420" s="184"/>
      <c r="CU420" s="184"/>
      <c r="CV420" s="184"/>
      <c r="CW420" s="184"/>
      <c r="CX420" s="184"/>
      <c r="CY420" s="184"/>
      <c r="CZ420" s="184"/>
      <c r="DA420" s="184"/>
      <c r="DB420" s="184"/>
      <c r="DC420" s="184"/>
      <c r="DD420" s="184"/>
      <c r="DE420" s="184"/>
      <c r="DF420" s="184"/>
      <c r="DG420" s="184"/>
      <c r="DH420" s="184"/>
      <c r="DI420" s="184"/>
      <c r="DJ420" s="184"/>
      <c r="DK420" s="184"/>
      <c r="DL420" s="184"/>
      <c r="DM420" s="184"/>
      <c r="DN420" s="184"/>
      <c r="DO420" s="184"/>
      <c r="DP420" s="184"/>
      <c r="DQ420" s="184"/>
      <c r="DR420" s="184"/>
      <c r="DS420" s="184"/>
      <c r="DT420" s="184"/>
      <c r="DU420" s="184"/>
      <c r="DV420" s="184"/>
      <c r="DW420" s="184"/>
      <c r="DX420" s="184"/>
      <c r="DY420" s="184"/>
      <c r="DZ420" s="184"/>
      <c r="EA420" s="184"/>
      <c r="EB420" s="184"/>
      <c r="EC420" s="184"/>
      <c r="ED420" s="184"/>
      <c r="EE420" s="184"/>
      <c r="EF420" s="184"/>
      <c r="EG420" s="184"/>
      <c r="EH420" s="184"/>
      <c r="EI420" s="184"/>
      <c r="EJ420" s="184"/>
      <c r="EK420" s="184"/>
      <c r="EL420" s="184"/>
      <c r="EM420" s="184"/>
      <c r="EN420" s="184"/>
      <c r="EO420" s="184"/>
      <c r="EP420" s="184"/>
      <c r="EQ420" s="184"/>
      <c r="ER420" s="184"/>
      <c r="ES420" s="184"/>
      <c r="ET420" s="184"/>
      <c r="EU420" s="184"/>
      <c r="EV420" s="184"/>
      <c r="EW420" s="184"/>
      <c r="EX420" s="184"/>
      <c r="EY420" s="184"/>
      <c r="EZ420" s="184"/>
      <c r="FA420" s="184"/>
      <c r="FB420" s="184"/>
      <c r="FC420" s="184"/>
      <c r="FD420" s="184"/>
      <c r="FE420" s="184"/>
      <c r="FF420" s="184"/>
      <c r="FG420" s="184"/>
      <c r="FH420" s="184"/>
      <c r="FI420" s="184"/>
      <c r="FJ420" s="184"/>
      <c r="FK420" s="184"/>
      <c r="FL420" s="184"/>
      <c r="FM420" s="184"/>
      <c r="FN420" s="184"/>
      <c r="FO420" s="184"/>
      <c r="FP420" s="184"/>
      <c r="FQ420" s="184"/>
      <c r="FR420" s="184"/>
      <c r="FS420" s="184"/>
      <c r="FT420" s="184"/>
      <c r="FU420" s="184"/>
      <c r="FV420" s="184"/>
      <c r="FW420" s="184"/>
      <c r="FX420" s="184"/>
      <c r="FY420" s="184"/>
      <c r="FZ420" s="184"/>
      <c r="GA420" s="184"/>
      <c r="GB420" s="184"/>
      <c r="GC420" s="184"/>
      <c r="GD420" s="184"/>
      <c r="GE420" s="184"/>
      <c r="GF420" s="184"/>
      <c r="GG420" s="184"/>
      <c r="GH420" s="184"/>
      <c r="GI420" s="184"/>
      <c r="GJ420" s="184"/>
      <c r="GK420" s="184"/>
      <c r="GL420" s="184"/>
      <c r="GM420" s="184"/>
      <c r="GN420" s="184"/>
      <c r="GO420" s="184"/>
      <c r="GP420" s="184"/>
      <c r="GQ420" s="184"/>
      <c r="GR420" s="184"/>
      <c r="GS420" s="184"/>
      <c r="GT420" s="184"/>
      <c r="GU420" s="184"/>
      <c r="GV420" s="184"/>
      <c r="GW420" s="184"/>
      <c r="GX420" s="184"/>
      <c r="GY420" s="184"/>
      <c r="GZ420" s="184"/>
      <c r="HA420" s="184"/>
      <c r="HB420" s="184"/>
      <c r="HC420" s="184"/>
      <c r="HD420" s="184"/>
      <c r="HE420" s="184"/>
      <c r="HF420" s="184"/>
      <c r="HG420" s="184"/>
      <c r="HH420" s="184"/>
      <c r="HI420" s="184"/>
      <c r="HJ420" s="184"/>
      <c r="HK420" s="184"/>
      <c r="HL420" s="184"/>
      <c r="HM420" s="184"/>
      <c r="HN420" s="184"/>
      <c r="HO420" s="184"/>
      <c r="HP420" s="184"/>
      <c r="HQ420" s="184"/>
      <c r="HR420" s="184"/>
      <c r="HS420" s="184"/>
      <c r="HT420" s="184"/>
      <c r="HU420" s="184"/>
      <c r="HV420" s="184"/>
      <c r="HW420" s="184"/>
      <c r="HX420" s="184"/>
      <c r="HY420" s="184"/>
      <c r="HZ420" s="184"/>
      <c r="IA420" s="184"/>
      <c r="IB420" s="184"/>
    </row>
    <row r="421" spans="3:236" ht="13.15" customHeight="1">
      <c r="C421" s="182"/>
      <c r="D421" s="183"/>
      <c r="E421" s="184"/>
      <c r="F421" s="184"/>
      <c r="G421" s="184"/>
      <c r="H421" s="184"/>
      <c r="I421" s="184"/>
      <c r="J421" s="184"/>
      <c r="K421" s="184"/>
      <c r="L421" s="184"/>
      <c r="M421" s="185"/>
      <c r="CM421" s="184"/>
      <c r="CN421" s="184"/>
      <c r="CO421" s="184"/>
      <c r="CP421" s="184"/>
      <c r="CQ421" s="184"/>
      <c r="CR421" s="184"/>
      <c r="CS421" s="184"/>
      <c r="CT421" s="184"/>
      <c r="CU421" s="184"/>
      <c r="CV421" s="184"/>
      <c r="CW421" s="184"/>
      <c r="CX421" s="184"/>
      <c r="CY421" s="184"/>
      <c r="CZ421" s="184"/>
      <c r="DA421" s="184"/>
      <c r="DB421" s="184"/>
      <c r="DC421" s="184"/>
      <c r="DD421" s="184"/>
      <c r="DE421" s="184"/>
      <c r="DF421" s="184"/>
      <c r="DG421" s="184"/>
      <c r="DH421" s="184"/>
      <c r="DI421" s="184"/>
      <c r="DJ421" s="184"/>
      <c r="DK421" s="184"/>
      <c r="DL421" s="184"/>
      <c r="DM421" s="184"/>
      <c r="DN421" s="184"/>
      <c r="DO421" s="184"/>
      <c r="DP421" s="184"/>
      <c r="DQ421" s="184"/>
      <c r="DR421" s="184"/>
      <c r="DS421" s="184"/>
      <c r="DT421" s="184"/>
      <c r="DU421" s="184"/>
      <c r="DV421" s="184"/>
      <c r="DW421" s="184"/>
      <c r="DX421" s="184"/>
      <c r="DY421" s="184"/>
      <c r="DZ421" s="184"/>
      <c r="EA421" s="184"/>
      <c r="EB421" s="184"/>
      <c r="EC421" s="184"/>
      <c r="ED421" s="184"/>
      <c r="EE421" s="184"/>
      <c r="EF421" s="184"/>
      <c r="EG421" s="184"/>
      <c r="EH421" s="184"/>
      <c r="EI421" s="184"/>
      <c r="EJ421" s="184"/>
      <c r="EK421" s="184"/>
      <c r="EL421" s="184"/>
      <c r="EM421" s="184"/>
      <c r="EN421" s="184"/>
      <c r="EO421" s="184"/>
      <c r="EP421" s="184"/>
      <c r="EQ421" s="184"/>
      <c r="ER421" s="184"/>
      <c r="ES421" s="184"/>
      <c r="ET421" s="184"/>
      <c r="EU421" s="184"/>
      <c r="EV421" s="184"/>
      <c r="EW421" s="184"/>
      <c r="EX421" s="184"/>
      <c r="EY421" s="184"/>
      <c r="EZ421" s="184"/>
      <c r="FA421" s="184"/>
      <c r="FB421" s="184"/>
      <c r="FC421" s="184"/>
      <c r="FD421" s="184"/>
      <c r="FE421" s="184"/>
      <c r="FF421" s="184"/>
      <c r="FG421" s="184"/>
      <c r="FH421" s="184"/>
      <c r="FI421" s="184"/>
      <c r="FJ421" s="184"/>
      <c r="FK421" s="184"/>
      <c r="FL421" s="184"/>
      <c r="FM421" s="184"/>
      <c r="FN421" s="184"/>
      <c r="FO421" s="184"/>
      <c r="FP421" s="184"/>
      <c r="FQ421" s="184"/>
      <c r="FR421" s="184"/>
      <c r="FS421" s="184"/>
      <c r="FT421" s="184"/>
      <c r="FU421" s="184"/>
      <c r="FV421" s="184"/>
      <c r="FW421" s="184"/>
      <c r="FX421" s="184"/>
      <c r="FY421" s="184"/>
      <c r="FZ421" s="184"/>
      <c r="GA421" s="184"/>
      <c r="GB421" s="184"/>
      <c r="GC421" s="184"/>
      <c r="GD421" s="184"/>
      <c r="GE421" s="184"/>
      <c r="GF421" s="184"/>
      <c r="GG421" s="184"/>
      <c r="GH421" s="184"/>
      <c r="GI421" s="184"/>
      <c r="GJ421" s="184"/>
      <c r="GK421" s="184"/>
      <c r="GL421" s="184"/>
      <c r="GM421" s="184"/>
      <c r="GN421" s="184"/>
      <c r="GO421" s="184"/>
      <c r="GP421" s="184"/>
      <c r="GQ421" s="184"/>
      <c r="GR421" s="184"/>
      <c r="GS421" s="184"/>
      <c r="GT421" s="184"/>
      <c r="GU421" s="184"/>
      <c r="GV421" s="184"/>
      <c r="GW421" s="184"/>
      <c r="GX421" s="184"/>
      <c r="GY421" s="184"/>
      <c r="GZ421" s="184"/>
      <c r="HA421" s="184"/>
      <c r="HB421" s="184"/>
      <c r="HC421" s="184"/>
      <c r="HD421" s="184"/>
      <c r="HE421" s="184"/>
      <c r="HF421" s="184"/>
      <c r="HG421" s="184"/>
      <c r="HH421" s="184"/>
      <c r="HI421" s="184"/>
      <c r="HJ421" s="184"/>
      <c r="HK421" s="184"/>
      <c r="HL421" s="184"/>
      <c r="HM421" s="184"/>
      <c r="HN421" s="184"/>
      <c r="HO421" s="184"/>
      <c r="HP421" s="184"/>
      <c r="HQ421" s="184"/>
      <c r="HR421" s="184"/>
      <c r="HS421" s="184"/>
      <c r="HT421" s="184"/>
      <c r="HU421" s="184"/>
      <c r="HV421" s="184"/>
      <c r="HW421" s="184"/>
      <c r="HX421" s="184"/>
      <c r="HY421" s="184"/>
      <c r="HZ421" s="184"/>
      <c r="IA421" s="184"/>
      <c r="IB421" s="184"/>
    </row>
    <row r="422" spans="3:236" ht="13.15" customHeight="1">
      <c r="C422" s="182"/>
      <c r="D422" s="183"/>
      <c r="E422" s="184"/>
      <c r="F422" s="184"/>
      <c r="G422" s="184"/>
      <c r="H422" s="184"/>
      <c r="I422" s="184"/>
      <c r="J422" s="184"/>
      <c r="K422" s="184"/>
      <c r="L422" s="184"/>
      <c r="M422" s="185"/>
      <c r="CM422" s="184"/>
      <c r="CN422" s="184"/>
      <c r="CO422" s="184"/>
      <c r="CP422" s="184"/>
      <c r="CQ422" s="184"/>
      <c r="CR422" s="184"/>
      <c r="CS422" s="184"/>
      <c r="CT422" s="184"/>
      <c r="CU422" s="184"/>
      <c r="CV422" s="184"/>
      <c r="CW422" s="184"/>
      <c r="CX422" s="184"/>
      <c r="CY422" s="184"/>
      <c r="CZ422" s="184"/>
      <c r="DA422" s="184"/>
      <c r="DB422" s="184"/>
      <c r="DC422" s="184"/>
      <c r="DD422" s="184"/>
      <c r="DE422" s="184"/>
      <c r="DF422" s="184"/>
      <c r="DG422" s="184"/>
      <c r="DH422" s="184"/>
      <c r="DI422" s="184"/>
      <c r="DJ422" s="184"/>
      <c r="DK422" s="184"/>
      <c r="DL422" s="184"/>
      <c r="DM422" s="184"/>
      <c r="DN422" s="184"/>
      <c r="DO422" s="184"/>
      <c r="DP422" s="184"/>
      <c r="DQ422" s="184"/>
      <c r="DR422" s="184"/>
      <c r="DS422" s="184"/>
      <c r="DT422" s="184"/>
      <c r="DU422" s="184"/>
      <c r="DV422" s="184"/>
      <c r="DW422" s="184"/>
      <c r="DX422" s="184"/>
      <c r="DY422" s="184"/>
      <c r="DZ422" s="184"/>
      <c r="EA422" s="184"/>
      <c r="EB422" s="184"/>
      <c r="EC422" s="184"/>
      <c r="ED422" s="184"/>
      <c r="EE422" s="184"/>
      <c r="EF422" s="184"/>
      <c r="EG422" s="184"/>
      <c r="EH422" s="184"/>
      <c r="EI422" s="184"/>
      <c r="EJ422" s="184"/>
      <c r="EK422" s="184"/>
      <c r="EL422" s="184"/>
      <c r="EM422" s="184"/>
      <c r="EN422" s="184"/>
      <c r="EO422" s="184"/>
      <c r="EP422" s="184"/>
      <c r="EQ422" s="184"/>
      <c r="ER422" s="184"/>
      <c r="ES422" s="184"/>
      <c r="ET422" s="184"/>
      <c r="EU422" s="184"/>
      <c r="EV422" s="184"/>
      <c r="EW422" s="184"/>
      <c r="EX422" s="184"/>
      <c r="EY422" s="184"/>
      <c r="EZ422" s="184"/>
      <c r="FA422" s="184"/>
      <c r="FB422" s="184"/>
      <c r="FC422" s="184"/>
      <c r="FD422" s="184"/>
      <c r="FE422" s="184"/>
      <c r="FF422" s="184"/>
      <c r="FG422" s="184"/>
      <c r="FH422" s="184"/>
      <c r="FI422" s="184"/>
      <c r="FJ422" s="184"/>
      <c r="FK422" s="184"/>
      <c r="FL422" s="184"/>
      <c r="FM422" s="184"/>
      <c r="FN422" s="184"/>
      <c r="FO422" s="184"/>
      <c r="FP422" s="184"/>
      <c r="FQ422" s="184"/>
      <c r="FR422" s="184"/>
      <c r="FS422" s="184"/>
      <c r="FT422" s="184"/>
      <c r="FU422" s="184"/>
      <c r="FV422" s="184"/>
      <c r="FW422" s="184"/>
      <c r="FX422" s="184"/>
      <c r="FY422" s="184"/>
      <c r="FZ422" s="184"/>
      <c r="GA422" s="184"/>
      <c r="GB422" s="184"/>
      <c r="GC422" s="184"/>
      <c r="GD422" s="184"/>
      <c r="GE422" s="184"/>
      <c r="GF422" s="184"/>
      <c r="GG422" s="184"/>
      <c r="GH422" s="184"/>
      <c r="GI422" s="184"/>
      <c r="GJ422" s="184"/>
      <c r="GK422" s="184"/>
      <c r="GL422" s="184"/>
      <c r="GM422" s="184"/>
      <c r="GN422" s="184"/>
      <c r="GO422" s="184"/>
      <c r="GP422" s="184"/>
      <c r="GQ422" s="184"/>
      <c r="GR422" s="184"/>
      <c r="GS422" s="184"/>
      <c r="GT422" s="184"/>
      <c r="GU422" s="184"/>
      <c r="GV422" s="184"/>
      <c r="GW422" s="184"/>
      <c r="GX422" s="184"/>
      <c r="GY422" s="184"/>
      <c r="GZ422" s="184"/>
      <c r="HA422" s="184"/>
      <c r="HB422" s="184"/>
      <c r="HC422" s="184"/>
      <c r="HD422" s="184"/>
      <c r="HE422" s="184"/>
      <c r="HF422" s="184"/>
      <c r="HG422" s="184"/>
      <c r="HH422" s="184"/>
      <c r="HI422" s="184"/>
      <c r="HJ422" s="184"/>
      <c r="HK422" s="184"/>
      <c r="HL422" s="184"/>
      <c r="HM422" s="184"/>
      <c r="HN422" s="184"/>
      <c r="HO422" s="184"/>
      <c r="HP422" s="184"/>
      <c r="HQ422" s="184"/>
      <c r="HR422" s="184"/>
      <c r="HS422" s="184"/>
      <c r="HT422" s="184"/>
      <c r="HU422" s="184"/>
      <c r="HV422" s="184"/>
      <c r="HW422" s="184"/>
      <c r="HX422" s="184"/>
      <c r="HY422" s="184"/>
      <c r="HZ422" s="184"/>
      <c r="IA422" s="184"/>
      <c r="IB422" s="184"/>
    </row>
    <row r="423" spans="3:236" ht="13.15" customHeight="1">
      <c r="C423" s="182"/>
      <c r="D423" s="183"/>
      <c r="E423" s="184"/>
      <c r="F423" s="184"/>
      <c r="G423" s="184"/>
      <c r="H423" s="184"/>
      <c r="I423" s="184"/>
      <c r="J423" s="184"/>
      <c r="K423" s="184"/>
      <c r="L423" s="184"/>
      <c r="M423" s="185"/>
      <c r="CM423" s="184"/>
      <c r="CN423" s="184"/>
      <c r="CO423" s="184"/>
      <c r="CP423" s="184"/>
      <c r="CQ423" s="184"/>
      <c r="CR423" s="184"/>
      <c r="CS423" s="184"/>
      <c r="CT423" s="184"/>
      <c r="CU423" s="184"/>
      <c r="CV423" s="184"/>
      <c r="CW423" s="184"/>
      <c r="CX423" s="184"/>
      <c r="CY423" s="184"/>
      <c r="CZ423" s="184"/>
      <c r="DA423" s="184"/>
      <c r="DB423" s="184"/>
      <c r="DC423" s="184"/>
      <c r="DD423" s="184"/>
      <c r="DE423" s="184"/>
      <c r="DF423" s="184"/>
      <c r="DG423" s="184"/>
      <c r="DH423" s="184"/>
      <c r="DI423" s="184"/>
      <c r="DJ423" s="184"/>
      <c r="DK423" s="184"/>
      <c r="DL423" s="184"/>
      <c r="DM423" s="184"/>
      <c r="DN423" s="184"/>
      <c r="DO423" s="184"/>
      <c r="DP423" s="184"/>
      <c r="DQ423" s="184"/>
      <c r="DR423" s="184"/>
      <c r="DS423" s="184"/>
      <c r="DT423" s="184"/>
      <c r="DU423" s="184"/>
      <c r="DV423" s="184"/>
      <c r="DW423" s="184"/>
      <c r="DX423" s="184"/>
      <c r="DY423" s="184"/>
      <c r="DZ423" s="184"/>
      <c r="EA423" s="184"/>
      <c r="EB423" s="184"/>
      <c r="EC423" s="184"/>
      <c r="ED423" s="184"/>
      <c r="EE423" s="184"/>
      <c r="EF423" s="184"/>
      <c r="EG423" s="184"/>
      <c r="EH423" s="184"/>
      <c r="EI423" s="184"/>
      <c r="EJ423" s="184"/>
      <c r="EK423" s="184"/>
      <c r="EL423" s="184"/>
      <c r="EM423" s="184"/>
      <c r="EN423" s="184"/>
      <c r="EO423" s="184"/>
      <c r="EP423" s="184"/>
      <c r="EQ423" s="184"/>
      <c r="ER423" s="184"/>
      <c r="ES423" s="184"/>
      <c r="ET423" s="184"/>
      <c r="EU423" s="184"/>
      <c r="EV423" s="184"/>
      <c r="EW423" s="184"/>
      <c r="EX423" s="184"/>
      <c r="EY423" s="184"/>
      <c r="EZ423" s="184"/>
      <c r="FA423" s="184"/>
      <c r="FB423" s="184"/>
      <c r="FC423" s="184"/>
      <c r="FD423" s="184"/>
      <c r="FE423" s="184"/>
      <c r="FF423" s="184"/>
      <c r="FG423" s="184"/>
      <c r="FH423" s="184"/>
      <c r="FI423" s="184"/>
      <c r="FJ423" s="184"/>
      <c r="FK423" s="184"/>
      <c r="FL423" s="184"/>
      <c r="FM423" s="184"/>
      <c r="FN423" s="184"/>
      <c r="FO423" s="184"/>
      <c r="FP423" s="184"/>
      <c r="FQ423" s="184"/>
      <c r="FR423" s="184"/>
      <c r="FS423" s="184"/>
      <c r="FT423" s="184"/>
      <c r="FU423" s="184"/>
      <c r="FV423" s="184"/>
      <c r="FW423" s="184"/>
      <c r="FX423" s="184"/>
      <c r="FY423" s="184"/>
      <c r="FZ423" s="184"/>
      <c r="GA423" s="184"/>
      <c r="GB423" s="184"/>
      <c r="GC423" s="184"/>
      <c r="GD423" s="184"/>
      <c r="GE423" s="184"/>
      <c r="GF423" s="184"/>
      <c r="GG423" s="184"/>
      <c r="GH423" s="184"/>
      <c r="GI423" s="184"/>
      <c r="GJ423" s="184"/>
      <c r="GK423" s="184"/>
      <c r="GL423" s="184"/>
      <c r="GM423" s="184"/>
      <c r="GN423" s="184"/>
      <c r="GO423" s="184"/>
      <c r="GP423" s="184"/>
      <c r="GQ423" s="184"/>
      <c r="GR423" s="184"/>
      <c r="GS423" s="184"/>
      <c r="GT423" s="184"/>
      <c r="GU423" s="184"/>
      <c r="GV423" s="184"/>
      <c r="GW423" s="184"/>
      <c r="GX423" s="184"/>
      <c r="GY423" s="184"/>
      <c r="GZ423" s="184"/>
      <c r="HA423" s="184"/>
      <c r="HB423" s="184"/>
      <c r="HC423" s="184"/>
      <c r="HD423" s="184"/>
      <c r="HE423" s="184"/>
      <c r="HF423" s="184"/>
      <c r="HG423" s="184"/>
      <c r="HH423" s="184"/>
      <c r="HI423" s="184"/>
      <c r="HJ423" s="184"/>
      <c r="HK423" s="184"/>
      <c r="HL423" s="184"/>
      <c r="HM423" s="184"/>
      <c r="HN423" s="184"/>
      <c r="HO423" s="184"/>
      <c r="HP423" s="184"/>
      <c r="HQ423" s="184"/>
      <c r="HR423" s="184"/>
      <c r="HS423" s="184"/>
      <c r="HT423" s="184"/>
      <c r="HU423" s="184"/>
      <c r="HV423" s="184"/>
      <c r="HW423" s="184"/>
      <c r="HX423" s="184"/>
      <c r="HY423" s="184"/>
      <c r="HZ423" s="184"/>
      <c r="IA423" s="184"/>
      <c r="IB423" s="184"/>
    </row>
    <row r="424" spans="3:236" ht="13.15" customHeight="1">
      <c r="C424" s="182"/>
      <c r="D424" s="183"/>
      <c r="E424" s="184"/>
      <c r="F424" s="184"/>
      <c r="G424" s="184"/>
      <c r="H424" s="184"/>
      <c r="I424" s="184"/>
      <c r="J424" s="184"/>
      <c r="K424" s="184"/>
      <c r="L424" s="184"/>
      <c r="M424" s="185"/>
      <c r="CM424" s="184"/>
      <c r="CN424" s="184"/>
      <c r="CO424" s="184"/>
      <c r="CP424" s="184"/>
      <c r="CQ424" s="184"/>
      <c r="CR424" s="184"/>
      <c r="CS424" s="184"/>
      <c r="CT424" s="184"/>
      <c r="CU424" s="184"/>
      <c r="CV424" s="184"/>
      <c r="CW424" s="184"/>
      <c r="CX424" s="184"/>
      <c r="CY424" s="184"/>
      <c r="CZ424" s="184"/>
      <c r="DA424" s="184"/>
      <c r="DB424" s="184"/>
      <c r="DC424" s="184"/>
      <c r="DD424" s="184"/>
      <c r="DE424" s="184"/>
      <c r="DF424" s="184"/>
      <c r="DG424" s="184"/>
      <c r="DH424" s="184"/>
      <c r="DI424" s="184"/>
      <c r="DJ424" s="184"/>
      <c r="DK424" s="184"/>
      <c r="DL424" s="184"/>
      <c r="DM424" s="184"/>
      <c r="DN424" s="184"/>
      <c r="DO424" s="184"/>
      <c r="DP424" s="184"/>
      <c r="DQ424" s="184"/>
      <c r="DR424" s="184"/>
      <c r="DS424" s="184"/>
      <c r="DT424" s="184"/>
      <c r="DU424" s="184"/>
      <c r="DV424" s="184"/>
      <c r="DW424" s="184"/>
      <c r="DX424" s="184"/>
      <c r="DY424" s="184"/>
      <c r="DZ424" s="184"/>
      <c r="EA424" s="184"/>
      <c r="EB424" s="184"/>
      <c r="EC424" s="184"/>
      <c r="ED424" s="184"/>
      <c r="EE424" s="184"/>
      <c r="EF424" s="184"/>
      <c r="EG424" s="184"/>
      <c r="EH424" s="184"/>
      <c r="EI424" s="184"/>
      <c r="EJ424" s="184"/>
      <c r="EK424" s="184"/>
      <c r="EL424" s="184"/>
      <c r="EM424" s="184"/>
      <c r="EN424" s="184"/>
      <c r="EO424" s="184"/>
      <c r="EP424" s="184"/>
      <c r="EQ424" s="184"/>
      <c r="ER424" s="184"/>
      <c r="ES424" s="184"/>
      <c r="ET424" s="184"/>
      <c r="EU424" s="184"/>
      <c r="EV424" s="184"/>
      <c r="EW424" s="184"/>
      <c r="EX424" s="184"/>
      <c r="EY424" s="184"/>
      <c r="EZ424" s="184"/>
      <c r="FA424" s="184"/>
      <c r="FB424" s="184"/>
      <c r="FC424" s="184"/>
      <c r="FD424" s="184"/>
      <c r="FE424" s="184"/>
      <c r="FF424" s="184"/>
      <c r="FG424" s="184"/>
      <c r="FH424" s="184"/>
      <c r="FI424" s="184"/>
      <c r="FJ424" s="184"/>
      <c r="FK424" s="184"/>
      <c r="FL424" s="184"/>
      <c r="FM424" s="184"/>
      <c r="FN424" s="184"/>
      <c r="FO424" s="184"/>
      <c r="FP424" s="184"/>
      <c r="FQ424" s="184"/>
      <c r="FR424" s="184"/>
      <c r="FS424" s="184"/>
      <c r="FT424" s="184"/>
      <c r="FU424" s="184"/>
      <c r="FV424" s="184"/>
      <c r="FW424" s="184"/>
      <c r="FX424" s="184"/>
      <c r="FY424" s="184"/>
      <c r="FZ424" s="184"/>
      <c r="GA424" s="184"/>
      <c r="GB424" s="184"/>
      <c r="GC424" s="184"/>
      <c r="GD424" s="184"/>
      <c r="GE424" s="184"/>
      <c r="GF424" s="184"/>
      <c r="GG424" s="184"/>
      <c r="GH424" s="184"/>
      <c r="GI424" s="184"/>
      <c r="GJ424" s="184"/>
      <c r="GK424" s="184"/>
      <c r="GL424" s="184"/>
      <c r="GM424" s="184"/>
      <c r="GN424" s="184"/>
      <c r="GO424" s="184"/>
      <c r="GP424" s="184"/>
      <c r="GQ424" s="184"/>
      <c r="GR424" s="184"/>
      <c r="GS424" s="184"/>
      <c r="GT424" s="184"/>
      <c r="GU424" s="184"/>
      <c r="GV424" s="184"/>
      <c r="GW424" s="184"/>
      <c r="GX424" s="184"/>
      <c r="GY424" s="184"/>
      <c r="GZ424" s="184"/>
      <c r="HA424" s="184"/>
      <c r="HB424" s="184"/>
      <c r="HC424" s="184"/>
      <c r="HD424" s="184"/>
      <c r="HE424" s="184"/>
      <c r="HF424" s="184"/>
      <c r="HG424" s="184"/>
      <c r="HH424" s="184"/>
      <c r="HI424" s="184"/>
      <c r="HJ424" s="184"/>
      <c r="HK424" s="184"/>
      <c r="HL424" s="184"/>
      <c r="HM424" s="184"/>
      <c r="HN424" s="184"/>
      <c r="HO424" s="184"/>
      <c r="HP424" s="184"/>
      <c r="HQ424" s="184"/>
      <c r="HR424" s="184"/>
      <c r="HS424" s="184"/>
      <c r="HT424" s="184"/>
      <c r="HU424" s="184"/>
      <c r="HV424" s="184"/>
      <c r="HW424" s="184"/>
      <c r="HX424" s="184"/>
      <c r="HY424" s="184"/>
      <c r="HZ424" s="184"/>
      <c r="IA424" s="184"/>
      <c r="IB424" s="184"/>
    </row>
    <row r="425" spans="3:236" ht="13.15" customHeight="1">
      <c r="C425" s="182"/>
      <c r="D425" s="183"/>
      <c r="E425" s="184"/>
      <c r="F425" s="184"/>
      <c r="G425" s="184"/>
      <c r="H425" s="184"/>
      <c r="I425" s="184"/>
      <c r="J425" s="184"/>
      <c r="K425" s="184"/>
      <c r="L425" s="184"/>
      <c r="M425" s="185"/>
      <c r="CM425" s="184"/>
      <c r="CN425" s="184"/>
      <c r="CO425" s="184"/>
      <c r="CP425" s="184"/>
      <c r="CQ425" s="184"/>
      <c r="CR425" s="184"/>
      <c r="CS425" s="184"/>
      <c r="CT425" s="184"/>
      <c r="CU425" s="184"/>
      <c r="CV425" s="184"/>
      <c r="CW425" s="184"/>
      <c r="CX425" s="184"/>
      <c r="CY425" s="184"/>
      <c r="CZ425" s="184"/>
      <c r="DA425" s="184"/>
      <c r="DB425" s="184"/>
      <c r="DC425" s="184"/>
      <c r="DD425" s="184"/>
      <c r="DE425" s="184"/>
      <c r="DF425" s="184"/>
      <c r="DG425" s="184"/>
      <c r="DH425" s="184"/>
      <c r="DI425" s="184"/>
      <c r="DJ425" s="184"/>
      <c r="DK425" s="184"/>
      <c r="DL425" s="184"/>
      <c r="DM425" s="184"/>
      <c r="DN425" s="184"/>
      <c r="DO425" s="184"/>
      <c r="DP425" s="184"/>
      <c r="DQ425" s="184"/>
      <c r="DR425" s="184"/>
      <c r="DS425" s="184"/>
      <c r="DT425" s="184"/>
      <c r="DU425" s="184"/>
      <c r="DV425" s="184"/>
      <c r="DW425" s="184"/>
      <c r="DX425" s="184"/>
      <c r="DY425" s="184"/>
      <c r="DZ425" s="184"/>
      <c r="EA425" s="184"/>
      <c r="EB425" s="184"/>
      <c r="EC425" s="184"/>
      <c r="ED425" s="184"/>
      <c r="EE425" s="184"/>
      <c r="EF425" s="184"/>
      <c r="EG425" s="184"/>
      <c r="EH425" s="184"/>
      <c r="EI425" s="184"/>
      <c r="EJ425" s="184"/>
      <c r="EK425" s="184"/>
      <c r="EL425" s="184"/>
      <c r="EM425" s="184"/>
      <c r="EN425" s="184"/>
      <c r="EO425" s="184"/>
      <c r="EP425" s="184"/>
      <c r="EQ425" s="184"/>
      <c r="ER425" s="184"/>
      <c r="ES425" s="184"/>
      <c r="ET425" s="184"/>
      <c r="EU425" s="184"/>
      <c r="EV425" s="184"/>
      <c r="EW425" s="184"/>
      <c r="EX425" s="184"/>
      <c r="EY425" s="184"/>
      <c r="EZ425" s="184"/>
      <c r="FA425" s="184"/>
      <c r="FB425" s="184"/>
      <c r="FC425" s="184"/>
      <c r="FD425" s="184"/>
      <c r="FE425" s="184"/>
      <c r="FF425" s="184"/>
      <c r="FG425" s="184"/>
      <c r="FH425" s="184"/>
      <c r="FI425" s="184"/>
      <c r="FJ425" s="184"/>
      <c r="FK425" s="184"/>
      <c r="FL425" s="184"/>
      <c r="FM425" s="184"/>
      <c r="FN425" s="184"/>
      <c r="FO425" s="184"/>
      <c r="FP425" s="184"/>
      <c r="FQ425" s="184"/>
      <c r="FR425" s="184"/>
      <c r="FS425" s="184"/>
      <c r="FT425" s="184"/>
      <c r="FU425" s="184"/>
      <c r="FV425" s="184"/>
      <c r="FW425" s="184"/>
      <c r="FX425" s="184"/>
      <c r="FY425" s="184"/>
      <c r="FZ425" s="184"/>
      <c r="GA425" s="184"/>
      <c r="GB425" s="184"/>
      <c r="GC425" s="184"/>
      <c r="GD425" s="184"/>
      <c r="GE425" s="184"/>
      <c r="GF425" s="184"/>
      <c r="GG425" s="184"/>
      <c r="GH425" s="184"/>
      <c r="GI425" s="184"/>
      <c r="GJ425" s="184"/>
      <c r="GK425" s="184"/>
      <c r="GL425" s="184"/>
      <c r="GM425" s="184"/>
      <c r="GN425" s="184"/>
      <c r="GO425" s="184"/>
      <c r="GP425" s="184"/>
      <c r="GQ425" s="184"/>
      <c r="GR425" s="184"/>
      <c r="GS425" s="184"/>
      <c r="GT425" s="184"/>
      <c r="GU425" s="184"/>
      <c r="GV425" s="184"/>
      <c r="GW425" s="184"/>
      <c r="GX425" s="184"/>
      <c r="GY425" s="184"/>
      <c r="GZ425" s="184"/>
      <c r="HA425" s="184"/>
      <c r="HB425" s="184"/>
      <c r="HC425" s="184"/>
      <c r="HD425" s="184"/>
      <c r="HE425" s="184"/>
      <c r="HF425" s="184"/>
      <c r="HG425" s="184"/>
      <c r="HH425" s="184"/>
      <c r="HI425" s="184"/>
      <c r="HJ425" s="184"/>
      <c r="HK425" s="184"/>
      <c r="HL425" s="184"/>
      <c r="HM425" s="184"/>
      <c r="HN425" s="184"/>
      <c r="HO425" s="184"/>
      <c r="HP425" s="184"/>
      <c r="HQ425" s="184"/>
      <c r="HR425" s="184"/>
      <c r="HS425" s="184"/>
      <c r="HT425" s="184"/>
      <c r="HU425" s="184"/>
      <c r="HV425" s="184"/>
      <c r="HW425" s="184"/>
      <c r="HX425" s="184"/>
      <c r="HY425" s="184"/>
      <c r="HZ425" s="184"/>
      <c r="IA425" s="184"/>
      <c r="IB425" s="184"/>
    </row>
    <row r="426" spans="3:236" ht="13.15" customHeight="1">
      <c r="C426" s="182"/>
      <c r="D426" s="183"/>
      <c r="E426" s="184"/>
      <c r="F426" s="184"/>
      <c r="G426" s="184"/>
      <c r="H426" s="184"/>
      <c r="I426" s="184"/>
      <c r="J426" s="184"/>
      <c r="K426" s="184"/>
      <c r="L426" s="184"/>
      <c r="M426" s="185"/>
      <c r="CM426" s="184"/>
      <c r="CN426" s="184"/>
      <c r="CO426" s="184"/>
      <c r="CP426" s="184"/>
      <c r="CQ426" s="184"/>
      <c r="CR426" s="184"/>
      <c r="CS426" s="184"/>
      <c r="CT426" s="184"/>
      <c r="CU426" s="184"/>
      <c r="CV426" s="184"/>
      <c r="CW426" s="184"/>
      <c r="CX426" s="184"/>
      <c r="CY426" s="184"/>
      <c r="CZ426" s="184"/>
      <c r="DA426" s="184"/>
      <c r="DB426" s="184"/>
      <c r="DC426" s="184"/>
      <c r="DD426" s="184"/>
      <c r="DE426" s="184"/>
      <c r="DF426" s="184"/>
      <c r="DG426" s="184"/>
      <c r="DH426" s="184"/>
      <c r="DI426" s="184"/>
      <c r="DJ426" s="184"/>
      <c r="DK426" s="184"/>
      <c r="DL426" s="184"/>
      <c r="DM426" s="184"/>
      <c r="DN426" s="184"/>
      <c r="DO426" s="184"/>
      <c r="DP426" s="184"/>
      <c r="DQ426" s="184"/>
      <c r="DR426" s="184"/>
      <c r="DS426" s="184"/>
      <c r="DT426" s="184"/>
      <c r="DU426" s="184"/>
      <c r="DV426" s="184"/>
      <c r="DW426" s="184"/>
      <c r="DX426" s="184"/>
      <c r="DY426" s="184"/>
      <c r="DZ426" s="184"/>
      <c r="EA426" s="184"/>
      <c r="EB426" s="184"/>
      <c r="EC426" s="184"/>
      <c r="ED426" s="184"/>
      <c r="EE426" s="184"/>
      <c r="EF426" s="184"/>
      <c r="EG426" s="184"/>
      <c r="EH426" s="184"/>
      <c r="EI426" s="184"/>
      <c r="EJ426" s="184"/>
      <c r="EK426" s="184"/>
      <c r="EL426" s="184"/>
      <c r="EM426" s="184"/>
      <c r="EN426" s="184"/>
      <c r="EO426" s="184"/>
      <c r="EP426" s="184"/>
      <c r="EQ426" s="184"/>
      <c r="ER426" s="184"/>
      <c r="ES426" s="184"/>
      <c r="ET426" s="184"/>
      <c r="EU426" s="184"/>
      <c r="EV426" s="184"/>
      <c r="EW426" s="184"/>
      <c r="EX426" s="184"/>
      <c r="EY426" s="184"/>
      <c r="EZ426" s="184"/>
      <c r="FA426" s="184"/>
      <c r="FB426" s="184"/>
      <c r="FC426" s="184"/>
      <c r="FD426" s="184"/>
      <c r="FE426" s="184"/>
      <c r="FF426" s="184"/>
      <c r="FG426" s="184"/>
      <c r="FH426" s="184"/>
      <c r="FI426" s="184"/>
      <c r="FJ426" s="184"/>
      <c r="FK426" s="184"/>
      <c r="FL426" s="184"/>
      <c r="FM426" s="184"/>
      <c r="FN426" s="184"/>
      <c r="FO426" s="184"/>
      <c r="FP426" s="184"/>
      <c r="FQ426" s="184"/>
      <c r="FR426" s="184"/>
      <c r="FS426" s="184"/>
      <c r="FT426" s="184"/>
      <c r="FU426" s="184"/>
      <c r="FV426" s="184"/>
      <c r="FW426" s="184"/>
      <c r="FX426" s="184"/>
      <c r="FY426" s="184"/>
      <c r="FZ426" s="184"/>
      <c r="GA426" s="184"/>
      <c r="GB426" s="184"/>
      <c r="GC426" s="184"/>
      <c r="GD426" s="184"/>
      <c r="GE426" s="184"/>
      <c r="GF426" s="184"/>
      <c r="GG426" s="184"/>
      <c r="GH426" s="184"/>
      <c r="GI426" s="184"/>
      <c r="GJ426" s="184"/>
      <c r="GK426" s="184"/>
      <c r="GL426" s="184"/>
      <c r="GM426" s="184"/>
      <c r="GN426" s="184"/>
      <c r="GO426" s="184"/>
      <c r="GP426" s="184"/>
      <c r="GQ426" s="184"/>
      <c r="GR426" s="184"/>
      <c r="GS426" s="184"/>
      <c r="GT426" s="184"/>
      <c r="GU426" s="184"/>
      <c r="GV426" s="184"/>
      <c r="GW426" s="184"/>
      <c r="GX426" s="184"/>
      <c r="GY426" s="184"/>
      <c r="GZ426" s="184"/>
      <c r="HA426" s="184"/>
      <c r="HB426" s="184"/>
      <c r="HC426" s="184"/>
      <c r="HD426" s="184"/>
      <c r="HE426" s="184"/>
      <c r="HF426" s="184"/>
      <c r="HG426" s="184"/>
      <c r="HH426" s="184"/>
      <c r="HI426" s="184"/>
      <c r="HJ426" s="184"/>
      <c r="HK426" s="184"/>
      <c r="HL426" s="184"/>
      <c r="HM426" s="184"/>
      <c r="HN426" s="184"/>
      <c r="HO426" s="184"/>
      <c r="HP426" s="184"/>
      <c r="HQ426" s="184"/>
      <c r="HR426" s="184"/>
      <c r="HS426" s="184"/>
      <c r="HT426" s="184"/>
      <c r="HU426" s="184"/>
      <c r="HV426" s="184"/>
      <c r="HW426" s="184"/>
      <c r="HX426" s="184"/>
      <c r="HY426" s="184"/>
      <c r="HZ426" s="184"/>
      <c r="IA426" s="184"/>
      <c r="IB426" s="184"/>
    </row>
    <row r="427" spans="3:236" ht="13.15" customHeight="1">
      <c r="C427" s="182"/>
      <c r="D427" s="183"/>
      <c r="E427" s="184"/>
      <c r="F427" s="184"/>
      <c r="G427" s="184"/>
      <c r="H427" s="184"/>
      <c r="I427" s="184"/>
      <c r="J427" s="184"/>
      <c r="K427" s="184"/>
      <c r="L427" s="184"/>
      <c r="M427" s="185"/>
      <c r="CM427" s="184"/>
      <c r="CN427" s="184"/>
      <c r="CO427" s="184"/>
      <c r="CP427" s="184"/>
      <c r="CQ427" s="184"/>
      <c r="CR427" s="184"/>
      <c r="CS427" s="184"/>
      <c r="CT427" s="184"/>
      <c r="CU427" s="184"/>
      <c r="CV427" s="184"/>
      <c r="CW427" s="184"/>
      <c r="CX427" s="184"/>
      <c r="CY427" s="184"/>
      <c r="CZ427" s="184"/>
      <c r="DA427" s="184"/>
      <c r="DB427" s="184"/>
      <c r="DC427" s="184"/>
      <c r="DD427" s="184"/>
      <c r="DE427" s="184"/>
      <c r="DF427" s="184"/>
      <c r="DG427" s="184"/>
      <c r="DH427" s="184"/>
      <c r="DI427" s="184"/>
      <c r="DJ427" s="184"/>
      <c r="DK427" s="184"/>
      <c r="DL427" s="184"/>
      <c r="DM427" s="184"/>
      <c r="DN427" s="184"/>
      <c r="DO427" s="184"/>
      <c r="DP427" s="184"/>
      <c r="DQ427" s="184"/>
      <c r="DR427" s="184"/>
      <c r="DS427" s="184"/>
      <c r="DT427" s="184"/>
      <c r="DU427" s="184"/>
      <c r="DV427" s="184"/>
      <c r="DW427" s="184"/>
      <c r="DX427" s="184"/>
      <c r="DY427" s="184"/>
      <c r="DZ427" s="184"/>
      <c r="EA427" s="184"/>
      <c r="EB427" s="184"/>
      <c r="EC427" s="184"/>
      <c r="ED427" s="184"/>
      <c r="EE427" s="184"/>
      <c r="EF427" s="184"/>
      <c r="EG427" s="184"/>
      <c r="EH427" s="184"/>
      <c r="EI427" s="184"/>
      <c r="EJ427" s="184"/>
      <c r="EK427" s="184"/>
      <c r="EL427" s="184"/>
      <c r="EM427" s="184"/>
      <c r="EN427" s="184"/>
      <c r="EO427" s="184"/>
      <c r="EP427" s="184"/>
      <c r="EQ427" s="184"/>
      <c r="ER427" s="184"/>
      <c r="ES427" s="184"/>
      <c r="ET427" s="184"/>
      <c r="EU427" s="184"/>
      <c r="EV427" s="184"/>
      <c r="EW427" s="184"/>
      <c r="EX427" s="184"/>
      <c r="EY427" s="184"/>
      <c r="EZ427" s="184"/>
      <c r="FA427" s="184"/>
      <c r="FB427" s="184"/>
      <c r="FC427" s="184"/>
      <c r="FD427" s="184"/>
      <c r="FE427" s="184"/>
      <c r="FF427" s="184"/>
      <c r="FG427" s="184"/>
      <c r="FH427" s="184"/>
      <c r="FI427" s="184"/>
      <c r="FJ427" s="184"/>
      <c r="FK427" s="184"/>
      <c r="FL427" s="184"/>
      <c r="FM427" s="184"/>
      <c r="FN427" s="184"/>
      <c r="FO427" s="184"/>
      <c r="FP427" s="184"/>
      <c r="FQ427" s="184"/>
      <c r="FR427" s="184"/>
      <c r="FS427" s="184"/>
      <c r="FT427" s="184"/>
      <c r="FU427" s="184"/>
      <c r="FV427" s="184"/>
      <c r="FW427" s="184"/>
      <c r="FX427" s="184"/>
      <c r="FY427" s="184"/>
      <c r="FZ427" s="184"/>
      <c r="GA427" s="184"/>
      <c r="GB427" s="184"/>
      <c r="GC427" s="184"/>
      <c r="GD427" s="184"/>
      <c r="GE427" s="184"/>
      <c r="GF427" s="184"/>
      <c r="GG427" s="184"/>
      <c r="GH427" s="184"/>
      <c r="GI427" s="184"/>
      <c r="GJ427" s="184"/>
      <c r="GK427" s="184"/>
      <c r="GL427" s="184"/>
      <c r="GM427" s="184"/>
      <c r="GN427" s="184"/>
      <c r="GO427" s="184"/>
      <c r="GP427" s="184"/>
      <c r="GQ427" s="184"/>
      <c r="GR427" s="184"/>
      <c r="GS427" s="184"/>
      <c r="GT427" s="184"/>
      <c r="GU427" s="184"/>
      <c r="GV427" s="184"/>
      <c r="GW427" s="184"/>
      <c r="GX427" s="184"/>
      <c r="GY427" s="184"/>
      <c r="GZ427" s="184"/>
      <c r="HA427" s="184"/>
      <c r="HB427" s="184"/>
      <c r="HC427" s="184"/>
      <c r="HD427" s="184"/>
      <c r="HE427" s="184"/>
      <c r="HF427" s="184"/>
      <c r="HG427" s="184"/>
      <c r="HH427" s="184"/>
      <c r="HI427" s="184"/>
      <c r="HJ427" s="184"/>
      <c r="HK427" s="184"/>
      <c r="HL427" s="184"/>
      <c r="HM427" s="184"/>
      <c r="HN427" s="184"/>
      <c r="HO427" s="184"/>
      <c r="HP427" s="184"/>
      <c r="HQ427" s="184"/>
      <c r="HR427" s="184"/>
      <c r="HS427" s="184"/>
      <c r="HT427" s="184"/>
      <c r="HU427" s="184"/>
      <c r="HV427" s="184"/>
      <c r="HW427" s="184"/>
      <c r="HX427" s="184"/>
      <c r="HY427" s="184"/>
      <c r="HZ427" s="184"/>
      <c r="IA427" s="184"/>
      <c r="IB427" s="184"/>
    </row>
    <row r="428" spans="3:236" ht="13.15" customHeight="1">
      <c r="C428" s="182"/>
      <c r="D428" s="183"/>
      <c r="E428" s="184"/>
      <c r="F428" s="184"/>
      <c r="G428" s="184"/>
      <c r="H428" s="184"/>
      <c r="I428" s="184"/>
      <c r="J428" s="184"/>
      <c r="K428" s="184"/>
      <c r="L428" s="184"/>
      <c r="M428" s="185"/>
      <c r="CM428" s="184"/>
      <c r="CN428" s="184"/>
      <c r="CO428" s="184"/>
      <c r="CP428" s="184"/>
      <c r="CQ428" s="184"/>
      <c r="CR428" s="184"/>
      <c r="CS428" s="184"/>
      <c r="CT428" s="184"/>
      <c r="CU428" s="184"/>
      <c r="CV428" s="184"/>
      <c r="CW428" s="184"/>
      <c r="CX428" s="184"/>
      <c r="CY428" s="184"/>
      <c r="CZ428" s="184"/>
      <c r="DA428" s="184"/>
      <c r="DB428" s="184"/>
      <c r="DC428" s="184"/>
      <c r="DD428" s="184"/>
      <c r="DE428" s="184"/>
      <c r="DF428" s="184"/>
      <c r="DG428" s="184"/>
      <c r="DH428" s="184"/>
      <c r="DI428" s="184"/>
      <c r="DJ428" s="184"/>
      <c r="DK428" s="184"/>
      <c r="DL428" s="184"/>
      <c r="DM428" s="184"/>
      <c r="DN428" s="184"/>
      <c r="DO428" s="184"/>
      <c r="DP428" s="184"/>
      <c r="DQ428" s="184"/>
      <c r="DR428" s="184"/>
      <c r="DS428" s="184"/>
      <c r="DT428" s="184"/>
      <c r="DU428" s="184"/>
      <c r="DV428" s="184"/>
      <c r="DW428" s="184"/>
      <c r="DX428" s="184"/>
      <c r="DY428" s="184"/>
      <c r="DZ428" s="184"/>
      <c r="EA428" s="184"/>
      <c r="EB428" s="184"/>
      <c r="EC428" s="184"/>
      <c r="ED428" s="184"/>
      <c r="EE428" s="184"/>
      <c r="EF428" s="184"/>
      <c r="EG428" s="184"/>
      <c r="EH428" s="184"/>
      <c r="EI428" s="184"/>
      <c r="EJ428" s="184"/>
      <c r="EK428" s="184"/>
      <c r="EL428" s="184"/>
      <c r="EM428" s="184"/>
      <c r="EN428" s="184"/>
      <c r="EO428" s="184"/>
      <c r="EP428" s="184"/>
      <c r="EQ428" s="184"/>
      <c r="ER428" s="184"/>
      <c r="ES428" s="184"/>
      <c r="ET428" s="184"/>
      <c r="EU428" s="184"/>
      <c r="EV428" s="184"/>
      <c r="EW428" s="184"/>
      <c r="EX428" s="184"/>
      <c r="EY428" s="184"/>
      <c r="EZ428" s="184"/>
      <c r="FA428" s="184"/>
      <c r="FB428" s="184"/>
      <c r="FC428" s="184"/>
      <c r="FD428" s="184"/>
      <c r="FE428" s="184"/>
      <c r="FF428" s="184"/>
      <c r="FG428" s="184"/>
      <c r="FH428" s="184"/>
      <c r="FI428" s="184"/>
      <c r="FJ428" s="184"/>
      <c r="FK428" s="184"/>
      <c r="FL428" s="184"/>
      <c r="FM428" s="184"/>
      <c r="FN428" s="184"/>
      <c r="FO428" s="184"/>
      <c r="FP428" s="184"/>
      <c r="FQ428" s="184"/>
      <c r="FR428" s="184"/>
      <c r="FS428" s="184"/>
      <c r="FT428" s="184"/>
      <c r="FU428" s="184"/>
      <c r="FV428" s="184"/>
      <c r="FW428" s="184"/>
      <c r="FX428" s="184"/>
      <c r="FY428" s="184"/>
      <c r="FZ428" s="184"/>
      <c r="GA428" s="184"/>
      <c r="GB428" s="184"/>
      <c r="GC428" s="184"/>
      <c r="GD428" s="184"/>
      <c r="GE428" s="184"/>
      <c r="GF428" s="184"/>
      <c r="GG428" s="184"/>
      <c r="GH428" s="184"/>
      <c r="GI428" s="184"/>
      <c r="GJ428" s="184"/>
      <c r="GK428" s="184"/>
      <c r="GL428" s="184"/>
      <c r="GM428" s="184"/>
      <c r="GN428" s="184"/>
      <c r="GO428" s="184"/>
      <c r="GP428" s="184"/>
      <c r="GQ428" s="184"/>
      <c r="GR428" s="184"/>
      <c r="GS428" s="184"/>
      <c r="GT428" s="184"/>
      <c r="GU428" s="184"/>
      <c r="GV428" s="184"/>
      <c r="GW428" s="184"/>
      <c r="GX428" s="184"/>
      <c r="GY428" s="184"/>
      <c r="GZ428" s="184"/>
      <c r="HA428" s="184"/>
      <c r="HB428" s="184"/>
      <c r="HC428" s="184"/>
      <c r="HD428" s="184"/>
      <c r="HE428" s="184"/>
      <c r="HF428" s="184"/>
      <c r="HG428" s="184"/>
      <c r="HH428" s="184"/>
      <c r="HI428" s="184"/>
      <c r="HJ428" s="184"/>
      <c r="HK428" s="184"/>
      <c r="HL428" s="184"/>
      <c r="HM428" s="184"/>
      <c r="HN428" s="184"/>
      <c r="HO428" s="184"/>
      <c r="HP428" s="184"/>
      <c r="HQ428" s="184"/>
      <c r="HR428" s="184"/>
      <c r="HS428" s="184"/>
      <c r="HT428" s="184"/>
      <c r="HU428" s="184"/>
      <c r="HV428" s="184"/>
      <c r="HW428" s="184"/>
      <c r="HX428" s="184"/>
      <c r="HY428" s="184"/>
      <c r="HZ428" s="184"/>
      <c r="IA428" s="184"/>
      <c r="IB428" s="184"/>
    </row>
    <row r="429" spans="3:236" ht="13.15" customHeight="1">
      <c r="C429" s="182"/>
      <c r="D429" s="183"/>
      <c r="E429" s="184"/>
      <c r="F429" s="184"/>
      <c r="G429" s="184"/>
      <c r="H429" s="184"/>
      <c r="I429" s="184"/>
      <c r="J429" s="184"/>
      <c r="K429" s="184"/>
      <c r="L429" s="184"/>
      <c r="M429" s="185"/>
      <c r="CM429" s="184"/>
      <c r="CN429" s="184"/>
      <c r="CO429" s="184"/>
      <c r="CP429" s="184"/>
      <c r="CQ429" s="184"/>
      <c r="CR429" s="184"/>
      <c r="CS429" s="184"/>
      <c r="CT429" s="184"/>
      <c r="CU429" s="184"/>
      <c r="CV429" s="184"/>
      <c r="CW429" s="184"/>
      <c r="CX429" s="184"/>
      <c r="CY429" s="184"/>
      <c r="CZ429" s="184"/>
      <c r="DA429" s="184"/>
      <c r="DB429" s="184"/>
      <c r="DC429" s="184"/>
      <c r="DD429" s="184"/>
      <c r="DE429" s="184"/>
      <c r="DF429" s="184"/>
      <c r="DG429" s="184"/>
      <c r="DH429" s="184"/>
      <c r="DI429" s="184"/>
      <c r="DJ429" s="184"/>
      <c r="DK429" s="184"/>
      <c r="DL429" s="184"/>
      <c r="DM429" s="184"/>
      <c r="DN429" s="184"/>
      <c r="DO429" s="184"/>
      <c r="DP429" s="184"/>
      <c r="DQ429" s="184"/>
      <c r="DR429" s="184"/>
      <c r="DS429" s="184"/>
      <c r="DT429" s="184"/>
      <c r="DU429" s="184"/>
      <c r="DV429" s="184"/>
      <c r="DW429" s="184"/>
      <c r="DX429" s="184"/>
      <c r="DY429" s="184"/>
      <c r="DZ429" s="184"/>
      <c r="EA429" s="184"/>
      <c r="EB429" s="184"/>
      <c r="EC429" s="184"/>
      <c r="ED429" s="184"/>
      <c r="EE429" s="184"/>
      <c r="EF429" s="184"/>
      <c r="EG429" s="184"/>
      <c r="EH429" s="184"/>
      <c r="EI429" s="184"/>
      <c r="EJ429" s="184"/>
      <c r="EK429" s="184"/>
      <c r="EL429" s="184"/>
      <c r="EM429" s="184"/>
      <c r="EN429" s="184"/>
      <c r="EO429" s="184"/>
      <c r="EP429" s="184"/>
      <c r="EQ429" s="184"/>
      <c r="ER429" s="184"/>
      <c r="ES429" s="184"/>
      <c r="ET429" s="184"/>
      <c r="EU429" s="184"/>
      <c r="EV429" s="184"/>
      <c r="EW429" s="184"/>
      <c r="EX429" s="184"/>
      <c r="EY429" s="184"/>
      <c r="EZ429" s="184"/>
      <c r="FA429" s="184"/>
      <c r="FB429" s="184"/>
      <c r="FC429" s="184"/>
      <c r="FD429" s="184"/>
      <c r="FE429" s="184"/>
      <c r="FF429" s="184"/>
      <c r="FG429" s="184"/>
      <c r="FH429" s="184"/>
      <c r="FI429" s="184"/>
      <c r="FJ429" s="184"/>
      <c r="FK429" s="184"/>
      <c r="FL429" s="184"/>
      <c r="FM429" s="184"/>
      <c r="FN429" s="184"/>
      <c r="FO429" s="184"/>
      <c r="FP429" s="184"/>
      <c r="FQ429" s="184"/>
      <c r="FR429" s="184"/>
      <c r="FS429" s="184"/>
      <c r="FT429" s="184"/>
      <c r="FU429" s="184"/>
      <c r="FV429" s="184"/>
      <c r="FW429" s="184"/>
      <c r="FX429" s="184"/>
      <c r="FY429" s="184"/>
      <c r="FZ429" s="184"/>
      <c r="GA429" s="184"/>
      <c r="GB429" s="184"/>
      <c r="GC429" s="184"/>
      <c r="GD429" s="184"/>
      <c r="GE429" s="184"/>
      <c r="GF429" s="184"/>
      <c r="GG429" s="184"/>
      <c r="GH429" s="184"/>
      <c r="GI429" s="184"/>
      <c r="GJ429" s="184"/>
      <c r="GK429" s="184"/>
      <c r="GL429" s="184"/>
      <c r="GM429" s="184"/>
      <c r="GN429" s="184"/>
      <c r="GO429" s="184"/>
      <c r="GP429" s="184"/>
      <c r="GQ429" s="184"/>
      <c r="GR429" s="184"/>
      <c r="GS429" s="184"/>
      <c r="GT429" s="184"/>
      <c r="GU429" s="184"/>
      <c r="GV429" s="184"/>
      <c r="GW429" s="184"/>
      <c r="GX429" s="184"/>
      <c r="GY429" s="184"/>
      <c r="GZ429" s="184"/>
      <c r="HA429" s="184"/>
      <c r="HB429" s="184"/>
      <c r="HC429" s="184"/>
      <c r="HD429" s="184"/>
      <c r="HE429" s="184"/>
      <c r="HF429" s="184"/>
      <c r="HG429" s="184"/>
      <c r="HH429" s="184"/>
      <c r="HI429" s="184"/>
      <c r="HJ429" s="184"/>
      <c r="HK429" s="184"/>
      <c r="HL429" s="184"/>
      <c r="HM429" s="184"/>
      <c r="HN429" s="184"/>
      <c r="HO429" s="184"/>
      <c r="HP429" s="184"/>
      <c r="HQ429" s="184"/>
      <c r="HR429" s="184"/>
      <c r="HS429" s="184"/>
      <c r="HT429" s="184"/>
      <c r="HU429" s="184"/>
      <c r="HV429" s="184"/>
      <c r="HW429" s="184"/>
      <c r="HX429" s="184"/>
      <c r="HY429" s="184"/>
      <c r="HZ429" s="184"/>
      <c r="IA429" s="184"/>
      <c r="IB429" s="184"/>
    </row>
    <row r="430" spans="3:236" ht="13.15" customHeight="1">
      <c r="C430" s="182"/>
      <c r="D430" s="183"/>
      <c r="E430" s="184"/>
      <c r="F430" s="184"/>
      <c r="G430" s="184"/>
      <c r="H430" s="184"/>
      <c r="I430" s="184"/>
      <c r="J430" s="184"/>
      <c r="K430" s="184"/>
      <c r="L430" s="184"/>
      <c r="M430" s="185"/>
      <c r="CM430" s="184"/>
      <c r="CN430" s="184"/>
      <c r="CO430" s="184"/>
      <c r="CP430" s="184"/>
      <c r="CQ430" s="184"/>
      <c r="CR430" s="184"/>
      <c r="CS430" s="184"/>
      <c r="CT430" s="184"/>
      <c r="CU430" s="184"/>
      <c r="CV430" s="184"/>
      <c r="CW430" s="184"/>
      <c r="CX430" s="184"/>
      <c r="CY430" s="184"/>
      <c r="CZ430" s="184"/>
      <c r="DA430" s="184"/>
      <c r="DB430" s="184"/>
      <c r="DC430" s="184"/>
      <c r="DD430" s="184"/>
      <c r="DE430" s="184"/>
      <c r="DF430" s="184"/>
      <c r="DG430" s="184"/>
      <c r="DH430" s="184"/>
      <c r="DI430" s="184"/>
      <c r="DJ430" s="184"/>
      <c r="DK430" s="184"/>
      <c r="DL430" s="184"/>
      <c r="DM430" s="184"/>
      <c r="DN430" s="184"/>
      <c r="DO430" s="184"/>
      <c r="DP430" s="184"/>
      <c r="DQ430" s="184"/>
      <c r="DR430" s="184"/>
      <c r="DS430" s="184"/>
      <c r="DT430" s="184"/>
      <c r="DU430" s="184"/>
      <c r="DV430" s="184"/>
      <c r="DW430" s="184"/>
      <c r="DX430" s="184"/>
      <c r="DY430" s="184"/>
      <c r="DZ430" s="184"/>
      <c r="EA430" s="184"/>
      <c r="EB430" s="184"/>
      <c r="EC430" s="184"/>
      <c r="ED430" s="184"/>
      <c r="EE430" s="184"/>
      <c r="EF430" s="184"/>
      <c r="EG430" s="184"/>
      <c r="EH430" s="184"/>
      <c r="EI430" s="184"/>
      <c r="EJ430" s="184"/>
      <c r="EK430" s="184"/>
      <c r="EL430" s="184"/>
      <c r="EM430" s="184"/>
      <c r="EN430" s="184"/>
      <c r="EO430" s="184"/>
      <c r="EP430" s="184"/>
      <c r="EQ430" s="184"/>
      <c r="ER430" s="184"/>
      <c r="ES430" s="184"/>
      <c r="ET430" s="184"/>
      <c r="EU430" s="184"/>
      <c r="EV430" s="184"/>
      <c r="EW430" s="184"/>
      <c r="EX430" s="184"/>
      <c r="EY430" s="184"/>
      <c r="EZ430" s="184"/>
      <c r="FA430" s="184"/>
      <c r="FB430" s="184"/>
      <c r="FC430" s="184"/>
      <c r="FD430" s="184"/>
      <c r="FE430" s="184"/>
      <c r="FF430" s="184"/>
      <c r="FG430" s="184"/>
      <c r="FH430" s="184"/>
      <c r="FI430" s="184"/>
      <c r="FJ430" s="184"/>
      <c r="FK430" s="184"/>
      <c r="FL430" s="184"/>
      <c r="FM430" s="184"/>
      <c r="FN430" s="184"/>
      <c r="FO430" s="184"/>
      <c r="FP430" s="184"/>
      <c r="FQ430" s="184"/>
      <c r="FR430" s="184"/>
      <c r="FS430" s="184"/>
      <c r="FT430" s="184"/>
      <c r="FU430" s="184"/>
      <c r="FV430" s="184"/>
      <c r="FW430" s="184"/>
      <c r="FX430" s="184"/>
      <c r="FY430" s="184"/>
      <c r="FZ430" s="184"/>
      <c r="GA430" s="184"/>
      <c r="GB430" s="184"/>
      <c r="GC430" s="184"/>
      <c r="GD430" s="184"/>
      <c r="GE430" s="184"/>
      <c r="GF430" s="184"/>
      <c r="GG430" s="184"/>
      <c r="GH430" s="184"/>
      <c r="GI430" s="184"/>
      <c r="GJ430" s="184"/>
      <c r="GK430" s="184"/>
      <c r="GL430" s="184"/>
      <c r="GM430" s="184"/>
      <c r="GN430" s="184"/>
      <c r="GO430" s="184"/>
      <c r="GP430" s="184"/>
      <c r="GQ430" s="184"/>
      <c r="GR430" s="184"/>
      <c r="GS430" s="184"/>
      <c r="GT430" s="184"/>
      <c r="GU430" s="184"/>
      <c r="GV430" s="184"/>
      <c r="GW430" s="184"/>
      <c r="GX430" s="184"/>
      <c r="GY430" s="184"/>
      <c r="GZ430" s="184"/>
      <c r="HA430" s="184"/>
      <c r="HB430" s="184"/>
      <c r="HC430" s="184"/>
      <c r="HD430" s="184"/>
      <c r="HE430" s="184"/>
      <c r="HF430" s="184"/>
      <c r="HG430" s="184"/>
      <c r="HH430" s="184"/>
      <c r="HI430" s="184"/>
      <c r="HJ430" s="184"/>
      <c r="HK430" s="184"/>
      <c r="HL430" s="184"/>
      <c r="HM430" s="184"/>
      <c r="HN430" s="184"/>
      <c r="HO430" s="184"/>
      <c r="HP430" s="184"/>
      <c r="HQ430" s="184"/>
      <c r="HR430" s="184"/>
      <c r="HS430" s="184"/>
      <c r="HT430" s="184"/>
      <c r="HU430" s="184"/>
      <c r="HV430" s="184"/>
      <c r="HW430" s="184"/>
      <c r="HX430" s="184"/>
      <c r="HY430" s="184"/>
      <c r="HZ430" s="184"/>
      <c r="IA430" s="184"/>
      <c r="IB430" s="184"/>
    </row>
    <row r="431" spans="3:236" ht="13.15" customHeight="1">
      <c r="C431" s="182"/>
      <c r="D431" s="183"/>
      <c r="E431" s="184"/>
      <c r="F431" s="184"/>
      <c r="G431" s="184"/>
      <c r="H431" s="184"/>
      <c r="I431" s="184"/>
      <c r="J431" s="184"/>
      <c r="K431" s="184"/>
      <c r="L431" s="184"/>
      <c r="M431" s="185"/>
      <c r="CM431" s="184"/>
      <c r="CN431" s="184"/>
      <c r="CO431" s="184"/>
      <c r="CP431" s="184"/>
      <c r="CQ431" s="184"/>
      <c r="CR431" s="184"/>
      <c r="CS431" s="184"/>
      <c r="CT431" s="184"/>
      <c r="CU431" s="184"/>
      <c r="CV431" s="184"/>
      <c r="CW431" s="184"/>
      <c r="CX431" s="184"/>
      <c r="CY431" s="184"/>
      <c r="CZ431" s="184"/>
      <c r="DA431" s="184"/>
      <c r="DB431" s="184"/>
      <c r="DC431" s="184"/>
      <c r="DD431" s="184"/>
      <c r="DE431" s="184"/>
      <c r="DF431" s="184"/>
      <c r="DG431" s="184"/>
      <c r="DH431" s="184"/>
      <c r="DI431" s="184"/>
      <c r="DJ431" s="184"/>
      <c r="DK431" s="184"/>
      <c r="DL431" s="184"/>
      <c r="DM431" s="184"/>
      <c r="DN431" s="184"/>
      <c r="DO431" s="184"/>
      <c r="DP431" s="184"/>
      <c r="DQ431" s="184"/>
      <c r="DR431" s="184"/>
      <c r="DS431" s="184"/>
      <c r="DT431" s="184"/>
      <c r="DU431" s="184"/>
      <c r="DV431" s="184"/>
      <c r="DW431" s="184"/>
      <c r="DX431" s="184"/>
      <c r="DY431" s="184"/>
      <c r="DZ431" s="184"/>
      <c r="EA431" s="184"/>
      <c r="EB431" s="184"/>
      <c r="EC431" s="184"/>
      <c r="ED431" s="184"/>
      <c r="EE431" s="184"/>
      <c r="EF431" s="184"/>
      <c r="EG431" s="184"/>
      <c r="EH431" s="184"/>
      <c r="EI431" s="184"/>
      <c r="EJ431" s="184"/>
      <c r="EK431" s="184"/>
      <c r="EL431" s="184"/>
      <c r="EM431" s="184"/>
      <c r="EN431" s="184"/>
      <c r="EO431" s="184"/>
      <c r="EP431" s="184"/>
      <c r="EQ431" s="184"/>
      <c r="ER431" s="184"/>
      <c r="ES431" s="184"/>
      <c r="ET431" s="184"/>
      <c r="EU431" s="184"/>
      <c r="EV431" s="184"/>
      <c r="EW431" s="184"/>
      <c r="EX431" s="184"/>
      <c r="EY431" s="184"/>
      <c r="EZ431" s="184"/>
      <c r="FA431" s="184"/>
      <c r="FB431" s="184"/>
      <c r="FC431" s="184"/>
      <c r="FD431" s="184"/>
      <c r="FE431" s="184"/>
      <c r="FF431" s="184"/>
      <c r="FG431" s="184"/>
      <c r="FH431" s="184"/>
      <c r="FI431" s="184"/>
      <c r="FJ431" s="184"/>
      <c r="FK431" s="184"/>
      <c r="FL431" s="184"/>
      <c r="FM431" s="184"/>
      <c r="FN431" s="184"/>
      <c r="FO431" s="184"/>
      <c r="FP431" s="184"/>
      <c r="FQ431" s="184"/>
      <c r="FR431" s="184"/>
      <c r="FS431" s="184"/>
      <c r="FT431" s="184"/>
      <c r="FU431" s="184"/>
      <c r="FV431" s="184"/>
      <c r="FW431" s="184"/>
      <c r="FX431" s="184"/>
      <c r="FY431" s="184"/>
      <c r="FZ431" s="184"/>
      <c r="GA431" s="184"/>
      <c r="GB431" s="184"/>
      <c r="GC431" s="184"/>
      <c r="GD431" s="184"/>
      <c r="GE431" s="184"/>
      <c r="GF431" s="184"/>
      <c r="GG431" s="184"/>
      <c r="GH431" s="184"/>
      <c r="GI431" s="184"/>
      <c r="GJ431" s="184"/>
      <c r="GK431" s="184"/>
      <c r="GL431" s="184"/>
      <c r="GM431" s="184"/>
      <c r="GN431" s="184"/>
      <c r="GO431" s="184"/>
      <c r="GP431" s="184"/>
      <c r="GQ431" s="184"/>
      <c r="GR431" s="184"/>
      <c r="GS431" s="184"/>
      <c r="GT431" s="184"/>
      <c r="GU431" s="184"/>
      <c r="GV431" s="184"/>
      <c r="GW431" s="184"/>
      <c r="GX431" s="184"/>
      <c r="GY431" s="184"/>
      <c r="GZ431" s="184"/>
      <c r="HA431" s="184"/>
      <c r="HB431" s="184"/>
      <c r="HC431" s="184"/>
      <c r="HD431" s="184"/>
      <c r="HE431" s="184"/>
      <c r="HF431" s="184"/>
      <c r="HG431" s="184"/>
      <c r="HH431" s="184"/>
      <c r="HI431" s="184"/>
      <c r="HJ431" s="184"/>
      <c r="HK431" s="184"/>
      <c r="HL431" s="184"/>
      <c r="HM431" s="184"/>
      <c r="HN431" s="184"/>
      <c r="HO431" s="184"/>
      <c r="HP431" s="184"/>
      <c r="HQ431" s="184"/>
      <c r="HR431" s="184"/>
      <c r="HS431" s="184"/>
      <c r="HT431" s="184"/>
      <c r="HU431" s="184"/>
      <c r="HV431" s="184"/>
      <c r="HW431" s="184"/>
      <c r="HX431" s="184"/>
      <c r="HY431" s="184"/>
      <c r="HZ431" s="184"/>
      <c r="IA431" s="184"/>
      <c r="IB431" s="184"/>
    </row>
    <row r="432" spans="3:236" ht="13.15" customHeight="1">
      <c r="C432" s="182"/>
      <c r="D432" s="183"/>
      <c r="E432" s="184"/>
      <c r="F432" s="184"/>
      <c r="G432" s="184"/>
      <c r="H432" s="184"/>
      <c r="I432" s="184"/>
      <c r="J432" s="184"/>
      <c r="K432" s="184"/>
      <c r="L432" s="184"/>
      <c r="M432" s="185"/>
      <c r="CM432" s="184"/>
      <c r="CN432" s="184"/>
      <c r="CO432" s="184"/>
      <c r="CP432" s="184"/>
      <c r="CQ432" s="184"/>
      <c r="CR432" s="184"/>
      <c r="CS432" s="184"/>
      <c r="CT432" s="184"/>
      <c r="CU432" s="184"/>
      <c r="CV432" s="184"/>
      <c r="CW432" s="184"/>
      <c r="CX432" s="184"/>
      <c r="CY432" s="184"/>
      <c r="CZ432" s="184"/>
      <c r="DA432" s="184"/>
      <c r="DB432" s="184"/>
      <c r="DC432" s="184"/>
      <c r="DD432" s="184"/>
      <c r="DE432" s="184"/>
      <c r="DF432" s="184"/>
      <c r="DG432" s="184"/>
      <c r="DH432" s="184"/>
      <c r="DI432" s="184"/>
      <c r="DJ432" s="184"/>
      <c r="DK432" s="184"/>
      <c r="DL432" s="184"/>
      <c r="DM432" s="184"/>
      <c r="DN432" s="184"/>
      <c r="DO432" s="184"/>
      <c r="DP432" s="184"/>
      <c r="DQ432" s="184"/>
      <c r="DR432" s="184"/>
      <c r="DS432" s="184"/>
      <c r="DT432" s="184"/>
      <c r="DU432" s="184"/>
      <c r="DV432" s="184"/>
      <c r="DW432" s="184"/>
      <c r="DX432" s="184"/>
      <c r="DY432" s="184"/>
      <c r="DZ432" s="184"/>
      <c r="EA432" s="184"/>
      <c r="EB432" s="184"/>
      <c r="EC432" s="184"/>
      <c r="ED432" s="184"/>
      <c r="EE432" s="184"/>
      <c r="EF432" s="184"/>
      <c r="EG432" s="184"/>
      <c r="EH432" s="184"/>
      <c r="EI432" s="184"/>
      <c r="EJ432" s="184"/>
      <c r="EK432" s="184"/>
      <c r="EL432" s="184"/>
      <c r="EM432" s="184"/>
      <c r="EN432" s="184"/>
      <c r="EO432" s="184"/>
      <c r="EP432" s="184"/>
      <c r="EQ432" s="184"/>
      <c r="ER432" s="184"/>
      <c r="ES432" s="184"/>
      <c r="ET432" s="184"/>
      <c r="EU432" s="184"/>
      <c r="EV432" s="184"/>
      <c r="EW432" s="184"/>
      <c r="EX432" s="184"/>
      <c r="EY432" s="184"/>
      <c r="EZ432" s="184"/>
      <c r="FA432" s="184"/>
      <c r="FB432" s="184"/>
      <c r="FC432" s="184"/>
      <c r="FD432" s="184"/>
      <c r="FE432" s="184"/>
      <c r="FF432" s="184"/>
      <c r="FG432" s="184"/>
      <c r="FH432" s="184"/>
      <c r="FI432" s="184"/>
      <c r="FJ432" s="184"/>
      <c r="FK432" s="184"/>
      <c r="FL432" s="184"/>
      <c r="FM432" s="184"/>
      <c r="FN432" s="184"/>
      <c r="FO432" s="184"/>
      <c r="FP432" s="184"/>
      <c r="FQ432" s="184"/>
      <c r="FR432" s="184"/>
      <c r="FS432" s="184"/>
      <c r="FT432" s="184"/>
      <c r="FU432" s="184"/>
      <c r="FV432" s="184"/>
      <c r="FW432" s="184"/>
      <c r="FX432" s="184"/>
      <c r="FY432" s="184"/>
      <c r="FZ432" s="184"/>
      <c r="GA432" s="184"/>
      <c r="GB432" s="184"/>
      <c r="GC432" s="184"/>
      <c r="GD432" s="184"/>
      <c r="GE432" s="184"/>
      <c r="GF432" s="184"/>
      <c r="GG432" s="184"/>
      <c r="GH432" s="184"/>
      <c r="GI432" s="184"/>
      <c r="GJ432" s="184"/>
      <c r="GK432" s="184"/>
      <c r="GL432" s="184"/>
      <c r="GM432" s="184"/>
      <c r="GN432" s="184"/>
      <c r="GO432" s="184"/>
      <c r="GP432" s="184"/>
      <c r="GQ432" s="184"/>
      <c r="GR432" s="184"/>
      <c r="GS432" s="184"/>
      <c r="GT432" s="184"/>
      <c r="GU432" s="184"/>
      <c r="GV432" s="184"/>
      <c r="GW432" s="184"/>
      <c r="GX432" s="184"/>
      <c r="GY432" s="184"/>
      <c r="GZ432" s="184"/>
      <c r="HA432" s="184"/>
      <c r="HB432" s="184"/>
      <c r="HC432" s="184"/>
      <c r="HD432" s="184"/>
      <c r="HE432" s="184"/>
      <c r="HF432" s="184"/>
      <c r="HG432" s="184"/>
      <c r="HH432" s="184"/>
      <c r="HI432" s="184"/>
      <c r="HJ432" s="184"/>
      <c r="HK432" s="184"/>
      <c r="HL432" s="184"/>
      <c r="HM432" s="184"/>
      <c r="HN432" s="184"/>
      <c r="HO432" s="184"/>
      <c r="HP432" s="184"/>
      <c r="HQ432" s="184"/>
      <c r="HR432" s="184"/>
      <c r="HS432" s="184"/>
      <c r="HT432" s="184"/>
      <c r="HU432" s="184"/>
      <c r="HV432" s="184"/>
      <c r="HW432" s="184"/>
      <c r="HX432" s="184"/>
      <c r="HY432" s="184"/>
      <c r="HZ432" s="184"/>
      <c r="IA432" s="184"/>
      <c r="IB432" s="184"/>
    </row>
    <row r="433" spans="3:236" ht="13.15" customHeight="1">
      <c r="C433" s="182"/>
      <c r="D433" s="183"/>
      <c r="E433" s="184"/>
      <c r="F433" s="184"/>
      <c r="G433" s="184"/>
      <c r="H433" s="184"/>
      <c r="I433" s="184"/>
      <c r="J433" s="184"/>
      <c r="K433" s="184"/>
      <c r="L433" s="184"/>
      <c r="M433" s="185"/>
      <c r="CM433" s="184"/>
      <c r="CN433" s="184"/>
      <c r="CO433" s="184"/>
      <c r="CP433" s="184"/>
      <c r="CQ433" s="184"/>
      <c r="CR433" s="184"/>
      <c r="CS433" s="184"/>
      <c r="CT433" s="184"/>
      <c r="CU433" s="184"/>
      <c r="CV433" s="184"/>
      <c r="CW433" s="184"/>
      <c r="CX433" s="184"/>
      <c r="CY433" s="184"/>
      <c r="CZ433" s="184"/>
      <c r="DA433" s="184"/>
      <c r="DB433" s="184"/>
      <c r="DC433" s="184"/>
      <c r="DD433" s="184"/>
      <c r="DE433" s="184"/>
      <c r="DF433" s="184"/>
      <c r="DG433" s="184"/>
      <c r="DH433" s="184"/>
      <c r="DI433" s="184"/>
      <c r="DJ433" s="184"/>
      <c r="DK433" s="184"/>
      <c r="DL433" s="184"/>
      <c r="DM433" s="184"/>
      <c r="DN433" s="184"/>
      <c r="DO433" s="184"/>
      <c r="DP433" s="184"/>
      <c r="DQ433" s="184"/>
      <c r="DR433" s="184"/>
      <c r="DS433" s="184"/>
      <c r="DT433" s="184"/>
      <c r="DU433" s="184"/>
      <c r="DV433" s="184"/>
      <c r="DW433" s="184"/>
      <c r="DX433" s="184"/>
      <c r="DY433" s="184"/>
      <c r="DZ433" s="184"/>
      <c r="EA433" s="184"/>
      <c r="EB433" s="184"/>
      <c r="EC433" s="184"/>
      <c r="ED433" s="184"/>
      <c r="EE433" s="184"/>
      <c r="EF433" s="184"/>
      <c r="EG433" s="184"/>
      <c r="EH433" s="184"/>
      <c r="EI433" s="184"/>
      <c r="EJ433" s="184"/>
      <c r="EK433" s="184"/>
      <c r="EL433" s="184"/>
      <c r="EM433" s="184"/>
      <c r="EN433" s="184"/>
      <c r="EO433" s="184"/>
      <c r="EP433" s="184"/>
      <c r="EQ433" s="184"/>
      <c r="ER433" s="184"/>
      <c r="ES433" s="184"/>
      <c r="ET433" s="184"/>
      <c r="EU433" s="184"/>
      <c r="EV433" s="184"/>
      <c r="EW433" s="184"/>
      <c r="EX433" s="184"/>
      <c r="EY433" s="184"/>
      <c r="EZ433" s="184"/>
      <c r="FA433" s="184"/>
      <c r="FB433" s="184"/>
      <c r="FC433" s="184"/>
      <c r="FD433" s="184"/>
      <c r="FE433" s="184"/>
      <c r="FF433" s="184"/>
      <c r="FG433" s="184"/>
      <c r="FH433" s="184"/>
      <c r="FI433" s="184"/>
      <c r="FJ433" s="184"/>
      <c r="FK433" s="184"/>
      <c r="FL433" s="184"/>
      <c r="FM433" s="184"/>
      <c r="FN433" s="184"/>
      <c r="FO433" s="184"/>
      <c r="FP433" s="184"/>
      <c r="FQ433" s="184"/>
      <c r="FR433" s="184"/>
      <c r="FS433" s="184"/>
      <c r="FT433" s="184"/>
      <c r="FU433" s="184"/>
      <c r="FV433" s="184"/>
      <c r="FW433" s="184"/>
      <c r="FX433" s="184"/>
      <c r="FY433" s="184"/>
      <c r="FZ433" s="184"/>
      <c r="GA433" s="184"/>
      <c r="GB433" s="184"/>
      <c r="GC433" s="184"/>
      <c r="GD433" s="184"/>
      <c r="GE433" s="184"/>
      <c r="GF433" s="184"/>
      <c r="GG433" s="184"/>
      <c r="GH433" s="184"/>
      <c r="GI433" s="184"/>
      <c r="GJ433" s="184"/>
      <c r="GK433" s="184"/>
      <c r="GL433" s="184"/>
      <c r="GM433" s="184"/>
      <c r="GN433" s="184"/>
      <c r="GO433" s="184"/>
      <c r="GP433" s="184"/>
      <c r="GQ433" s="184"/>
      <c r="GR433" s="184"/>
      <c r="GS433" s="184"/>
      <c r="GT433" s="184"/>
      <c r="GU433" s="184"/>
      <c r="GV433" s="184"/>
      <c r="GW433" s="184"/>
      <c r="GX433" s="184"/>
      <c r="GY433" s="184"/>
      <c r="GZ433" s="184"/>
      <c r="HA433" s="184"/>
      <c r="HB433" s="184"/>
      <c r="HC433" s="184"/>
      <c r="HD433" s="184"/>
      <c r="HE433" s="184"/>
      <c r="HF433" s="184"/>
      <c r="HG433" s="184"/>
      <c r="HH433" s="184"/>
      <c r="HI433" s="184"/>
      <c r="HJ433" s="184"/>
      <c r="HK433" s="184"/>
      <c r="HL433" s="184"/>
      <c r="HM433" s="184"/>
      <c r="HN433" s="184"/>
      <c r="HO433" s="184"/>
      <c r="HP433" s="184"/>
      <c r="HQ433" s="184"/>
      <c r="HR433" s="184"/>
      <c r="HS433" s="184"/>
      <c r="HT433" s="184"/>
      <c r="HU433" s="184"/>
      <c r="HV433" s="184"/>
      <c r="HW433" s="184"/>
      <c r="HX433" s="184"/>
      <c r="HY433" s="184"/>
      <c r="HZ433" s="184"/>
      <c r="IA433" s="184"/>
      <c r="IB433" s="184"/>
    </row>
    <row r="434" spans="3:236" ht="13.15" customHeight="1">
      <c r="C434" s="182"/>
      <c r="D434" s="183"/>
      <c r="E434" s="184"/>
      <c r="F434" s="184"/>
      <c r="G434" s="184"/>
      <c r="H434" s="184"/>
      <c r="I434" s="184"/>
      <c r="J434" s="184"/>
      <c r="K434" s="184"/>
      <c r="L434" s="184"/>
      <c r="M434" s="185"/>
      <c r="CM434" s="184"/>
      <c r="CN434" s="184"/>
      <c r="CO434" s="184"/>
      <c r="CP434" s="184"/>
      <c r="CQ434" s="184"/>
      <c r="CR434" s="184"/>
      <c r="CS434" s="184"/>
      <c r="CT434" s="184"/>
      <c r="CU434" s="184"/>
      <c r="CV434" s="184"/>
      <c r="CW434" s="184"/>
      <c r="CX434" s="184"/>
      <c r="CY434" s="184"/>
      <c r="CZ434" s="184"/>
      <c r="DA434" s="184"/>
      <c r="DB434" s="184"/>
      <c r="DC434" s="184"/>
      <c r="DD434" s="184"/>
      <c r="DE434" s="184"/>
      <c r="DF434" s="184"/>
      <c r="DG434" s="184"/>
      <c r="DH434" s="184"/>
      <c r="DI434" s="184"/>
      <c r="DJ434" s="184"/>
      <c r="DK434" s="184"/>
      <c r="DL434" s="184"/>
      <c r="DM434" s="184"/>
      <c r="DN434" s="184"/>
      <c r="DO434" s="184"/>
      <c r="DP434" s="184"/>
      <c r="DQ434" s="184"/>
      <c r="DR434" s="184"/>
      <c r="DS434" s="184"/>
      <c r="DT434" s="184"/>
      <c r="DU434" s="184"/>
      <c r="DV434" s="184"/>
      <c r="DW434" s="184"/>
      <c r="DX434" s="184"/>
      <c r="DY434" s="184"/>
      <c r="DZ434" s="184"/>
      <c r="EA434" s="184"/>
      <c r="EB434" s="184"/>
      <c r="EC434" s="184"/>
      <c r="ED434" s="184"/>
      <c r="EE434" s="184"/>
      <c r="EF434" s="184"/>
      <c r="EG434" s="184"/>
      <c r="EH434" s="184"/>
      <c r="EI434" s="184"/>
      <c r="EJ434" s="184"/>
      <c r="EK434" s="184"/>
      <c r="EL434" s="184"/>
      <c r="EM434" s="184"/>
      <c r="EN434" s="184"/>
      <c r="EO434" s="184"/>
      <c r="EP434" s="184"/>
      <c r="EQ434" s="184"/>
      <c r="ER434" s="184"/>
      <c r="ES434" s="184"/>
      <c r="ET434" s="184"/>
      <c r="EU434" s="184"/>
      <c r="EV434" s="184"/>
      <c r="EW434" s="184"/>
      <c r="EX434" s="184"/>
      <c r="EY434" s="184"/>
      <c r="EZ434" s="184"/>
      <c r="FA434" s="184"/>
      <c r="FB434" s="184"/>
      <c r="FC434" s="184"/>
      <c r="FD434" s="184"/>
      <c r="FE434" s="184"/>
      <c r="FF434" s="184"/>
      <c r="FG434" s="184"/>
      <c r="FH434" s="184"/>
      <c r="FI434" s="184"/>
      <c r="FJ434" s="184"/>
      <c r="FK434" s="184"/>
      <c r="FL434" s="184"/>
      <c r="FM434" s="184"/>
      <c r="FN434" s="184"/>
      <c r="FO434" s="184"/>
      <c r="FP434" s="184"/>
      <c r="FQ434" s="184"/>
      <c r="FR434" s="184"/>
      <c r="FS434" s="184"/>
      <c r="FT434" s="184"/>
      <c r="FU434" s="184"/>
      <c r="FV434" s="184"/>
      <c r="FW434" s="184"/>
      <c r="FX434" s="184"/>
      <c r="FY434" s="184"/>
      <c r="FZ434" s="184"/>
      <c r="GA434" s="184"/>
      <c r="GB434" s="184"/>
      <c r="GC434" s="184"/>
      <c r="GD434" s="184"/>
      <c r="GE434" s="184"/>
      <c r="GF434" s="184"/>
      <c r="GG434" s="184"/>
      <c r="GH434" s="184"/>
      <c r="GI434" s="184"/>
      <c r="GJ434" s="184"/>
      <c r="GK434" s="184"/>
      <c r="GL434" s="184"/>
      <c r="GM434" s="184"/>
      <c r="GN434" s="184"/>
      <c r="GO434" s="184"/>
      <c r="GP434" s="184"/>
      <c r="GQ434" s="184"/>
      <c r="GR434" s="184"/>
      <c r="GS434" s="184"/>
      <c r="GT434" s="184"/>
      <c r="GU434" s="184"/>
      <c r="GV434" s="184"/>
      <c r="GW434" s="184"/>
      <c r="GX434" s="184"/>
      <c r="GY434" s="184"/>
      <c r="GZ434" s="184"/>
      <c r="HA434" s="184"/>
      <c r="HB434" s="184"/>
      <c r="HC434" s="184"/>
      <c r="HD434" s="184"/>
      <c r="HE434" s="184"/>
      <c r="HF434" s="184"/>
      <c r="HG434" s="184"/>
      <c r="HH434" s="184"/>
      <c r="HI434" s="184"/>
      <c r="HJ434" s="184"/>
      <c r="HK434" s="184"/>
      <c r="HL434" s="184"/>
      <c r="HM434" s="184"/>
      <c r="HN434" s="184"/>
      <c r="HO434" s="184"/>
      <c r="HP434" s="184"/>
      <c r="HQ434" s="184"/>
      <c r="HR434" s="184"/>
      <c r="HS434" s="184"/>
      <c r="HT434" s="184"/>
      <c r="HU434" s="184"/>
      <c r="HV434" s="184"/>
      <c r="HW434" s="184"/>
      <c r="HX434" s="184"/>
      <c r="HY434" s="184"/>
      <c r="HZ434" s="184"/>
      <c r="IA434" s="184"/>
      <c r="IB434" s="184"/>
    </row>
    <row r="435" spans="3:236" ht="13.15" customHeight="1">
      <c r="C435" s="182"/>
      <c r="D435" s="183"/>
      <c r="E435" s="184"/>
      <c r="F435" s="184"/>
      <c r="G435" s="184"/>
      <c r="H435" s="184"/>
      <c r="I435" s="184"/>
      <c r="J435" s="184"/>
      <c r="K435" s="184"/>
      <c r="L435" s="184"/>
      <c r="M435" s="185"/>
      <c r="CM435" s="184"/>
      <c r="CN435" s="184"/>
      <c r="CO435" s="184"/>
      <c r="CP435" s="184"/>
      <c r="CQ435" s="184"/>
      <c r="CR435" s="184"/>
      <c r="CS435" s="184"/>
      <c r="CT435" s="184"/>
      <c r="CU435" s="184"/>
      <c r="CV435" s="184"/>
      <c r="CW435" s="184"/>
      <c r="CX435" s="184"/>
      <c r="CY435" s="184"/>
      <c r="CZ435" s="184"/>
      <c r="DA435" s="184"/>
      <c r="DB435" s="184"/>
      <c r="DC435" s="184"/>
      <c r="DD435" s="184"/>
      <c r="DE435" s="184"/>
      <c r="DF435" s="184"/>
      <c r="DG435" s="184"/>
      <c r="DH435" s="184"/>
      <c r="DI435" s="184"/>
      <c r="DJ435" s="184"/>
      <c r="DK435" s="184"/>
      <c r="DL435" s="184"/>
      <c r="DM435" s="184"/>
      <c r="DN435" s="184"/>
      <c r="DO435" s="184"/>
      <c r="DP435" s="184"/>
      <c r="DQ435" s="184"/>
      <c r="DR435" s="184"/>
      <c r="DS435" s="184"/>
      <c r="DT435" s="184"/>
      <c r="DU435" s="184"/>
      <c r="DV435" s="184"/>
      <c r="DW435" s="184"/>
      <c r="DX435" s="184"/>
      <c r="DY435" s="184"/>
      <c r="DZ435" s="184"/>
      <c r="EA435" s="184"/>
      <c r="EB435" s="184"/>
      <c r="EC435" s="184"/>
      <c r="ED435" s="184"/>
      <c r="EE435" s="184"/>
      <c r="EF435" s="184"/>
      <c r="EG435" s="184"/>
      <c r="EH435" s="184"/>
      <c r="EI435" s="184"/>
      <c r="EJ435" s="184"/>
      <c r="EK435" s="184"/>
      <c r="EL435" s="184"/>
      <c r="EM435" s="184"/>
      <c r="EN435" s="184"/>
      <c r="EO435" s="184"/>
      <c r="EP435" s="184"/>
      <c r="EQ435" s="184"/>
      <c r="ER435" s="184"/>
      <c r="ES435" s="184"/>
      <c r="ET435" s="184"/>
      <c r="EU435" s="184"/>
      <c r="EV435" s="184"/>
      <c r="EW435" s="184"/>
      <c r="EX435" s="184"/>
      <c r="EY435" s="184"/>
      <c r="EZ435" s="184"/>
      <c r="FA435" s="184"/>
      <c r="FB435" s="184"/>
      <c r="FC435" s="184"/>
      <c r="FD435" s="184"/>
      <c r="FE435" s="184"/>
      <c r="FF435" s="184"/>
      <c r="FG435" s="184"/>
      <c r="FH435" s="184"/>
      <c r="FI435" s="184"/>
      <c r="FJ435" s="184"/>
      <c r="FK435" s="184"/>
      <c r="FL435" s="184"/>
      <c r="FM435" s="184"/>
      <c r="FN435" s="184"/>
      <c r="FO435" s="184"/>
      <c r="FP435" s="184"/>
      <c r="FQ435" s="184"/>
      <c r="FR435" s="184"/>
      <c r="FS435" s="184"/>
      <c r="FT435" s="184"/>
      <c r="FU435" s="184"/>
      <c r="FV435" s="184"/>
      <c r="FW435" s="184"/>
      <c r="FX435" s="184"/>
      <c r="FY435" s="184"/>
      <c r="FZ435" s="184"/>
      <c r="GA435" s="184"/>
      <c r="GB435" s="184"/>
      <c r="GC435" s="184"/>
      <c r="GD435" s="184"/>
      <c r="GE435" s="184"/>
      <c r="GF435" s="184"/>
      <c r="GG435" s="184"/>
      <c r="GH435" s="184"/>
      <c r="GI435" s="184"/>
      <c r="GJ435" s="184"/>
      <c r="GK435" s="184"/>
      <c r="GL435" s="184"/>
      <c r="GM435" s="184"/>
      <c r="GN435" s="184"/>
      <c r="GO435" s="184"/>
      <c r="GP435" s="184"/>
      <c r="GQ435" s="184"/>
      <c r="GR435" s="184"/>
      <c r="GS435" s="184"/>
      <c r="GT435" s="184"/>
      <c r="GU435" s="184"/>
      <c r="GV435" s="184"/>
      <c r="GW435" s="184"/>
      <c r="GX435" s="184"/>
      <c r="GY435" s="184"/>
      <c r="GZ435" s="184"/>
      <c r="HA435" s="184"/>
      <c r="HB435" s="184"/>
      <c r="HC435" s="184"/>
      <c r="HD435" s="184"/>
      <c r="HE435" s="184"/>
      <c r="HF435" s="184"/>
      <c r="HG435" s="184"/>
      <c r="HH435" s="184"/>
      <c r="HI435" s="184"/>
      <c r="HJ435" s="184"/>
      <c r="HK435" s="184"/>
      <c r="HL435" s="184"/>
      <c r="HM435" s="184"/>
      <c r="HN435" s="184"/>
      <c r="HO435" s="184"/>
      <c r="HP435" s="184"/>
      <c r="HQ435" s="184"/>
      <c r="HR435" s="184"/>
      <c r="HS435" s="184"/>
      <c r="HT435" s="184"/>
      <c r="HU435" s="184"/>
      <c r="HV435" s="184"/>
      <c r="HW435" s="184"/>
      <c r="HX435" s="184"/>
      <c r="HY435" s="184"/>
      <c r="HZ435" s="184"/>
      <c r="IA435" s="184"/>
      <c r="IB435" s="184"/>
    </row>
    <row r="436" spans="3:236" ht="13.15" customHeight="1">
      <c r="C436" s="182"/>
      <c r="D436" s="183"/>
      <c r="E436" s="184"/>
      <c r="F436" s="184"/>
      <c r="G436" s="184"/>
      <c r="H436" s="184"/>
      <c r="I436" s="184"/>
      <c r="J436" s="184"/>
      <c r="K436" s="184"/>
      <c r="L436" s="184"/>
      <c r="M436" s="185"/>
      <c r="CM436" s="184"/>
      <c r="CN436" s="184"/>
      <c r="CO436" s="184"/>
      <c r="CP436" s="184"/>
      <c r="CQ436" s="184"/>
      <c r="CR436" s="184"/>
      <c r="CS436" s="184"/>
      <c r="CT436" s="184"/>
      <c r="CU436" s="184"/>
      <c r="CV436" s="184"/>
      <c r="CW436" s="184"/>
      <c r="CX436" s="184"/>
      <c r="CY436" s="184"/>
      <c r="CZ436" s="184"/>
      <c r="DA436" s="184"/>
      <c r="DB436" s="184"/>
      <c r="DC436" s="184"/>
      <c r="DD436" s="184"/>
      <c r="DE436" s="184"/>
      <c r="DF436" s="184"/>
      <c r="DG436" s="184"/>
      <c r="DH436" s="184"/>
      <c r="DI436" s="184"/>
      <c r="DJ436" s="184"/>
      <c r="DK436" s="184"/>
      <c r="DL436" s="184"/>
      <c r="DM436" s="184"/>
      <c r="DN436" s="184"/>
      <c r="DO436" s="184"/>
      <c r="DP436" s="184"/>
      <c r="DQ436" s="184"/>
      <c r="DR436" s="184"/>
      <c r="DS436" s="184"/>
      <c r="DT436" s="184"/>
      <c r="DU436" s="184"/>
      <c r="DV436" s="184"/>
      <c r="DW436" s="184"/>
      <c r="DX436" s="184"/>
      <c r="DY436" s="184"/>
      <c r="DZ436" s="184"/>
      <c r="EA436" s="184"/>
      <c r="EB436" s="184"/>
      <c r="EC436" s="184"/>
      <c r="ED436" s="184"/>
      <c r="EE436" s="184"/>
      <c r="EF436" s="184"/>
      <c r="EG436" s="184"/>
      <c r="EH436" s="184"/>
      <c r="EI436" s="184"/>
      <c r="EJ436" s="184"/>
      <c r="EK436" s="184"/>
      <c r="EL436" s="184"/>
      <c r="EM436" s="184"/>
      <c r="EN436" s="184"/>
      <c r="EO436" s="184"/>
      <c r="EP436" s="184"/>
      <c r="EQ436" s="184"/>
      <c r="ER436" s="184"/>
      <c r="ES436" s="184"/>
      <c r="ET436" s="184"/>
      <c r="EU436" s="184"/>
      <c r="EV436" s="184"/>
      <c r="EW436" s="184"/>
      <c r="EX436" s="184"/>
      <c r="EY436" s="184"/>
      <c r="EZ436" s="184"/>
      <c r="FA436" s="184"/>
      <c r="FB436" s="184"/>
      <c r="FC436" s="184"/>
      <c r="FD436" s="184"/>
      <c r="FE436" s="184"/>
      <c r="FF436" s="184"/>
      <c r="FG436" s="184"/>
      <c r="FH436" s="184"/>
      <c r="FI436" s="184"/>
      <c r="FJ436" s="184"/>
      <c r="FK436" s="184"/>
      <c r="FL436" s="184"/>
      <c r="FM436" s="184"/>
      <c r="FN436" s="184"/>
      <c r="FO436" s="184"/>
      <c r="FP436" s="184"/>
      <c r="FQ436" s="184"/>
      <c r="FR436" s="184"/>
      <c r="FS436" s="184"/>
      <c r="FT436" s="184"/>
      <c r="FU436" s="184"/>
      <c r="FV436" s="184"/>
      <c r="FW436" s="184"/>
      <c r="FX436" s="184"/>
      <c r="FY436" s="184"/>
      <c r="FZ436" s="184"/>
      <c r="GA436" s="184"/>
      <c r="GB436" s="184"/>
      <c r="GC436" s="184"/>
      <c r="GD436" s="184"/>
      <c r="GE436" s="184"/>
      <c r="GF436" s="184"/>
      <c r="GG436" s="184"/>
      <c r="GH436" s="184"/>
      <c r="GI436" s="184"/>
      <c r="GJ436" s="184"/>
      <c r="GK436" s="184"/>
      <c r="GL436" s="184"/>
      <c r="GM436" s="184"/>
      <c r="GN436" s="184"/>
      <c r="GO436" s="184"/>
      <c r="GP436" s="184"/>
      <c r="GQ436" s="184"/>
      <c r="GR436" s="184"/>
      <c r="GS436" s="184"/>
      <c r="GT436" s="184"/>
      <c r="GU436" s="184"/>
      <c r="GV436" s="184"/>
      <c r="GW436" s="184"/>
      <c r="GX436" s="184"/>
      <c r="GY436" s="184"/>
      <c r="GZ436" s="184"/>
      <c r="HA436" s="184"/>
      <c r="HB436" s="184"/>
      <c r="HC436" s="184"/>
      <c r="HD436" s="184"/>
      <c r="HE436" s="184"/>
      <c r="HF436" s="184"/>
      <c r="HG436" s="184"/>
      <c r="HH436" s="184"/>
      <c r="HI436" s="184"/>
      <c r="HJ436" s="184"/>
      <c r="HK436" s="184"/>
      <c r="HL436" s="184"/>
      <c r="HM436" s="184"/>
      <c r="HN436" s="184"/>
      <c r="HO436" s="184"/>
      <c r="HP436" s="184"/>
      <c r="HQ436" s="184"/>
      <c r="HR436" s="184"/>
      <c r="HS436" s="184"/>
      <c r="HT436" s="184"/>
      <c r="HU436" s="184"/>
      <c r="HV436" s="184"/>
      <c r="HW436" s="184"/>
      <c r="HX436" s="184"/>
      <c r="HY436" s="184"/>
      <c r="HZ436" s="184"/>
      <c r="IA436" s="184"/>
      <c r="IB436" s="184"/>
    </row>
    <row r="437" spans="3:236" ht="13.15" customHeight="1">
      <c r="C437" s="182"/>
      <c r="D437" s="183"/>
      <c r="E437" s="184"/>
      <c r="F437" s="184"/>
      <c r="G437" s="184"/>
      <c r="H437" s="184"/>
      <c r="I437" s="184"/>
      <c r="J437" s="184"/>
      <c r="K437" s="184"/>
      <c r="L437" s="184"/>
      <c r="M437" s="185"/>
      <c r="CM437" s="184"/>
      <c r="CN437" s="184"/>
      <c r="CO437" s="184"/>
      <c r="CP437" s="184"/>
      <c r="CQ437" s="184"/>
      <c r="CR437" s="184"/>
      <c r="CS437" s="184"/>
      <c r="CT437" s="184"/>
      <c r="CU437" s="184"/>
      <c r="CV437" s="184"/>
      <c r="CW437" s="184"/>
      <c r="CX437" s="184"/>
      <c r="CY437" s="184"/>
      <c r="CZ437" s="184"/>
      <c r="DA437" s="184"/>
      <c r="DB437" s="184"/>
      <c r="DC437" s="184"/>
      <c r="DD437" s="184"/>
      <c r="DE437" s="184"/>
      <c r="DF437" s="184"/>
      <c r="DG437" s="184"/>
      <c r="DH437" s="184"/>
      <c r="DI437" s="184"/>
      <c r="DJ437" s="184"/>
      <c r="DK437" s="184"/>
      <c r="DL437" s="184"/>
      <c r="DM437" s="184"/>
      <c r="DN437" s="184"/>
      <c r="DO437" s="184"/>
      <c r="DP437" s="184"/>
      <c r="DQ437" s="184"/>
      <c r="DR437" s="184"/>
      <c r="DS437" s="184"/>
      <c r="DT437" s="184"/>
      <c r="DU437" s="184"/>
      <c r="DV437" s="184"/>
      <c r="DW437" s="184"/>
      <c r="DX437" s="184"/>
      <c r="DY437" s="184"/>
      <c r="DZ437" s="184"/>
      <c r="EA437" s="184"/>
      <c r="EB437" s="184"/>
      <c r="EC437" s="184"/>
      <c r="ED437" s="184"/>
      <c r="EE437" s="184"/>
      <c r="EF437" s="184"/>
      <c r="EG437" s="184"/>
      <c r="EH437" s="184"/>
      <c r="EI437" s="184"/>
      <c r="EJ437" s="184"/>
      <c r="EK437" s="184"/>
      <c r="EL437" s="184"/>
      <c r="EM437" s="184"/>
      <c r="EN437" s="184"/>
      <c r="EO437" s="184"/>
      <c r="EP437" s="184"/>
      <c r="EQ437" s="184"/>
      <c r="ER437" s="184"/>
      <c r="ES437" s="184"/>
      <c r="ET437" s="184"/>
      <c r="EU437" s="184"/>
      <c r="EV437" s="184"/>
      <c r="EW437" s="184"/>
      <c r="EX437" s="184"/>
      <c r="EY437" s="184"/>
      <c r="EZ437" s="184"/>
      <c r="FA437" s="184"/>
      <c r="FB437" s="184"/>
      <c r="FC437" s="184"/>
      <c r="FD437" s="184"/>
      <c r="FE437" s="184"/>
      <c r="FF437" s="184"/>
      <c r="FG437" s="184"/>
      <c r="FH437" s="184"/>
      <c r="FI437" s="184"/>
      <c r="FJ437" s="184"/>
      <c r="FK437" s="184"/>
      <c r="FL437" s="184"/>
      <c r="FM437" s="184"/>
      <c r="FN437" s="184"/>
      <c r="FO437" s="184"/>
      <c r="FP437" s="184"/>
      <c r="FQ437" s="184"/>
      <c r="FR437" s="184"/>
      <c r="FS437" s="184"/>
      <c r="FT437" s="184"/>
      <c r="FU437" s="184"/>
      <c r="FV437" s="184"/>
      <c r="FW437" s="184"/>
      <c r="FX437" s="184"/>
      <c r="FY437" s="184"/>
      <c r="FZ437" s="184"/>
      <c r="GA437" s="184"/>
      <c r="GB437" s="184"/>
      <c r="GC437" s="184"/>
      <c r="GD437" s="184"/>
      <c r="GE437" s="184"/>
      <c r="GF437" s="184"/>
      <c r="GG437" s="184"/>
      <c r="GH437" s="184"/>
      <c r="GI437" s="184"/>
      <c r="GJ437" s="184"/>
      <c r="GK437" s="184"/>
      <c r="GL437" s="184"/>
      <c r="GM437" s="184"/>
      <c r="GN437" s="184"/>
      <c r="GO437" s="184"/>
      <c r="GP437" s="184"/>
      <c r="GQ437" s="184"/>
      <c r="GR437" s="184"/>
      <c r="GS437" s="184"/>
      <c r="GT437" s="184"/>
      <c r="GU437" s="184"/>
      <c r="GV437" s="184"/>
      <c r="GW437" s="184"/>
      <c r="GX437" s="184"/>
      <c r="GY437" s="184"/>
      <c r="GZ437" s="184"/>
      <c r="HA437" s="184"/>
      <c r="HB437" s="184"/>
      <c r="HC437" s="184"/>
      <c r="HD437" s="184"/>
      <c r="HE437" s="184"/>
      <c r="HF437" s="184"/>
      <c r="HG437" s="184"/>
      <c r="HH437" s="184"/>
      <c r="HI437" s="184"/>
      <c r="HJ437" s="184"/>
      <c r="HK437" s="184"/>
      <c r="HL437" s="184"/>
      <c r="HM437" s="184"/>
      <c r="HN437" s="184"/>
      <c r="HO437" s="184"/>
      <c r="HP437" s="184"/>
      <c r="HQ437" s="184"/>
      <c r="HR437" s="184"/>
      <c r="HS437" s="184"/>
      <c r="HT437" s="184"/>
      <c r="HU437" s="184"/>
      <c r="HV437" s="184"/>
      <c r="HW437" s="184"/>
      <c r="HX437" s="184"/>
      <c r="HY437" s="184"/>
      <c r="HZ437" s="184"/>
      <c r="IA437" s="184"/>
      <c r="IB437" s="184"/>
    </row>
    <row r="438" spans="3:236" ht="13.15" customHeight="1">
      <c r="C438" s="182"/>
      <c r="D438" s="183"/>
      <c r="E438" s="184"/>
      <c r="F438" s="184"/>
      <c r="G438" s="184"/>
      <c r="H438" s="184"/>
      <c r="I438" s="184"/>
      <c r="J438" s="184"/>
      <c r="K438" s="184"/>
      <c r="L438" s="184"/>
      <c r="M438" s="185"/>
      <c r="CM438" s="184"/>
      <c r="CN438" s="184"/>
      <c r="CO438" s="184"/>
      <c r="CP438" s="184"/>
      <c r="CQ438" s="184"/>
      <c r="CR438" s="184"/>
      <c r="CS438" s="184"/>
      <c r="CT438" s="184"/>
      <c r="CU438" s="184"/>
      <c r="CV438" s="184"/>
      <c r="CW438" s="184"/>
      <c r="CX438" s="184"/>
      <c r="CY438" s="184"/>
      <c r="CZ438" s="184"/>
      <c r="DA438" s="184"/>
      <c r="DB438" s="184"/>
      <c r="DC438" s="184"/>
      <c r="DD438" s="184"/>
      <c r="DE438" s="184"/>
      <c r="DF438" s="184"/>
      <c r="DG438" s="184"/>
      <c r="DH438" s="184"/>
      <c r="DI438" s="184"/>
      <c r="DJ438" s="184"/>
      <c r="DK438" s="184"/>
      <c r="DL438" s="184"/>
      <c r="DM438" s="184"/>
      <c r="DN438" s="184"/>
      <c r="DO438" s="184"/>
      <c r="DP438" s="184"/>
      <c r="DQ438" s="184"/>
      <c r="DR438" s="184"/>
      <c r="DS438" s="184"/>
      <c r="DT438" s="184"/>
      <c r="DU438" s="184"/>
      <c r="DV438" s="184"/>
      <c r="DW438" s="184"/>
      <c r="DX438" s="184"/>
      <c r="DY438" s="184"/>
      <c r="DZ438" s="184"/>
      <c r="EA438" s="184"/>
      <c r="EB438" s="184"/>
      <c r="EC438" s="184"/>
      <c r="ED438" s="184"/>
      <c r="EE438" s="184"/>
      <c r="EF438" s="184"/>
      <c r="EG438" s="184"/>
      <c r="EH438" s="184"/>
      <c r="EI438" s="184"/>
      <c r="EJ438" s="184"/>
      <c r="EK438" s="184"/>
      <c r="EL438" s="184"/>
      <c r="EM438" s="184"/>
      <c r="EN438" s="184"/>
      <c r="EO438" s="184"/>
      <c r="EP438" s="184"/>
      <c r="EQ438" s="184"/>
      <c r="ER438" s="184"/>
      <c r="ES438" s="184"/>
      <c r="ET438" s="184"/>
      <c r="EU438" s="184"/>
      <c r="EV438" s="184"/>
      <c r="EW438" s="184"/>
      <c r="EX438" s="184"/>
      <c r="EY438" s="184"/>
      <c r="EZ438" s="184"/>
      <c r="FA438" s="184"/>
      <c r="FB438" s="184"/>
      <c r="FC438" s="184"/>
      <c r="FD438" s="184"/>
      <c r="FE438" s="184"/>
      <c r="FF438" s="184"/>
      <c r="FG438" s="184"/>
      <c r="FH438" s="184"/>
      <c r="FI438" s="184"/>
      <c r="FJ438" s="184"/>
      <c r="FK438" s="184"/>
      <c r="FL438" s="184"/>
      <c r="FM438" s="184"/>
      <c r="FN438" s="184"/>
      <c r="FO438" s="184"/>
      <c r="FP438" s="184"/>
      <c r="FQ438" s="184"/>
      <c r="FR438" s="184"/>
      <c r="FS438" s="184"/>
      <c r="FT438" s="184"/>
      <c r="FU438" s="184"/>
      <c r="FV438" s="184"/>
      <c r="FW438" s="184"/>
      <c r="FX438" s="184"/>
      <c r="FY438" s="184"/>
      <c r="FZ438" s="184"/>
      <c r="GA438" s="184"/>
      <c r="GB438" s="184"/>
      <c r="GC438" s="184"/>
      <c r="GD438" s="184"/>
      <c r="GE438" s="184"/>
      <c r="GF438" s="184"/>
      <c r="GG438" s="184"/>
      <c r="GH438" s="184"/>
      <c r="GI438" s="184"/>
      <c r="GJ438" s="184"/>
      <c r="GK438" s="184"/>
      <c r="GL438" s="184"/>
      <c r="GM438" s="184"/>
      <c r="GN438" s="184"/>
      <c r="GO438" s="184"/>
      <c r="GP438" s="184"/>
      <c r="GQ438" s="184"/>
      <c r="GR438" s="184"/>
      <c r="GS438" s="184"/>
      <c r="GT438" s="184"/>
      <c r="GU438" s="184"/>
      <c r="GV438" s="184"/>
      <c r="GW438" s="184"/>
      <c r="GX438" s="184"/>
      <c r="GY438" s="184"/>
      <c r="GZ438" s="184"/>
      <c r="HA438" s="184"/>
      <c r="HB438" s="184"/>
      <c r="HC438" s="184"/>
      <c r="HD438" s="184"/>
      <c r="HE438" s="184"/>
      <c r="HF438" s="184"/>
      <c r="HG438" s="184"/>
      <c r="HH438" s="184"/>
      <c r="HI438" s="184"/>
      <c r="HJ438" s="184"/>
      <c r="HK438" s="184"/>
      <c r="HL438" s="184"/>
      <c r="HM438" s="184"/>
      <c r="HN438" s="184"/>
      <c r="HO438" s="184"/>
      <c r="HP438" s="184"/>
      <c r="HQ438" s="184"/>
      <c r="HR438" s="184"/>
      <c r="HS438" s="184"/>
      <c r="HT438" s="184"/>
      <c r="HU438" s="184"/>
      <c r="HV438" s="184"/>
      <c r="HW438" s="184"/>
      <c r="HX438" s="184"/>
      <c r="HY438" s="184"/>
      <c r="HZ438" s="184"/>
      <c r="IA438" s="184"/>
      <c r="IB438" s="184"/>
    </row>
    <row r="439" spans="3:236" ht="13.15" customHeight="1">
      <c r="C439" s="182"/>
      <c r="D439" s="183"/>
      <c r="E439" s="184"/>
      <c r="F439" s="184"/>
      <c r="G439" s="184"/>
      <c r="H439" s="184"/>
      <c r="I439" s="184"/>
      <c r="J439" s="184"/>
      <c r="K439" s="184"/>
      <c r="L439" s="184"/>
      <c r="M439" s="185"/>
      <c r="CM439" s="184"/>
      <c r="CN439" s="184"/>
      <c r="CO439" s="184"/>
      <c r="CP439" s="184"/>
      <c r="CQ439" s="184"/>
      <c r="CR439" s="184"/>
      <c r="CS439" s="184"/>
      <c r="CT439" s="184"/>
      <c r="CU439" s="184"/>
      <c r="CV439" s="184"/>
      <c r="CW439" s="184"/>
      <c r="CX439" s="184"/>
      <c r="CY439" s="184"/>
      <c r="CZ439" s="184"/>
      <c r="DA439" s="184"/>
      <c r="DB439" s="184"/>
      <c r="DC439" s="184"/>
      <c r="DD439" s="184"/>
      <c r="DE439" s="184"/>
      <c r="DF439" s="184"/>
      <c r="DG439" s="184"/>
      <c r="DH439" s="184"/>
      <c r="DI439" s="184"/>
      <c r="DJ439" s="184"/>
      <c r="DK439" s="184"/>
      <c r="DL439" s="184"/>
      <c r="DM439" s="184"/>
      <c r="DN439" s="184"/>
      <c r="DO439" s="184"/>
      <c r="DP439" s="184"/>
      <c r="DQ439" s="184"/>
      <c r="DR439" s="184"/>
      <c r="DS439" s="184"/>
      <c r="DT439" s="184"/>
      <c r="DU439" s="184"/>
      <c r="DV439" s="184"/>
      <c r="DW439" s="184"/>
      <c r="DX439" s="184"/>
      <c r="DY439" s="184"/>
      <c r="DZ439" s="184"/>
      <c r="EA439" s="184"/>
      <c r="EB439" s="184"/>
      <c r="EC439" s="184"/>
      <c r="ED439" s="184"/>
      <c r="EE439" s="184"/>
      <c r="EF439" s="184"/>
      <c r="EG439" s="184"/>
      <c r="EH439" s="184"/>
      <c r="EI439" s="184"/>
      <c r="EJ439" s="184"/>
      <c r="EK439" s="184"/>
      <c r="EL439" s="184"/>
      <c r="EM439" s="184"/>
      <c r="EN439" s="184"/>
      <c r="EO439" s="184"/>
      <c r="EP439" s="184"/>
      <c r="EQ439" s="184"/>
      <c r="ER439" s="184"/>
      <c r="ES439" s="184"/>
      <c r="ET439" s="184"/>
      <c r="EU439" s="184"/>
      <c r="EV439" s="184"/>
      <c r="EW439" s="184"/>
      <c r="EX439" s="184"/>
      <c r="EY439" s="184"/>
      <c r="EZ439" s="184"/>
      <c r="FA439" s="184"/>
      <c r="FB439" s="184"/>
      <c r="FC439" s="184"/>
      <c r="FD439" s="184"/>
      <c r="FE439" s="184"/>
      <c r="FF439" s="184"/>
      <c r="FG439" s="184"/>
      <c r="FH439" s="184"/>
      <c r="FI439" s="184"/>
      <c r="FJ439" s="184"/>
      <c r="FK439" s="184"/>
      <c r="FL439" s="184"/>
      <c r="FM439" s="184"/>
      <c r="FN439" s="184"/>
      <c r="FO439" s="184"/>
      <c r="FP439" s="184"/>
      <c r="FQ439" s="184"/>
      <c r="FR439" s="184"/>
      <c r="FS439" s="184"/>
      <c r="FT439" s="184"/>
      <c r="FU439" s="184"/>
      <c r="FV439" s="184"/>
      <c r="FW439" s="184"/>
      <c r="FX439" s="184"/>
      <c r="FY439" s="184"/>
      <c r="FZ439" s="184"/>
      <c r="GA439" s="184"/>
      <c r="GB439" s="184"/>
      <c r="GC439" s="184"/>
      <c r="GD439" s="184"/>
      <c r="GE439" s="184"/>
      <c r="GF439" s="184"/>
      <c r="GG439" s="184"/>
      <c r="GH439" s="184"/>
      <c r="GI439" s="184"/>
      <c r="GJ439" s="184"/>
      <c r="GK439" s="184"/>
      <c r="GL439" s="184"/>
      <c r="GM439" s="184"/>
      <c r="GN439" s="184"/>
      <c r="GO439" s="184"/>
      <c r="GP439" s="184"/>
      <c r="GQ439" s="184"/>
      <c r="GR439" s="184"/>
      <c r="GS439" s="184"/>
      <c r="GT439" s="184"/>
      <c r="GU439" s="184"/>
      <c r="GV439" s="184"/>
      <c r="GW439" s="184"/>
      <c r="GX439" s="184"/>
      <c r="GY439" s="184"/>
      <c r="GZ439" s="184"/>
      <c r="HA439" s="184"/>
      <c r="HB439" s="184"/>
      <c r="HC439" s="184"/>
      <c r="HD439" s="184"/>
      <c r="HE439" s="184"/>
      <c r="HF439" s="184"/>
      <c r="HG439" s="184"/>
      <c r="HH439" s="184"/>
      <c r="HI439" s="184"/>
      <c r="HJ439" s="184"/>
      <c r="HK439" s="184"/>
      <c r="HL439" s="184"/>
      <c r="HM439" s="184"/>
      <c r="HN439" s="184"/>
      <c r="HO439" s="184"/>
      <c r="HP439" s="184"/>
      <c r="HQ439" s="184"/>
      <c r="HR439" s="184"/>
      <c r="HS439" s="184"/>
      <c r="HT439" s="184"/>
      <c r="HU439" s="184"/>
      <c r="HV439" s="184"/>
      <c r="HW439" s="184"/>
      <c r="HX439" s="184"/>
      <c r="HY439" s="184"/>
      <c r="HZ439" s="184"/>
      <c r="IA439" s="184"/>
      <c r="IB439" s="184"/>
    </row>
    <row r="440" spans="3:236" ht="13.15" customHeight="1">
      <c r="C440" s="182"/>
      <c r="D440" s="183"/>
      <c r="E440" s="184"/>
      <c r="F440" s="184"/>
      <c r="G440" s="184"/>
      <c r="H440" s="184"/>
      <c r="I440" s="184"/>
      <c r="J440" s="184"/>
      <c r="K440" s="184"/>
      <c r="L440" s="184"/>
      <c r="M440" s="185"/>
      <c r="CM440" s="184"/>
      <c r="CN440" s="184"/>
      <c r="CO440" s="184"/>
      <c r="CP440" s="184"/>
      <c r="CQ440" s="184"/>
      <c r="CR440" s="184"/>
      <c r="CS440" s="184"/>
      <c r="CT440" s="184"/>
      <c r="CU440" s="184"/>
      <c r="CV440" s="184"/>
      <c r="CW440" s="184"/>
      <c r="CX440" s="184"/>
      <c r="CY440" s="184"/>
      <c r="CZ440" s="184"/>
      <c r="DA440" s="184"/>
      <c r="DB440" s="184"/>
      <c r="DC440" s="184"/>
      <c r="DD440" s="184"/>
      <c r="DE440" s="184"/>
      <c r="DF440" s="184"/>
      <c r="DG440" s="184"/>
      <c r="DH440" s="184"/>
      <c r="DI440" s="184"/>
      <c r="DJ440" s="184"/>
      <c r="DK440" s="184"/>
      <c r="DL440" s="184"/>
      <c r="DM440" s="184"/>
      <c r="DN440" s="184"/>
      <c r="DO440" s="184"/>
      <c r="DP440" s="184"/>
      <c r="DQ440" s="184"/>
      <c r="DR440" s="184"/>
      <c r="DS440" s="184"/>
      <c r="DT440" s="184"/>
      <c r="DU440" s="184"/>
      <c r="DV440" s="184"/>
      <c r="DW440" s="184"/>
      <c r="DX440" s="184"/>
      <c r="DY440" s="184"/>
      <c r="DZ440" s="184"/>
      <c r="EA440" s="184"/>
      <c r="EB440" s="184"/>
      <c r="EC440" s="184"/>
      <c r="ED440" s="184"/>
      <c r="EE440" s="184"/>
      <c r="EF440" s="184"/>
      <c r="EG440" s="184"/>
      <c r="EH440" s="184"/>
      <c r="EI440" s="184"/>
      <c r="EJ440" s="184"/>
      <c r="EK440" s="184"/>
      <c r="EL440" s="184"/>
      <c r="EM440" s="184"/>
      <c r="EN440" s="184"/>
      <c r="EO440" s="184"/>
      <c r="EP440" s="184"/>
      <c r="EQ440" s="184"/>
      <c r="ER440" s="184"/>
      <c r="ES440" s="184"/>
      <c r="ET440" s="184"/>
      <c r="EU440" s="184"/>
      <c r="EV440" s="184"/>
      <c r="EW440" s="184"/>
      <c r="EX440" s="184"/>
      <c r="EY440" s="184"/>
      <c r="EZ440" s="184"/>
      <c r="FA440" s="184"/>
      <c r="FB440" s="184"/>
      <c r="FC440" s="184"/>
      <c r="FD440" s="184"/>
      <c r="FE440" s="184"/>
      <c r="FF440" s="184"/>
      <c r="FG440" s="184"/>
      <c r="FH440" s="184"/>
      <c r="FI440" s="184"/>
      <c r="FJ440" s="184"/>
      <c r="FK440" s="184"/>
      <c r="FL440" s="184"/>
      <c r="FM440" s="184"/>
      <c r="FN440" s="184"/>
      <c r="FO440" s="184"/>
      <c r="FP440" s="184"/>
      <c r="FQ440" s="184"/>
      <c r="FR440" s="184"/>
      <c r="FS440" s="184"/>
      <c r="FT440" s="184"/>
      <c r="FU440" s="184"/>
      <c r="FV440" s="184"/>
      <c r="FW440" s="184"/>
      <c r="FX440" s="184"/>
      <c r="FY440" s="184"/>
      <c r="FZ440" s="184"/>
      <c r="GA440" s="184"/>
      <c r="GB440" s="184"/>
      <c r="GC440" s="184"/>
      <c r="GD440" s="184"/>
      <c r="GE440" s="184"/>
      <c r="GF440" s="184"/>
      <c r="GG440" s="184"/>
      <c r="GH440" s="184"/>
      <c r="GI440" s="184"/>
      <c r="GJ440" s="184"/>
      <c r="GK440" s="184"/>
      <c r="GL440" s="184"/>
      <c r="GM440" s="184"/>
      <c r="GN440" s="184"/>
      <c r="GO440" s="184"/>
      <c r="GP440" s="184"/>
      <c r="GQ440" s="184"/>
      <c r="GR440" s="184"/>
      <c r="GS440" s="184"/>
      <c r="GT440" s="184"/>
      <c r="GU440" s="184"/>
      <c r="GV440" s="184"/>
      <c r="GW440" s="184"/>
      <c r="GX440" s="184"/>
      <c r="GY440" s="184"/>
      <c r="GZ440" s="184"/>
      <c r="HA440" s="184"/>
      <c r="HB440" s="184"/>
      <c r="HC440" s="184"/>
      <c r="HD440" s="184"/>
      <c r="HE440" s="184"/>
      <c r="HF440" s="184"/>
      <c r="HG440" s="184"/>
      <c r="HH440" s="184"/>
      <c r="HI440" s="184"/>
      <c r="HJ440" s="184"/>
      <c r="HK440" s="184"/>
      <c r="HL440" s="184"/>
      <c r="HM440" s="184"/>
      <c r="HN440" s="184"/>
      <c r="HO440" s="184"/>
      <c r="HP440" s="184"/>
      <c r="HQ440" s="184"/>
      <c r="HR440" s="184"/>
      <c r="HS440" s="184"/>
      <c r="HT440" s="184"/>
      <c r="HU440" s="184"/>
      <c r="HV440" s="184"/>
      <c r="HW440" s="184"/>
      <c r="HX440" s="184"/>
      <c r="HY440" s="184"/>
      <c r="HZ440" s="184"/>
      <c r="IA440" s="184"/>
      <c r="IB440" s="184"/>
    </row>
    <row r="441" spans="3:236" ht="13.15" customHeight="1">
      <c r="C441" s="182"/>
      <c r="D441" s="183"/>
      <c r="E441" s="184"/>
      <c r="F441" s="184"/>
      <c r="G441" s="184"/>
      <c r="H441" s="184"/>
      <c r="I441" s="184"/>
      <c r="J441" s="184"/>
      <c r="K441" s="184"/>
      <c r="L441" s="184"/>
      <c r="M441" s="185"/>
      <c r="CM441" s="184"/>
      <c r="CN441" s="184"/>
      <c r="CO441" s="184"/>
      <c r="CP441" s="184"/>
      <c r="CQ441" s="184"/>
      <c r="CR441" s="184"/>
      <c r="CS441" s="184"/>
      <c r="CT441" s="184"/>
      <c r="CU441" s="184"/>
      <c r="CV441" s="184"/>
      <c r="CW441" s="184"/>
      <c r="CX441" s="184"/>
      <c r="CY441" s="184"/>
      <c r="CZ441" s="184"/>
      <c r="DA441" s="184"/>
      <c r="DB441" s="184"/>
      <c r="DC441" s="184"/>
      <c r="DD441" s="184"/>
      <c r="DE441" s="184"/>
      <c r="DF441" s="184"/>
      <c r="DG441" s="184"/>
      <c r="DH441" s="184"/>
      <c r="DI441" s="184"/>
      <c r="DJ441" s="184"/>
      <c r="DK441" s="184"/>
      <c r="DL441" s="184"/>
      <c r="DM441" s="184"/>
      <c r="DN441" s="184"/>
      <c r="DO441" s="184"/>
      <c r="DP441" s="184"/>
      <c r="DQ441" s="184"/>
      <c r="DR441" s="184"/>
      <c r="DS441" s="184"/>
      <c r="DT441" s="184"/>
      <c r="DU441" s="184"/>
      <c r="DV441" s="184"/>
      <c r="DW441" s="184"/>
      <c r="DX441" s="184"/>
      <c r="DY441" s="184"/>
      <c r="DZ441" s="184"/>
      <c r="EA441" s="184"/>
      <c r="EB441" s="184"/>
      <c r="EC441" s="184"/>
      <c r="ED441" s="184"/>
      <c r="EE441" s="184"/>
      <c r="EF441" s="184"/>
      <c r="EG441" s="184"/>
      <c r="EH441" s="184"/>
      <c r="EI441" s="184"/>
      <c r="EJ441" s="184"/>
      <c r="EK441" s="184"/>
      <c r="EL441" s="184"/>
      <c r="EM441" s="184"/>
      <c r="EN441" s="184"/>
      <c r="EO441" s="184"/>
      <c r="EP441" s="184"/>
      <c r="EQ441" s="184"/>
      <c r="ER441" s="184"/>
      <c r="ES441" s="184"/>
      <c r="ET441" s="184"/>
      <c r="EU441" s="184"/>
      <c r="EV441" s="184"/>
      <c r="EW441" s="184"/>
      <c r="EX441" s="184"/>
      <c r="EY441" s="184"/>
      <c r="EZ441" s="184"/>
      <c r="FA441" s="184"/>
      <c r="FB441" s="184"/>
      <c r="FC441" s="184"/>
      <c r="FD441" s="184"/>
      <c r="FE441" s="184"/>
      <c r="FF441" s="184"/>
      <c r="FG441" s="184"/>
      <c r="FH441" s="184"/>
      <c r="FI441" s="184"/>
      <c r="FJ441" s="184"/>
      <c r="FK441" s="184"/>
      <c r="FL441" s="184"/>
      <c r="FM441" s="184"/>
      <c r="FN441" s="184"/>
      <c r="FO441" s="184"/>
      <c r="FP441" s="184"/>
      <c r="FQ441" s="184"/>
      <c r="FR441" s="184"/>
      <c r="FS441" s="184"/>
      <c r="FT441" s="184"/>
      <c r="FU441" s="184"/>
      <c r="FV441" s="184"/>
      <c r="FW441" s="184"/>
      <c r="FX441" s="184"/>
      <c r="FY441" s="184"/>
      <c r="FZ441" s="184"/>
      <c r="GA441" s="184"/>
      <c r="GB441" s="184"/>
      <c r="GC441" s="184"/>
      <c r="GD441" s="184"/>
      <c r="GE441" s="184"/>
      <c r="GF441" s="184"/>
      <c r="GG441" s="184"/>
      <c r="GH441" s="184"/>
      <c r="GI441" s="184"/>
      <c r="GJ441" s="184"/>
      <c r="GK441" s="184"/>
      <c r="GL441" s="184"/>
      <c r="GM441" s="184"/>
      <c r="GN441" s="184"/>
      <c r="GO441" s="184"/>
      <c r="GP441" s="184"/>
      <c r="GQ441" s="184"/>
      <c r="GR441" s="184"/>
      <c r="GS441" s="184"/>
      <c r="GT441" s="184"/>
      <c r="GU441" s="184"/>
      <c r="GV441" s="184"/>
      <c r="GW441" s="184"/>
      <c r="GX441" s="184"/>
      <c r="GY441" s="184"/>
      <c r="GZ441" s="184"/>
      <c r="HA441" s="184"/>
      <c r="HB441" s="184"/>
      <c r="HC441" s="184"/>
      <c r="HD441" s="184"/>
      <c r="HE441" s="184"/>
      <c r="HF441" s="184"/>
      <c r="HG441" s="184"/>
      <c r="HH441" s="184"/>
      <c r="HI441" s="184"/>
      <c r="HJ441" s="184"/>
      <c r="HK441" s="184"/>
      <c r="HL441" s="184"/>
      <c r="HM441" s="184"/>
      <c r="HN441" s="184"/>
      <c r="HO441" s="184"/>
      <c r="HP441" s="184"/>
      <c r="HQ441" s="184"/>
      <c r="HR441" s="184"/>
      <c r="HS441" s="184"/>
      <c r="HT441" s="184"/>
      <c r="HU441" s="184"/>
      <c r="HV441" s="184"/>
      <c r="HW441" s="184"/>
      <c r="HX441" s="184"/>
      <c r="HY441" s="184"/>
      <c r="HZ441" s="184"/>
      <c r="IA441" s="184"/>
      <c r="IB441" s="184"/>
    </row>
    <row r="442" spans="3:236" ht="13.15" customHeight="1">
      <c r="C442" s="182"/>
      <c r="D442" s="183"/>
      <c r="E442" s="184"/>
      <c r="F442" s="184"/>
      <c r="G442" s="184"/>
      <c r="H442" s="184"/>
      <c r="I442" s="184"/>
      <c r="J442" s="184"/>
      <c r="K442" s="184"/>
      <c r="L442" s="184"/>
      <c r="M442" s="185"/>
      <c r="CM442" s="184"/>
      <c r="CN442" s="184"/>
      <c r="CO442" s="184"/>
      <c r="CP442" s="184"/>
      <c r="CQ442" s="184"/>
      <c r="CR442" s="184"/>
      <c r="CS442" s="184"/>
      <c r="CT442" s="184"/>
      <c r="CU442" s="184"/>
      <c r="CV442" s="184"/>
      <c r="CW442" s="184"/>
      <c r="CX442" s="184"/>
      <c r="CY442" s="184"/>
      <c r="CZ442" s="184"/>
      <c r="DA442" s="184"/>
      <c r="DB442" s="184"/>
      <c r="DC442" s="184"/>
      <c r="DD442" s="184"/>
      <c r="DE442" s="184"/>
      <c r="DF442" s="184"/>
      <c r="DG442" s="184"/>
      <c r="DH442" s="184"/>
      <c r="DI442" s="184"/>
      <c r="DJ442" s="184"/>
      <c r="DK442" s="184"/>
      <c r="DL442" s="184"/>
      <c r="DM442" s="184"/>
      <c r="DN442" s="184"/>
      <c r="DO442" s="184"/>
      <c r="DP442" s="184"/>
      <c r="DQ442" s="184"/>
      <c r="DR442" s="184"/>
      <c r="DS442" s="184"/>
      <c r="DT442" s="184"/>
      <c r="DU442" s="184"/>
      <c r="DV442" s="184"/>
      <c r="DW442" s="184"/>
      <c r="DX442" s="184"/>
      <c r="DY442" s="184"/>
      <c r="DZ442" s="184"/>
      <c r="EA442" s="184"/>
      <c r="EB442" s="184"/>
      <c r="EC442" s="184"/>
      <c r="ED442" s="184"/>
      <c r="EE442" s="184"/>
      <c r="EF442" s="184"/>
      <c r="EG442" s="184"/>
      <c r="EH442" s="184"/>
      <c r="EI442" s="184"/>
      <c r="EJ442" s="184"/>
      <c r="EK442" s="184"/>
      <c r="EL442" s="184"/>
      <c r="EM442" s="184"/>
      <c r="EN442" s="184"/>
      <c r="EO442" s="184"/>
      <c r="EP442" s="184"/>
      <c r="EQ442" s="184"/>
      <c r="ER442" s="184"/>
      <c r="ES442" s="184"/>
      <c r="ET442" s="184"/>
      <c r="EU442" s="184"/>
      <c r="EV442" s="184"/>
      <c r="EW442" s="184"/>
      <c r="EX442" s="184"/>
      <c r="EY442" s="184"/>
      <c r="EZ442" s="184"/>
      <c r="FA442" s="184"/>
      <c r="FB442" s="184"/>
      <c r="FC442" s="184"/>
      <c r="FD442" s="184"/>
      <c r="FE442" s="184"/>
      <c r="FF442" s="184"/>
      <c r="FG442" s="184"/>
      <c r="FH442" s="184"/>
      <c r="FI442" s="184"/>
      <c r="FJ442" s="184"/>
      <c r="FK442" s="184"/>
      <c r="FL442" s="184"/>
      <c r="FM442" s="184"/>
      <c r="FN442" s="184"/>
      <c r="FO442" s="184"/>
      <c r="FP442" s="184"/>
      <c r="FQ442" s="184"/>
      <c r="FR442" s="184"/>
      <c r="FS442" s="184"/>
      <c r="FT442" s="184"/>
      <c r="FU442" s="184"/>
      <c r="FV442" s="184"/>
      <c r="FW442" s="184"/>
      <c r="FX442" s="184"/>
      <c r="FY442" s="184"/>
      <c r="FZ442" s="184"/>
      <c r="GA442" s="184"/>
      <c r="GB442" s="184"/>
      <c r="GC442" s="184"/>
      <c r="GD442" s="184"/>
      <c r="GE442" s="184"/>
      <c r="GF442" s="184"/>
      <c r="GG442" s="184"/>
      <c r="GH442" s="184"/>
      <c r="GI442" s="184"/>
      <c r="GJ442" s="184"/>
      <c r="GK442" s="184"/>
      <c r="GL442" s="184"/>
      <c r="GM442" s="184"/>
      <c r="GN442" s="184"/>
      <c r="GO442" s="184"/>
      <c r="GP442" s="184"/>
      <c r="GQ442" s="184"/>
      <c r="GR442" s="184"/>
      <c r="GS442" s="184"/>
      <c r="GT442" s="184"/>
      <c r="GU442" s="184"/>
      <c r="GV442" s="184"/>
      <c r="GW442" s="184"/>
      <c r="GX442" s="184"/>
      <c r="GY442" s="184"/>
      <c r="GZ442" s="184"/>
      <c r="HA442" s="184"/>
      <c r="HB442" s="184"/>
      <c r="HC442" s="184"/>
      <c r="HD442" s="184"/>
      <c r="HE442" s="184"/>
      <c r="HF442" s="184"/>
      <c r="HG442" s="184"/>
      <c r="HH442" s="184"/>
      <c r="HI442" s="184"/>
      <c r="HJ442" s="184"/>
      <c r="HK442" s="184"/>
      <c r="HL442" s="184"/>
      <c r="HM442" s="184"/>
      <c r="HN442" s="184"/>
      <c r="HO442" s="184"/>
      <c r="HP442" s="184"/>
      <c r="HQ442" s="184"/>
      <c r="HR442" s="184"/>
      <c r="HS442" s="184"/>
      <c r="HT442" s="184"/>
      <c r="HU442" s="184"/>
      <c r="HV442" s="184"/>
      <c r="HW442" s="184"/>
      <c r="HX442" s="184"/>
      <c r="HY442" s="184"/>
      <c r="HZ442" s="184"/>
      <c r="IA442" s="184"/>
      <c r="IB442" s="184"/>
    </row>
    <row r="443" spans="3:236" ht="13.15" customHeight="1">
      <c r="C443" s="182"/>
      <c r="D443" s="183"/>
      <c r="E443" s="184"/>
      <c r="F443" s="184"/>
      <c r="G443" s="184"/>
      <c r="H443" s="184"/>
      <c r="I443" s="184"/>
      <c r="J443" s="184"/>
      <c r="K443" s="184"/>
      <c r="L443" s="184"/>
      <c r="M443" s="185"/>
      <c r="CM443" s="184"/>
      <c r="CN443" s="184"/>
      <c r="CO443" s="184"/>
      <c r="CP443" s="184"/>
      <c r="CQ443" s="184"/>
      <c r="CR443" s="184"/>
      <c r="CS443" s="184"/>
      <c r="CT443" s="184"/>
      <c r="CU443" s="184"/>
      <c r="CV443" s="184"/>
      <c r="CW443" s="184"/>
      <c r="CX443" s="184"/>
      <c r="CY443" s="184"/>
      <c r="CZ443" s="184"/>
      <c r="DA443" s="184"/>
      <c r="DB443" s="184"/>
      <c r="DC443" s="184"/>
      <c r="DD443" s="184"/>
      <c r="DE443" s="184"/>
      <c r="DF443" s="184"/>
      <c r="DG443" s="184"/>
      <c r="DH443" s="184"/>
      <c r="DI443" s="184"/>
      <c r="DJ443" s="184"/>
      <c r="DK443" s="184"/>
      <c r="DL443" s="184"/>
      <c r="DM443" s="184"/>
      <c r="DN443" s="184"/>
      <c r="DO443" s="184"/>
      <c r="DP443" s="184"/>
      <c r="DQ443" s="184"/>
      <c r="DR443" s="184"/>
      <c r="DS443" s="184"/>
      <c r="DT443" s="184"/>
      <c r="DU443" s="184"/>
      <c r="DV443" s="184"/>
      <c r="DW443" s="184"/>
      <c r="DX443" s="184"/>
      <c r="DY443" s="184"/>
      <c r="DZ443" s="184"/>
      <c r="EA443" s="184"/>
      <c r="EB443" s="184"/>
      <c r="EC443" s="184"/>
      <c r="ED443" s="184"/>
      <c r="EE443" s="184"/>
      <c r="EF443" s="184"/>
      <c r="EG443" s="184"/>
      <c r="EH443" s="184"/>
      <c r="EI443" s="184"/>
      <c r="EJ443" s="184"/>
      <c r="EK443" s="184"/>
      <c r="EL443" s="184"/>
      <c r="EM443" s="184"/>
      <c r="EN443" s="184"/>
      <c r="EO443" s="184"/>
      <c r="EP443" s="184"/>
      <c r="EQ443" s="184"/>
      <c r="ER443" s="184"/>
      <c r="ES443" s="184"/>
      <c r="ET443" s="184"/>
      <c r="EU443" s="184"/>
      <c r="EV443" s="184"/>
      <c r="EW443" s="184"/>
      <c r="EX443" s="184"/>
      <c r="EY443" s="184"/>
      <c r="EZ443" s="184"/>
      <c r="FA443" s="184"/>
      <c r="FB443" s="184"/>
      <c r="FC443" s="184"/>
      <c r="FD443" s="184"/>
      <c r="FE443" s="184"/>
      <c r="FF443" s="184"/>
      <c r="FG443" s="184"/>
      <c r="FH443" s="184"/>
      <c r="FI443" s="184"/>
      <c r="FJ443" s="184"/>
      <c r="FK443" s="184"/>
      <c r="FL443" s="184"/>
      <c r="FM443" s="184"/>
      <c r="FN443" s="184"/>
      <c r="FO443" s="184"/>
      <c r="FP443" s="184"/>
      <c r="FQ443" s="184"/>
      <c r="FR443" s="184"/>
      <c r="FS443" s="184"/>
      <c r="FT443" s="184"/>
      <c r="FU443" s="184"/>
      <c r="FV443" s="184"/>
      <c r="FW443" s="184"/>
      <c r="FX443" s="184"/>
      <c r="FY443" s="184"/>
      <c r="FZ443" s="184"/>
      <c r="GA443" s="184"/>
      <c r="GB443" s="184"/>
      <c r="GC443" s="184"/>
      <c r="GD443" s="184"/>
      <c r="GE443" s="184"/>
      <c r="GF443" s="184"/>
      <c r="GG443" s="184"/>
      <c r="GH443" s="184"/>
      <c r="GI443" s="184"/>
      <c r="GJ443" s="184"/>
      <c r="GK443" s="184"/>
      <c r="GL443" s="184"/>
      <c r="GM443" s="184"/>
      <c r="GN443" s="184"/>
      <c r="GO443" s="184"/>
      <c r="GP443" s="184"/>
      <c r="GQ443" s="184"/>
      <c r="GR443" s="184"/>
      <c r="GS443" s="184"/>
      <c r="GT443" s="184"/>
      <c r="GU443" s="184"/>
      <c r="GV443" s="184"/>
      <c r="GW443" s="184"/>
      <c r="GX443" s="184"/>
      <c r="GY443" s="184"/>
      <c r="GZ443" s="184"/>
      <c r="HA443" s="184"/>
      <c r="HB443" s="184"/>
      <c r="HC443" s="184"/>
      <c r="HD443" s="184"/>
      <c r="HE443" s="184"/>
      <c r="HF443" s="184"/>
      <c r="HG443" s="184"/>
      <c r="HH443" s="184"/>
      <c r="HI443" s="184"/>
      <c r="HJ443" s="184"/>
      <c r="HK443" s="184"/>
      <c r="HL443" s="184"/>
      <c r="HM443" s="184"/>
      <c r="HN443" s="184"/>
      <c r="HO443" s="184"/>
      <c r="HP443" s="184"/>
      <c r="HQ443" s="184"/>
      <c r="HR443" s="184"/>
      <c r="HS443" s="184"/>
      <c r="HT443" s="184"/>
      <c r="HU443" s="184"/>
      <c r="HV443" s="184"/>
      <c r="HW443" s="184"/>
      <c r="HX443" s="184"/>
      <c r="HY443" s="184"/>
      <c r="HZ443" s="184"/>
      <c r="IA443" s="184"/>
      <c r="IB443" s="184"/>
    </row>
    <row r="444" spans="3:236" ht="13.15" customHeight="1">
      <c r="C444" s="182"/>
      <c r="D444" s="183"/>
      <c r="E444" s="184"/>
      <c r="F444" s="184"/>
      <c r="G444" s="184"/>
      <c r="H444" s="184"/>
      <c r="I444" s="184"/>
      <c r="J444" s="184"/>
      <c r="K444" s="184"/>
      <c r="L444" s="184"/>
      <c r="M444" s="185"/>
      <c r="CM444" s="184"/>
      <c r="CN444" s="184"/>
      <c r="CO444" s="184"/>
      <c r="CP444" s="184"/>
      <c r="CQ444" s="184"/>
      <c r="CR444" s="184"/>
      <c r="CS444" s="184"/>
      <c r="CT444" s="184"/>
      <c r="CU444" s="184"/>
      <c r="CV444" s="184"/>
      <c r="CW444" s="184"/>
      <c r="CX444" s="184"/>
      <c r="CY444" s="184"/>
      <c r="CZ444" s="184"/>
      <c r="DA444" s="184"/>
      <c r="DB444" s="184"/>
      <c r="DC444" s="184"/>
      <c r="DD444" s="184"/>
      <c r="DE444" s="184"/>
      <c r="DF444" s="184"/>
      <c r="DG444" s="184"/>
      <c r="DH444" s="184"/>
      <c r="DI444" s="184"/>
      <c r="DJ444" s="184"/>
      <c r="DK444" s="184"/>
      <c r="DL444" s="184"/>
      <c r="DM444" s="184"/>
      <c r="DN444" s="184"/>
      <c r="DO444" s="184"/>
      <c r="DP444" s="184"/>
      <c r="DQ444" s="184"/>
      <c r="DR444" s="184"/>
      <c r="DS444" s="184"/>
      <c r="DT444" s="184"/>
      <c r="DU444" s="184"/>
      <c r="DV444" s="184"/>
      <c r="DW444" s="184"/>
      <c r="DX444" s="184"/>
      <c r="DY444" s="184"/>
      <c r="DZ444" s="184"/>
      <c r="EA444" s="184"/>
      <c r="EB444" s="184"/>
      <c r="EC444" s="184"/>
      <c r="ED444" s="184"/>
      <c r="EE444" s="184"/>
      <c r="EF444" s="184"/>
      <c r="EG444" s="184"/>
      <c r="EH444" s="184"/>
      <c r="EI444" s="184"/>
      <c r="EJ444" s="184"/>
      <c r="EK444" s="184"/>
      <c r="EL444" s="184"/>
      <c r="EM444" s="184"/>
      <c r="EN444" s="184"/>
      <c r="EO444" s="184"/>
      <c r="EP444" s="184"/>
      <c r="EQ444" s="184"/>
      <c r="ER444" s="184"/>
      <c r="ES444" s="184"/>
      <c r="ET444" s="184"/>
      <c r="EU444" s="184"/>
      <c r="EV444" s="184"/>
      <c r="EW444" s="184"/>
      <c r="EX444" s="184"/>
      <c r="EY444" s="184"/>
      <c r="EZ444" s="184"/>
      <c r="FA444" s="184"/>
      <c r="FB444" s="184"/>
      <c r="FC444" s="184"/>
      <c r="FD444" s="184"/>
      <c r="FE444" s="184"/>
      <c r="FF444" s="184"/>
      <c r="FG444" s="184"/>
      <c r="FH444" s="184"/>
      <c r="FI444" s="184"/>
      <c r="FJ444" s="184"/>
      <c r="FK444" s="184"/>
      <c r="FL444" s="184"/>
      <c r="FM444" s="184"/>
      <c r="FN444" s="184"/>
      <c r="FO444" s="184"/>
      <c r="FP444" s="184"/>
      <c r="FQ444" s="184"/>
      <c r="FR444" s="184"/>
      <c r="FS444" s="184"/>
      <c r="FT444" s="184"/>
      <c r="FU444" s="184"/>
      <c r="FV444" s="184"/>
      <c r="FW444" s="184"/>
      <c r="FX444" s="184"/>
      <c r="FY444" s="184"/>
      <c r="FZ444" s="184"/>
      <c r="GA444" s="184"/>
      <c r="GB444" s="184"/>
      <c r="GC444" s="184"/>
      <c r="GD444" s="184"/>
      <c r="GE444" s="184"/>
      <c r="GF444" s="184"/>
      <c r="GG444" s="184"/>
      <c r="GH444" s="184"/>
      <c r="GI444" s="184"/>
      <c r="GJ444" s="184"/>
      <c r="GK444" s="184"/>
      <c r="GL444" s="184"/>
      <c r="GM444" s="184"/>
      <c r="GN444" s="184"/>
      <c r="GO444" s="184"/>
      <c r="GP444" s="184"/>
      <c r="GQ444" s="184"/>
      <c r="GR444" s="184"/>
      <c r="GS444" s="184"/>
      <c r="GT444" s="184"/>
      <c r="GU444" s="184"/>
      <c r="GV444" s="184"/>
      <c r="GW444" s="184"/>
      <c r="GX444" s="184"/>
      <c r="GY444" s="184"/>
      <c r="GZ444" s="184"/>
      <c r="HA444" s="184"/>
      <c r="HB444" s="184"/>
      <c r="HC444" s="184"/>
      <c r="HD444" s="184"/>
      <c r="HE444" s="184"/>
      <c r="HF444" s="184"/>
      <c r="HG444" s="184"/>
      <c r="HH444" s="184"/>
      <c r="HI444" s="184"/>
      <c r="HJ444" s="184"/>
      <c r="HK444" s="184"/>
      <c r="HL444" s="184"/>
      <c r="HM444" s="184"/>
      <c r="HN444" s="184"/>
      <c r="HO444" s="184"/>
      <c r="HP444" s="184"/>
      <c r="HQ444" s="184"/>
      <c r="HR444" s="184"/>
      <c r="HS444" s="184"/>
      <c r="HT444" s="184"/>
      <c r="HU444" s="184"/>
      <c r="HV444" s="184"/>
      <c r="HW444" s="184"/>
      <c r="HX444" s="184"/>
      <c r="HY444" s="184"/>
      <c r="HZ444" s="184"/>
      <c r="IA444" s="184"/>
      <c r="IB444" s="184"/>
    </row>
    <row r="445" spans="3:236" ht="13.15" customHeight="1">
      <c r="C445" s="182"/>
      <c r="D445" s="183"/>
      <c r="E445" s="184"/>
      <c r="F445" s="184"/>
      <c r="G445" s="184"/>
      <c r="H445" s="184"/>
      <c r="I445" s="184"/>
      <c r="J445" s="184"/>
      <c r="K445" s="184"/>
      <c r="L445" s="184"/>
      <c r="M445" s="185"/>
      <c r="CM445" s="184"/>
      <c r="CN445" s="184"/>
      <c r="CO445" s="184"/>
      <c r="CP445" s="184"/>
      <c r="CQ445" s="184"/>
      <c r="CR445" s="184"/>
      <c r="CS445" s="184"/>
      <c r="CT445" s="184"/>
      <c r="CU445" s="184"/>
      <c r="CV445" s="184"/>
      <c r="CW445" s="184"/>
      <c r="CX445" s="184"/>
      <c r="CY445" s="184"/>
      <c r="CZ445" s="184"/>
      <c r="DA445" s="184"/>
      <c r="DB445" s="184"/>
      <c r="DC445" s="184"/>
      <c r="DD445" s="184"/>
      <c r="DE445" s="184"/>
      <c r="DF445" s="184"/>
      <c r="DG445" s="184"/>
      <c r="DH445" s="184"/>
      <c r="DI445" s="184"/>
      <c r="DJ445" s="184"/>
      <c r="DK445" s="184"/>
      <c r="DL445" s="184"/>
      <c r="DM445" s="184"/>
      <c r="DN445" s="184"/>
      <c r="DO445" s="184"/>
      <c r="DP445" s="184"/>
      <c r="DQ445" s="184"/>
      <c r="DR445" s="184"/>
      <c r="DS445" s="184"/>
      <c r="DT445" s="184"/>
      <c r="DU445" s="184"/>
      <c r="DV445" s="184"/>
      <c r="DW445" s="184"/>
      <c r="DX445" s="184"/>
      <c r="DY445" s="184"/>
      <c r="DZ445" s="184"/>
      <c r="EA445" s="184"/>
      <c r="EB445" s="184"/>
      <c r="EC445" s="184"/>
      <c r="ED445" s="184"/>
      <c r="EE445" s="184"/>
      <c r="EF445" s="184"/>
      <c r="EG445" s="184"/>
      <c r="EH445" s="184"/>
      <c r="EI445" s="184"/>
      <c r="EJ445" s="184"/>
      <c r="EK445" s="184"/>
      <c r="EL445" s="184"/>
      <c r="EM445" s="184"/>
      <c r="EN445" s="184"/>
      <c r="EO445" s="184"/>
      <c r="EP445" s="184"/>
      <c r="EQ445" s="184"/>
      <c r="ER445" s="184"/>
      <c r="ES445" s="184"/>
      <c r="ET445" s="184"/>
      <c r="EU445" s="184"/>
      <c r="EV445" s="184"/>
      <c r="EW445" s="184"/>
      <c r="EX445" s="184"/>
      <c r="EY445" s="184"/>
      <c r="EZ445" s="184"/>
      <c r="FA445" s="184"/>
      <c r="FB445" s="184"/>
      <c r="FC445" s="184"/>
      <c r="FD445" s="184"/>
      <c r="FE445" s="184"/>
      <c r="FF445" s="184"/>
      <c r="FG445" s="184"/>
      <c r="FH445" s="184"/>
      <c r="FI445" s="184"/>
      <c r="FJ445" s="184"/>
      <c r="FK445" s="184"/>
      <c r="FL445" s="184"/>
      <c r="FM445" s="184"/>
      <c r="FN445" s="184"/>
      <c r="FO445" s="184"/>
      <c r="FP445" s="184"/>
      <c r="FQ445" s="184"/>
      <c r="FR445" s="184"/>
      <c r="FS445" s="184"/>
      <c r="FT445" s="184"/>
      <c r="FU445" s="184"/>
      <c r="FV445" s="184"/>
      <c r="FW445" s="184"/>
      <c r="FX445" s="184"/>
      <c r="FY445" s="184"/>
      <c r="FZ445" s="184"/>
      <c r="GA445" s="184"/>
      <c r="GB445" s="184"/>
      <c r="GC445" s="184"/>
      <c r="GD445" s="184"/>
      <c r="GE445" s="184"/>
      <c r="GF445" s="184"/>
      <c r="GG445" s="184"/>
      <c r="GH445" s="184"/>
      <c r="GI445" s="184"/>
      <c r="GJ445" s="184"/>
      <c r="GK445" s="184"/>
      <c r="GL445" s="184"/>
      <c r="GM445" s="184"/>
      <c r="GN445" s="184"/>
      <c r="GO445" s="184"/>
      <c r="GP445" s="184"/>
      <c r="GQ445" s="184"/>
      <c r="GR445" s="184"/>
      <c r="GS445" s="184"/>
      <c r="GT445" s="184"/>
      <c r="GU445" s="184"/>
      <c r="GV445" s="184"/>
      <c r="GW445" s="184"/>
      <c r="GX445" s="184"/>
      <c r="GY445" s="184"/>
      <c r="GZ445" s="184"/>
      <c r="HA445" s="184"/>
      <c r="HB445" s="184"/>
      <c r="HC445" s="184"/>
      <c r="HD445" s="184"/>
      <c r="HE445" s="184"/>
      <c r="HF445" s="184"/>
      <c r="HG445" s="184"/>
      <c r="HH445" s="184"/>
      <c r="HI445" s="184"/>
      <c r="HJ445" s="184"/>
      <c r="HK445" s="184"/>
      <c r="HL445" s="184"/>
      <c r="HM445" s="184"/>
      <c r="HN445" s="184"/>
      <c r="HO445" s="184"/>
      <c r="HP445" s="184"/>
      <c r="HQ445" s="184"/>
      <c r="HR445" s="184"/>
      <c r="HS445" s="184"/>
      <c r="HT445" s="184"/>
      <c r="HU445" s="184"/>
      <c r="HV445" s="184"/>
      <c r="HW445" s="184"/>
      <c r="HX445" s="184"/>
      <c r="HY445" s="184"/>
      <c r="HZ445" s="184"/>
      <c r="IA445" s="184"/>
      <c r="IB445" s="184"/>
    </row>
    <row r="446" spans="3:236" ht="13.15" customHeight="1">
      <c r="C446" s="182"/>
      <c r="D446" s="183"/>
      <c r="E446" s="184"/>
      <c r="F446" s="184"/>
      <c r="G446" s="184"/>
      <c r="H446" s="184"/>
      <c r="I446" s="184"/>
      <c r="J446" s="184"/>
      <c r="K446" s="184"/>
      <c r="L446" s="184"/>
      <c r="M446" s="185"/>
      <c r="CM446" s="184"/>
      <c r="CN446" s="184"/>
      <c r="CO446" s="184"/>
      <c r="CP446" s="184"/>
      <c r="CQ446" s="184"/>
      <c r="CR446" s="184"/>
      <c r="CS446" s="184"/>
      <c r="CT446" s="184"/>
      <c r="CU446" s="184"/>
      <c r="CV446" s="184"/>
      <c r="CW446" s="184"/>
      <c r="CX446" s="184"/>
      <c r="CY446" s="184"/>
      <c r="CZ446" s="184"/>
      <c r="DA446" s="184"/>
      <c r="DB446" s="184"/>
      <c r="DC446" s="184"/>
      <c r="DD446" s="184"/>
      <c r="DE446" s="184"/>
      <c r="DF446" s="184"/>
      <c r="DG446" s="184"/>
      <c r="DH446" s="184"/>
      <c r="DI446" s="184"/>
      <c r="DJ446" s="184"/>
      <c r="DK446" s="184"/>
      <c r="DL446" s="184"/>
      <c r="DM446" s="184"/>
      <c r="DN446" s="184"/>
      <c r="DO446" s="184"/>
      <c r="DP446" s="184"/>
      <c r="DQ446" s="184"/>
      <c r="DR446" s="184"/>
      <c r="DS446" s="184"/>
      <c r="DT446" s="184"/>
      <c r="DU446" s="184"/>
      <c r="DV446" s="184"/>
      <c r="DW446" s="184"/>
      <c r="DX446" s="184"/>
      <c r="DY446" s="184"/>
      <c r="DZ446" s="184"/>
      <c r="EA446" s="184"/>
      <c r="EB446" s="184"/>
      <c r="EC446" s="184"/>
      <c r="ED446" s="184"/>
      <c r="EE446" s="184"/>
      <c r="EF446" s="184"/>
      <c r="EG446" s="184"/>
      <c r="EH446" s="184"/>
      <c r="EI446" s="184"/>
      <c r="EJ446" s="184"/>
      <c r="EK446" s="184"/>
      <c r="EL446" s="184"/>
      <c r="EM446" s="184"/>
      <c r="EN446" s="184"/>
      <c r="EO446" s="184"/>
      <c r="EP446" s="184"/>
      <c r="EQ446" s="184"/>
      <c r="ER446" s="184"/>
      <c r="ES446" s="184"/>
      <c r="ET446" s="184"/>
      <c r="EU446" s="184"/>
      <c r="EV446" s="184"/>
      <c r="EW446" s="184"/>
      <c r="EX446" s="184"/>
      <c r="EY446" s="184"/>
      <c r="EZ446" s="184"/>
      <c r="FA446" s="184"/>
      <c r="FB446" s="184"/>
      <c r="FC446" s="184"/>
      <c r="FD446" s="184"/>
      <c r="FE446" s="184"/>
      <c r="FF446" s="184"/>
      <c r="FG446" s="184"/>
      <c r="FH446" s="184"/>
      <c r="FI446" s="184"/>
      <c r="FJ446" s="184"/>
      <c r="FK446" s="184"/>
      <c r="FL446" s="184"/>
      <c r="FM446" s="184"/>
      <c r="FN446" s="184"/>
      <c r="FO446" s="184"/>
      <c r="FP446" s="184"/>
      <c r="FQ446" s="184"/>
      <c r="FR446" s="184"/>
      <c r="FS446" s="184"/>
      <c r="FT446" s="184"/>
      <c r="FU446" s="184"/>
      <c r="FV446" s="184"/>
      <c r="FW446" s="184"/>
      <c r="FX446" s="184"/>
      <c r="FY446" s="184"/>
      <c r="FZ446" s="184"/>
      <c r="GA446" s="184"/>
      <c r="GB446" s="184"/>
      <c r="GC446" s="184"/>
      <c r="GD446" s="184"/>
      <c r="GE446" s="184"/>
      <c r="GF446" s="184"/>
      <c r="GG446" s="184"/>
      <c r="GH446" s="184"/>
      <c r="GI446" s="184"/>
      <c r="GJ446" s="184"/>
      <c r="GK446" s="184"/>
      <c r="GL446" s="184"/>
      <c r="GM446" s="184"/>
      <c r="GN446" s="184"/>
      <c r="GO446" s="184"/>
      <c r="GP446" s="184"/>
      <c r="GQ446" s="184"/>
      <c r="GR446" s="184"/>
      <c r="GS446" s="184"/>
      <c r="GT446" s="184"/>
      <c r="GU446" s="184"/>
      <c r="GV446" s="184"/>
      <c r="GW446" s="184"/>
      <c r="GX446" s="184"/>
      <c r="GY446" s="184"/>
      <c r="GZ446" s="184"/>
      <c r="HA446" s="184"/>
      <c r="HB446" s="184"/>
      <c r="HC446" s="184"/>
      <c r="HD446" s="184"/>
      <c r="HE446" s="184"/>
      <c r="HF446" s="184"/>
      <c r="HG446" s="184"/>
      <c r="HH446" s="184"/>
      <c r="HI446" s="184"/>
      <c r="HJ446" s="184"/>
      <c r="HK446" s="184"/>
      <c r="HL446" s="184"/>
      <c r="HM446" s="184"/>
      <c r="HN446" s="184"/>
      <c r="HO446" s="184"/>
      <c r="HP446" s="184"/>
      <c r="HQ446" s="184"/>
      <c r="HR446" s="184"/>
      <c r="HS446" s="184"/>
      <c r="HT446" s="184"/>
      <c r="HU446" s="184"/>
      <c r="HV446" s="184"/>
      <c r="HW446" s="184"/>
      <c r="HX446" s="184"/>
      <c r="HY446" s="184"/>
      <c r="HZ446" s="184"/>
      <c r="IA446" s="184"/>
      <c r="IB446" s="184"/>
    </row>
    <row r="447" spans="3:236" ht="13.15" customHeight="1">
      <c r="C447" s="182"/>
      <c r="D447" s="183"/>
      <c r="E447" s="184"/>
      <c r="F447" s="184"/>
      <c r="G447" s="184"/>
      <c r="H447" s="184"/>
      <c r="I447" s="184"/>
      <c r="J447" s="184"/>
      <c r="K447" s="184"/>
      <c r="L447" s="184"/>
      <c r="M447" s="185"/>
      <c r="CM447" s="184"/>
      <c r="CN447" s="184"/>
      <c r="CO447" s="184"/>
      <c r="CP447" s="184"/>
      <c r="CQ447" s="184"/>
      <c r="CR447" s="184"/>
      <c r="CS447" s="184"/>
      <c r="CT447" s="184"/>
      <c r="CU447" s="184"/>
      <c r="CV447" s="184"/>
      <c r="CW447" s="184"/>
      <c r="CX447" s="184"/>
      <c r="CY447" s="184"/>
      <c r="CZ447" s="184"/>
      <c r="DA447" s="184"/>
      <c r="DB447" s="184"/>
      <c r="DC447" s="184"/>
      <c r="DD447" s="184"/>
      <c r="DE447" s="184"/>
      <c r="DF447" s="184"/>
      <c r="DG447" s="184"/>
      <c r="DH447" s="184"/>
      <c r="DI447" s="184"/>
      <c r="DJ447" s="184"/>
      <c r="DK447" s="184"/>
      <c r="DL447" s="184"/>
      <c r="DM447" s="184"/>
      <c r="DN447" s="184"/>
      <c r="DO447" s="184"/>
      <c r="DP447" s="184"/>
      <c r="DQ447" s="184"/>
      <c r="DR447" s="184"/>
      <c r="DS447" s="184"/>
      <c r="DT447" s="184"/>
      <c r="DU447" s="184"/>
      <c r="DV447" s="184"/>
      <c r="DW447" s="184"/>
      <c r="DX447" s="184"/>
      <c r="DY447" s="184"/>
      <c r="DZ447" s="184"/>
      <c r="EA447" s="184"/>
      <c r="EB447" s="184"/>
      <c r="EC447" s="184"/>
      <c r="ED447" s="184"/>
      <c r="EE447" s="184"/>
      <c r="EF447" s="184"/>
      <c r="EG447" s="184"/>
      <c r="EH447" s="184"/>
      <c r="EI447" s="184"/>
      <c r="EJ447" s="184"/>
      <c r="EK447" s="184"/>
      <c r="EL447" s="184"/>
      <c r="EM447" s="184"/>
      <c r="EN447" s="184"/>
      <c r="EO447" s="184"/>
      <c r="EP447" s="184"/>
      <c r="EQ447" s="184"/>
      <c r="ER447" s="184"/>
      <c r="ES447" s="184"/>
      <c r="ET447" s="184"/>
      <c r="EU447" s="184"/>
      <c r="EV447" s="184"/>
      <c r="EW447" s="184"/>
      <c r="EX447" s="184"/>
      <c r="EY447" s="184"/>
      <c r="EZ447" s="184"/>
      <c r="FA447" s="184"/>
      <c r="FB447" s="184"/>
      <c r="FC447" s="184"/>
      <c r="FD447" s="184"/>
      <c r="FE447" s="184"/>
      <c r="FF447" s="184"/>
      <c r="FG447" s="184"/>
      <c r="FH447" s="184"/>
      <c r="FI447" s="184"/>
      <c r="FJ447" s="184"/>
      <c r="FK447" s="184"/>
      <c r="FL447" s="184"/>
      <c r="FM447" s="184"/>
      <c r="FN447" s="184"/>
      <c r="FO447" s="184"/>
      <c r="FP447" s="184"/>
      <c r="FQ447" s="184"/>
      <c r="FR447" s="184"/>
      <c r="FS447" s="184"/>
      <c r="FT447" s="184"/>
      <c r="FU447" s="184"/>
      <c r="FV447" s="184"/>
      <c r="FW447" s="184"/>
      <c r="FX447" s="184"/>
      <c r="FY447" s="184"/>
      <c r="FZ447" s="184"/>
      <c r="GA447" s="184"/>
      <c r="GB447" s="184"/>
      <c r="GC447" s="184"/>
      <c r="GD447" s="184"/>
      <c r="GE447" s="184"/>
      <c r="GF447" s="184"/>
      <c r="GG447" s="184"/>
      <c r="GH447" s="184"/>
      <c r="GI447" s="184"/>
      <c r="GJ447" s="184"/>
      <c r="GK447" s="184"/>
      <c r="GL447" s="184"/>
      <c r="GM447" s="184"/>
      <c r="GN447" s="184"/>
      <c r="GO447" s="184"/>
      <c r="GP447" s="184"/>
      <c r="GQ447" s="184"/>
      <c r="GR447" s="184"/>
      <c r="GS447" s="184"/>
      <c r="GT447" s="184"/>
      <c r="GU447" s="184"/>
      <c r="GV447" s="184"/>
      <c r="GW447" s="184"/>
      <c r="GX447" s="184"/>
      <c r="GY447" s="184"/>
      <c r="GZ447" s="184"/>
      <c r="HA447" s="184"/>
      <c r="HB447" s="184"/>
      <c r="HC447" s="184"/>
      <c r="HD447" s="184"/>
      <c r="HE447" s="184"/>
      <c r="HF447" s="184"/>
      <c r="HG447" s="184"/>
      <c r="HH447" s="184"/>
      <c r="HI447" s="184"/>
      <c r="HJ447" s="184"/>
      <c r="HK447" s="184"/>
      <c r="HL447" s="184"/>
      <c r="HM447" s="184"/>
      <c r="HN447" s="184"/>
      <c r="HO447" s="184"/>
      <c r="HP447" s="184"/>
      <c r="HQ447" s="184"/>
      <c r="HR447" s="184"/>
      <c r="HS447" s="184"/>
      <c r="HT447" s="184"/>
      <c r="HU447" s="184"/>
      <c r="HV447" s="184"/>
      <c r="HW447" s="184"/>
      <c r="HX447" s="184"/>
      <c r="HY447" s="184"/>
      <c r="HZ447" s="184"/>
      <c r="IA447" s="184"/>
      <c r="IB447" s="184"/>
    </row>
    <row r="448" spans="3:236" ht="13.15" customHeight="1">
      <c r="C448" s="182"/>
      <c r="D448" s="183"/>
      <c r="E448" s="184"/>
      <c r="F448" s="184"/>
      <c r="G448" s="184"/>
      <c r="H448" s="184"/>
      <c r="I448" s="184"/>
      <c r="J448" s="184"/>
      <c r="K448" s="184"/>
      <c r="L448" s="184"/>
      <c r="M448" s="185"/>
      <c r="CM448" s="184"/>
      <c r="CN448" s="184"/>
      <c r="CO448" s="184"/>
      <c r="CP448" s="184"/>
      <c r="CQ448" s="184"/>
      <c r="CR448" s="184"/>
      <c r="CS448" s="184"/>
      <c r="CT448" s="184"/>
      <c r="CU448" s="184"/>
      <c r="CV448" s="184"/>
      <c r="CW448" s="184"/>
      <c r="CX448" s="184"/>
      <c r="CY448" s="184"/>
      <c r="CZ448" s="184"/>
      <c r="DA448" s="184"/>
      <c r="DB448" s="184"/>
      <c r="DC448" s="184"/>
      <c r="DD448" s="184"/>
      <c r="DE448" s="184"/>
      <c r="DF448" s="184"/>
      <c r="DG448" s="184"/>
      <c r="DH448" s="184"/>
      <c r="DI448" s="184"/>
      <c r="DJ448" s="184"/>
      <c r="DK448" s="184"/>
      <c r="DL448" s="184"/>
      <c r="DM448" s="184"/>
      <c r="DN448" s="184"/>
      <c r="DO448" s="184"/>
      <c r="DP448" s="184"/>
      <c r="DQ448" s="184"/>
      <c r="DR448" s="184"/>
      <c r="DS448" s="184"/>
      <c r="DT448" s="184"/>
      <c r="DU448" s="184"/>
      <c r="DV448" s="184"/>
      <c r="DW448" s="184"/>
      <c r="DX448" s="184"/>
      <c r="DY448" s="184"/>
      <c r="DZ448" s="184"/>
      <c r="EA448" s="184"/>
      <c r="EB448" s="184"/>
      <c r="EC448" s="184"/>
      <c r="ED448" s="184"/>
      <c r="EE448" s="184"/>
      <c r="EF448" s="184"/>
      <c r="EG448" s="184"/>
      <c r="EH448" s="184"/>
      <c r="EI448" s="184"/>
      <c r="EJ448" s="184"/>
      <c r="EK448" s="184"/>
      <c r="EL448" s="184"/>
      <c r="EM448" s="184"/>
      <c r="EN448" s="184"/>
      <c r="EO448" s="184"/>
      <c r="EP448" s="184"/>
      <c r="EQ448" s="184"/>
      <c r="ER448" s="184"/>
      <c r="ES448" s="184"/>
      <c r="ET448" s="184"/>
      <c r="EU448" s="184"/>
      <c r="EV448" s="184"/>
      <c r="EW448" s="184"/>
      <c r="EX448" s="184"/>
      <c r="EY448" s="184"/>
      <c r="EZ448" s="184"/>
      <c r="FA448" s="184"/>
      <c r="FB448" s="184"/>
      <c r="FC448" s="184"/>
      <c r="FD448" s="184"/>
      <c r="FE448" s="184"/>
      <c r="FF448" s="184"/>
      <c r="FG448" s="184"/>
      <c r="FH448" s="184"/>
      <c r="FI448" s="184"/>
      <c r="FJ448" s="184"/>
      <c r="FK448" s="184"/>
      <c r="FL448" s="184"/>
      <c r="FM448" s="184"/>
      <c r="FN448" s="184"/>
      <c r="FO448" s="184"/>
      <c r="FP448" s="184"/>
      <c r="FQ448" s="184"/>
      <c r="FR448" s="184"/>
      <c r="FS448" s="184"/>
      <c r="FT448" s="184"/>
      <c r="FU448" s="184"/>
      <c r="FV448" s="184"/>
      <c r="FW448" s="184"/>
      <c r="FX448" s="184"/>
      <c r="FY448" s="184"/>
      <c r="FZ448" s="184"/>
      <c r="GA448" s="184"/>
      <c r="GB448" s="184"/>
      <c r="GC448" s="184"/>
      <c r="GD448" s="184"/>
      <c r="GE448" s="184"/>
      <c r="GF448" s="184"/>
      <c r="GG448" s="184"/>
      <c r="GH448" s="184"/>
      <c r="GI448" s="184"/>
      <c r="GJ448" s="184"/>
      <c r="GK448" s="184"/>
      <c r="GL448" s="184"/>
      <c r="GM448" s="184"/>
      <c r="GN448" s="184"/>
      <c r="GO448" s="184"/>
      <c r="GP448" s="184"/>
      <c r="GQ448" s="184"/>
      <c r="GR448" s="184"/>
      <c r="GS448" s="184"/>
      <c r="GT448" s="184"/>
      <c r="GU448" s="184"/>
      <c r="GV448" s="184"/>
      <c r="GW448" s="184"/>
      <c r="GX448" s="184"/>
      <c r="GY448" s="184"/>
      <c r="GZ448" s="184"/>
      <c r="HA448" s="184"/>
      <c r="HB448" s="184"/>
      <c r="HC448" s="184"/>
      <c r="HD448" s="184"/>
      <c r="HE448" s="184"/>
      <c r="HF448" s="184"/>
      <c r="HG448" s="184"/>
      <c r="HH448" s="184"/>
      <c r="HI448" s="184"/>
      <c r="HJ448" s="184"/>
      <c r="HK448" s="184"/>
      <c r="HL448" s="184"/>
      <c r="HM448" s="184"/>
      <c r="HN448" s="184"/>
      <c r="HO448" s="184"/>
      <c r="HP448" s="184"/>
      <c r="HQ448" s="184"/>
      <c r="HR448" s="184"/>
      <c r="HS448" s="184"/>
      <c r="HT448" s="184"/>
      <c r="HU448" s="184"/>
      <c r="HV448" s="184"/>
      <c r="HW448" s="184"/>
      <c r="HX448" s="184"/>
      <c r="HY448" s="184"/>
      <c r="HZ448" s="184"/>
      <c r="IA448" s="184"/>
      <c r="IB448" s="184"/>
    </row>
    <row r="449" spans="3:236" ht="13.15" customHeight="1">
      <c r="C449" s="182"/>
      <c r="D449" s="183"/>
      <c r="E449" s="184"/>
      <c r="F449" s="184"/>
      <c r="G449" s="184"/>
      <c r="H449" s="184"/>
      <c r="I449" s="184"/>
      <c r="J449" s="184"/>
      <c r="K449" s="184"/>
      <c r="L449" s="184"/>
      <c r="M449" s="185"/>
      <c r="CM449" s="184"/>
      <c r="CN449" s="184"/>
      <c r="CO449" s="184"/>
      <c r="CP449" s="184"/>
      <c r="CQ449" s="184"/>
      <c r="CR449" s="184"/>
      <c r="CS449" s="184"/>
      <c r="CT449" s="184"/>
      <c r="CU449" s="184"/>
      <c r="CV449" s="184"/>
      <c r="CW449" s="184"/>
      <c r="CX449" s="184"/>
      <c r="CY449" s="184"/>
      <c r="CZ449" s="184"/>
      <c r="DA449" s="184"/>
      <c r="DB449" s="184"/>
      <c r="DC449" s="184"/>
      <c r="DD449" s="184"/>
      <c r="DE449" s="184"/>
      <c r="DF449" s="184"/>
      <c r="DG449" s="184"/>
      <c r="DH449" s="184"/>
      <c r="DI449" s="184"/>
      <c r="DJ449" s="184"/>
      <c r="DK449" s="184"/>
      <c r="DL449" s="184"/>
      <c r="DM449" s="184"/>
      <c r="DN449" s="184"/>
      <c r="DO449" s="184"/>
      <c r="DP449" s="184"/>
      <c r="DQ449" s="184"/>
      <c r="DR449" s="184"/>
      <c r="DS449" s="184"/>
      <c r="DT449" s="184"/>
      <c r="DU449" s="184"/>
      <c r="DV449" s="184"/>
      <c r="DW449" s="184"/>
      <c r="DX449" s="184"/>
      <c r="DY449" s="184"/>
      <c r="DZ449" s="184"/>
      <c r="EA449" s="184"/>
      <c r="EB449" s="184"/>
      <c r="EC449" s="184"/>
      <c r="ED449" s="184"/>
      <c r="EE449" s="184"/>
      <c r="EF449" s="184"/>
      <c r="EG449" s="184"/>
      <c r="EH449" s="184"/>
      <c r="EI449" s="184"/>
      <c r="EJ449" s="184"/>
      <c r="EK449" s="184"/>
      <c r="EL449" s="184"/>
      <c r="EM449" s="184"/>
      <c r="EN449" s="184"/>
      <c r="EO449" s="184"/>
      <c r="EP449" s="184"/>
      <c r="EQ449" s="184"/>
      <c r="ER449" s="184"/>
      <c r="ES449" s="184"/>
      <c r="ET449" s="184"/>
      <c r="EU449" s="184"/>
      <c r="EV449" s="184"/>
      <c r="EW449" s="184"/>
      <c r="EX449" s="184"/>
      <c r="EY449" s="184"/>
      <c r="EZ449" s="184"/>
      <c r="FA449" s="184"/>
      <c r="FB449" s="184"/>
      <c r="FC449" s="184"/>
      <c r="FD449" s="184"/>
      <c r="FE449" s="184"/>
      <c r="FF449" s="184"/>
      <c r="FG449" s="184"/>
      <c r="FH449" s="184"/>
      <c r="FI449" s="184"/>
      <c r="FJ449" s="184"/>
      <c r="FK449" s="184"/>
      <c r="FL449" s="184"/>
      <c r="FM449" s="184"/>
      <c r="FN449" s="184"/>
      <c r="FO449" s="184"/>
      <c r="FP449" s="184"/>
      <c r="FQ449" s="184"/>
      <c r="FR449" s="184"/>
      <c r="FS449" s="184"/>
      <c r="FT449" s="184"/>
      <c r="FU449" s="184"/>
      <c r="FV449" s="184"/>
      <c r="FW449" s="184"/>
      <c r="FX449" s="184"/>
      <c r="FY449" s="184"/>
      <c r="FZ449" s="184"/>
      <c r="GA449" s="184"/>
      <c r="GB449" s="184"/>
      <c r="GC449" s="184"/>
      <c r="GD449" s="184"/>
      <c r="GE449" s="184"/>
      <c r="GF449" s="184"/>
      <c r="GG449" s="184"/>
      <c r="GH449" s="184"/>
      <c r="GI449" s="184"/>
      <c r="GJ449" s="184"/>
      <c r="GK449" s="184"/>
      <c r="GL449" s="184"/>
      <c r="GM449" s="184"/>
      <c r="GN449" s="184"/>
      <c r="GO449" s="184"/>
      <c r="GP449" s="184"/>
      <c r="GQ449" s="184"/>
      <c r="GR449" s="184"/>
      <c r="GS449" s="184"/>
      <c r="GT449" s="184"/>
      <c r="GU449" s="184"/>
      <c r="GV449" s="184"/>
      <c r="GW449" s="184"/>
      <c r="GX449" s="184"/>
      <c r="GY449" s="184"/>
      <c r="GZ449" s="184"/>
      <c r="HA449" s="184"/>
      <c r="HB449" s="184"/>
      <c r="HC449" s="184"/>
      <c r="HD449" s="184"/>
      <c r="HE449" s="184"/>
      <c r="HF449" s="184"/>
      <c r="HG449" s="184"/>
      <c r="HH449" s="184"/>
      <c r="HI449" s="184"/>
      <c r="HJ449" s="184"/>
      <c r="HK449" s="184"/>
      <c r="HL449" s="184"/>
      <c r="HM449" s="184"/>
      <c r="HN449" s="184"/>
      <c r="HO449" s="184"/>
      <c r="HP449" s="184"/>
      <c r="HQ449" s="184"/>
      <c r="HR449" s="184"/>
      <c r="HS449" s="184"/>
      <c r="HT449" s="184"/>
      <c r="HU449" s="184"/>
      <c r="HV449" s="184"/>
      <c r="HW449" s="184"/>
      <c r="HX449" s="184"/>
      <c r="HY449" s="184"/>
      <c r="HZ449" s="184"/>
      <c r="IA449" s="184"/>
      <c r="IB449" s="184"/>
    </row>
    <row r="450" spans="3:236" ht="13.15" customHeight="1">
      <c r="C450" s="182"/>
      <c r="D450" s="183"/>
      <c r="E450" s="184"/>
      <c r="F450" s="184"/>
      <c r="G450" s="184"/>
      <c r="H450" s="184"/>
      <c r="I450" s="184"/>
      <c r="J450" s="184"/>
      <c r="K450" s="184"/>
      <c r="L450" s="184"/>
      <c r="M450" s="185"/>
      <c r="CM450" s="184"/>
      <c r="CN450" s="184"/>
      <c r="CO450" s="184"/>
      <c r="CP450" s="184"/>
      <c r="CQ450" s="184"/>
      <c r="CR450" s="184"/>
      <c r="CS450" s="184"/>
      <c r="CT450" s="184"/>
      <c r="CU450" s="184"/>
      <c r="CV450" s="184"/>
      <c r="CW450" s="184"/>
      <c r="CX450" s="184"/>
      <c r="CY450" s="184"/>
      <c r="CZ450" s="184"/>
      <c r="DA450" s="184"/>
      <c r="DB450" s="184"/>
      <c r="DC450" s="184"/>
      <c r="DD450" s="184"/>
      <c r="DE450" s="184"/>
      <c r="DF450" s="184"/>
      <c r="DG450" s="184"/>
      <c r="DH450" s="184"/>
      <c r="DI450" s="184"/>
      <c r="DJ450" s="184"/>
      <c r="DK450" s="184"/>
      <c r="DL450" s="184"/>
      <c r="DM450" s="184"/>
      <c r="DN450" s="184"/>
      <c r="DO450" s="184"/>
      <c r="DP450" s="184"/>
      <c r="DQ450" s="184"/>
      <c r="DR450" s="184"/>
      <c r="DS450" s="184"/>
      <c r="DT450" s="184"/>
      <c r="DU450" s="184"/>
      <c r="DV450" s="184"/>
      <c r="DW450" s="184"/>
      <c r="DX450" s="184"/>
      <c r="DY450" s="184"/>
      <c r="DZ450" s="184"/>
      <c r="EA450" s="184"/>
      <c r="EB450" s="184"/>
      <c r="EC450" s="184"/>
      <c r="ED450" s="184"/>
      <c r="EE450" s="184"/>
      <c r="EF450" s="184"/>
      <c r="EG450" s="184"/>
      <c r="EH450" s="184"/>
      <c r="EI450" s="184"/>
      <c r="EJ450" s="184"/>
      <c r="EK450" s="184"/>
      <c r="EL450" s="184"/>
      <c r="EM450" s="184"/>
      <c r="EN450" s="184"/>
      <c r="EO450" s="184"/>
      <c r="EP450" s="184"/>
      <c r="EQ450" s="184"/>
      <c r="ER450" s="184"/>
      <c r="ES450" s="184"/>
      <c r="ET450" s="184"/>
      <c r="EU450" s="184"/>
      <c r="EV450" s="184"/>
      <c r="EW450" s="184"/>
      <c r="EX450" s="184"/>
      <c r="EY450" s="184"/>
      <c r="EZ450" s="184"/>
      <c r="FA450" s="184"/>
      <c r="FB450" s="184"/>
      <c r="FC450" s="184"/>
      <c r="FD450" s="184"/>
      <c r="FE450" s="184"/>
      <c r="FF450" s="184"/>
      <c r="FG450" s="184"/>
      <c r="FH450" s="184"/>
      <c r="FI450" s="184"/>
      <c r="FJ450" s="184"/>
      <c r="FK450" s="184"/>
      <c r="FL450" s="184"/>
      <c r="FM450" s="184"/>
      <c r="FN450" s="184"/>
      <c r="FO450" s="184"/>
      <c r="FP450" s="184"/>
      <c r="FQ450" s="184"/>
      <c r="FR450" s="184"/>
      <c r="FS450" s="184"/>
      <c r="FT450" s="184"/>
      <c r="FU450" s="184"/>
      <c r="FV450" s="184"/>
      <c r="FW450" s="184"/>
      <c r="FX450" s="184"/>
      <c r="FY450" s="184"/>
      <c r="FZ450" s="184"/>
      <c r="GA450" s="184"/>
      <c r="GB450" s="184"/>
      <c r="GC450" s="184"/>
      <c r="GD450" s="184"/>
      <c r="GE450" s="184"/>
      <c r="GF450" s="184"/>
      <c r="GG450" s="184"/>
      <c r="GH450" s="184"/>
      <c r="GI450" s="184"/>
      <c r="GJ450" s="184"/>
      <c r="GK450" s="184"/>
      <c r="GL450" s="184"/>
      <c r="GM450" s="184"/>
      <c r="GN450" s="184"/>
      <c r="GO450" s="184"/>
      <c r="GP450" s="184"/>
      <c r="GQ450" s="184"/>
      <c r="GR450" s="184"/>
      <c r="GS450" s="184"/>
      <c r="GT450" s="184"/>
      <c r="GU450" s="184"/>
      <c r="GV450" s="184"/>
      <c r="GW450" s="184"/>
      <c r="GX450" s="184"/>
      <c r="GY450" s="184"/>
      <c r="GZ450" s="184"/>
      <c r="HA450" s="184"/>
      <c r="HB450" s="184"/>
      <c r="HC450" s="184"/>
      <c r="HD450" s="184"/>
      <c r="HE450" s="184"/>
      <c r="HF450" s="184"/>
      <c r="HG450" s="184"/>
      <c r="HH450" s="184"/>
      <c r="HI450" s="184"/>
      <c r="HJ450" s="184"/>
      <c r="HK450" s="184"/>
      <c r="HL450" s="184"/>
      <c r="HM450" s="184"/>
      <c r="HN450" s="184"/>
      <c r="HO450" s="184"/>
      <c r="HP450" s="184"/>
      <c r="HQ450" s="184"/>
      <c r="HR450" s="184"/>
      <c r="HS450" s="184"/>
      <c r="HT450" s="184"/>
      <c r="HU450" s="184"/>
      <c r="HV450" s="184"/>
      <c r="HW450" s="184"/>
      <c r="HX450" s="184"/>
      <c r="HY450" s="184"/>
      <c r="HZ450" s="184"/>
      <c r="IA450" s="184"/>
      <c r="IB450" s="184"/>
    </row>
    <row r="451" spans="3:236" ht="13.15" customHeight="1">
      <c r="C451" s="182"/>
      <c r="D451" s="183"/>
      <c r="E451" s="184"/>
      <c r="F451" s="184"/>
      <c r="G451" s="184"/>
      <c r="H451" s="184"/>
      <c r="I451" s="184"/>
      <c r="J451" s="184"/>
      <c r="K451" s="184"/>
      <c r="L451" s="184"/>
      <c r="M451" s="185"/>
      <c r="CM451" s="184"/>
      <c r="CN451" s="184"/>
      <c r="CO451" s="184"/>
      <c r="CP451" s="184"/>
      <c r="CQ451" s="184"/>
      <c r="CR451" s="184"/>
      <c r="CS451" s="184"/>
      <c r="CT451" s="184"/>
      <c r="CU451" s="184"/>
      <c r="CV451" s="184"/>
      <c r="CW451" s="184"/>
      <c r="CX451" s="184"/>
      <c r="CY451" s="184"/>
      <c r="CZ451" s="184"/>
      <c r="DA451" s="184"/>
      <c r="DB451" s="184"/>
      <c r="DC451" s="184"/>
      <c r="DD451" s="184"/>
      <c r="DE451" s="184"/>
      <c r="DF451" s="184"/>
      <c r="DG451" s="184"/>
      <c r="DH451" s="184"/>
      <c r="DI451" s="184"/>
      <c r="DJ451" s="184"/>
      <c r="DK451" s="184"/>
      <c r="DL451" s="184"/>
      <c r="DM451" s="184"/>
      <c r="DN451" s="184"/>
      <c r="DO451" s="184"/>
      <c r="DP451" s="184"/>
      <c r="DQ451" s="184"/>
      <c r="DR451" s="184"/>
      <c r="DS451" s="184"/>
      <c r="DT451" s="184"/>
      <c r="DU451" s="184"/>
      <c r="DV451" s="184"/>
      <c r="DW451" s="184"/>
      <c r="DX451" s="184"/>
      <c r="DY451" s="184"/>
      <c r="DZ451" s="184"/>
      <c r="EA451" s="184"/>
      <c r="EB451" s="184"/>
      <c r="EC451" s="184"/>
      <c r="ED451" s="184"/>
      <c r="EE451" s="184"/>
      <c r="EF451" s="184"/>
      <c r="EG451" s="184"/>
      <c r="EH451" s="184"/>
      <c r="EI451" s="184"/>
      <c r="EJ451" s="184"/>
      <c r="EK451" s="184"/>
      <c r="EL451" s="184"/>
      <c r="EM451" s="184"/>
      <c r="EN451" s="184"/>
      <c r="EO451" s="184"/>
      <c r="EP451" s="184"/>
      <c r="EQ451" s="184"/>
      <c r="ER451" s="184"/>
      <c r="ES451" s="184"/>
      <c r="ET451" s="184"/>
      <c r="EU451" s="184"/>
      <c r="EV451" s="184"/>
      <c r="EW451" s="184"/>
      <c r="EX451" s="184"/>
      <c r="EY451" s="184"/>
      <c r="EZ451" s="184"/>
      <c r="FA451" s="184"/>
      <c r="FB451" s="184"/>
      <c r="FC451" s="184"/>
      <c r="FD451" s="184"/>
      <c r="FE451" s="184"/>
      <c r="FF451" s="184"/>
      <c r="FG451" s="184"/>
      <c r="FH451" s="184"/>
      <c r="FI451" s="184"/>
      <c r="FJ451" s="184"/>
      <c r="FK451" s="184"/>
      <c r="FL451" s="184"/>
      <c r="FM451" s="184"/>
      <c r="FN451" s="184"/>
      <c r="FO451" s="184"/>
      <c r="FP451" s="184"/>
      <c r="FQ451" s="184"/>
      <c r="FR451" s="184"/>
      <c r="FS451" s="184"/>
      <c r="FT451" s="184"/>
      <c r="FU451" s="184"/>
      <c r="FV451" s="184"/>
      <c r="FW451" s="184"/>
      <c r="FX451" s="184"/>
      <c r="FY451" s="184"/>
      <c r="FZ451" s="184"/>
      <c r="GA451" s="184"/>
      <c r="GB451" s="184"/>
      <c r="GC451" s="184"/>
      <c r="GD451" s="184"/>
      <c r="GE451" s="184"/>
      <c r="GF451" s="184"/>
      <c r="GG451" s="184"/>
      <c r="GH451" s="184"/>
      <c r="GI451" s="184"/>
      <c r="GJ451" s="184"/>
      <c r="GK451" s="184"/>
      <c r="GL451" s="184"/>
      <c r="GM451" s="184"/>
      <c r="GN451" s="184"/>
      <c r="GO451" s="184"/>
      <c r="GP451" s="184"/>
      <c r="GQ451" s="184"/>
      <c r="GR451" s="184"/>
      <c r="GS451" s="184"/>
      <c r="GT451" s="184"/>
      <c r="GU451" s="184"/>
      <c r="GV451" s="184"/>
      <c r="GW451" s="184"/>
      <c r="GX451" s="184"/>
      <c r="GY451" s="184"/>
      <c r="GZ451" s="184"/>
      <c r="HA451" s="184"/>
      <c r="HB451" s="184"/>
      <c r="HC451" s="184"/>
      <c r="HD451" s="184"/>
      <c r="HE451" s="184"/>
      <c r="HF451" s="184"/>
      <c r="HG451" s="184"/>
      <c r="HH451" s="184"/>
      <c r="HI451" s="184"/>
      <c r="HJ451" s="184"/>
      <c r="HK451" s="184"/>
      <c r="HL451" s="184"/>
      <c r="HM451" s="184"/>
      <c r="HN451" s="184"/>
      <c r="HO451" s="184"/>
      <c r="HP451" s="184"/>
      <c r="HQ451" s="184"/>
      <c r="HR451" s="184"/>
      <c r="HS451" s="184"/>
      <c r="HT451" s="184"/>
      <c r="HU451" s="184"/>
      <c r="HV451" s="184"/>
      <c r="HW451" s="184"/>
      <c r="HX451" s="184"/>
      <c r="HY451" s="184"/>
      <c r="HZ451" s="184"/>
      <c r="IA451" s="184"/>
      <c r="IB451" s="184"/>
    </row>
    <row r="452" spans="3:236" ht="13.15" customHeight="1">
      <c r="C452" s="182"/>
      <c r="D452" s="183"/>
      <c r="E452" s="184"/>
      <c r="F452" s="184"/>
      <c r="G452" s="184"/>
      <c r="H452" s="184"/>
      <c r="I452" s="184"/>
      <c r="J452" s="184"/>
      <c r="K452" s="184"/>
      <c r="L452" s="184"/>
      <c r="M452" s="185"/>
      <c r="CM452" s="184"/>
      <c r="CN452" s="184"/>
      <c r="CO452" s="184"/>
      <c r="CP452" s="184"/>
      <c r="CQ452" s="184"/>
      <c r="CR452" s="184"/>
      <c r="CS452" s="184"/>
      <c r="CT452" s="184"/>
      <c r="CU452" s="184"/>
      <c r="CV452" s="184"/>
      <c r="CW452" s="184"/>
      <c r="CX452" s="184"/>
      <c r="CY452" s="184"/>
      <c r="CZ452" s="184"/>
      <c r="DA452" s="184"/>
      <c r="DB452" s="184"/>
      <c r="DC452" s="184"/>
      <c r="DD452" s="184"/>
      <c r="DE452" s="184"/>
      <c r="DF452" s="184"/>
      <c r="DG452" s="184"/>
      <c r="DH452" s="184"/>
      <c r="DI452" s="184"/>
      <c r="DJ452" s="184"/>
      <c r="DK452" s="184"/>
      <c r="DL452" s="184"/>
      <c r="DM452" s="184"/>
      <c r="DN452" s="184"/>
      <c r="DO452" s="184"/>
      <c r="DP452" s="184"/>
      <c r="DQ452" s="184"/>
      <c r="DR452" s="184"/>
      <c r="DS452" s="184"/>
      <c r="DT452" s="184"/>
      <c r="DU452" s="184"/>
      <c r="DV452" s="184"/>
      <c r="DW452" s="184"/>
      <c r="DX452" s="184"/>
      <c r="DY452" s="184"/>
      <c r="DZ452" s="184"/>
      <c r="EA452" s="184"/>
      <c r="EB452" s="184"/>
      <c r="EC452" s="184"/>
      <c r="ED452" s="184"/>
      <c r="EE452" s="184"/>
      <c r="EF452" s="184"/>
      <c r="EG452" s="184"/>
      <c r="EH452" s="184"/>
      <c r="EI452" s="184"/>
      <c r="EJ452" s="184"/>
      <c r="EK452" s="184"/>
      <c r="EL452" s="184"/>
      <c r="EM452" s="184"/>
      <c r="EN452" s="184"/>
      <c r="EO452" s="184"/>
      <c r="EP452" s="184"/>
      <c r="EQ452" s="184"/>
      <c r="ER452" s="184"/>
      <c r="ES452" s="184"/>
      <c r="ET452" s="184"/>
      <c r="EU452" s="184"/>
      <c r="EV452" s="184"/>
      <c r="EW452" s="184"/>
      <c r="EX452" s="184"/>
      <c r="EY452" s="184"/>
      <c r="EZ452" s="184"/>
      <c r="FA452" s="184"/>
      <c r="FB452" s="184"/>
      <c r="FC452" s="184"/>
      <c r="FD452" s="184"/>
      <c r="FE452" s="184"/>
      <c r="FF452" s="184"/>
      <c r="FG452" s="184"/>
      <c r="FH452" s="184"/>
      <c r="FI452" s="184"/>
      <c r="FJ452" s="184"/>
      <c r="FK452" s="184"/>
      <c r="FL452" s="184"/>
      <c r="FM452" s="184"/>
      <c r="FN452" s="184"/>
      <c r="FO452" s="184"/>
      <c r="FP452" s="184"/>
      <c r="FQ452" s="184"/>
      <c r="FR452" s="184"/>
      <c r="FS452" s="184"/>
      <c r="FT452" s="184"/>
      <c r="FU452" s="184"/>
      <c r="FV452" s="184"/>
      <c r="FW452" s="184"/>
      <c r="FX452" s="184"/>
      <c r="FY452" s="184"/>
      <c r="FZ452" s="184"/>
      <c r="GA452" s="184"/>
      <c r="GB452" s="184"/>
      <c r="GC452" s="184"/>
      <c r="GD452" s="184"/>
      <c r="GE452" s="184"/>
      <c r="GF452" s="184"/>
      <c r="GG452" s="184"/>
      <c r="GH452" s="184"/>
      <c r="GI452" s="184"/>
      <c r="GJ452" s="184"/>
      <c r="GK452" s="184"/>
      <c r="GL452" s="184"/>
      <c r="GM452" s="184"/>
      <c r="GN452" s="184"/>
      <c r="GO452" s="184"/>
      <c r="GP452" s="184"/>
      <c r="GQ452" s="184"/>
      <c r="GR452" s="184"/>
      <c r="GS452" s="184"/>
      <c r="GT452" s="184"/>
      <c r="GU452" s="184"/>
      <c r="GV452" s="184"/>
      <c r="GW452" s="184"/>
      <c r="GX452" s="184"/>
      <c r="GY452" s="184"/>
      <c r="GZ452" s="184"/>
      <c r="HA452" s="184"/>
      <c r="HB452" s="184"/>
      <c r="HC452" s="184"/>
      <c r="HD452" s="184"/>
      <c r="HE452" s="184"/>
      <c r="HF452" s="184"/>
      <c r="HG452" s="184"/>
      <c r="HH452" s="184"/>
      <c r="HI452" s="184"/>
      <c r="HJ452" s="184"/>
      <c r="HK452" s="184"/>
      <c r="HL452" s="184"/>
      <c r="HM452" s="184"/>
      <c r="HN452" s="184"/>
      <c r="HO452" s="184"/>
      <c r="HP452" s="184"/>
      <c r="HQ452" s="184"/>
      <c r="HR452" s="184"/>
      <c r="HS452" s="184"/>
      <c r="HT452" s="184"/>
      <c r="HU452" s="184"/>
      <c r="HV452" s="184"/>
      <c r="HW452" s="184"/>
      <c r="HX452" s="184"/>
      <c r="HY452" s="184"/>
      <c r="HZ452" s="184"/>
      <c r="IA452" s="184"/>
      <c r="IB452" s="184"/>
    </row>
    <row r="453" spans="3:236" ht="13.15" customHeight="1">
      <c r="C453" s="182"/>
      <c r="D453" s="183"/>
      <c r="E453" s="184"/>
      <c r="F453" s="184"/>
      <c r="G453" s="184"/>
      <c r="H453" s="184"/>
      <c r="I453" s="184"/>
      <c r="J453" s="184"/>
      <c r="K453" s="184"/>
      <c r="L453" s="184"/>
      <c r="M453" s="185"/>
      <c r="CM453" s="184"/>
      <c r="CN453" s="184"/>
      <c r="CO453" s="184"/>
      <c r="CP453" s="184"/>
      <c r="CQ453" s="184"/>
      <c r="CR453" s="184"/>
      <c r="CS453" s="184"/>
      <c r="CT453" s="184"/>
      <c r="CU453" s="184"/>
      <c r="CV453" s="184"/>
      <c r="CW453" s="184"/>
      <c r="CX453" s="184"/>
      <c r="CY453" s="184"/>
      <c r="CZ453" s="184"/>
      <c r="DA453" s="184"/>
      <c r="DB453" s="184"/>
      <c r="DC453" s="184"/>
      <c r="DD453" s="184"/>
      <c r="DE453" s="184"/>
      <c r="DF453" s="184"/>
      <c r="DG453" s="184"/>
      <c r="DH453" s="184"/>
      <c r="DI453" s="184"/>
      <c r="DJ453" s="184"/>
      <c r="DK453" s="184"/>
      <c r="DL453" s="184"/>
      <c r="DM453" s="184"/>
      <c r="DN453" s="184"/>
      <c r="DO453" s="184"/>
      <c r="DP453" s="184"/>
      <c r="DQ453" s="184"/>
      <c r="DR453" s="184"/>
      <c r="DS453" s="184"/>
      <c r="DT453" s="184"/>
      <c r="DU453" s="184"/>
      <c r="DV453" s="184"/>
      <c r="DW453" s="184"/>
      <c r="DX453" s="184"/>
      <c r="DY453" s="184"/>
      <c r="DZ453" s="184"/>
      <c r="EA453" s="184"/>
      <c r="EB453" s="184"/>
      <c r="EC453" s="184"/>
      <c r="ED453" s="184"/>
      <c r="EE453" s="184"/>
      <c r="EF453" s="184"/>
      <c r="EG453" s="184"/>
      <c r="EH453" s="184"/>
      <c r="EI453" s="184"/>
      <c r="EJ453" s="184"/>
      <c r="EK453" s="184"/>
      <c r="EL453" s="184"/>
      <c r="EM453" s="184"/>
      <c r="EN453" s="184"/>
      <c r="EO453" s="184"/>
      <c r="EP453" s="184"/>
      <c r="EQ453" s="184"/>
      <c r="ER453" s="184"/>
      <c r="ES453" s="184"/>
      <c r="ET453" s="184"/>
      <c r="EU453" s="184"/>
      <c r="EV453" s="184"/>
      <c r="EW453" s="184"/>
      <c r="EX453" s="184"/>
      <c r="EY453" s="184"/>
      <c r="EZ453" s="184"/>
      <c r="FA453" s="184"/>
      <c r="FB453" s="184"/>
      <c r="FC453" s="184"/>
      <c r="FD453" s="184"/>
      <c r="FE453" s="184"/>
      <c r="FF453" s="184"/>
      <c r="FG453" s="184"/>
      <c r="FH453" s="184"/>
      <c r="FI453" s="184"/>
      <c r="FJ453" s="184"/>
      <c r="FK453" s="184"/>
      <c r="FL453" s="184"/>
      <c r="FM453" s="184"/>
      <c r="FN453" s="184"/>
      <c r="FO453" s="184"/>
      <c r="FP453" s="184"/>
      <c r="FQ453" s="184"/>
      <c r="FR453" s="184"/>
      <c r="FS453" s="184"/>
      <c r="FT453" s="184"/>
      <c r="FU453" s="184"/>
      <c r="FV453" s="184"/>
      <c r="FW453" s="184"/>
      <c r="FX453" s="184"/>
      <c r="FY453" s="184"/>
      <c r="FZ453" s="184"/>
      <c r="GA453" s="184"/>
      <c r="GB453" s="184"/>
      <c r="GC453" s="184"/>
      <c r="GD453" s="184"/>
      <c r="GE453" s="184"/>
      <c r="GF453" s="184"/>
      <c r="GG453" s="184"/>
      <c r="GH453" s="184"/>
      <c r="GI453" s="184"/>
      <c r="GJ453" s="184"/>
      <c r="GK453" s="184"/>
      <c r="GL453" s="184"/>
      <c r="GM453" s="184"/>
      <c r="GN453" s="184"/>
      <c r="GO453" s="184"/>
      <c r="GP453" s="184"/>
      <c r="GQ453" s="184"/>
      <c r="GR453" s="184"/>
      <c r="GS453" s="184"/>
      <c r="GT453" s="184"/>
      <c r="GU453" s="184"/>
      <c r="GV453" s="184"/>
      <c r="GW453" s="184"/>
      <c r="GX453" s="184"/>
      <c r="GY453" s="184"/>
      <c r="GZ453" s="184"/>
      <c r="HA453" s="184"/>
      <c r="HB453" s="184"/>
      <c r="HC453" s="184"/>
      <c r="HD453" s="184"/>
      <c r="HE453" s="184"/>
      <c r="HF453" s="184"/>
      <c r="HG453" s="184"/>
      <c r="HH453" s="184"/>
      <c r="HI453" s="184"/>
      <c r="HJ453" s="184"/>
      <c r="HK453" s="184"/>
      <c r="HL453" s="184"/>
      <c r="HM453" s="184"/>
      <c r="HN453" s="184"/>
      <c r="HO453" s="184"/>
      <c r="HP453" s="184"/>
      <c r="HQ453" s="184"/>
      <c r="HR453" s="184"/>
      <c r="HS453" s="184"/>
      <c r="HT453" s="184"/>
      <c r="HU453" s="184"/>
      <c r="HV453" s="184"/>
      <c r="HW453" s="184"/>
      <c r="HX453" s="184"/>
      <c r="HY453" s="184"/>
      <c r="HZ453" s="184"/>
      <c r="IA453" s="184"/>
      <c r="IB453" s="184"/>
    </row>
    <row r="454" spans="3:236" ht="13.15" customHeight="1">
      <c r="C454" s="182"/>
      <c r="D454" s="183"/>
      <c r="E454" s="184"/>
      <c r="F454" s="184"/>
      <c r="G454" s="184"/>
      <c r="H454" s="184"/>
      <c r="I454" s="184"/>
      <c r="J454" s="184"/>
      <c r="K454" s="184"/>
      <c r="L454" s="184"/>
      <c r="M454" s="185"/>
      <c r="CM454" s="184"/>
      <c r="CN454" s="184"/>
      <c r="CO454" s="184"/>
      <c r="CP454" s="184"/>
      <c r="CQ454" s="184"/>
      <c r="CR454" s="184"/>
      <c r="CS454" s="184"/>
      <c r="CT454" s="184"/>
      <c r="CU454" s="184"/>
      <c r="CV454" s="184"/>
      <c r="CW454" s="184"/>
      <c r="CX454" s="184"/>
      <c r="CY454" s="184"/>
      <c r="CZ454" s="184"/>
      <c r="DA454" s="184"/>
      <c r="DB454" s="184"/>
      <c r="DC454" s="184"/>
      <c r="DD454" s="184"/>
      <c r="DE454" s="184"/>
      <c r="DF454" s="184"/>
      <c r="DG454" s="184"/>
      <c r="DH454" s="184"/>
      <c r="DI454" s="184"/>
      <c r="DJ454" s="184"/>
      <c r="DK454" s="184"/>
      <c r="DL454" s="184"/>
      <c r="DM454" s="184"/>
      <c r="DN454" s="184"/>
      <c r="DO454" s="184"/>
      <c r="DP454" s="184"/>
      <c r="DQ454" s="184"/>
      <c r="DR454" s="184"/>
      <c r="DS454" s="184"/>
      <c r="DT454" s="184"/>
      <c r="DU454" s="184"/>
      <c r="DV454" s="184"/>
      <c r="DW454" s="184"/>
      <c r="DX454" s="184"/>
      <c r="DY454" s="184"/>
      <c r="DZ454" s="184"/>
      <c r="EA454" s="184"/>
      <c r="EB454" s="184"/>
      <c r="EC454" s="184"/>
      <c r="ED454" s="184"/>
      <c r="EE454" s="184"/>
      <c r="EF454" s="184"/>
      <c r="EG454" s="184"/>
      <c r="EH454" s="184"/>
      <c r="EI454" s="184"/>
      <c r="EJ454" s="184"/>
      <c r="EK454" s="184"/>
      <c r="EL454" s="184"/>
      <c r="EM454" s="184"/>
      <c r="EN454" s="184"/>
      <c r="EO454" s="184"/>
      <c r="EP454" s="184"/>
      <c r="EQ454" s="184"/>
      <c r="ER454" s="184"/>
      <c r="ES454" s="184"/>
      <c r="ET454" s="184"/>
      <c r="EU454" s="184"/>
      <c r="EV454" s="184"/>
      <c r="EW454" s="184"/>
      <c r="EX454" s="184"/>
      <c r="EY454" s="184"/>
      <c r="EZ454" s="184"/>
      <c r="FA454" s="184"/>
      <c r="FB454" s="184"/>
      <c r="FC454" s="184"/>
      <c r="FD454" s="184"/>
      <c r="FE454" s="184"/>
      <c r="FF454" s="184"/>
      <c r="FG454" s="184"/>
      <c r="FH454" s="184"/>
      <c r="FI454" s="184"/>
      <c r="FJ454" s="184"/>
      <c r="FK454" s="184"/>
      <c r="FL454" s="184"/>
      <c r="FM454" s="184"/>
      <c r="FN454" s="184"/>
      <c r="FO454" s="184"/>
      <c r="FP454" s="184"/>
      <c r="FQ454" s="184"/>
      <c r="FR454" s="184"/>
      <c r="FS454" s="184"/>
      <c r="FT454" s="184"/>
      <c r="FU454" s="184"/>
      <c r="FV454" s="184"/>
      <c r="FW454" s="184"/>
      <c r="FX454" s="184"/>
      <c r="FY454" s="184"/>
      <c r="FZ454" s="184"/>
      <c r="GA454" s="184"/>
      <c r="GB454" s="184"/>
      <c r="GC454" s="184"/>
      <c r="GD454" s="184"/>
      <c r="GE454" s="184"/>
      <c r="GF454" s="184"/>
      <c r="GG454" s="184"/>
      <c r="GH454" s="184"/>
      <c r="GI454" s="184"/>
      <c r="GJ454" s="184"/>
      <c r="GK454" s="184"/>
      <c r="GL454" s="184"/>
      <c r="GM454" s="184"/>
      <c r="GN454" s="184"/>
      <c r="GO454" s="184"/>
      <c r="GP454" s="184"/>
      <c r="GQ454" s="184"/>
      <c r="GR454" s="184"/>
      <c r="GS454" s="184"/>
      <c r="GT454" s="184"/>
      <c r="GU454" s="184"/>
      <c r="GV454" s="184"/>
      <c r="GW454" s="184"/>
      <c r="GX454" s="184"/>
      <c r="GY454" s="184"/>
      <c r="GZ454" s="184"/>
      <c r="HA454" s="184"/>
      <c r="HB454" s="184"/>
      <c r="HC454" s="184"/>
      <c r="HD454" s="184"/>
      <c r="HE454" s="184"/>
      <c r="HF454" s="184"/>
      <c r="HG454" s="184"/>
      <c r="HH454" s="184"/>
      <c r="HI454" s="184"/>
      <c r="HJ454" s="184"/>
      <c r="HK454" s="184"/>
      <c r="HL454" s="184"/>
      <c r="HM454" s="184"/>
      <c r="HN454" s="184"/>
      <c r="HO454" s="184"/>
      <c r="HP454" s="184"/>
      <c r="HQ454" s="184"/>
      <c r="HR454" s="184"/>
      <c r="HS454" s="184"/>
      <c r="HT454" s="184"/>
      <c r="HU454" s="184"/>
      <c r="HV454" s="184"/>
      <c r="HW454" s="184"/>
      <c r="HX454" s="184"/>
      <c r="HY454" s="184"/>
      <c r="HZ454" s="184"/>
      <c r="IA454" s="184"/>
      <c r="IB454" s="184"/>
    </row>
    <row r="455" spans="3:236" ht="13.15" customHeight="1">
      <c r="C455" s="182"/>
      <c r="D455" s="183"/>
      <c r="E455" s="184"/>
      <c r="F455" s="184"/>
      <c r="G455" s="184"/>
      <c r="H455" s="184"/>
      <c r="I455" s="184"/>
      <c r="J455" s="184"/>
      <c r="K455" s="184"/>
      <c r="L455" s="184"/>
      <c r="M455" s="185"/>
      <c r="CM455" s="184"/>
      <c r="CN455" s="184"/>
      <c r="CO455" s="184"/>
      <c r="CP455" s="184"/>
      <c r="CQ455" s="184"/>
      <c r="CR455" s="184"/>
      <c r="CS455" s="184"/>
      <c r="CT455" s="184"/>
      <c r="CU455" s="184"/>
      <c r="CV455" s="184"/>
      <c r="CW455" s="184"/>
      <c r="CX455" s="184"/>
      <c r="CY455" s="184"/>
      <c r="CZ455" s="184"/>
      <c r="DA455" s="184"/>
      <c r="DB455" s="184"/>
      <c r="DC455" s="184"/>
      <c r="DD455" s="184"/>
      <c r="DE455" s="184"/>
      <c r="DF455" s="184"/>
      <c r="DG455" s="184"/>
      <c r="DH455" s="184"/>
      <c r="DI455" s="184"/>
      <c r="DJ455" s="184"/>
      <c r="DK455" s="184"/>
      <c r="DL455" s="184"/>
      <c r="DM455" s="184"/>
      <c r="DN455" s="184"/>
      <c r="DO455" s="184"/>
      <c r="DP455" s="184"/>
      <c r="DQ455" s="184"/>
      <c r="DR455" s="184"/>
      <c r="DS455" s="184"/>
      <c r="DT455" s="184"/>
      <c r="DU455" s="184"/>
      <c r="DV455" s="184"/>
      <c r="DW455" s="184"/>
      <c r="DX455" s="184"/>
      <c r="DY455" s="184"/>
      <c r="DZ455" s="184"/>
      <c r="EA455" s="184"/>
      <c r="EB455" s="184"/>
      <c r="EC455" s="184"/>
      <c r="ED455" s="184"/>
      <c r="EE455" s="184"/>
      <c r="EF455" s="184"/>
      <c r="EG455" s="184"/>
      <c r="EH455" s="184"/>
      <c r="EI455" s="184"/>
      <c r="EJ455" s="184"/>
      <c r="EK455" s="184"/>
      <c r="EL455" s="184"/>
      <c r="EM455" s="184"/>
      <c r="EN455" s="184"/>
      <c r="EO455" s="184"/>
      <c r="EP455" s="184"/>
      <c r="EQ455" s="184"/>
      <c r="ER455" s="184"/>
      <c r="ES455" s="184"/>
      <c r="ET455" s="184"/>
      <c r="EU455" s="184"/>
      <c r="EV455" s="184"/>
      <c r="EW455" s="184"/>
      <c r="EX455" s="184"/>
      <c r="EY455" s="184"/>
      <c r="EZ455" s="184"/>
      <c r="FA455" s="184"/>
      <c r="FB455" s="184"/>
      <c r="FC455" s="184"/>
      <c r="FD455" s="184"/>
      <c r="FE455" s="184"/>
      <c r="FF455" s="184"/>
      <c r="FG455" s="184"/>
      <c r="FH455" s="184"/>
      <c r="FI455" s="184"/>
      <c r="FJ455" s="184"/>
      <c r="FK455" s="184"/>
      <c r="FL455" s="184"/>
      <c r="FM455" s="184"/>
      <c r="FN455" s="184"/>
      <c r="FO455" s="184"/>
      <c r="FP455" s="184"/>
      <c r="FQ455" s="184"/>
      <c r="FR455" s="184"/>
      <c r="FS455" s="184"/>
      <c r="FT455" s="184"/>
      <c r="FU455" s="184"/>
      <c r="FV455" s="184"/>
      <c r="FW455" s="184"/>
      <c r="FX455" s="184"/>
      <c r="FY455" s="184"/>
      <c r="FZ455" s="184"/>
      <c r="GA455" s="184"/>
      <c r="GB455" s="184"/>
      <c r="GC455" s="184"/>
      <c r="GD455" s="184"/>
      <c r="GE455" s="184"/>
      <c r="GF455" s="184"/>
      <c r="GG455" s="184"/>
      <c r="GH455" s="184"/>
      <c r="GI455" s="184"/>
      <c r="GJ455" s="184"/>
      <c r="GK455" s="184"/>
      <c r="GL455" s="184"/>
      <c r="GM455" s="184"/>
      <c r="GN455" s="184"/>
      <c r="GO455" s="184"/>
      <c r="GP455" s="184"/>
      <c r="GQ455" s="184"/>
      <c r="GR455" s="184"/>
      <c r="GS455" s="184"/>
      <c r="GT455" s="184"/>
      <c r="GU455" s="184"/>
      <c r="GV455" s="184"/>
      <c r="GW455" s="184"/>
      <c r="GX455" s="184"/>
      <c r="GY455" s="184"/>
      <c r="GZ455" s="184"/>
      <c r="HA455" s="184"/>
      <c r="HB455" s="184"/>
      <c r="HC455" s="184"/>
      <c r="HD455" s="184"/>
      <c r="HE455" s="184"/>
      <c r="HF455" s="184"/>
      <c r="HG455" s="184"/>
      <c r="HH455" s="184"/>
      <c r="HI455" s="184"/>
      <c r="HJ455" s="184"/>
      <c r="HK455" s="184"/>
      <c r="HL455" s="184"/>
      <c r="HM455" s="184"/>
      <c r="HN455" s="184"/>
      <c r="HO455" s="184"/>
      <c r="HP455" s="184"/>
      <c r="HQ455" s="184"/>
      <c r="HR455" s="184"/>
      <c r="HS455" s="184"/>
      <c r="HT455" s="184"/>
      <c r="HU455" s="184"/>
      <c r="HV455" s="184"/>
      <c r="HW455" s="184"/>
      <c r="HX455" s="184"/>
      <c r="HY455" s="184"/>
      <c r="HZ455" s="184"/>
      <c r="IA455" s="184"/>
      <c r="IB455" s="184"/>
    </row>
    <row r="456" spans="3:236" ht="13.15" customHeight="1">
      <c r="C456" s="182"/>
      <c r="D456" s="183"/>
      <c r="E456" s="184"/>
      <c r="F456" s="184"/>
      <c r="G456" s="184"/>
      <c r="H456" s="184"/>
      <c r="I456" s="184"/>
      <c r="J456" s="184"/>
      <c r="K456" s="184"/>
      <c r="L456" s="184"/>
      <c r="M456" s="185"/>
      <c r="CM456" s="184"/>
      <c r="CN456" s="184"/>
      <c r="CO456" s="184"/>
      <c r="CP456" s="184"/>
      <c r="CQ456" s="184"/>
      <c r="CR456" s="184"/>
      <c r="CS456" s="184"/>
      <c r="CT456" s="184"/>
      <c r="CU456" s="184"/>
      <c r="CV456" s="184"/>
      <c r="CW456" s="184"/>
      <c r="CX456" s="184"/>
      <c r="CY456" s="184"/>
      <c r="CZ456" s="184"/>
      <c r="DA456" s="184"/>
      <c r="DB456" s="184"/>
      <c r="DC456" s="184"/>
      <c r="DD456" s="184"/>
      <c r="DE456" s="184"/>
      <c r="DF456" s="184"/>
      <c r="DG456" s="184"/>
      <c r="DH456" s="184"/>
      <c r="DI456" s="184"/>
      <c r="DJ456" s="184"/>
      <c r="DK456" s="184"/>
      <c r="DL456" s="184"/>
      <c r="DM456" s="184"/>
      <c r="DN456" s="184"/>
      <c r="DO456" s="184"/>
      <c r="DP456" s="184"/>
      <c r="DQ456" s="184"/>
      <c r="DR456" s="184"/>
      <c r="DS456" s="184"/>
      <c r="DT456" s="184"/>
      <c r="DU456" s="184"/>
      <c r="DV456" s="184"/>
      <c r="DW456" s="184"/>
      <c r="DX456" s="184"/>
      <c r="DY456" s="184"/>
      <c r="DZ456" s="184"/>
      <c r="EA456" s="184"/>
      <c r="EB456" s="184"/>
      <c r="EC456" s="184"/>
      <c r="ED456" s="184"/>
      <c r="EE456" s="184"/>
      <c r="EF456" s="184"/>
      <c r="EG456" s="184"/>
      <c r="EH456" s="184"/>
      <c r="EI456" s="184"/>
      <c r="EJ456" s="184"/>
      <c r="EK456" s="184"/>
      <c r="EL456" s="184"/>
      <c r="EM456" s="184"/>
      <c r="EN456" s="184"/>
      <c r="EO456" s="184"/>
      <c r="EP456" s="184"/>
      <c r="EQ456" s="184"/>
      <c r="ER456" s="184"/>
      <c r="ES456" s="184"/>
      <c r="ET456" s="184"/>
      <c r="EU456" s="184"/>
      <c r="EV456" s="184"/>
      <c r="EW456" s="184"/>
      <c r="EX456" s="184"/>
      <c r="EY456" s="184"/>
      <c r="EZ456" s="184"/>
      <c r="FA456" s="184"/>
      <c r="FB456" s="184"/>
      <c r="FC456" s="184"/>
      <c r="FD456" s="184"/>
      <c r="FE456" s="184"/>
      <c r="FF456" s="184"/>
      <c r="FG456" s="184"/>
      <c r="FH456" s="184"/>
      <c r="FI456" s="184"/>
      <c r="FJ456" s="184"/>
      <c r="FK456" s="184"/>
      <c r="FL456" s="184"/>
      <c r="FM456" s="184"/>
      <c r="FN456" s="184"/>
      <c r="FO456" s="184"/>
      <c r="FP456" s="184"/>
      <c r="FQ456" s="184"/>
      <c r="FR456" s="184"/>
      <c r="FS456" s="184"/>
      <c r="FT456" s="184"/>
      <c r="FU456" s="184"/>
      <c r="FV456" s="184"/>
      <c r="FW456" s="184"/>
      <c r="FX456" s="184"/>
      <c r="FY456" s="184"/>
      <c r="FZ456" s="184"/>
      <c r="GA456" s="184"/>
      <c r="GB456" s="184"/>
      <c r="GC456" s="184"/>
      <c r="GD456" s="184"/>
      <c r="GE456" s="184"/>
      <c r="GF456" s="184"/>
      <c r="GG456" s="184"/>
      <c r="GH456" s="184"/>
      <c r="GI456" s="184"/>
      <c r="GJ456" s="184"/>
      <c r="GK456" s="184"/>
      <c r="GL456" s="184"/>
      <c r="GM456" s="184"/>
      <c r="GN456" s="184"/>
      <c r="GO456" s="184"/>
      <c r="GP456" s="184"/>
      <c r="GQ456" s="184"/>
      <c r="GR456" s="184"/>
      <c r="GS456" s="184"/>
      <c r="GT456" s="184"/>
      <c r="GU456" s="184"/>
      <c r="GV456" s="184"/>
      <c r="GW456" s="184"/>
      <c r="GX456" s="184"/>
      <c r="GY456" s="184"/>
      <c r="GZ456" s="184"/>
      <c r="HA456" s="184"/>
      <c r="HB456" s="184"/>
      <c r="HC456" s="184"/>
      <c r="HD456" s="184"/>
      <c r="HE456" s="184"/>
      <c r="HF456" s="184"/>
      <c r="HG456" s="184"/>
      <c r="HH456" s="184"/>
      <c r="HI456" s="184"/>
      <c r="HJ456" s="184"/>
      <c r="HK456" s="184"/>
      <c r="HL456" s="184"/>
      <c r="HM456" s="184"/>
      <c r="HN456" s="184"/>
      <c r="HO456" s="184"/>
      <c r="HP456" s="184"/>
      <c r="HQ456" s="184"/>
      <c r="HR456" s="184"/>
      <c r="HS456" s="184"/>
      <c r="HT456" s="184"/>
      <c r="HU456" s="184"/>
      <c r="HV456" s="184"/>
      <c r="HW456" s="184"/>
      <c r="HX456" s="184"/>
      <c r="HY456" s="184"/>
      <c r="HZ456" s="184"/>
      <c r="IA456" s="184"/>
      <c r="IB456" s="184"/>
    </row>
    <row r="457" spans="3:236" ht="13.15" customHeight="1">
      <c r="C457" s="182"/>
      <c r="D457" s="183"/>
      <c r="E457" s="184"/>
      <c r="F457" s="184"/>
      <c r="G457" s="184"/>
      <c r="H457" s="184"/>
      <c r="I457" s="184"/>
      <c r="J457" s="184"/>
      <c r="K457" s="184"/>
      <c r="L457" s="184"/>
      <c r="M457" s="185"/>
      <c r="CM457" s="184"/>
      <c r="CN457" s="184"/>
      <c r="CO457" s="184"/>
      <c r="CP457" s="184"/>
      <c r="CQ457" s="184"/>
      <c r="CR457" s="184"/>
      <c r="CS457" s="184"/>
      <c r="CT457" s="184"/>
      <c r="CU457" s="184"/>
      <c r="CV457" s="184"/>
      <c r="CW457" s="184"/>
      <c r="CX457" s="184"/>
      <c r="CY457" s="184"/>
      <c r="CZ457" s="184"/>
      <c r="DA457" s="184"/>
      <c r="DB457" s="184"/>
      <c r="DC457" s="184"/>
      <c r="DD457" s="184"/>
      <c r="DE457" s="184"/>
      <c r="DF457" s="184"/>
      <c r="DG457" s="184"/>
      <c r="DH457" s="184"/>
      <c r="DI457" s="184"/>
      <c r="DJ457" s="184"/>
      <c r="DK457" s="184"/>
      <c r="DL457" s="184"/>
      <c r="DM457" s="184"/>
      <c r="DN457" s="184"/>
      <c r="DO457" s="184"/>
      <c r="DP457" s="184"/>
      <c r="DQ457" s="184"/>
      <c r="DR457" s="184"/>
      <c r="DS457" s="184"/>
      <c r="DT457" s="184"/>
      <c r="DU457" s="184"/>
      <c r="DV457" s="184"/>
      <c r="DW457" s="184"/>
      <c r="DX457" s="184"/>
      <c r="DY457" s="184"/>
      <c r="DZ457" s="184"/>
      <c r="EA457" s="184"/>
      <c r="EB457" s="184"/>
      <c r="EC457" s="184"/>
      <c r="ED457" s="184"/>
      <c r="EE457" s="184"/>
      <c r="EF457" s="184"/>
      <c r="EG457" s="184"/>
      <c r="EH457" s="184"/>
      <c r="EI457" s="184"/>
      <c r="EJ457" s="184"/>
      <c r="EK457" s="184"/>
      <c r="EL457" s="184"/>
      <c r="EM457" s="184"/>
      <c r="EN457" s="184"/>
      <c r="EO457" s="184"/>
      <c r="EP457" s="184"/>
      <c r="EQ457" s="184"/>
      <c r="ER457" s="184"/>
      <c r="ES457" s="184"/>
      <c r="ET457" s="184"/>
      <c r="EU457" s="184"/>
      <c r="EV457" s="184"/>
      <c r="EW457" s="184"/>
      <c r="EX457" s="184"/>
      <c r="EY457" s="184"/>
      <c r="EZ457" s="184"/>
      <c r="FA457" s="184"/>
      <c r="FB457" s="184"/>
      <c r="FC457" s="184"/>
      <c r="FD457" s="184"/>
      <c r="FE457" s="184"/>
      <c r="FF457" s="184"/>
      <c r="FG457" s="184"/>
      <c r="FH457" s="184"/>
      <c r="FI457" s="184"/>
      <c r="FJ457" s="184"/>
      <c r="FK457" s="184"/>
      <c r="FL457" s="184"/>
      <c r="FM457" s="184"/>
      <c r="FN457" s="184"/>
      <c r="FO457" s="184"/>
      <c r="FP457" s="184"/>
      <c r="FQ457" s="184"/>
      <c r="FR457" s="184"/>
      <c r="FS457" s="184"/>
      <c r="FT457" s="184"/>
      <c r="FU457" s="184"/>
      <c r="FV457" s="184"/>
      <c r="FW457" s="184"/>
      <c r="FX457" s="184"/>
      <c r="FY457" s="184"/>
      <c r="FZ457" s="184"/>
      <c r="GA457" s="184"/>
      <c r="GB457" s="184"/>
      <c r="GC457" s="184"/>
      <c r="GD457" s="184"/>
      <c r="GE457" s="184"/>
      <c r="GF457" s="184"/>
      <c r="GG457" s="184"/>
      <c r="GH457" s="184"/>
      <c r="GI457" s="184"/>
      <c r="GJ457" s="184"/>
      <c r="GK457" s="184"/>
      <c r="GL457" s="184"/>
      <c r="GM457" s="184"/>
      <c r="GN457" s="184"/>
      <c r="GO457" s="184"/>
      <c r="GP457" s="184"/>
      <c r="GQ457" s="184"/>
      <c r="GR457" s="184"/>
      <c r="GS457" s="184"/>
      <c r="GT457" s="184"/>
      <c r="GU457" s="184"/>
      <c r="GV457" s="184"/>
      <c r="GW457" s="184"/>
      <c r="GX457" s="184"/>
      <c r="GY457" s="184"/>
      <c r="GZ457" s="184"/>
      <c r="HA457" s="184"/>
      <c r="HB457" s="184"/>
      <c r="HC457" s="184"/>
      <c r="HD457" s="184"/>
      <c r="HE457" s="184"/>
      <c r="HF457" s="184"/>
      <c r="HG457" s="184"/>
      <c r="HH457" s="184"/>
      <c r="HI457" s="184"/>
      <c r="HJ457" s="184"/>
      <c r="HK457" s="184"/>
      <c r="HL457" s="184"/>
      <c r="HM457" s="184"/>
      <c r="HN457" s="184"/>
      <c r="HO457" s="184"/>
      <c r="HP457" s="184"/>
      <c r="HQ457" s="184"/>
      <c r="HR457" s="184"/>
      <c r="HS457" s="184"/>
      <c r="HT457" s="184"/>
      <c r="HU457" s="184"/>
      <c r="HV457" s="184"/>
      <c r="HW457" s="184"/>
      <c r="HX457" s="184"/>
      <c r="HY457" s="184"/>
      <c r="HZ457" s="184"/>
      <c r="IA457" s="184"/>
      <c r="IB457" s="184"/>
    </row>
    <row r="458" spans="3:236" ht="13.15" customHeight="1">
      <c r="C458" s="182"/>
      <c r="D458" s="183"/>
      <c r="E458" s="184"/>
      <c r="F458" s="184"/>
      <c r="G458" s="184"/>
      <c r="H458" s="184"/>
      <c r="I458" s="184"/>
      <c r="J458" s="184"/>
      <c r="K458" s="184"/>
      <c r="L458" s="184"/>
      <c r="M458" s="185"/>
      <c r="CM458" s="184"/>
      <c r="CN458" s="184"/>
      <c r="CO458" s="184"/>
      <c r="CP458" s="184"/>
      <c r="CQ458" s="184"/>
      <c r="CR458" s="184"/>
      <c r="CS458" s="184"/>
      <c r="CT458" s="184"/>
      <c r="CU458" s="184"/>
      <c r="CV458" s="184"/>
      <c r="CW458" s="184"/>
      <c r="CX458" s="184"/>
      <c r="CY458" s="184"/>
      <c r="CZ458" s="184"/>
      <c r="DA458" s="184"/>
      <c r="DB458" s="184"/>
      <c r="DC458" s="184"/>
      <c r="DD458" s="184"/>
      <c r="DE458" s="184"/>
      <c r="DF458" s="184"/>
      <c r="DG458" s="184"/>
      <c r="DH458" s="184"/>
      <c r="DI458" s="184"/>
      <c r="DJ458" s="184"/>
      <c r="DK458" s="184"/>
      <c r="DL458" s="184"/>
      <c r="DM458" s="184"/>
      <c r="DN458" s="184"/>
      <c r="DO458" s="184"/>
      <c r="DP458" s="184"/>
      <c r="DQ458" s="184"/>
      <c r="DR458" s="184"/>
      <c r="DS458" s="184"/>
      <c r="DT458" s="184"/>
      <c r="DU458" s="184"/>
      <c r="DV458" s="184"/>
      <c r="DW458" s="184"/>
      <c r="DX458" s="184"/>
      <c r="DY458" s="184"/>
      <c r="DZ458" s="184"/>
      <c r="EA458" s="184"/>
      <c r="EB458" s="184"/>
      <c r="EC458" s="184"/>
      <c r="ED458" s="184"/>
      <c r="EE458" s="184"/>
      <c r="EF458" s="184"/>
      <c r="EG458" s="184"/>
      <c r="EH458" s="184"/>
      <c r="EI458" s="184"/>
      <c r="EJ458" s="184"/>
      <c r="EK458" s="184"/>
      <c r="EL458" s="184"/>
      <c r="EM458" s="184"/>
      <c r="EN458" s="184"/>
      <c r="EO458" s="184"/>
      <c r="EP458" s="184"/>
      <c r="EQ458" s="184"/>
      <c r="ER458" s="184"/>
      <c r="ES458" s="184"/>
      <c r="ET458" s="184"/>
      <c r="EU458" s="184"/>
      <c r="EV458" s="184"/>
      <c r="EW458" s="184"/>
      <c r="EX458" s="184"/>
      <c r="EY458" s="184"/>
      <c r="EZ458" s="184"/>
      <c r="FA458" s="184"/>
      <c r="FB458" s="184"/>
      <c r="FC458" s="184"/>
      <c r="FD458" s="184"/>
      <c r="FE458" s="184"/>
      <c r="FF458" s="184"/>
      <c r="FG458" s="184"/>
      <c r="FH458" s="184"/>
      <c r="FI458" s="184"/>
      <c r="FJ458" s="184"/>
      <c r="FK458" s="184"/>
      <c r="FL458" s="184"/>
      <c r="FM458" s="184"/>
      <c r="FN458" s="184"/>
      <c r="FO458" s="184"/>
      <c r="FP458" s="184"/>
      <c r="FQ458" s="184"/>
      <c r="FR458" s="184"/>
      <c r="FS458" s="184"/>
      <c r="FT458" s="184"/>
      <c r="FU458" s="184"/>
      <c r="FV458" s="184"/>
      <c r="FW458" s="184"/>
      <c r="FX458" s="184"/>
      <c r="FY458" s="184"/>
      <c r="FZ458" s="184"/>
      <c r="GA458" s="184"/>
      <c r="GB458" s="184"/>
      <c r="GC458" s="184"/>
      <c r="GD458" s="184"/>
      <c r="GE458" s="184"/>
      <c r="GF458" s="184"/>
      <c r="GG458" s="184"/>
      <c r="GH458" s="184"/>
      <c r="GI458" s="184"/>
      <c r="GJ458" s="184"/>
      <c r="GK458" s="184"/>
      <c r="GL458" s="184"/>
      <c r="GM458" s="184"/>
      <c r="GN458" s="184"/>
      <c r="GO458" s="184"/>
      <c r="GP458" s="184"/>
      <c r="GQ458" s="184"/>
      <c r="GR458" s="184"/>
      <c r="GS458" s="184"/>
      <c r="GT458" s="184"/>
      <c r="GU458" s="184"/>
      <c r="GV458" s="184"/>
      <c r="GW458" s="184"/>
      <c r="GX458" s="184"/>
      <c r="GY458" s="184"/>
      <c r="GZ458" s="184"/>
      <c r="HA458" s="184"/>
      <c r="HB458" s="184"/>
      <c r="HC458" s="184"/>
      <c r="HD458" s="184"/>
      <c r="HE458" s="184"/>
      <c r="HF458" s="184"/>
      <c r="HG458" s="184"/>
      <c r="HH458" s="184"/>
      <c r="HI458" s="184"/>
      <c r="HJ458" s="184"/>
      <c r="HK458" s="184"/>
      <c r="HL458" s="184"/>
      <c r="HM458" s="184"/>
      <c r="HN458" s="184"/>
      <c r="HO458" s="184"/>
      <c r="HP458" s="184"/>
      <c r="HQ458" s="184"/>
      <c r="HR458" s="184"/>
      <c r="HS458" s="184"/>
      <c r="HT458" s="184"/>
      <c r="HU458" s="184"/>
      <c r="HV458" s="184"/>
      <c r="HW458" s="184"/>
      <c r="HX458" s="184"/>
      <c r="HY458" s="184"/>
      <c r="HZ458" s="184"/>
      <c r="IA458" s="184"/>
      <c r="IB458" s="184"/>
    </row>
    <row r="459" spans="3:236" ht="13.15" customHeight="1">
      <c r="C459" s="182"/>
      <c r="D459" s="183"/>
      <c r="E459" s="184"/>
      <c r="F459" s="184"/>
      <c r="G459" s="184"/>
      <c r="H459" s="184"/>
      <c r="I459" s="184"/>
      <c r="J459" s="184"/>
      <c r="K459" s="184"/>
      <c r="L459" s="184"/>
      <c r="M459" s="185"/>
      <c r="CM459" s="184"/>
      <c r="CN459" s="184"/>
      <c r="CO459" s="184"/>
      <c r="CP459" s="184"/>
      <c r="CQ459" s="184"/>
      <c r="CR459" s="184"/>
      <c r="CS459" s="184"/>
      <c r="CT459" s="184"/>
      <c r="CU459" s="184"/>
      <c r="CV459" s="184"/>
      <c r="CW459" s="184"/>
      <c r="CX459" s="184"/>
      <c r="CY459" s="184"/>
      <c r="CZ459" s="184"/>
      <c r="DA459" s="184"/>
      <c r="DB459" s="184"/>
      <c r="DC459" s="184"/>
      <c r="DD459" s="184"/>
      <c r="DE459" s="184"/>
      <c r="DF459" s="184"/>
      <c r="DG459" s="184"/>
      <c r="DH459" s="184"/>
      <c r="DI459" s="184"/>
      <c r="DJ459" s="184"/>
      <c r="DK459" s="184"/>
      <c r="DL459" s="184"/>
      <c r="DM459" s="184"/>
      <c r="DN459" s="184"/>
      <c r="DO459" s="184"/>
      <c r="DP459" s="184"/>
      <c r="DQ459" s="184"/>
      <c r="DR459" s="184"/>
      <c r="DS459" s="184"/>
      <c r="DT459" s="184"/>
      <c r="DU459" s="184"/>
      <c r="DV459" s="184"/>
      <c r="DW459" s="184"/>
      <c r="DX459" s="184"/>
      <c r="DY459" s="184"/>
      <c r="DZ459" s="184"/>
      <c r="EA459" s="184"/>
      <c r="EB459" s="184"/>
      <c r="EC459" s="184"/>
      <c r="ED459" s="184"/>
      <c r="EE459" s="184"/>
      <c r="EF459" s="184"/>
      <c r="EG459" s="184"/>
      <c r="EH459" s="184"/>
      <c r="EI459" s="184"/>
      <c r="EJ459" s="184"/>
      <c r="EK459" s="184"/>
      <c r="EL459" s="184"/>
      <c r="EM459" s="184"/>
      <c r="EN459" s="184"/>
      <c r="EO459" s="184"/>
      <c r="EP459" s="184"/>
      <c r="EQ459" s="184"/>
      <c r="ER459" s="184"/>
      <c r="ES459" s="184"/>
      <c r="ET459" s="184"/>
      <c r="EU459" s="184"/>
      <c r="EV459" s="184"/>
      <c r="EW459" s="184"/>
      <c r="EX459" s="184"/>
      <c r="EY459" s="184"/>
      <c r="EZ459" s="184"/>
      <c r="FA459" s="184"/>
      <c r="FB459" s="184"/>
      <c r="FC459" s="184"/>
      <c r="FD459" s="184"/>
      <c r="FE459" s="184"/>
      <c r="FF459" s="184"/>
      <c r="FG459" s="184"/>
      <c r="FH459" s="184"/>
      <c r="FI459" s="184"/>
      <c r="FJ459" s="184"/>
      <c r="FK459" s="184"/>
      <c r="FL459" s="184"/>
      <c r="FM459" s="184"/>
      <c r="FN459" s="184"/>
      <c r="FO459" s="184"/>
      <c r="FP459" s="184"/>
      <c r="FQ459" s="184"/>
      <c r="FR459" s="184"/>
      <c r="FS459" s="184"/>
      <c r="FT459" s="184"/>
      <c r="FU459" s="184"/>
      <c r="FV459" s="184"/>
      <c r="FW459" s="184"/>
      <c r="FX459" s="184"/>
      <c r="FY459" s="184"/>
      <c r="FZ459" s="184"/>
      <c r="GA459" s="184"/>
      <c r="GB459" s="184"/>
      <c r="GC459" s="184"/>
      <c r="GD459" s="184"/>
      <c r="GE459" s="184"/>
      <c r="GF459" s="184"/>
      <c r="GG459" s="184"/>
      <c r="GH459" s="184"/>
      <c r="GI459" s="184"/>
      <c r="GJ459" s="184"/>
      <c r="GK459" s="184"/>
      <c r="GL459" s="184"/>
      <c r="GM459" s="184"/>
      <c r="GN459" s="184"/>
      <c r="GO459" s="184"/>
      <c r="GP459" s="184"/>
      <c r="GQ459" s="184"/>
      <c r="GR459" s="184"/>
      <c r="GS459" s="184"/>
      <c r="GT459" s="184"/>
      <c r="GU459" s="184"/>
      <c r="GV459" s="184"/>
      <c r="GW459" s="184"/>
      <c r="GX459" s="184"/>
      <c r="GY459" s="184"/>
      <c r="GZ459" s="184"/>
      <c r="HA459" s="184"/>
      <c r="HB459" s="184"/>
      <c r="HC459" s="184"/>
      <c r="HD459" s="184"/>
      <c r="HE459" s="184"/>
      <c r="HF459" s="184"/>
      <c r="HG459" s="184"/>
      <c r="HH459" s="184"/>
      <c r="HI459" s="184"/>
      <c r="HJ459" s="184"/>
      <c r="HK459" s="184"/>
      <c r="HL459" s="184"/>
      <c r="HM459" s="184"/>
      <c r="HN459" s="184"/>
      <c r="HO459" s="184"/>
      <c r="HP459" s="184"/>
      <c r="HQ459" s="184"/>
      <c r="HR459" s="184"/>
      <c r="HS459" s="184"/>
      <c r="HT459" s="184"/>
      <c r="HU459" s="184"/>
      <c r="HV459" s="184"/>
      <c r="HW459" s="184"/>
      <c r="HX459" s="184"/>
      <c r="HY459" s="184"/>
      <c r="HZ459" s="184"/>
      <c r="IA459" s="184"/>
      <c r="IB459" s="184"/>
    </row>
    <row r="460" spans="3:236" ht="13.15" customHeight="1">
      <c r="C460" s="182"/>
      <c r="D460" s="183"/>
      <c r="E460" s="184"/>
      <c r="F460" s="184"/>
      <c r="G460" s="184"/>
      <c r="H460" s="184"/>
      <c r="I460" s="184"/>
      <c r="J460" s="184"/>
      <c r="K460" s="184"/>
      <c r="L460" s="184"/>
      <c r="M460" s="185"/>
      <c r="CM460" s="184"/>
      <c r="CN460" s="184"/>
      <c r="CO460" s="184"/>
      <c r="CP460" s="184"/>
      <c r="CQ460" s="184"/>
      <c r="CR460" s="184"/>
      <c r="CS460" s="184"/>
      <c r="CT460" s="184"/>
      <c r="CU460" s="184"/>
      <c r="CV460" s="184"/>
      <c r="CW460" s="184"/>
      <c r="CX460" s="184"/>
      <c r="CY460" s="184"/>
      <c r="CZ460" s="184"/>
      <c r="DA460" s="184"/>
      <c r="DB460" s="184"/>
      <c r="DC460" s="184"/>
      <c r="DD460" s="184"/>
      <c r="DE460" s="184"/>
      <c r="DF460" s="184"/>
      <c r="DG460" s="184"/>
      <c r="DH460" s="184"/>
      <c r="DI460" s="184"/>
      <c r="DJ460" s="184"/>
      <c r="DK460" s="184"/>
      <c r="DL460" s="184"/>
      <c r="DM460" s="184"/>
      <c r="DN460" s="184"/>
      <c r="DO460" s="184"/>
      <c r="DP460" s="184"/>
      <c r="DQ460" s="184"/>
      <c r="DR460" s="184"/>
      <c r="DS460" s="184"/>
      <c r="DT460" s="184"/>
      <c r="DU460" s="184"/>
      <c r="DV460" s="184"/>
      <c r="DW460" s="184"/>
      <c r="DX460" s="184"/>
      <c r="DY460" s="184"/>
      <c r="DZ460" s="184"/>
      <c r="EA460" s="184"/>
      <c r="EB460" s="184"/>
      <c r="EC460" s="184"/>
      <c r="ED460" s="184"/>
      <c r="EE460" s="184"/>
      <c r="EF460" s="184"/>
      <c r="EG460" s="184"/>
      <c r="EH460" s="184"/>
      <c r="EI460" s="184"/>
      <c r="EJ460" s="184"/>
      <c r="EK460" s="184"/>
      <c r="EL460" s="184"/>
      <c r="EM460" s="184"/>
      <c r="EN460" s="184"/>
      <c r="EO460" s="184"/>
      <c r="EP460" s="184"/>
      <c r="EQ460" s="184"/>
      <c r="ER460" s="184"/>
      <c r="ES460" s="184"/>
      <c r="ET460" s="184"/>
      <c r="EU460" s="184"/>
      <c r="EV460" s="184"/>
      <c r="EW460" s="184"/>
      <c r="EX460" s="184"/>
      <c r="EY460" s="184"/>
      <c r="EZ460" s="184"/>
      <c r="FA460" s="184"/>
      <c r="FB460" s="184"/>
      <c r="FC460" s="184"/>
      <c r="FD460" s="184"/>
      <c r="FE460" s="184"/>
      <c r="FF460" s="184"/>
      <c r="FG460" s="184"/>
      <c r="FH460" s="184"/>
      <c r="FI460" s="184"/>
      <c r="FJ460" s="184"/>
      <c r="FK460" s="184"/>
      <c r="FL460" s="184"/>
      <c r="FM460" s="184"/>
      <c r="FN460" s="184"/>
      <c r="FO460" s="184"/>
      <c r="FP460" s="184"/>
      <c r="FQ460" s="184"/>
      <c r="FR460" s="184"/>
      <c r="FS460" s="184"/>
      <c r="FT460" s="184"/>
      <c r="FU460" s="184"/>
      <c r="FV460" s="184"/>
      <c r="FW460" s="184"/>
      <c r="FX460" s="184"/>
      <c r="FY460" s="184"/>
      <c r="FZ460" s="184"/>
      <c r="GA460" s="184"/>
      <c r="GB460" s="184"/>
      <c r="GC460" s="184"/>
      <c r="GD460" s="184"/>
      <c r="GE460" s="184"/>
      <c r="GF460" s="184"/>
      <c r="GG460" s="184"/>
      <c r="GH460" s="184"/>
      <c r="GI460" s="184"/>
      <c r="GJ460" s="184"/>
      <c r="GK460" s="184"/>
      <c r="GL460" s="184"/>
      <c r="GM460" s="184"/>
      <c r="GN460" s="184"/>
      <c r="GO460" s="184"/>
      <c r="GP460" s="184"/>
      <c r="GQ460" s="184"/>
      <c r="GR460" s="184"/>
      <c r="GS460" s="184"/>
      <c r="GT460" s="184"/>
      <c r="GU460" s="184"/>
      <c r="GV460" s="184"/>
      <c r="GW460" s="184"/>
      <c r="GX460" s="184"/>
      <c r="GY460" s="184"/>
      <c r="GZ460" s="184"/>
      <c r="HA460" s="184"/>
      <c r="HB460" s="184"/>
      <c r="HC460" s="184"/>
      <c r="HD460" s="184"/>
      <c r="HE460" s="184"/>
      <c r="HF460" s="184"/>
      <c r="HG460" s="184"/>
      <c r="HH460" s="184"/>
      <c r="HI460" s="184"/>
      <c r="HJ460" s="184"/>
      <c r="HK460" s="184"/>
      <c r="HL460" s="184"/>
      <c r="HM460" s="184"/>
      <c r="HN460" s="184"/>
      <c r="HO460" s="184"/>
      <c r="HP460" s="184"/>
      <c r="HQ460" s="184"/>
      <c r="HR460" s="184"/>
      <c r="HS460" s="184"/>
      <c r="HT460" s="184"/>
      <c r="HU460" s="184"/>
      <c r="HV460" s="184"/>
      <c r="HW460" s="184"/>
      <c r="HX460" s="184"/>
      <c r="HY460" s="184"/>
      <c r="HZ460" s="184"/>
      <c r="IA460" s="184"/>
      <c r="IB460" s="184"/>
    </row>
    <row r="461" spans="3:236" ht="13.15" customHeight="1">
      <c r="C461" s="182"/>
      <c r="D461" s="183"/>
      <c r="E461" s="184"/>
      <c r="F461" s="184"/>
      <c r="G461" s="184"/>
      <c r="H461" s="184"/>
      <c r="I461" s="184"/>
      <c r="J461" s="184"/>
      <c r="K461" s="184"/>
      <c r="L461" s="184"/>
      <c r="M461" s="185"/>
      <c r="CM461" s="184"/>
      <c r="CN461" s="184"/>
      <c r="CO461" s="184"/>
      <c r="CP461" s="184"/>
      <c r="CQ461" s="184"/>
      <c r="CR461" s="184"/>
      <c r="CS461" s="184"/>
      <c r="CT461" s="184"/>
      <c r="CU461" s="184"/>
      <c r="CV461" s="184"/>
      <c r="CW461" s="184"/>
      <c r="CX461" s="184"/>
      <c r="CY461" s="184"/>
      <c r="CZ461" s="184"/>
      <c r="DA461" s="184"/>
      <c r="DB461" s="184"/>
      <c r="DC461" s="184"/>
      <c r="DD461" s="184"/>
      <c r="DE461" s="184"/>
      <c r="DF461" s="184"/>
      <c r="DG461" s="184"/>
      <c r="DH461" s="184"/>
      <c r="DI461" s="184"/>
      <c r="DJ461" s="184"/>
      <c r="DK461" s="184"/>
      <c r="DL461" s="184"/>
      <c r="DM461" s="184"/>
      <c r="DN461" s="184"/>
      <c r="DO461" s="184"/>
      <c r="DP461" s="184"/>
      <c r="DQ461" s="184"/>
      <c r="DR461" s="184"/>
      <c r="DS461" s="184"/>
      <c r="DT461" s="184"/>
      <c r="DU461" s="184"/>
      <c r="DV461" s="184"/>
      <c r="DW461" s="184"/>
      <c r="DX461" s="184"/>
      <c r="DY461" s="184"/>
      <c r="DZ461" s="184"/>
      <c r="EA461" s="184"/>
      <c r="EB461" s="184"/>
      <c r="EC461" s="184"/>
      <c r="ED461" s="184"/>
      <c r="EE461" s="184"/>
      <c r="EF461" s="184"/>
      <c r="EG461" s="184"/>
      <c r="EH461" s="184"/>
      <c r="EI461" s="184"/>
      <c r="EJ461" s="184"/>
      <c r="EK461" s="184"/>
      <c r="EL461" s="184"/>
      <c r="EM461" s="184"/>
      <c r="EN461" s="184"/>
      <c r="EO461" s="184"/>
      <c r="EP461" s="184"/>
      <c r="EQ461" s="184"/>
      <c r="ER461" s="184"/>
      <c r="ES461" s="184"/>
      <c r="ET461" s="184"/>
      <c r="EU461" s="184"/>
      <c r="EV461" s="184"/>
      <c r="EW461" s="184"/>
      <c r="EX461" s="184"/>
      <c r="EY461" s="184"/>
      <c r="EZ461" s="184"/>
      <c r="FA461" s="184"/>
      <c r="FB461" s="184"/>
      <c r="FC461" s="184"/>
      <c r="FD461" s="184"/>
      <c r="FE461" s="184"/>
      <c r="FF461" s="184"/>
      <c r="FG461" s="184"/>
      <c r="FH461" s="184"/>
      <c r="FI461" s="184"/>
      <c r="FJ461" s="184"/>
      <c r="FK461" s="184"/>
      <c r="FL461" s="184"/>
      <c r="FM461" s="184"/>
      <c r="FN461" s="184"/>
      <c r="FO461" s="184"/>
      <c r="FP461" s="184"/>
      <c r="FQ461" s="184"/>
      <c r="FR461" s="184"/>
      <c r="FS461" s="184"/>
      <c r="FT461" s="184"/>
      <c r="FU461" s="184"/>
      <c r="FV461" s="184"/>
      <c r="FW461" s="184"/>
      <c r="FX461" s="184"/>
      <c r="FY461" s="184"/>
      <c r="FZ461" s="184"/>
      <c r="GA461" s="184"/>
      <c r="GB461" s="184"/>
      <c r="GC461" s="184"/>
      <c r="GD461" s="184"/>
      <c r="GE461" s="184"/>
      <c r="GF461" s="184"/>
      <c r="GG461" s="184"/>
      <c r="GH461" s="184"/>
      <c r="GI461" s="184"/>
      <c r="GJ461" s="184"/>
      <c r="GK461" s="184"/>
      <c r="GL461" s="184"/>
      <c r="GM461" s="184"/>
      <c r="GN461" s="184"/>
      <c r="GO461" s="184"/>
      <c r="GP461" s="184"/>
      <c r="GQ461" s="184"/>
      <c r="GR461" s="184"/>
      <c r="GS461" s="184"/>
      <c r="GT461" s="184"/>
      <c r="GU461" s="184"/>
      <c r="GV461" s="184"/>
      <c r="GW461" s="184"/>
      <c r="GX461" s="184"/>
      <c r="GY461" s="184"/>
      <c r="GZ461" s="184"/>
      <c r="HA461" s="184"/>
      <c r="HB461" s="184"/>
      <c r="HC461" s="184"/>
      <c r="HD461" s="184"/>
      <c r="HE461" s="184"/>
      <c r="HF461" s="184"/>
      <c r="HG461" s="184"/>
      <c r="HH461" s="184"/>
      <c r="HI461" s="184"/>
      <c r="HJ461" s="184"/>
      <c r="HK461" s="184"/>
      <c r="HL461" s="184"/>
      <c r="HM461" s="184"/>
      <c r="HN461" s="184"/>
      <c r="HO461" s="184"/>
      <c r="HP461" s="184"/>
      <c r="HQ461" s="184"/>
      <c r="HR461" s="184"/>
      <c r="HS461" s="184"/>
      <c r="HT461" s="184"/>
      <c r="HU461" s="184"/>
      <c r="HV461" s="184"/>
      <c r="HW461" s="184"/>
      <c r="HX461" s="184"/>
      <c r="HY461" s="184"/>
      <c r="HZ461" s="184"/>
      <c r="IA461" s="184"/>
      <c r="IB461" s="184"/>
    </row>
    <row r="462" spans="3:236" ht="13.15" customHeight="1">
      <c r="C462" s="182"/>
      <c r="D462" s="183"/>
      <c r="E462" s="184"/>
      <c r="F462" s="184"/>
      <c r="G462" s="184"/>
      <c r="H462" s="184"/>
      <c r="I462" s="184"/>
      <c r="J462" s="184"/>
      <c r="K462" s="184"/>
      <c r="L462" s="184"/>
      <c r="M462" s="185"/>
      <c r="CM462" s="184"/>
      <c r="CN462" s="184"/>
      <c r="CO462" s="184"/>
      <c r="CP462" s="184"/>
      <c r="CQ462" s="184"/>
      <c r="CR462" s="184"/>
      <c r="CS462" s="184"/>
      <c r="CT462" s="184"/>
      <c r="CU462" s="184"/>
      <c r="CV462" s="184"/>
      <c r="CW462" s="184"/>
      <c r="CX462" s="184"/>
      <c r="CY462" s="184"/>
      <c r="CZ462" s="184"/>
      <c r="DA462" s="184"/>
      <c r="DB462" s="184"/>
      <c r="DC462" s="184"/>
      <c r="DD462" s="184"/>
      <c r="DE462" s="184"/>
      <c r="DF462" s="184"/>
      <c r="DG462" s="184"/>
      <c r="DH462" s="184"/>
      <c r="DI462" s="184"/>
      <c r="DJ462" s="184"/>
      <c r="DK462" s="184"/>
      <c r="DL462" s="184"/>
      <c r="DM462" s="184"/>
      <c r="DN462" s="184"/>
      <c r="DO462" s="184"/>
      <c r="DP462" s="184"/>
      <c r="DQ462" s="184"/>
      <c r="DR462" s="184"/>
      <c r="DS462" s="184"/>
      <c r="DT462" s="184"/>
      <c r="DU462" s="184"/>
      <c r="DV462" s="184"/>
      <c r="DW462" s="184"/>
      <c r="DX462" s="184"/>
      <c r="DY462" s="184"/>
      <c r="DZ462" s="184"/>
      <c r="EA462" s="184"/>
      <c r="EB462" s="184"/>
      <c r="EC462" s="184"/>
      <c r="ED462" s="184"/>
      <c r="EE462" s="184"/>
      <c r="EF462" s="184"/>
      <c r="EG462" s="184"/>
      <c r="EH462" s="184"/>
      <c r="EI462" s="184"/>
      <c r="EJ462" s="184"/>
      <c r="EK462" s="184"/>
      <c r="EL462" s="184"/>
      <c r="EM462" s="184"/>
      <c r="EN462" s="184"/>
      <c r="EO462" s="184"/>
      <c r="EP462" s="184"/>
      <c r="EQ462" s="184"/>
      <c r="ER462" s="184"/>
      <c r="ES462" s="184"/>
      <c r="ET462" s="184"/>
      <c r="EU462" s="184"/>
      <c r="EV462" s="184"/>
      <c r="EW462" s="184"/>
      <c r="EX462" s="184"/>
      <c r="EY462" s="184"/>
      <c r="EZ462" s="184"/>
      <c r="FA462" s="184"/>
      <c r="FB462" s="184"/>
      <c r="FC462" s="184"/>
      <c r="FD462" s="184"/>
      <c r="FE462" s="184"/>
      <c r="FF462" s="184"/>
      <c r="FG462" s="184"/>
      <c r="FH462" s="184"/>
      <c r="FI462" s="184"/>
      <c r="FJ462" s="184"/>
      <c r="FK462" s="184"/>
      <c r="FL462" s="184"/>
      <c r="FM462" s="184"/>
      <c r="FN462" s="184"/>
      <c r="FO462" s="184"/>
      <c r="FP462" s="184"/>
      <c r="FQ462" s="184"/>
      <c r="FR462" s="184"/>
      <c r="FS462" s="184"/>
      <c r="FT462" s="184"/>
      <c r="FU462" s="184"/>
      <c r="FV462" s="184"/>
      <c r="FW462" s="184"/>
      <c r="FX462" s="184"/>
      <c r="FY462" s="184"/>
      <c r="FZ462" s="184"/>
      <c r="GA462" s="184"/>
      <c r="GB462" s="184"/>
      <c r="GC462" s="184"/>
      <c r="GD462" s="184"/>
      <c r="GE462" s="184"/>
      <c r="GF462" s="184"/>
      <c r="GG462" s="184"/>
      <c r="GH462" s="184"/>
      <c r="GI462" s="184"/>
      <c r="GJ462" s="184"/>
      <c r="GK462" s="184"/>
      <c r="GL462" s="184"/>
      <c r="GM462" s="184"/>
      <c r="GN462" s="184"/>
      <c r="GO462" s="184"/>
      <c r="GP462" s="184"/>
      <c r="GQ462" s="184"/>
      <c r="GR462" s="184"/>
      <c r="GS462" s="184"/>
      <c r="GT462" s="184"/>
      <c r="GU462" s="184"/>
      <c r="GV462" s="184"/>
      <c r="GW462" s="184"/>
      <c r="GX462" s="184"/>
      <c r="GY462" s="184"/>
      <c r="GZ462" s="184"/>
      <c r="HA462" s="184"/>
      <c r="HB462" s="184"/>
      <c r="HC462" s="184"/>
      <c r="HD462" s="184"/>
      <c r="HE462" s="184"/>
      <c r="HF462" s="184"/>
      <c r="HG462" s="184"/>
      <c r="HH462" s="184"/>
      <c r="HI462" s="184"/>
      <c r="HJ462" s="184"/>
      <c r="HK462" s="184"/>
      <c r="HL462" s="184"/>
      <c r="HM462" s="184"/>
      <c r="HN462" s="184"/>
      <c r="HO462" s="184"/>
      <c r="HP462" s="184"/>
      <c r="HQ462" s="184"/>
      <c r="HR462" s="184"/>
      <c r="HS462" s="184"/>
      <c r="HT462" s="184"/>
      <c r="HU462" s="184"/>
      <c r="HV462" s="184"/>
      <c r="HW462" s="184"/>
      <c r="HX462" s="184"/>
      <c r="HY462" s="184"/>
      <c r="HZ462" s="184"/>
      <c r="IA462" s="184"/>
      <c r="IB462" s="184"/>
    </row>
    <row r="463" spans="3:236" ht="13.15" customHeight="1">
      <c r="C463" s="182"/>
      <c r="D463" s="183"/>
      <c r="E463" s="184"/>
      <c r="F463" s="184"/>
      <c r="G463" s="184"/>
      <c r="H463" s="184"/>
      <c r="I463" s="184"/>
      <c r="J463" s="184"/>
      <c r="K463" s="184"/>
      <c r="L463" s="184"/>
      <c r="M463" s="185"/>
      <c r="CM463" s="184"/>
      <c r="CN463" s="184"/>
      <c r="CO463" s="184"/>
      <c r="CP463" s="184"/>
      <c r="CQ463" s="184"/>
      <c r="CR463" s="184"/>
      <c r="CS463" s="184"/>
      <c r="CT463" s="184"/>
      <c r="CU463" s="184"/>
      <c r="CV463" s="184"/>
      <c r="CW463" s="184"/>
      <c r="CX463" s="184"/>
      <c r="CY463" s="184"/>
      <c r="CZ463" s="184"/>
      <c r="DA463" s="184"/>
      <c r="DB463" s="184"/>
      <c r="DC463" s="184"/>
      <c r="DD463" s="184"/>
      <c r="DE463" s="184"/>
      <c r="DF463" s="184"/>
      <c r="DG463" s="184"/>
      <c r="DH463" s="184"/>
      <c r="DI463" s="184"/>
      <c r="DJ463" s="184"/>
      <c r="DK463" s="184"/>
      <c r="DL463" s="184"/>
      <c r="DM463" s="184"/>
      <c r="DN463" s="184"/>
      <c r="DO463" s="184"/>
      <c r="DP463" s="184"/>
      <c r="DQ463" s="184"/>
      <c r="DR463" s="184"/>
      <c r="DS463" s="184"/>
      <c r="DT463" s="184"/>
      <c r="DU463" s="184"/>
      <c r="DV463" s="184"/>
      <c r="DW463" s="184"/>
      <c r="DX463" s="184"/>
      <c r="DY463" s="184"/>
      <c r="DZ463" s="184"/>
      <c r="EA463" s="184"/>
      <c r="EB463" s="184"/>
      <c r="EC463" s="184"/>
      <c r="ED463" s="184"/>
      <c r="EE463" s="184"/>
      <c r="EF463" s="184"/>
      <c r="EG463" s="184"/>
      <c r="EH463" s="184"/>
      <c r="EI463" s="184"/>
      <c r="EJ463" s="184"/>
      <c r="EK463" s="184"/>
      <c r="EL463" s="184"/>
      <c r="EM463" s="184"/>
      <c r="EN463" s="184"/>
      <c r="EO463" s="184"/>
      <c r="EP463" s="184"/>
      <c r="EQ463" s="184"/>
      <c r="ER463" s="184"/>
      <c r="ES463" s="184"/>
      <c r="ET463" s="184"/>
      <c r="EU463" s="184"/>
      <c r="EV463" s="184"/>
      <c r="EW463" s="184"/>
      <c r="EX463" s="184"/>
      <c r="EY463" s="184"/>
      <c r="EZ463" s="184"/>
      <c r="FA463" s="184"/>
      <c r="FB463" s="184"/>
      <c r="FC463" s="184"/>
      <c r="FD463" s="184"/>
      <c r="FE463" s="184"/>
      <c r="FF463" s="184"/>
      <c r="FG463" s="184"/>
      <c r="FH463" s="184"/>
      <c r="FI463" s="184"/>
      <c r="FJ463" s="184"/>
      <c r="FK463" s="184"/>
      <c r="FL463" s="184"/>
      <c r="FM463" s="184"/>
      <c r="FN463" s="184"/>
      <c r="FO463" s="184"/>
      <c r="FP463" s="184"/>
      <c r="FQ463" s="184"/>
      <c r="FR463" s="184"/>
      <c r="FS463" s="184"/>
      <c r="FT463" s="184"/>
      <c r="FU463" s="184"/>
      <c r="FV463" s="184"/>
      <c r="FW463" s="184"/>
      <c r="FX463" s="184"/>
      <c r="FY463" s="184"/>
      <c r="FZ463" s="184"/>
      <c r="GA463" s="184"/>
      <c r="GB463" s="184"/>
      <c r="GC463" s="184"/>
      <c r="GD463" s="184"/>
      <c r="GE463" s="184"/>
      <c r="GF463" s="184"/>
      <c r="GG463" s="184"/>
      <c r="GH463" s="184"/>
      <c r="GI463" s="184"/>
      <c r="GJ463" s="184"/>
      <c r="GK463" s="184"/>
      <c r="GL463" s="184"/>
      <c r="GM463" s="184"/>
      <c r="GN463" s="184"/>
      <c r="GO463" s="184"/>
      <c r="GP463" s="184"/>
      <c r="GQ463" s="184"/>
      <c r="GR463" s="184"/>
      <c r="GS463" s="184"/>
      <c r="GT463" s="184"/>
      <c r="GU463" s="184"/>
      <c r="GV463" s="184"/>
      <c r="GW463" s="184"/>
      <c r="GX463" s="184"/>
      <c r="GY463" s="184"/>
      <c r="GZ463" s="184"/>
      <c r="HA463" s="184"/>
      <c r="HB463" s="184"/>
      <c r="HC463" s="184"/>
      <c r="HD463" s="184"/>
      <c r="HE463" s="184"/>
      <c r="HF463" s="184"/>
      <c r="HG463" s="184"/>
      <c r="HH463" s="184"/>
      <c r="HI463" s="184"/>
      <c r="HJ463" s="184"/>
      <c r="HK463" s="184"/>
      <c r="HL463" s="184"/>
      <c r="HM463" s="184"/>
      <c r="HN463" s="184"/>
      <c r="HO463" s="184"/>
      <c r="HP463" s="184"/>
      <c r="HQ463" s="184"/>
      <c r="HR463" s="184"/>
      <c r="HS463" s="184"/>
      <c r="HT463" s="184"/>
      <c r="HU463" s="184"/>
      <c r="HV463" s="184"/>
      <c r="HW463" s="184"/>
      <c r="HX463" s="184"/>
      <c r="HY463" s="184"/>
      <c r="HZ463" s="184"/>
      <c r="IA463" s="184"/>
      <c r="IB463" s="184"/>
    </row>
    <row r="464" spans="3:236" ht="13.15" customHeight="1">
      <c r="C464" s="182"/>
      <c r="D464" s="183"/>
      <c r="E464" s="184"/>
      <c r="F464" s="184"/>
      <c r="G464" s="184"/>
      <c r="H464" s="184"/>
      <c r="I464" s="184"/>
      <c r="J464" s="184"/>
      <c r="K464" s="184"/>
      <c r="L464" s="184"/>
      <c r="M464" s="185"/>
      <c r="CM464" s="184"/>
      <c r="CN464" s="184"/>
      <c r="CO464" s="184"/>
      <c r="CP464" s="184"/>
      <c r="CQ464" s="184"/>
      <c r="CR464" s="184"/>
      <c r="CS464" s="184"/>
      <c r="CT464" s="184"/>
      <c r="CU464" s="184"/>
      <c r="CV464" s="184"/>
      <c r="CW464" s="184"/>
      <c r="CX464" s="184"/>
      <c r="CY464" s="184"/>
      <c r="CZ464" s="184"/>
      <c r="DA464" s="184"/>
      <c r="DB464" s="184"/>
      <c r="DC464" s="184"/>
      <c r="DD464" s="184"/>
      <c r="DE464" s="184"/>
      <c r="DF464" s="184"/>
      <c r="DG464" s="184"/>
      <c r="DH464" s="184"/>
      <c r="DI464" s="184"/>
      <c r="DJ464" s="184"/>
      <c r="DK464" s="184"/>
      <c r="DL464" s="184"/>
      <c r="DM464" s="184"/>
      <c r="DN464" s="184"/>
      <c r="DO464" s="184"/>
      <c r="DP464" s="184"/>
      <c r="DQ464" s="184"/>
      <c r="DR464" s="184"/>
      <c r="DS464" s="184"/>
      <c r="DT464" s="184"/>
      <c r="DU464" s="184"/>
      <c r="DV464" s="184"/>
      <c r="DW464" s="184"/>
      <c r="DX464" s="184"/>
      <c r="DY464" s="184"/>
      <c r="DZ464" s="184"/>
      <c r="EA464" s="184"/>
      <c r="EB464" s="184"/>
      <c r="EC464" s="184"/>
      <c r="ED464" s="184"/>
      <c r="EE464" s="184"/>
      <c r="EF464" s="184"/>
      <c r="EG464" s="184"/>
      <c r="EH464" s="184"/>
      <c r="EI464" s="184"/>
      <c r="EJ464" s="184"/>
      <c r="EK464" s="184"/>
      <c r="EL464" s="184"/>
      <c r="EM464" s="184"/>
      <c r="EN464" s="184"/>
      <c r="EO464" s="184"/>
      <c r="EP464" s="184"/>
      <c r="EQ464" s="184"/>
      <c r="ER464" s="184"/>
      <c r="ES464" s="184"/>
      <c r="ET464" s="184"/>
      <c r="EU464" s="184"/>
      <c r="EV464" s="184"/>
      <c r="EW464" s="184"/>
      <c r="EX464" s="184"/>
      <c r="EY464" s="184"/>
      <c r="EZ464" s="184"/>
      <c r="FA464" s="184"/>
      <c r="FB464" s="184"/>
      <c r="FC464" s="184"/>
      <c r="FD464" s="184"/>
      <c r="FE464" s="184"/>
      <c r="FF464" s="184"/>
      <c r="FG464" s="184"/>
      <c r="FH464" s="184"/>
      <c r="FI464" s="184"/>
      <c r="FJ464" s="184"/>
      <c r="FK464" s="184"/>
      <c r="FL464" s="184"/>
      <c r="FM464" s="184"/>
      <c r="FN464" s="184"/>
      <c r="FO464" s="184"/>
      <c r="FP464" s="184"/>
      <c r="FQ464" s="184"/>
      <c r="FR464" s="184"/>
      <c r="FS464" s="184"/>
      <c r="FT464" s="184"/>
      <c r="FU464" s="184"/>
      <c r="FV464" s="184"/>
      <c r="FW464" s="184"/>
      <c r="FX464" s="184"/>
      <c r="FY464" s="184"/>
      <c r="FZ464" s="184"/>
      <c r="GA464" s="184"/>
      <c r="GB464" s="184"/>
      <c r="GC464" s="184"/>
      <c r="GD464" s="184"/>
      <c r="GE464" s="184"/>
      <c r="GF464" s="184"/>
      <c r="GG464" s="184"/>
      <c r="GH464" s="184"/>
      <c r="GI464" s="184"/>
      <c r="GJ464" s="184"/>
      <c r="GK464" s="184"/>
      <c r="GL464" s="184"/>
      <c r="GM464" s="184"/>
      <c r="GN464" s="184"/>
      <c r="GO464" s="184"/>
      <c r="GP464" s="184"/>
      <c r="GQ464" s="184"/>
      <c r="GR464" s="184"/>
      <c r="GS464" s="184"/>
      <c r="GT464" s="184"/>
      <c r="GU464" s="184"/>
      <c r="GV464" s="184"/>
      <c r="GW464" s="184"/>
      <c r="GX464" s="184"/>
      <c r="GY464" s="184"/>
      <c r="GZ464" s="184"/>
      <c r="HA464" s="184"/>
      <c r="HB464" s="184"/>
      <c r="HC464" s="184"/>
      <c r="HD464" s="184"/>
      <c r="HE464" s="184"/>
      <c r="HF464" s="184"/>
      <c r="HG464" s="184"/>
      <c r="HH464" s="184"/>
      <c r="HI464" s="184"/>
      <c r="HJ464" s="184"/>
      <c r="HK464" s="184"/>
      <c r="HL464" s="184"/>
      <c r="HM464" s="184"/>
      <c r="HN464" s="184"/>
      <c r="HO464" s="184"/>
      <c r="HP464" s="184"/>
      <c r="HQ464" s="184"/>
      <c r="HR464" s="184"/>
      <c r="HS464" s="184"/>
      <c r="HT464" s="184"/>
      <c r="HU464" s="184"/>
      <c r="HV464" s="184"/>
      <c r="HW464" s="184"/>
      <c r="HX464" s="184"/>
      <c r="HY464" s="184"/>
      <c r="HZ464" s="184"/>
      <c r="IA464" s="184"/>
      <c r="IB464" s="184"/>
    </row>
    <row r="465" spans="3:236" ht="13.15" customHeight="1">
      <c r="C465" s="182"/>
      <c r="D465" s="183"/>
      <c r="E465" s="184"/>
      <c r="F465" s="184"/>
      <c r="G465" s="184"/>
      <c r="H465" s="184"/>
      <c r="I465" s="184"/>
      <c r="J465" s="184"/>
      <c r="K465" s="184"/>
      <c r="L465" s="184"/>
      <c r="M465" s="185"/>
      <c r="CM465" s="184"/>
      <c r="CN465" s="184"/>
      <c r="CO465" s="184"/>
      <c r="CP465" s="184"/>
      <c r="CQ465" s="184"/>
      <c r="CR465" s="184"/>
      <c r="CS465" s="184"/>
      <c r="CT465" s="184"/>
      <c r="CU465" s="184"/>
      <c r="CV465" s="184"/>
      <c r="CW465" s="184"/>
      <c r="CX465" s="184"/>
      <c r="CY465" s="184"/>
      <c r="CZ465" s="184"/>
      <c r="DA465" s="184"/>
      <c r="DB465" s="184"/>
      <c r="DC465" s="184"/>
      <c r="DD465" s="184"/>
      <c r="DE465" s="184"/>
      <c r="DF465" s="184"/>
      <c r="DG465" s="184"/>
      <c r="DH465" s="184"/>
      <c r="DI465" s="184"/>
      <c r="DJ465" s="184"/>
      <c r="DK465" s="184"/>
      <c r="DL465" s="184"/>
      <c r="DM465" s="184"/>
      <c r="DN465" s="184"/>
      <c r="DO465" s="184"/>
      <c r="DP465" s="184"/>
      <c r="DQ465" s="184"/>
      <c r="DR465" s="184"/>
      <c r="DS465" s="184"/>
      <c r="DT465" s="184"/>
      <c r="DU465" s="184"/>
      <c r="DV465" s="184"/>
      <c r="DW465" s="184"/>
      <c r="DX465" s="184"/>
      <c r="DY465" s="184"/>
      <c r="DZ465" s="184"/>
      <c r="EA465" s="184"/>
      <c r="EB465" s="184"/>
      <c r="EC465" s="184"/>
      <c r="ED465" s="184"/>
      <c r="EE465" s="184"/>
      <c r="EF465" s="184"/>
      <c r="EG465" s="184"/>
      <c r="EH465" s="184"/>
      <c r="EI465" s="184"/>
      <c r="EJ465" s="184"/>
      <c r="EK465" s="184"/>
      <c r="EL465" s="184"/>
      <c r="EM465" s="184"/>
      <c r="EN465" s="184"/>
      <c r="EO465" s="184"/>
      <c r="EP465" s="184"/>
      <c r="EQ465" s="184"/>
      <c r="ER465" s="184"/>
      <c r="ES465" s="184"/>
      <c r="ET465" s="184"/>
      <c r="EU465" s="184"/>
      <c r="EV465" s="184"/>
      <c r="EW465" s="184"/>
      <c r="EX465" s="184"/>
      <c r="EY465" s="184"/>
      <c r="EZ465" s="184"/>
      <c r="FA465" s="184"/>
      <c r="FB465" s="184"/>
      <c r="FC465" s="184"/>
      <c r="FD465" s="184"/>
      <c r="FE465" s="184"/>
      <c r="FF465" s="184"/>
      <c r="FG465" s="184"/>
      <c r="FH465" s="184"/>
      <c r="FI465" s="184"/>
      <c r="FJ465" s="184"/>
      <c r="FK465" s="184"/>
      <c r="FL465" s="184"/>
      <c r="FM465" s="184"/>
      <c r="FN465" s="184"/>
      <c r="FO465" s="184"/>
      <c r="FP465" s="184"/>
      <c r="FQ465" s="184"/>
      <c r="FR465" s="184"/>
      <c r="FS465" s="184"/>
      <c r="FT465" s="184"/>
      <c r="FU465" s="184"/>
      <c r="FV465" s="184"/>
      <c r="FW465" s="184"/>
      <c r="FX465" s="184"/>
      <c r="FY465" s="184"/>
      <c r="FZ465" s="184"/>
      <c r="GA465" s="184"/>
      <c r="GB465" s="184"/>
      <c r="GC465" s="184"/>
      <c r="GD465" s="184"/>
      <c r="GE465" s="184"/>
      <c r="GF465" s="184"/>
      <c r="GG465" s="184"/>
      <c r="GH465" s="184"/>
      <c r="GI465" s="184"/>
      <c r="GJ465" s="184"/>
      <c r="GK465" s="184"/>
      <c r="GL465" s="184"/>
      <c r="GM465" s="184"/>
      <c r="GN465" s="184"/>
      <c r="GO465" s="184"/>
      <c r="GP465" s="184"/>
      <c r="GQ465" s="184"/>
      <c r="GR465" s="184"/>
      <c r="GS465" s="184"/>
      <c r="GT465" s="184"/>
      <c r="GU465" s="184"/>
      <c r="GV465" s="184"/>
      <c r="GW465" s="184"/>
      <c r="GX465" s="184"/>
      <c r="GY465" s="184"/>
      <c r="GZ465" s="184"/>
      <c r="HA465" s="184"/>
      <c r="HB465" s="184"/>
      <c r="HC465" s="184"/>
      <c r="HD465" s="184"/>
      <c r="HE465" s="184"/>
      <c r="HF465" s="184"/>
      <c r="HG465" s="184"/>
      <c r="HH465" s="184"/>
      <c r="HI465" s="184"/>
      <c r="HJ465" s="184"/>
      <c r="HK465" s="184"/>
      <c r="HL465" s="184"/>
      <c r="HM465" s="184"/>
      <c r="HN465" s="184"/>
      <c r="HO465" s="184"/>
      <c r="HP465" s="184"/>
      <c r="HQ465" s="184"/>
      <c r="HR465" s="184"/>
      <c r="HS465" s="184"/>
      <c r="HT465" s="184"/>
      <c r="HU465" s="184"/>
      <c r="HV465" s="184"/>
      <c r="HW465" s="184"/>
      <c r="HX465" s="184"/>
      <c r="HY465" s="184"/>
      <c r="HZ465" s="184"/>
      <c r="IA465" s="184"/>
      <c r="IB465" s="184"/>
    </row>
    <row r="466" spans="3:236" ht="13.15" customHeight="1">
      <c r="C466" s="182"/>
      <c r="D466" s="183"/>
      <c r="E466" s="184"/>
      <c r="F466" s="184"/>
      <c r="G466" s="184"/>
      <c r="H466" s="184"/>
      <c r="I466" s="184"/>
      <c r="J466" s="184"/>
      <c r="K466" s="184"/>
      <c r="L466" s="184"/>
      <c r="M466" s="185"/>
      <c r="CM466" s="184"/>
      <c r="CN466" s="184"/>
      <c r="CO466" s="184"/>
      <c r="CP466" s="184"/>
      <c r="CQ466" s="184"/>
      <c r="CR466" s="184"/>
      <c r="CS466" s="184"/>
      <c r="CT466" s="184"/>
      <c r="CU466" s="184"/>
      <c r="CV466" s="184"/>
      <c r="CW466" s="184"/>
      <c r="CX466" s="184"/>
      <c r="CY466" s="184"/>
      <c r="CZ466" s="184"/>
      <c r="DA466" s="184"/>
      <c r="DB466" s="184"/>
      <c r="DC466" s="184"/>
      <c r="DD466" s="184"/>
      <c r="DE466" s="184"/>
      <c r="DF466" s="184"/>
      <c r="DG466" s="184"/>
      <c r="DH466" s="184"/>
      <c r="DI466" s="184"/>
      <c r="DJ466" s="184"/>
      <c r="DK466" s="184"/>
      <c r="DL466" s="184"/>
      <c r="DM466" s="184"/>
      <c r="DN466" s="184"/>
      <c r="DO466" s="184"/>
      <c r="DP466" s="184"/>
      <c r="DQ466" s="184"/>
      <c r="DR466" s="184"/>
      <c r="DS466" s="184"/>
      <c r="DT466" s="184"/>
      <c r="DU466" s="184"/>
      <c r="DV466" s="184"/>
      <c r="DW466" s="184"/>
      <c r="DX466" s="184"/>
      <c r="DY466" s="184"/>
      <c r="DZ466" s="184"/>
      <c r="EA466" s="184"/>
      <c r="EB466" s="184"/>
      <c r="EC466" s="184"/>
      <c r="ED466" s="184"/>
      <c r="EE466" s="184"/>
      <c r="EF466" s="184"/>
      <c r="EG466" s="184"/>
      <c r="EH466" s="184"/>
      <c r="EI466" s="184"/>
      <c r="EJ466" s="184"/>
      <c r="EK466" s="184"/>
      <c r="EL466" s="184"/>
      <c r="EM466" s="184"/>
      <c r="EN466" s="184"/>
      <c r="EO466" s="184"/>
      <c r="EP466" s="184"/>
      <c r="EQ466" s="184"/>
      <c r="ER466" s="184"/>
      <c r="ES466" s="184"/>
      <c r="ET466" s="184"/>
      <c r="EU466" s="184"/>
      <c r="EV466" s="184"/>
      <c r="EW466" s="184"/>
      <c r="EX466" s="184"/>
      <c r="EY466" s="184"/>
      <c r="EZ466" s="184"/>
      <c r="FA466" s="184"/>
      <c r="FB466" s="184"/>
      <c r="FC466" s="184"/>
      <c r="FD466" s="184"/>
      <c r="FE466" s="184"/>
      <c r="FF466" s="184"/>
      <c r="FG466" s="184"/>
      <c r="FH466" s="184"/>
      <c r="FI466" s="184"/>
      <c r="FJ466" s="184"/>
      <c r="FK466" s="184"/>
      <c r="FL466" s="184"/>
      <c r="FM466" s="184"/>
      <c r="FN466" s="184"/>
      <c r="FO466" s="184"/>
      <c r="FP466" s="184"/>
      <c r="FQ466" s="184"/>
      <c r="FR466" s="184"/>
      <c r="FS466" s="184"/>
      <c r="FT466" s="184"/>
      <c r="FU466" s="184"/>
      <c r="FV466" s="184"/>
      <c r="FW466" s="184"/>
      <c r="FX466" s="184"/>
      <c r="FY466" s="184"/>
      <c r="FZ466" s="184"/>
      <c r="GA466" s="184"/>
      <c r="GB466" s="184"/>
      <c r="GC466" s="184"/>
      <c r="GD466" s="184"/>
      <c r="GE466" s="184"/>
      <c r="GF466" s="184"/>
      <c r="GG466" s="184"/>
      <c r="GH466" s="184"/>
      <c r="GI466" s="184"/>
      <c r="GJ466" s="184"/>
      <c r="GK466" s="184"/>
      <c r="GL466" s="184"/>
      <c r="GM466" s="184"/>
      <c r="GN466" s="184"/>
      <c r="GO466" s="184"/>
      <c r="GP466" s="184"/>
      <c r="GQ466" s="184"/>
      <c r="GR466" s="184"/>
      <c r="GS466" s="184"/>
      <c r="GT466" s="184"/>
      <c r="GU466" s="184"/>
      <c r="GV466" s="184"/>
      <c r="GW466" s="184"/>
      <c r="GX466" s="184"/>
      <c r="GY466" s="184"/>
      <c r="GZ466" s="184"/>
      <c r="HA466" s="184"/>
      <c r="HB466" s="184"/>
      <c r="HC466" s="184"/>
      <c r="HD466" s="184"/>
      <c r="HE466" s="184"/>
      <c r="HF466" s="184"/>
      <c r="HG466" s="184"/>
      <c r="HH466" s="184"/>
      <c r="HI466" s="184"/>
      <c r="HJ466" s="184"/>
      <c r="HK466" s="184"/>
      <c r="HL466" s="184"/>
      <c r="HM466" s="184"/>
      <c r="HN466" s="184"/>
      <c r="HO466" s="184"/>
      <c r="HP466" s="184"/>
      <c r="HQ466" s="184"/>
      <c r="HR466" s="184"/>
      <c r="HS466" s="184"/>
      <c r="HT466" s="184"/>
      <c r="HU466" s="184"/>
      <c r="HV466" s="184"/>
      <c r="HW466" s="184"/>
      <c r="HX466" s="184"/>
      <c r="HY466" s="184"/>
      <c r="HZ466" s="184"/>
      <c r="IA466" s="184"/>
      <c r="IB466" s="184"/>
    </row>
    <row r="467" spans="3:236" ht="13.15" customHeight="1">
      <c r="C467" s="182"/>
      <c r="D467" s="183"/>
      <c r="E467" s="184"/>
      <c r="F467" s="184"/>
      <c r="G467" s="184"/>
      <c r="H467" s="184"/>
      <c r="I467" s="184"/>
      <c r="J467" s="184"/>
      <c r="K467" s="184"/>
      <c r="L467" s="184"/>
      <c r="M467" s="185"/>
      <c r="CM467" s="184"/>
      <c r="CN467" s="184"/>
      <c r="CO467" s="184"/>
      <c r="CP467" s="184"/>
      <c r="CQ467" s="184"/>
      <c r="CR467" s="184"/>
      <c r="CS467" s="184"/>
      <c r="CT467" s="184"/>
      <c r="CU467" s="184"/>
      <c r="CV467" s="184"/>
      <c r="CW467" s="184"/>
      <c r="CX467" s="184"/>
      <c r="CY467" s="184"/>
      <c r="CZ467" s="184"/>
      <c r="DA467" s="184"/>
      <c r="DB467" s="184"/>
      <c r="DC467" s="184"/>
      <c r="DD467" s="184"/>
      <c r="DE467" s="184"/>
      <c r="DF467" s="184"/>
      <c r="DG467" s="184"/>
      <c r="DH467" s="184"/>
      <c r="DI467" s="184"/>
      <c r="DJ467" s="184"/>
      <c r="DK467" s="184"/>
      <c r="DL467" s="184"/>
      <c r="DM467" s="184"/>
      <c r="DN467" s="184"/>
      <c r="DO467" s="184"/>
      <c r="DP467" s="184"/>
      <c r="DQ467" s="184"/>
      <c r="DR467" s="184"/>
      <c r="DS467" s="184"/>
      <c r="DT467" s="184"/>
      <c r="DU467" s="184"/>
      <c r="DV467" s="184"/>
      <c r="DW467" s="184"/>
      <c r="DX467" s="184"/>
      <c r="DY467" s="184"/>
      <c r="DZ467" s="184"/>
      <c r="EA467" s="184"/>
      <c r="EB467" s="184"/>
      <c r="EC467" s="184"/>
      <c r="ED467" s="184"/>
      <c r="EE467" s="184"/>
      <c r="EF467" s="184"/>
      <c r="EG467" s="184"/>
      <c r="EH467" s="184"/>
      <c r="EI467" s="184"/>
      <c r="EJ467" s="184"/>
      <c r="EK467" s="184"/>
      <c r="EL467" s="184"/>
      <c r="EM467" s="184"/>
      <c r="EN467" s="184"/>
      <c r="EO467" s="184"/>
      <c r="EP467" s="184"/>
      <c r="EQ467" s="184"/>
      <c r="ER467" s="184"/>
      <c r="ES467" s="184"/>
      <c r="ET467" s="184"/>
      <c r="EU467" s="184"/>
      <c r="EV467" s="184"/>
      <c r="EW467" s="184"/>
      <c r="EX467" s="184"/>
      <c r="EY467" s="184"/>
      <c r="EZ467" s="184"/>
      <c r="FA467" s="184"/>
      <c r="FB467" s="184"/>
      <c r="FC467" s="184"/>
      <c r="FD467" s="184"/>
      <c r="FE467" s="184"/>
      <c r="FF467" s="184"/>
      <c r="FG467" s="184"/>
      <c r="FH467" s="184"/>
      <c r="FI467" s="184"/>
      <c r="FJ467" s="184"/>
      <c r="FK467" s="184"/>
      <c r="FL467" s="184"/>
      <c r="FM467" s="184"/>
      <c r="FN467" s="184"/>
      <c r="FO467" s="184"/>
      <c r="FP467" s="184"/>
      <c r="FQ467" s="184"/>
      <c r="FR467" s="184"/>
      <c r="FS467" s="184"/>
      <c r="FT467" s="184"/>
      <c r="FU467" s="184"/>
      <c r="FV467" s="184"/>
      <c r="FW467" s="184"/>
      <c r="FX467" s="184"/>
      <c r="FY467" s="184"/>
      <c r="FZ467" s="184"/>
      <c r="GA467" s="184"/>
      <c r="GB467" s="184"/>
      <c r="GC467" s="184"/>
      <c r="GD467" s="184"/>
      <c r="GE467" s="184"/>
      <c r="GF467" s="184"/>
      <c r="GG467" s="184"/>
      <c r="GH467" s="184"/>
      <c r="GI467" s="184"/>
      <c r="GJ467" s="184"/>
      <c r="GK467" s="184"/>
      <c r="GL467" s="184"/>
      <c r="GM467" s="184"/>
      <c r="GN467" s="184"/>
      <c r="GO467" s="184"/>
      <c r="GP467" s="184"/>
      <c r="GQ467" s="184"/>
      <c r="GR467" s="184"/>
      <c r="GS467" s="184"/>
      <c r="GT467" s="184"/>
      <c r="GU467" s="184"/>
      <c r="GV467" s="184"/>
      <c r="GW467" s="184"/>
      <c r="GX467" s="184"/>
      <c r="GY467" s="184"/>
      <c r="GZ467" s="184"/>
      <c r="HA467" s="184"/>
      <c r="HB467" s="184"/>
      <c r="HC467" s="184"/>
      <c r="HD467" s="184"/>
      <c r="HE467" s="184"/>
      <c r="HF467" s="184"/>
      <c r="HG467" s="184"/>
      <c r="HH467" s="184"/>
      <c r="HI467" s="184"/>
      <c r="HJ467" s="184"/>
      <c r="HK467" s="184"/>
      <c r="HL467" s="184"/>
      <c r="HM467" s="184"/>
      <c r="HN467" s="184"/>
      <c r="HO467" s="184"/>
      <c r="HP467" s="184"/>
      <c r="HQ467" s="184"/>
      <c r="HR467" s="184"/>
      <c r="HS467" s="184"/>
      <c r="HT467" s="184"/>
      <c r="HU467" s="184"/>
      <c r="HV467" s="184"/>
      <c r="HW467" s="184"/>
      <c r="HX467" s="184"/>
      <c r="HY467" s="184"/>
      <c r="HZ467" s="184"/>
      <c r="IA467" s="184"/>
      <c r="IB467" s="184"/>
    </row>
    <row r="468" spans="3:236" ht="13.15" customHeight="1">
      <c r="C468" s="182"/>
      <c r="D468" s="183"/>
      <c r="E468" s="184"/>
      <c r="F468" s="184"/>
      <c r="G468" s="184"/>
      <c r="H468" s="184"/>
      <c r="I468" s="184"/>
      <c r="J468" s="184"/>
      <c r="K468" s="184"/>
      <c r="L468" s="184"/>
      <c r="M468" s="185"/>
      <c r="CM468" s="184"/>
      <c r="CN468" s="184"/>
      <c r="CO468" s="184"/>
      <c r="CP468" s="184"/>
      <c r="CQ468" s="184"/>
      <c r="CR468" s="184"/>
      <c r="CS468" s="184"/>
      <c r="CT468" s="184"/>
      <c r="CU468" s="184"/>
      <c r="CV468" s="184"/>
      <c r="CW468" s="184"/>
      <c r="CX468" s="184"/>
      <c r="CY468" s="184"/>
      <c r="CZ468" s="184"/>
      <c r="DA468" s="184"/>
      <c r="DB468" s="184"/>
      <c r="DC468" s="184"/>
      <c r="DD468" s="184"/>
      <c r="DE468" s="184"/>
      <c r="DF468" s="184"/>
      <c r="DG468" s="184"/>
      <c r="DH468" s="184"/>
      <c r="DI468" s="184"/>
      <c r="DJ468" s="184"/>
      <c r="DK468" s="184"/>
      <c r="DL468" s="184"/>
      <c r="DM468" s="184"/>
      <c r="DN468" s="184"/>
      <c r="DO468" s="184"/>
      <c r="DP468" s="184"/>
      <c r="DQ468" s="184"/>
      <c r="DR468" s="184"/>
      <c r="DS468" s="184"/>
      <c r="DT468" s="184"/>
      <c r="DU468" s="184"/>
      <c r="DV468" s="184"/>
      <c r="DW468" s="184"/>
      <c r="DX468" s="184"/>
      <c r="DY468" s="184"/>
      <c r="DZ468" s="184"/>
      <c r="EA468" s="184"/>
      <c r="EB468" s="184"/>
      <c r="EC468" s="184"/>
      <c r="ED468" s="184"/>
      <c r="EE468" s="184"/>
      <c r="EF468" s="184"/>
      <c r="EG468" s="184"/>
      <c r="EH468" s="184"/>
      <c r="EI468" s="184"/>
      <c r="EJ468" s="184"/>
      <c r="EK468" s="184"/>
      <c r="EL468" s="184"/>
      <c r="EM468" s="184"/>
      <c r="EN468" s="184"/>
      <c r="EO468" s="184"/>
      <c r="EP468" s="184"/>
      <c r="EQ468" s="184"/>
      <c r="ER468" s="184"/>
      <c r="ES468" s="184"/>
      <c r="ET468" s="184"/>
      <c r="EU468" s="184"/>
      <c r="EV468" s="184"/>
      <c r="EW468" s="184"/>
      <c r="EX468" s="184"/>
      <c r="EY468" s="184"/>
      <c r="EZ468" s="184"/>
      <c r="FA468" s="184"/>
      <c r="FB468" s="184"/>
      <c r="FC468" s="184"/>
      <c r="FD468" s="184"/>
      <c r="FE468" s="184"/>
      <c r="FF468" s="184"/>
      <c r="FG468" s="184"/>
      <c r="FH468" s="184"/>
      <c r="FI468" s="184"/>
      <c r="FJ468" s="184"/>
      <c r="FK468" s="184"/>
      <c r="FL468" s="184"/>
      <c r="FM468" s="184"/>
      <c r="FN468" s="184"/>
      <c r="FO468" s="184"/>
      <c r="FP468" s="184"/>
      <c r="FQ468" s="184"/>
      <c r="FR468" s="184"/>
      <c r="FS468" s="184"/>
      <c r="FT468" s="184"/>
      <c r="FU468" s="184"/>
      <c r="FV468" s="184"/>
      <c r="FW468" s="184"/>
      <c r="FX468" s="184"/>
      <c r="FY468" s="184"/>
      <c r="FZ468" s="184"/>
      <c r="GA468" s="184"/>
      <c r="GB468" s="184"/>
      <c r="GC468" s="184"/>
      <c r="GD468" s="184"/>
      <c r="GE468" s="184"/>
      <c r="GF468" s="184"/>
      <c r="GG468" s="184"/>
      <c r="GH468" s="184"/>
      <c r="GI468" s="184"/>
      <c r="GJ468" s="184"/>
      <c r="GK468" s="184"/>
      <c r="GL468" s="184"/>
      <c r="GM468" s="184"/>
      <c r="GN468" s="184"/>
      <c r="GO468" s="184"/>
      <c r="GP468" s="184"/>
      <c r="GQ468" s="184"/>
      <c r="GR468" s="184"/>
      <c r="GS468" s="184"/>
      <c r="GT468" s="184"/>
      <c r="GU468" s="184"/>
      <c r="GV468" s="184"/>
      <c r="GW468" s="184"/>
      <c r="GX468" s="184"/>
      <c r="GY468" s="184"/>
      <c r="GZ468" s="184"/>
      <c r="HA468" s="184"/>
      <c r="HB468" s="184"/>
      <c r="HC468" s="184"/>
      <c r="HD468" s="184"/>
      <c r="HE468" s="184"/>
      <c r="HF468" s="184"/>
      <c r="HG468" s="184"/>
      <c r="HH468" s="184"/>
      <c r="HI468" s="184"/>
      <c r="HJ468" s="184"/>
      <c r="HK468" s="184"/>
      <c r="HL468" s="184"/>
      <c r="HM468" s="184"/>
      <c r="HN468" s="184"/>
      <c r="HO468" s="184"/>
      <c r="HP468" s="184"/>
      <c r="HQ468" s="184"/>
      <c r="HR468" s="184"/>
      <c r="HS468" s="184"/>
      <c r="HT468" s="184"/>
      <c r="HU468" s="184"/>
      <c r="HV468" s="184"/>
      <c r="HW468" s="184"/>
      <c r="HX468" s="184"/>
      <c r="HY468" s="184"/>
      <c r="HZ468" s="184"/>
      <c r="IA468" s="184"/>
      <c r="IB468" s="184"/>
    </row>
    <row r="469" spans="3:236" ht="13.15" customHeight="1">
      <c r="C469" s="182"/>
      <c r="D469" s="183"/>
      <c r="E469" s="184"/>
      <c r="F469" s="184"/>
      <c r="G469" s="184"/>
      <c r="H469" s="184"/>
      <c r="I469" s="184"/>
      <c r="J469" s="184"/>
      <c r="K469" s="184"/>
      <c r="L469" s="184"/>
      <c r="M469" s="185"/>
      <c r="CM469" s="184"/>
      <c r="CN469" s="184"/>
      <c r="CO469" s="184"/>
      <c r="CP469" s="184"/>
      <c r="CQ469" s="184"/>
      <c r="CR469" s="184"/>
      <c r="CS469" s="184"/>
      <c r="CT469" s="184"/>
      <c r="CU469" s="184"/>
      <c r="CV469" s="184"/>
      <c r="CW469" s="184"/>
      <c r="CX469" s="184"/>
      <c r="CY469" s="184"/>
      <c r="CZ469" s="184"/>
      <c r="DA469" s="184"/>
      <c r="DB469" s="184"/>
      <c r="DC469" s="184"/>
      <c r="DD469" s="184"/>
      <c r="DE469" s="184"/>
      <c r="DF469" s="184"/>
      <c r="DG469" s="184"/>
      <c r="DH469" s="184"/>
      <c r="DI469" s="184"/>
      <c r="DJ469" s="184"/>
      <c r="DK469" s="184"/>
      <c r="DL469" s="184"/>
      <c r="DM469" s="184"/>
      <c r="DN469" s="184"/>
      <c r="DO469" s="184"/>
      <c r="DP469" s="184"/>
      <c r="DQ469" s="184"/>
      <c r="DR469" s="184"/>
      <c r="DS469" s="184"/>
      <c r="DT469" s="184"/>
      <c r="DU469" s="184"/>
      <c r="DV469" s="184"/>
      <c r="DW469" s="184"/>
      <c r="DX469" s="184"/>
      <c r="DY469" s="184"/>
      <c r="DZ469" s="184"/>
      <c r="EA469" s="184"/>
      <c r="EB469" s="184"/>
      <c r="EC469" s="184"/>
      <c r="ED469" s="184"/>
      <c r="EE469" s="184"/>
      <c r="EF469" s="184"/>
      <c r="EG469" s="184"/>
      <c r="EH469" s="184"/>
      <c r="EI469" s="184"/>
      <c r="EJ469" s="184"/>
      <c r="EK469" s="184"/>
      <c r="EL469" s="184"/>
      <c r="EM469" s="184"/>
      <c r="EN469" s="184"/>
      <c r="EO469" s="184"/>
      <c r="EP469" s="184"/>
      <c r="EQ469" s="184"/>
      <c r="ER469" s="184"/>
      <c r="ES469" s="184"/>
      <c r="ET469" s="184"/>
      <c r="EU469" s="184"/>
      <c r="EV469" s="184"/>
      <c r="EW469" s="184"/>
      <c r="EX469" s="184"/>
      <c r="EY469" s="184"/>
      <c r="EZ469" s="184"/>
      <c r="FA469" s="184"/>
      <c r="FB469" s="184"/>
      <c r="FC469" s="184"/>
      <c r="FD469" s="184"/>
      <c r="FE469" s="184"/>
      <c r="FF469" s="184"/>
      <c r="FG469" s="184"/>
      <c r="FH469" s="184"/>
      <c r="FI469" s="184"/>
      <c r="FJ469" s="184"/>
      <c r="FK469" s="184"/>
      <c r="FL469" s="184"/>
      <c r="FM469" s="184"/>
      <c r="FN469" s="184"/>
      <c r="FO469" s="184"/>
      <c r="FP469" s="184"/>
      <c r="FQ469" s="184"/>
      <c r="FR469" s="184"/>
      <c r="FS469" s="184"/>
      <c r="FT469" s="184"/>
      <c r="FU469" s="184"/>
      <c r="FV469" s="184"/>
      <c r="FW469" s="184"/>
      <c r="FX469" s="184"/>
      <c r="FY469" s="184"/>
      <c r="FZ469" s="184"/>
      <c r="GA469" s="184"/>
      <c r="GB469" s="184"/>
      <c r="GC469" s="184"/>
      <c r="GD469" s="184"/>
      <c r="GE469" s="184"/>
      <c r="GF469" s="184"/>
      <c r="GG469" s="184"/>
      <c r="GH469" s="184"/>
      <c r="GI469" s="184"/>
      <c r="GJ469" s="184"/>
      <c r="GK469" s="184"/>
      <c r="GL469" s="184"/>
      <c r="GM469" s="184"/>
      <c r="GN469" s="184"/>
      <c r="GO469" s="184"/>
      <c r="GP469" s="184"/>
      <c r="GQ469" s="184"/>
      <c r="GR469" s="184"/>
      <c r="GS469" s="184"/>
      <c r="GT469" s="184"/>
      <c r="GU469" s="184"/>
      <c r="GV469" s="184"/>
      <c r="GW469" s="184"/>
      <c r="GX469" s="184"/>
      <c r="GY469" s="184"/>
      <c r="GZ469" s="184"/>
      <c r="HA469" s="184"/>
      <c r="HB469" s="184"/>
      <c r="HC469" s="184"/>
      <c r="HD469" s="184"/>
      <c r="HE469" s="184"/>
      <c r="HF469" s="184"/>
      <c r="HG469" s="184"/>
      <c r="HH469" s="184"/>
      <c r="HI469" s="184"/>
      <c r="HJ469" s="184"/>
      <c r="HK469" s="184"/>
      <c r="HL469" s="184"/>
      <c r="HM469" s="184"/>
      <c r="HN469" s="184"/>
      <c r="HO469" s="184"/>
      <c r="HP469" s="184"/>
      <c r="HQ469" s="184"/>
      <c r="HR469" s="184"/>
      <c r="HS469" s="184"/>
      <c r="HT469" s="184"/>
      <c r="HU469" s="184"/>
      <c r="HV469" s="184"/>
      <c r="HW469" s="184"/>
      <c r="HX469" s="184"/>
      <c r="HY469" s="184"/>
      <c r="HZ469" s="184"/>
      <c r="IA469" s="184"/>
      <c r="IB469" s="184"/>
    </row>
    <row r="470" spans="3:236" ht="13.15" customHeight="1">
      <c r="C470" s="182"/>
      <c r="D470" s="183"/>
      <c r="E470" s="184"/>
      <c r="F470" s="184"/>
      <c r="G470" s="184"/>
      <c r="H470" s="184"/>
      <c r="I470" s="184"/>
      <c r="J470" s="184"/>
      <c r="K470" s="184"/>
      <c r="L470" s="184"/>
      <c r="M470" s="185"/>
      <c r="CM470" s="184"/>
      <c r="CN470" s="184"/>
      <c r="CO470" s="184"/>
      <c r="CP470" s="184"/>
      <c r="CQ470" s="184"/>
      <c r="CR470" s="184"/>
      <c r="CS470" s="184"/>
      <c r="CT470" s="184"/>
      <c r="CU470" s="184"/>
      <c r="CV470" s="184"/>
      <c r="CW470" s="184"/>
      <c r="CX470" s="184"/>
      <c r="CY470" s="184"/>
      <c r="CZ470" s="184"/>
      <c r="DA470" s="184"/>
      <c r="DB470" s="184"/>
      <c r="DC470" s="184"/>
      <c r="DD470" s="184"/>
      <c r="DE470" s="184"/>
      <c r="DF470" s="184"/>
      <c r="DG470" s="184"/>
      <c r="DH470" s="184"/>
      <c r="DI470" s="184"/>
      <c r="DJ470" s="184"/>
      <c r="DK470" s="184"/>
      <c r="DL470" s="184"/>
      <c r="DM470" s="184"/>
      <c r="DN470" s="184"/>
      <c r="DO470" s="184"/>
      <c r="DP470" s="184"/>
      <c r="DQ470" s="184"/>
      <c r="DR470" s="184"/>
      <c r="DS470" s="184"/>
      <c r="DT470" s="184"/>
      <c r="DU470" s="184"/>
      <c r="DV470" s="184"/>
      <c r="DW470" s="184"/>
      <c r="DX470" s="184"/>
      <c r="DY470" s="184"/>
      <c r="DZ470" s="184"/>
      <c r="EA470" s="184"/>
      <c r="EB470" s="184"/>
      <c r="EC470" s="184"/>
      <c r="ED470" s="184"/>
      <c r="EE470" s="184"/>
      <c r="EF470" s="184"/>
      <c r="EG470" s="184"/>
      <c r="EH470" s="184"/>
      <c r="EI470" s="184"/>
      <c r="EJ470" s="184"/>
      <c r="EK470" s="184"/>
      <c r="EL470" s="184"/>
      <c r="EM470" s="184"/>
      <c r="EN470" s="184"/>
      <c r="EO470" s="184"/>
      <c r="EP470" s="184"/>
      <c r="EQ470" s="184"/>
      <c r="ER470" s="184"/>
      <c r="ES470" s="184"/>
      <c r="ET470" s="184"/>
      <c r="EU470" s="184"/>
      <c r="EV470" s="184"/>
      <c r="EW470" s="184"/>
      <c r="EX470" s="184"/>
      <c r="EY470" s="184"/>
      <c r="EZ470" s="184"/>
      <c r="FA470" s="184"/>
      <c r="FB470" s="184"/>
      <c r="FC470" s="184"/>
      <c r="FD470" s="184"/>
      <c r="FE470" s="184"/>
      <c r="FF470" s="184"/>
      <c r="FG470" s="184"/>
      <c r="FH470" s="184"/>
      <c r="FI470" s="184"/>
      <c r="FJ470" s="184"/>
      <c r="FK470" s="184"/>
      <c r="FL470" s="184"/>
      <c r="FM470" s="184"/>
      <c r="FN470" s="184"/>
      <c r="FO470" s="184"/>
      <c r="FP470" s="184"/>
      <c r="FQ470" s="184"/>
      <c r="FR470" s="184"/>
      <c r="FS470" s="184"/>
      <c r="FT470" s="184"/>
      <c r="FU470" s="184"/>
      <c r="FV470" s="184"/>
      <c r="FW470" s="184"/>
      <c r="FX470" s="184"/>
      <c r="FY470" s="184"/>
      <c r="FZ470" s="184"/>
      <c r="GA470" s="184"/>
      <c r="GB470" s="184"/>
      <c r="GC470" s="184"/>
      <c r="GD470" s="184"/>
      <c r="GE470" s="184"/>
      <c r="GF470" s="184"/>
      <c r="GG470" s="184"/>
      <c r="GH470" s="184"/>
      <c r="GI470" s="184"/>
      <c r="GJ470" s="184"/>
      <c r="GK470" s="184"/>
      <c r="GL470" s="184"/>
      <c r="GM470" s="184"/>
      <c r="GN470" s="184"/>
      <c r="GO470" s="184"/>
      <c r="GP470" s="184"/>
      <c r="GQ470" s="184"/>
      <c r="GR470" s="184"/>
      <c r="GS470" s="184"/>
      <c r="GT470" s="184"/>
      <c r="GU470" s="184"/>
      <c r="GV470" s="184"/>
      <c r="GW470" s="184"/>
      <c r="GX470" s="184"/>
      <c r="GY470" s="184"/>
      <c r="GZ470" s="184"/>
      <c r="HA470" s="184"/>
      <c r="HB470" s="184"/>
      <c r="HC470" s="184"/>
      <c r="HD470" s="184"/>
      <c r="HE470" s="184"/>
      <c r="HF470" s="184"/>
      <c r="HG470" s="184"/>
      <c r="HH470" s="184"/>
      <c r="HI470" s="184"/>
      <c r="HJ470" s="184"/>
      <c r="HK470" s="184"/>
      <c r="HL470" s="184"/>
      <c r="HM470" s="184"/>
      <c r="HN470" s="184"/>
      <c r="HO470" s="184"/>
      <c r="HP470" s="184"/>
      <c r="HQ470" s="184"/>
      <c r="HR470" s="184"/>
      <c r="HS470" s="184"/>
      <c r="HT470" s="184"/>
      <c r="HU470" s="184"/>
      <c r="HV470" s="184"/>
      <c r="HW470" s="184"/>
      <c r="HX470" s="184"/>
      <c r="HY470" s="184"/>
      <c r="HZ470" s="184"/>
      <c r="IA470" s="184"/>
      <c r="IB470" s="184"/>
    </row>
    <row r="471" spans="3:236" ht="13.15" customHeight="1">
      <c r="C471" s="182"/>
      <c r="D471" s="183"/>
      <c r="E471" s="184"/>
      <c r="F471" s="184"/>
      <c r="G471" s="184"/>
      <c r="H471" s="184"/>
      <c r="I471" s="184"/>
      <c r="J471" s="184"/>
      <c r="K471" s="184"/>
      <c r="L471" s="184"/>
      <c r="M471" s="185"/>
      <c r="CM471" s="184"/>
      <c r="CN471" s="184"/>
      <c r="CO471" s="184"/>
      <c r="CP471" s="184"/>
      <c r="CQ471" s="184"/>
      <c r="CR471" s="184"/>
      <c r="CS471" s="184"/>
      <c r="CT471" s="184"/>
      <c r="CU471" s="184"/>
      <c r="CV471" s="184"/>
      <c r="CW471" s="184"/>
      <c r="CX471" s="184"/>
      <c r="CY471" s="184"/>
      <c r="CZ471" s="184"/>
      <c r="DA471" s="184"/>
      <c r="DB471" s="184"/>
      <c r="DC471" s="184"/>
      <c r="DD471" s="184"/>
      <c r="DE471" s="184"/>
      <c r="DF471" s="184"/>
      <c r="DG471" s="184"/>
      <c r="DH471" s="184"/>
      <c r="DI471" s="184"/>
      <c r="DJ471" s="184"/>
      <c r="DK471" s="184"/>
      <c r="DL471" s="184"/>
      <c r="DM471" s="184"/>
      <c r="DN471" s="184"/>
      <c r="DO471" s="184"/>
      <c r="DP471" s="184"/>
      <c r="DQ471" s="184"/>
      <c r="DR471" s="184"/>
      <c r="DS471" s="184"/>
      <c r="DT471" s="184"/>
      <c r="DU471" s="184"/>
      <c r="DV471" s="184"/>
      <c r="DW471" s="184"/>
      <c r="DX471" s="184"/>
      <c r="DY471" s="184"/>
      <c r="DZ471" s="184"/>
      <c r="EA471" s="184"/>
      <c r="EB471" s="184"/>
      <c r="EC471" s="184"/>
      <c r="ED471" s="184"/>
      <c r="EE471" s="184"/>
      <c r="EF471" s="184"/>
      <c r="EG471" s="184"/>
      <c r="EH471" s="184"/>
      <c r="EI471" s="184"/>
      <c r="EJ471" s="184"/>
      <c r="EK471" s="184"/>
      <c r="EL471" s="184"/>
      <c r="EM471" s="184"/>
      <c r="EN471" s="184"/>
      <c r="EO471" s="184"/>
      <c r="EP471" s="184"/>
      <c r="EQ471" s="184"/>
      <c r="ER471" s="184"/>
      <c r="ES471" s="184"/>
      <c r="ET471" s="184"/>
      <c r="EU471" s="184"/>
      <c r="EV471" s="184"/>
      <c r="EW471" s="184"/>
      <c r="EX471" s="184"/>
      <c r="EY471" s="184"/>
      <c r="EZ471" s="184"/>
      <c r="FA471" s="184"/>
      <c r="FB471" s="184"/>
      <c r="FC471" s="184"/>
      <c r="FD471" s="184"/>
      <c r="FE471" s="184"/>
      <c r="FF471" s="184"/>
      <c r="FG471" s="184"/>
      <c r="FH471" s="184"/>
      <c r="FI471" s="184"/>
      <c r="FJ471" s="184"/>
      <c r="FK471" s="184"/>
      <c r="FL471" s="184"/>
      <c r="FM471" s="184"/>
      <c r="FN471" s="184"/>
      <c r="FO471" s="184"/>
      <c r="FP471" s="184"/>
      <c r="FQ471" s="184"/>
      <c r="FR471" s="184"/>
      <c r="FS471" s="184"/>
      <c r="FT471" s="184"/>
      <c r="FU471" s="184"/>
      <c r="FV471" s="184"/>
      <c r="FW471" s="184"/>
      <c r="FX471" s="184"/>
      <c r="FY471" s="184"/>
      <c r="FZ471" s="184"/>
      <c r="GA471" s="184"/>
      <c r="GB471" s="184"/>
      <c r="GC471" s="184"/>
      <c r="GD471" s="184"/>
      <c r="GE471" s="184"/>
      <c r="GF471" s="184"/>
      <c r="GG471" s="184"/>
      <c r="GH471" s="184"/>
      <c r="GI471" s="184"/>
      <c r="GJ471" s="184"/>
      <c r="GK471" s="184"/>
      <c r="GL471" s="184"/>
      <c r="GM471" s="184"/>
      <c r="GN471" s="184"/>
      <c r="GO471" s="184"/>
      <c r="GP471" s="184"/>
      <c r="GQ471" s="184"/>
      <c r="GR471" s="184"/>
      <c r="GS471" s="184"/>
      <c r="GT471" s="184"/>
      <c r="GU471" s="184"/>
      <c r="GV471" s="184"/>
      <c r="GW471" s="184"/>
      <c r="GX471" s="184"/>
      <c r="GY471" s="184"/>
      <c r="GZ471" s="184"/>
      <c r="HA471" s="184"/>
      <c r="HB471" s="184"/>
      <c r="HC471" s="184"/>
      <c r="HD471" s="184"/>
      <c r="HE471" s="184"/>
      <c r="HF471" s="184"/>
      <c r="HG471" s="184"/>
      <c r="HH471" s="184"/>
      <c r="HI471" s="184"/>
      <c r="HJ471" s="184"/>
      <c r="HK471" s="184"/>
      <c r="HL471" s="184"/>
      <c r="HM471" s="184"/>
      <c r="HN471" s="184"/>
      <c r="HO471" s="184"/>
      <c r="HP471" s="184"/>
      <c r="HQ471" s="184"/>
      <c r="HR471" s="184"/>
      <c r="HS471" s="184"/>
      <c r="HT471" s="184"/>
      <c r="HU471" s="184"/>
      <c r="HV471" s="184"/>
      <c r="HW471" s="184"/>
      <c r="HX471" s="184"/>
      <c r="HY471" s="184"/>
      <c r="HZ471" s="184"/>
      <c r="IA471" s="184"/>
      <c r="IB471" s="184"/>
    </row>
    <row r="472" spans="3:236" ht="13.15" customHeight="1">
      <c r="C472" s="182"/>
      <c r="D472" s="183"/>
      <c r="E472" s="184"/>
      <c r="F472" s="184"/>
      <c r="G472" s="184"/>
      <c r="H472" s="184"/>
      <c r="I472" s="184"/>
      <c r="J472" s="184"/>
      <c r="K472" s="184"/>
      <c r="L472" s="184"/>
      <c r="M472" s="185"/>
      <c r="CM472" s="184"/>
      <c r="CN472" s="184"/>
      <c r="CO472" s="184"/>
      <c r="CP472" s="184"/>
      <c r="CQ472" s="184"/>
      <c r="CR472" s="184"/>
      <c r="CS472" s="184"/>
      <c r="CT472" s="184"/>
      <c r="CU472" s="184"/>
      <c r="CV472" s="184"/>
      <c r="CW472" s="184"/>
      <c r="CX472" s="184"/>
      <c r="CY472" s="184"/>
      <c r="CZ472" s="184"/>
      <c r="DA472" s="184"/>
      <c r="DB472" s="184"/>
      <c r="DC472" s="184"/>
      <c r="DD472" s="184"/>
      <c r="DE472" s="184"/>
      <c r="DF472" s="184"/>
      <c r="DG472" s="184"/>
      <c r="DH472" s="184"/>
      <c r="DI472" s="184"/>
      <c r="DJ472" s="184"/>
      <c r="DK472" s="184"/>
      <c r="DL472" s="184"/>
      <c r="DM472" s="184"/>
      <c r="DN472" s="184"/>
      <c r="DO472" s="184"/>
      <c r="DP472" s="184"/>
      <c r="DQ472" s="184"/>
      <c r="DR472" s="184"/>
      <c r="DS472" s="184"/>
      <c r="DT472" s="184"/>
      <c r="DU472" s="184"/>
      <c r="DV472" s="184"/>
      <c r="DW472" s="184"/>
      <c r="DX472" s="184"/>
      <c r="DY472" s="184"/>
      <c r="DZ472" s="184"/>
      <c r="EA472" s="184"/>
      <c r="EB472" s="184"/>
      <c r="EC472" s="184"/>
      <c r="ED472" s="184"/>
      <c r="EE472" s="184"/>
      <c r="EF472" s="184"/>
      <c r="EG472" s="184"/>
      <c r="EH472" s="184"/>
      <c r="EI472" s="184"/>
      <c r="EJ472" s="184"/>
      <c r="EK472" s="184"/>
      <c r="EL472" s="184"/>
      <c r="EM472" s="184"/>
      <c r="EN472" s="184"/>
      <c r="EO472" s="184"/>
      <c r="EP472" s="184"/>
      <c r="EQ472" s="184"/>
      <c r="ER472" s="184"/>
      <c r="ES472" s="184"/>
      <c r="ET472" s="184"/>
      <c r="EU472" s="184"/>
      <c r="EV472" s="184"/>
      <c r="EW472" s="184"/>
      <c r="EX472" s="184"/>
      <c r="EY472" s="184"/>
      <c r="EZ472" s="184"/>
      <c r="FA472" s="184"/>
      <c r="FB472" s="184"/>
      <c r="FC472" s="184"/>
      <c r="FD472" s="184"/>
      <c r="FE472" s="184"/>
      <c r="FF472" s="184"/>
      <c r="FG472" s="184"/>
      <c r="FH472" s="184"/>
      <c r="FI472" s="184"/>
      <c r="FJ472" s="184"/>
      <c r="FK472" s="184"/>
      <c r="FL472" s="184"/>
      <c r="FM472" s="184"/>
      <c r="FN472" s="184"/>
      <c r="FO472" s="184"/>
      <c r="FP472" s="184"/>
      <c r="FQ472" s="184"/>
      <c r="FR472" s="184"/>
      <c r="FS472" s="184"/>
      <c r="FT472" s="184"/>
      <c r="FU472" s="184"/>
      <c r="FV472" s="184"/>
      <c r="FW472" s="184"/>
      <c r="FX472" s="184"/>
      <c r="FY472" s="184"/>
      <c r="FZ472" s="184"/>
      <c r="GA472" s="184"/>
      <c r="GB472" s="184"/>
      <c r="GC472" s="184"/>
      <c r="GD472" s="184"/>
      <c r="GE472" s="184"/>
      <c r="GF472" s="184"/>
      <c r="GG472" s="184"/>
      <c r="GH472" s="184"/>
      <c r="GI472" s="184"/>
      <c r="GJ472" s="184"/>
      <c r="GK472" s="184"/>
      <c r="GL472" s="184"/>
      <c r="GM472" s="184"/>
      <c r="GN472" s="184"/>
      <c r="GO472" s="184"/>
      <c r="GP472" s="184"/>
      <c r="GQ472" s="184"/>
      <c r="GR472" s="184"/>
      <c r="GS472" s="184"/>
      <c r="GT472" s="184"/>
      <c r="GU472" s="184"/>
      <c r="GV472" s="184"/>
      <c r="GW472" s="184"/>
      <c r="GX472" s="184"/>
      <c r="GY472" s="184"/>
      <c r="GZ472" s="184"/>
      <c r="HA472" s="184"/>
      <c r="HB472" s="184"/>
      <c r="HC472" s="184"/>
      <c r="HD472" s="184"/>
      <c r="HE472" s="184"/>
      <c r="HF472" s="184"/>
      <c r="HG472" s="184"/>
      <c r="HH472" s="184"/>
      <c r="HI472" s="184"/>
      <c r="HJ472" s="184"/>
      <c r="HK472" s="184"/>
      <c r="HL472" s="184"/>
      <c r="HM472" s="184"/>
      <c r="HN472" s="184"/>
      <c r="HO472" s="184"/>
      <c r="HP472" s="184"/>
      <c r="HQ472" s="184"/>
      <c r="HR472" s="184"/>
      <c r="HS472" s="184"/>
      <c r="HT472" s="184"/>
      <c r="HU472" s="184"/>
      <c r="HV472" s="184"/>
      <c r="HW472" s="184"/>
      <c r="HX472" s="184"/>
      <c r="HY472" s="184"/>
      <c r="HZ472" s="184"/>
      <c r="IA472" s="184"/>
      <c r="IB472" s="184"/>
    </row>
    <row r="473" spans="3:236" ht="13.15" customHeight="1">
      <c r="C473" s="182"/>
      <c r="D473" s="183"/>
      <c r="E473" s="184"/>
      <c r="F473" s="184"/>
      <c r="G473" s="184"/>
      <c r="H473" s="184"/>
      <c r="I473" s="184"/>
      <c r="J473" s="184"/>
      <c r="K473" s="184"/>
      <c r="L473" s="184"/>
      <c r="M473" s="185"/>
      <c r="CM473" s="184"/>
      <c r="CN473" s="184"/>
      <c r="CO473" s="184"/>
      <c r="CP473" s="184"/>
      <c r="CQ473" s="184"/>
      <c r="CR473" s="184"/>
      <c r="CS473" s="184"/>
      <c r="CT473" s="184"/>
      <c r="CU473" s="184"/>
      <c r="CV473" s="184"/>
      <c r="CW473" s="184"/>
      <c r="CX473" s="184"/>
      <c r="CY473" s="184"/>
      <c r="CZ473" s="184"/>
      <c r="DA473" s="184"/>
      <c r="DB473" s="184"/>
      <c r="DC473" s="184"/>
      <c r="DD473" s="184"/>
      <c r="DE473" s="184"/>
      <c r="DF473" s="184"/>
      <c r="DG473" s="184"/>
      <c r="DH473" s="184"/>
      <c r="DI473" s="184"/>
      <c r="DJ473" s="184"/>
      <c r="DK473" s="184"/>
      <c r="DL473" s="184"/>
      <c r="DM473" s="184"/>
      <c r="DN473" s="184"/>
      <c r="DO473" s="184"/>
      <c r="DP473" s="184"/>
      <c r="DQ473" s="184"/>
      <c r="DR473" s="184"/>
      <c r="DS473" s="184"/>
      <c r="DT473" s="184"/>
      <c r="DU473" s="184"/>
      <c r="DV473" s="184"/>
      <c r="DW473" s="184"/>
      <c r="DX473" s="184"/>
      <c r="DY473" s="184"/>
      <c r="DZ473" s="184"/>
      <c r="EA473" s="184"/>
      <c r="EB473" s="184"/>
      <c r="EC473" s="184"/>
      <c r="ED473" s="184"/>
      <c r="EE473" s="184"/>
      <c r="EF473" s="184"/>
      <c r="EG473" s="184"/>
      <c r="EH473" s="184"/>
      <c r="EI473" s="184"/>
      <c r="EJ473" s="184"/>
      <c r="EK473" s="184"/>
      <c r="EL473" s="184"/>
      <c r="EM473" s="184"/>
      <c r="EN473" s="184"/>
      <c r="EO473" s="184"/>
      <c r="EP473" s="184"/>
      <c r="EQ473" s="184"/>
      <c r="ER473" s="184"/>
      <c r="ES473" s="184"/>
      <c r="ET473" s="184"/>
      <c r="EU473" s="184"/>
      <c r="EV473" s="184"/>
      <c r="EW473" s="184"/>
      <c r="EX473" s="184"/>
      <c r="EY473" s="184"/>
      <c r="EZ473" s="184"/>
      <c r="FA473" s="184"/>
      <c r="FB473" s="184"/>
      <c r="FC473" s="184"/>
      <c r="FD473" s="184"/>
      <c r="FE473" s="184"/>
      <c r="FF473" s="184"/>
      <c r="FG473" s="184"/>
      <c r="FH473" s="184"/>
      <c r="FI473" s="184"/>
      <c r="FJ473" s="184"/>
      <c r="FK473" s="184"/>
      <c r="FL473" s="184"/>
      <c r="FM473" s="184"/>
      <c r="FN473" s="184"/>
      <c r="FO473" s="184"/>
      <c r="FP473" s="184"/>
      <c r="FQ473" s="184"/>
      <c r="FR473" s="184"/>
      <c r="FS473" s="184"/>
      <c r="FT473" s="184"/>
      <c r="FU473" s="184"/>
      <c r="FV473" s="184"/>
      <c r="FW473" s="184"/>
      <c r="FX473" s="184"/>
      <c r="FY473" s="184"/>
      <c r="FZ473" s="184"/>
      <c r="GA473" s="184"/>
      <c r="GB473" s="184"/>
      <c r="GC473" s="184"/>
      <c r="GD473" s="184"/>
      <c r="GE473" s="184"/>
      <c r="GF473" s="184"/>
      <c r="GG473" s="184"/>
      <c r="GH473" s="184"/>
      <c r="GI473" s="184"/>
      <c r="GJ473" s="184"/>
      <c r="GK473" s="184"/>
      <c r="GL473" s="184"/>
      <c r="GM473" s="184"/>
      <c r="GN473" s="184"/>
      <c r="GO473" s="184"/>
      <c r="GP473" s="184"/>
      <c r="GQ473" s="184"/>
      <c r="GR473" s="184"/>
      <c r="GS473" s="184"/>
      <c r="GT473" s="184"/>
      <c r="GU473" s="184"/>
      <c r="GV473" s="184"/>
      <c r="GW473" s="184"/>
      <c r="GX473" s="184"/>
      <c r="GY473" s="184"/>
      <c r="GZ473" s="184"/>
      <c r="HA473" s="184"/>
      <c r="HB473" s="184"/>
      <c r="HC473" s="184"/>
      <c r="HD473" s="184"/>
      <c r="HE473" s="184"/>
      <c r="HF473" s="184"/>
      <c r="HG473" s="184"/>
      <c r="HH473" s="184"/>
      <c r="HI473" s="184"/>
      <c r="HJ473" s="184"/>
      <c r="HK473" s="184"/>
      <c r="HL473" s="184"/>
      <c r="HM473" s="184"/>
      <c r="HN473" s="184"/>
      <c r="HO473" s="184"/>
      <c r="HP473" s="184"/>
      <c r="HQ473" s="184"/>
      <c r="HR473" s="184"/>
      <c r="HS473" s="184"/>
      <c r="HT473" s="184"/>
      <c r="HU473" s="184"/>
      <c r="HV473" s="184"/>
      <c r="HW473" s="184"/>
      <c r="HX473" s="184"/>
      <c r="HY473" s="184"/>
      <c r="HZ473" s="184"/>
      <c r="IA473" s="184"/>
      <c r="IB473" s="184"/>
    </row>
    <row r="474" spans="3:236" ht="13.15" customHeight="1">
      <c r="C474" s="182"/>
      <c r="D474" s="183"/>
      <c r="E474" s="184"/>
      <c r="F474" s="184"/>
      <c r="G474" s="184"/>
      <c r="H474" s="184"/>
      <c r="I474" s="184"/>
      <c r="J474" s="184"/>
      <c r="K474" s="184"/>
      <c r="L474" s="184"/>
      <c r="M474" s="185"/>
      <c r="CM474" s="184"/>
      <c r="CN474" s="184"/>
      <c r="CO474" s="184"/>
      <c r="CP474" s="184"/>
      <c r="CQ474" s="184"/>
      <c r="CR474" s="184"/>
      <c r="CS474" s="184"/>
      <c r="CT474" s="184"/>
      <c r="CU474" s="184"/>
      <c r="CV474" s="184"/>
      <c r="CW474" s="184"/>
      <c r="CX474" s="184"/>
      <c r="CY474" s="184"/>
      <c r="CZ474" s="184"/>
      <c r="DA474" s="184"/>
      <c r="DB474" s="184"/>
      <c r="DC474" s="184"/>
      <c r="DD474" s="184"/>
      <c r="DE474" s="184"/>
      <c r="DF474" s="184"/>
      <c r="DG474" s="184"/>
      <c r="DH474" s="184"/>
      <c r="DI474" s="184"/>
      <c r="DJ474" s="184"/>
      <c r="DK474" s="184"/>
      <c r="DL474" s="184"/>
      <c r="DM474" s="184"/>
      <c r="DN474" s="184"/>
      <c r="DO474" s="184"/>
      <c r="DP474" s="184"/>
      <c r="DQ474" s="184"/>
      <c r="DR474" s="184"/>
      <c r="DS474" s="184"/>
      <c r="DT474" s="184"/>
      <c r="DU474" s="184"/>
      <c r="DV474" s="184"/>
      <c r="DW474" s="184"/>
      <c r="DX474" s="184"/>
      <c r="DY474" s="184"/>
      <c r="DZ474" s="184"/>
      <c r="EA474" s="184"/>
      <c r="EB474" s="184"/>
      <c r="EC474" s="184"/>
      <c r="ED474" s="184"/>
      <c r="EE474" s="184"/>
      <c r="EF474" s="184"/>
      <c r="EG474" s="184"/>
      <c r="EH474" s="184"/>
      <c r="EI474" s="184"/>
      <c r="EJ474" s="184"/>
      <c r="EK474" s="184"/>
      <c r="EL474" s="184"/>
      <c r="EM474" s="184"/>
      <c r="EN474" s="184"/>
      <c r="EO474" s="184"/>
      <c r="EP474" s="184"/>
      <c r="EQ474" s="184"/>
      <c r="ER474" s="184"/>
      <c r="ES474" s="184"/>
      <c r="ET474" s="184"/>
      <c r="EU474" s="184"/>
      <c r="EV474" s="184"/>
      <c r="EW474" s="184"/>
      <c r="EX474" s="184"/>
      <c r="EY474" s="184"/>
      <c r="EZ474" s="184"/>
      <c r="FA474" s="184"/>
      <c r="FB474" s="184"/>
      <c r="FC474" s="184"/>
      <c r="FD474" s="184"/>
      <c r="FE474" s="184"/>
      <c r="FF474" s="184"/>
      <c r="FG474" s="184"/>
      <c r="FH474" s="184"/>
      <c r="FI474" s="184"/>
      <c r="FJ474" s="184"/>
      <c r="FK474" s="184"/>
      <c r="FL474" s="184"/>
      <c r="FM474" s="184"/>
      <c r="FN474" s="184"/>
      <c r="FO474" s="184"/>
      <c r="FP474" s="184"/>
      <c r="FQ474" s="184"/>
      <c r="FR474" s="184"/>
      <c r="FS474" s="184"/>
      <c r="FT474" s="184"/>
      <c r="FU474" s="184"/>
      <c r="FV474" s="184"/>
      <c r="FW474" s="184"/>
      <c r="FX474" s="184"/>
      <c r="FY474" s="184"/>
      <c r="FZ474" s="184"/>
      <c r="GA474" s="184"/>
      <c r="GB474" s="184"/>
      <c r="GC474" s="184"/>
      <c r="GD474" s="184"/>
      <c r="GE474" s="184"/>
      <c r="GF474" s="184"/>
      <c r="GG474" s="184"/>
      <c r="GH474" s="184"/>
      <c r="GI474" s="184"/>
      <c r="GJ474" s="184"/>
      <c r="GK474" s="184"/>
      <c r="GL474" s="184"/>
      <c r="GM474" s="184"/>
      <c r="GN474" s="184"/>
      <c r="GO474" s="184"/>
      <c r="GP474" s="184"/>
      <c r="GQ474" s="184"/>
      <c r="GR474" s="184"/>
      <c r="GS474" s="184"/>
      <c r="GT474" s="184"/>
      <c r="GU474" s="184"/>
      <c r="GV474" s="184"/>
      <c r="GW474" s="184"/>
      <c r="GX474" s="184"/>
      <c r="GY474" s="184"/>
      <c r="GZ474" s="184"/>
      <c r="HA474" s="184"/>
      <c r="HB474" s="184"/>
      <c r="HC474" s="184"/>
      <c r="HD474" s="184"/>
      <c r="HE474" s="184"/>
      <c r="HF474" s="184"/>
      <c r="HG474" s="184"/>
      <c r="HH474" s="184"/>
      <c r="HI474" s="184"/>
      <c r="HJ474" s="184"/>
      <c r="HK474" s="184"/>
      <c r="HL474" s="184"/>
      <c r="HM474" s="184"/>
      <c r="HN474" s="184"/>
      <c r="HO474" s="184"/>
      <c r="HP474" s="184"/>
      <c r="HQ474" s="184"/>
      <c r="HR474" s="184"/>
      <c r="HS474" s="184"/>
      <c r="HT474" s="184"/>
      <c r="HU474" s="184"/>
      <c r="HV474" s="184"/>
      <c r="HW474" s="184"/>
      <c r="HX474" s="184"/>
      <c r="HY474" s="184"/>
      <c r="HZ474" s="184"/>
      <c r="IA474" s="184"/>
      <c r="IB474" s="184"/>
    </row>
    <row r="475" spans="3:236" ht="13.15" customHeight="1">
      <c r="C475" s="182"/>
      <c r="D475" s="183"/>
      <c r="E475" s="184"/>
      <c r="F475" s="184"/>
      <c r="G475" s="184"/>
      <c r="H475" s="184"/>
      <c r="I475" s="184"/>
      <c r="J475" s="184"/>
      <c r="K475" s="184"/>
      <c r="L475" s="184"/>
      <c r="M475" s="185"/>
      <c r="CM475" s="184"/>
      <c r="CN475" s="184"/>
      <c r="CO475" s="184"/>
      <c r="CP475" s="184"/>
      <c r="CQ475" s="184"/>
      <c r="CR475" s="184"/>
      <c r="CS475" s="184"/>
      <c r="CT475" s="184"/>
      <c r="CU475" s="184"/>
      <c r="CV475" s="184"/>
      <c r="CW475" s="184"/>
      <c r="CX475" s="184"/>
      <c r="CY475" s="184"/>
      <c r="CZ475" s="184"/>
      <c r="DA475" s="184"/>
      <c r="DB475" s="184"/>
      <c r="DC475" s="184"/>
      <c r="DD475" s="184"/>
      <c r="DE475" s="184"/>
      <c r="DF475" s="184"/>
      <c r="DG475" s="184"/>
      <c r="DH475" s="184"/>
      <c r="DI475" s="184"/>
      <c r="DJ475" s="184"/>
      <c r="DK475" s="184"/>
      <c r="DL475" s="184"/>
      <c r="DM475" s="184"/>
      <c r="DN475" s="184"/>
      <c r="DO475" s="184"/>
      <c r="DP475" s="184"/>
      <c r="DQ475" s="184"/>
      <c r="DR475" s="184"/>
      <c r="DS475" s="184"/>
      <c r="DT475" s="184"/>
      <c r="DU475" s="184"/>
      <c r="DV475" s="184"/>
      <c r="DW475" s="184"/>
      <c r="DX475" s="184"/>
      <c r="DY475" s="184"/>
      <c r="DZ475" s="184"/>
      <c r="EA475" s="184"/>
      <c r="EB475" s="184"/>
      <c r="EC475" s="184"/>
      <c r="ED475" s="184"/>
      <c r="EE475" s="184"/>
      <c r="EF475" s="184"/>
      <c r="EG475" s="184"/>
      <c r="EH475" s="184"/>
      <c r="EI475" s="184"/>
      <c r="EJ475" s="184"/>
      <c r="EK475" s="184"/>
      <c r="EL475" s="184"/>
      <c r="EM475" s="184"/>
      <c r="EN475" s="184"/>
      <c r="EO475" s="184"/>
      <c r="EP475" s="184"/>
      <c r="EQ475" s="184"/>
      <c r="ER475" s="184"/>
      <c r="ES475" s="184"/>
      <c r="ET475" s="184"/>
      <c r="EU475" s="184"/>
      <c r="EV475" s="184"/>
      <c r="EW475" s="184"/>
      <c r="EX475" s="184"/>
      <c r="EY475" s="184"/>
      <c r="EZ475" s="184"/>
      <c r="FA475" s="184"/>
      <c r="FB475" s="184"/>
      <c r="FC475" s="184"/>
      <c r="FD475" s="184"/>
      <c r="FE475" s="184"/>
      <c r="FF475" s="184"/>
      <c r="FG475" s="184"/>
      <c r="FH475" s="184"/>
      <c r="FI475" s="184"/>
      <c r="FJ475" s="184"/>
      <c r="FK475" s="184"/>
      <c r="FL475" s="184"/>
      <c r="FM475" s="184"/>
      <c r="FN475" s="184"/>
      <c r="FO475" s="184"/>
      <c r="FP475" s="184"/>
      <c r="FQ475" s="184"/>
      <c r="FR475" s="184"/>
      <c r="FS475" s="184"/>
      <c r="FT475" s="184"/>
      <c r="FU475" s="184"/>
      <c r="FV475" s="184"/>
      <c r="FW475" s="184"/>
      <c r="FX475" s="184"/>
      <c r="FY475" s="184"/>
      <c r="FZ475" s="184"/>
      <c r="GA475" s="184"/>
      <c r="GB475" s="184"/>
      <c r="GC475" s="184"/>
      <c r="GD475" s="184"/>
      <c r="GE475" s="184"/>
      <c r="GF475" s="184"/>
      <c r="GG475" s="184"/>
      <c r="GH475" s="184"/>
      <c r="GI475" s="184"/>
      <c r="GJ475" s="184"/>
      <c r="GK475" s="184"/>
      <c r="GL475" s="184"/>
      <c r="GM475" s="184"/>
      <c r="GN475" s="184"/>
      <c r="GO475" s="184"/>
      <c r="GP475" s="184"/>
      <c r="GQ475" s="184"/>
      <c r="GR475" s="184"/>
      <c r="GS475" s="184"/>
      <c r="GT475" s="184"/>
      <c r="GU475" s="184"/>
      <c r="GV475" s="184"/>
      <c r="GW475" s="184"/>
      <c r="GX475" s="184"/>
      <c r="GY475" s="184"/>
      <c r="GZ475" s="184"/>
      <c r="HA475" s="184"/>
      <c r="HB475" s="184"/>
      <c r="HC475" s="184"/>
      <c r="HD475" s="184"/>
      <c r="HE475" s="184"/>
      <c r="HF475" s="184"/>
      <c r="HG475" s="184"/>
      <c r="HH475" s="184"/>
      <c r="HI475" s="184"/>
      <c r="HJ475" s="184"/>
      <c r="HK475" s="184"/>
      <c r="HL475" s="184"/>
      <c r="HM475" s="184"/>
      <c r="HN475" s="184"/>
      <c r="HO475" s="184"/>
      <c r="HP475" s="184"/>
      <c r="HQ475" s="184"/>
      <c r="HR475" s="184"/>
      <c r="HS475" s="184"/>
      <c r="HT475" s="184"/>
      <c r="HU475" s="184"/>
      <c r="HV475" s="184"/>
      <c r="HW475" s="184"/>
      <c r="HX475" s="184"/>
      <c r="HY475" s="184"/>
      <c r="HZ475" s="184"/>
      <c r="IA475" s="184"/>
      <c r="IB475" s="184"/>
    </row>
    <row r="476" spans="3:236" ht="13.15" customHeight="1">
      <c r="C476" s="182"/>
      <c r="D476" s="183"/>
      <c r="E476" s="184"/>
      <c r="F476" s="184"/>
      <c r="G476" s="184"/>
      <c r="H476" s="184"/>
      <c r="I476" s="184"/>
      <c r="J476" s="184"/>
      <c r="K476" s="184"/>
      <c r="L476" s="184"/>
      <c r="M476" s="185"/>
      <c r="CM476" s="184"/>
      <c r="CN476" s="184"/>
      <c r="CO476" s="184"/>
      <c r="CP476" s="184"/>
      <c r="CQ476" s="184"/>
      <c r="CR476" s="184"/>
      <c r="CS476" s="184"/>
      <c r="CT476" s="184"/>
      <c r="CU476" s="184"/>
      <c r="CV476" s="184"/>
      <c r="CW476" s="184"/>
      <c r="CX476" s="184"/>
      <c r="CY476" s="184"/>
      <c r="CZ476" s="184"/>
      <c r="DA476" s="184"/>
      <c r="DB476" s="184"/>
      <c r="DC476" s="184"/>
      <c r="DD476" s="184"/>
      <c r="DE476" s="184"/>
      <c r="DF476" s="184"/>
      <c r="DG476" s="184"/>
      <c r="DH476" s="184"/>
      <c r="DI476" s="184"/>
      <c r="DJ476" s="184"/>
      <c r="DK476" s="184"/>
      <c r="DL476" s="184"/>
      <c r="DM476" s="184"/>
      <c r="DN476" s="184"/>
      <c r="DO476" s="184"/>
      <c r="DP476" s="184"/>
      <c r="DQ476" s="184"/>
      <c r="DR476" s="184"/>
      <c r="DS476" s="184"/>
      <c r="DT476" s="184"/>
      <c r="DU476" s="184"/>
      <c r="DV476" s="184"/>
      <c r="DW476" s="184"/>
      <c r="DX476" s="184"/>
      <c r="DY476" s="184"/>
      <c r="DZ476" s="184"/>
      <c r="EA476" s="184"/>
      <c r="EB476" s="184"/>
      <c r="EC476" s="184"/>
      <c r="ED476" s="184"/>
      <c r="EE476" s="184"/>
      <c r="EF476" s="184"/>
      <c r="EG476" s="184"/>
      <c r="EH476" s="184"/>
      <c r="EI476" s="184"/>
      <c r="EJ476" s="184"/>
      <c r="EK476" s="184"/>
      <c r="EL476" s="184"/>
      <c r="EM476" s="184"/>
      <c r="EN476" s="184"/>
      <c r="EO476" s="184"/>
      <c r="EP476" s="184"/>
      <c r="EQ476" s="184"/>
      <c r="ER476" s="184"/>
      <c r="ES476" s="184"/>
      <c r="ET476" s="184"/>
      <c r="EU476" s="184"/>
      <c r="EV476" s="184"/>
      <c r="EW476" s="184"/>
      <c r="EX476" s="184"/>
      <c r="EY476" s="184"/>
      <c r="EZ476" s="184"/>
      <c r="FA476" s="184"/>
      <c r="FB476" s="184"/>
      <c r="FC476" s="184"/>
      <c r="FD476" s="184"/>
      <c r="FE476" s="184"/>
      <c r="FF476" s="184"/>
      <c r="FG476" s="184"/>
      <c r="FH476" s="184"/>
      <c r="FI476" s="184"/>
      <c r="FJ476" s="184"/>
      <c r="FK476" s="184"/>
      <c r="FL476" s="184"/>
      <c r="FM476" s="184"/>
      <c r="FN476" s="184"/>
      <c r="FO476" s="184"/>
      <c r="FP476" s="184"/>
      <c r="FQ476" s="184"/>
      <c r="FR476" s="184"/>
      <c r="FS476" s="184"/>
      <c r="FT476" s="184"/>
      <c r="FU476" s="184"/>
      <c r="FV476" s="184"/>
      <c r="FW476" s="184"/>
      <c r="FX476" s="184"/>
      <c r="FY476" s="184"/>
      <c r="FZ476" s="184"/>
      <c r="GA476" s="184"/>
      <c r="GB476" s="184"/>
      <c r="GC476" s="184"/>
      <c r="GD476" s="184"/>
      <c r="GE476" s="184"/>
      <c r="GF476" s="184"/>
      <c r="GG476" s="184"/>
      <c r="GH476" s="184"/>
      <c r="GI476" s="184"/>
      <c r="GJ476" s="184"/>
      <c r="GK476" s="184"/>
      <c r="GL476" s="184"/>
      <c r="GM476" s="184"/>
      <c r="GN476" s="184"/>
      <c r="GO476" s="184"/>
      <c r="GP476" s="184"/>
      <c r="GQ476" s="184"/>
      <c r="GR476" s="184"/>
      <c r="GS476" s="184"/>
      <c r="GT476" s="184"/>
      <c r="GU476" s="184"/>
      <c r="GV476" s="184"/>
      <c r="GW476" s="184"/>
      <c r="GX476" s="184"/>
      <c r="GY476" s="184"/>
      <c r="GZ476" s="184"/>
      <c r="HA476" s="184"/>
      <c r="HB476" s="184"/>
      <c r="HC476" s="184"/>
      <c r="HD476" s="184"/>
      <c r="HE476" s="184"/>
      <c r="HF476" s="184"/>
      <c r="HG476" s="184"/>
      <c r="HH476" s="184"/>
      <c r="HI476" s="184"/>
      <c r="HJ476" s="184"/>
      <c r="HK476" s="184"/>
      <c r="HL476" s="184"/>
      <c r="HM476" s="184"/>
      <c r="HN476" s="184"/>
      <c r="HO476" s="184"/>
      <c r="HP476" s="184"/>
      <c r="HQ476" s="184"/>
      <c r="HR476" s="184"/>
      <c r="HS476" s="184"/>
      <c r="HT476" s="184"/>
      <c r="HU476" s="184"/>
      <c r="HV476" s="184"/>
      <c r="HW476" s="184"/>
      <c r="HX476" s="184"/>
      <c r="HY476" s="184"/>
      <c r="HZ476" s="184"/>
      <c r="IA476" s="184"/>
      <c r="IB476" s="184"/>
    </row>
    <row r="477" spans="3:236" ht="13.15" customHeight="1">
      <c r="C477" s="182"/>
      <c r="D477" s="183"/>
      <c r="E477" s="184"/>
      <c r="F477" s="184"/>
      <c r="G477" s="184"/>
      <c r="H477" s="184"/>
      <c r="I477" s="184"/>
      <c r="J477" s="184"/>
      <c r="K477" s="184"/>
      <c r="L477" s="184"/>
      <c r="M477" s="185"/>
      <c r="CM477" s="184"/>
      <c r="CN477" s="184"/>
      <c r="CO477" s="184"/>
      <c r="CP477" s="184"/>
      <c r="CQ477" s="184"/>
      <c r="CR477" s="184"/>
      <c r="CS477" s="184"/>
      <c r="CT477" s="184"/>
      <c r="CU477" s="184"/>
      <c r="CV477" s="184"/>
      <c r="CW477" s="184"/>
      <c r="CX477" s="184"/>
      <c r="CY477" s="184"/>
      <c r="CZ477" s="184"/>
      <c r="DA477" s="184"/>
      <c r="DB477" s="184"/>
      <c r="DC477" s="184"/>
      <c r="DD477" s="184"/>
      <c r="DE477" s="184"/>
      <c r="DF477" s="184"/>
      <c r="DG477" s="184"/>
      <c r="DH477" s="184"/>
      <c r="DI477" s="184"/>
      <c r="DJ477" s="184"/>
      <c r="DK477" s="184"/>
      <c r="DL477" s="184"/>
      <c r="DM477" s="184"/>
      <c r="DN477" s="184"/>
      <c r="DO477" s="184"/>
      <c r="DP477" s="184"/>
      <c r="DQ477" s="184"/>
      <c r="DR477" s="184"/>
      <c r="DS477" s="184"/>
      <c r="DT477" s="184"/>
      <c r="DU477" s="184"/>
      <c r="DV477" s="184"/>
      <c r="DW477" s="184"/>
      <c r="DX477" s="184"/>
      <c r="DY477" s="184"/>
      <c r="DZ477" s="184"/>
      <c r="EA477" s="184"/>
      <c r="EB477" s="184"/>
      <c r="EC477" s="184"/>
      <c r="ED477" s="184"/>
      <c r="EE477" s="184"/>
      <c r="EF477" s="184"/>
      <c r="EG477" s="184"/>
      <c r="EH477" s="184"/>
      <c r="EI477" s="184"/>
      <c r="EJ477" s="184"/>
      <c r="EK477" s="184"/>
      <c r="EL477" s="184"/>
      <c r="EM477" s="184"/>
      <c r="EN477" s="184"/>
      <c r="EO477" s="184"/>
      <c r="EP477" s="184"/>
      <c r="EQ477" s="184"/>
      <c r="ER477" s="184"/>
      <c r="ES477" s="184"/>
      <c r="ET477" s="184"/>
      <c r="EU477" s="184"/>
      <c r="EV477" s="184"/>
      <c r="EW477" s="184"/>
      <c r="EX477" s="184"/>
      <c r="EY477" s="184"/>
      <c r="EZ477" s="184"/>
      <c r="FA477" s="184"/>
      <c r="FB477" s="184"/>
      <c r="FC477" s="184"/>
      <c r="FD477" s="184"/>
      <c r="FE477" s="184"/>
      <c r="FF477" s="184"/>
      <c r="FG477" s="184"/>
      <c r="FH477" s="184"/>
      <c r="FI477" s="184"/>
      <c r="FJ477" s="184"/>
      <c r="FK477" s="184"/>
      <c r="FL477" s="184"/>
      <c r="FM477" s="184"/>
      <c r="FN477" s="184"/>
      <c r="FO477" s="184"/>
      <c r="FP477" s="184"/>
      <c r="FQ477" s="184"/>
      <c r="FR477" s="184"/>
      <c r="FS477" s="184"/>
      <c r="FT477" s="184"/>
      <c r="FU477" s="184"/>
      <c r="FV477" s="184"/>
      <c r="FW477" s="184"/>
      <c r="FX477" s="184"/>
      <c r="FY477" s="184"/>
      <c r="FZ477" s="184"/>
      <c r="GA477" s="184"/>
      <c r="GB477" s="184"/>
      <c r="GC477" s="184"/>
      <c r="GD477" s="184"/>
      <c r="GE477" s="184"/>
      <c r="GF477" s="184"/>
      <c r="GG477" s="184"/>
      <c r="GH477" s="184"/>
      <c r="GI477" s="184"/>
      <c r="GJ477" s="184"/>
      <c r="GK477" s="184"/>
      <c r="GL477" s="184"/>
      <c r="GM477" s="184"/>
      <c r="GN477" s="184"/>
      <c r="GO477" s="184"/>
      <c r="GP477" s="184"/>
      <c r="GQ477" s="184"/>
      <c r="GR477" s="184"/>
      <c r="GS477" s="184"/>
      <c r="GT477" s="184"/>
      <c r="GU477" s="184"/>
      <c r="GV477" s="184"/>
      <c r="GW477" s="184"/>
      <c r="GX477" s="184"/>
      <c r="GY477" s="184"/>
      <c r="GZ477" s="184"/>
      <c r="HA477" s="184"/>
      <c r="HB477" s="184"/>
      <c r="HC477" s="184"/>
      <c r="HD477" s="184"/>
      <c r="HE477" s="184"/>
      <c r="HF477" s="184"/>
      <c r="HG477" s="184"/>
      <c r="HH477" s="184"/>
      <c r="HI477" s="184"/>
      <c r="HJ477" s="184"/>
      <c r="HK477" s="184"/>
      <c r="HL477" s="184"/>
      <c r="HM477" s="184"/>
      <c r="HN477" s="184"/>
      <c r="HO477" s="184"/>
      <c r="HP477" s="184"/>
      <c r="HQ477" s="184"/>
      <c r="HR477" s="184"/>
      <c r="HS477" s="184"/>
      <c r="HT477" s="184"/>
      <c r="HU477" s="184"/>
      <c r="HV477" s="184"/>
      <c r="HW477" s="184"/>
      <c r="HX477" s="184"/>
      <c r="HY477" s="184"/>
      <c r="HZ477" s="184"/>
      <c r="IA477" s="184"/>
      <c r="IB477" s="184"/>
    </row>
    <row r="478" spans="3:236" ht="13.15" customHeight="1">
      <c r="C478" s="182"/>
      <c r="D478" s="183"/>
      <c r="E478" s="184"/>
      <c r="F478" s="184"/>
      <c r="G478" s="184"/>
      <c r="H478" s="184"/>
      <c r="I478" s="184"/>
      <c r="J478" s="184"/>
      <c r="K478" s="184"/>
      <c r="L478" s="184"/>
      <c r="M478" s="185"/>
      <c r="CM478" s="184"/>
      <c r="CN478" s="184"/>
      <c r="CO478" s="184"/>
      <c r="CP478" s="184"/>
      <c r="CQ478" s="184"/>
      <c r="CR478" s="184"/>
      <c r="CS478" s="184"/>
      <c r="CT478" s="184"/>
      <c r="CU478" s="184"/>
      <c r="CV478" s="184"/>
      <c r="CW478" s="184"/>
      <c r="CX478" s="184"/>
      <c r="CY478" s="184"/>
      <c r="CZ478" s="184"/>
      <c r="DA478" s="184"/>
      <c r="DB478" s="184"/>
      <c r="DC478" s="184"/>
      <c r="DD478" s="184"/>
      <c r="DE478" s="184"/>
      <c r="DF478" s="184"/>
      <c r="DG478" s="184"/>
      <c r="DH478" s="184"/>
      <c r="DI478" s="184"/>
      <c r="DJ478" s="184"/>
      <c r="DK478" s="184"/>
      <c r="DL478" s="184"/>
      <c r="DM478" s="184"/>
      <c r="DN478" s="184"/>
      <c r="DO478" s="184"/>
      <c r="DP478" s="184"/>
      <c r="DQ478" s="184"/>
      <c r="DR478" s="184"/>
      <c r="DS478" s="184"/>
      <c r="DT478" s="184"/>
      <c r="DU478" s="184"/>
      <c r="DV478" s="184"/>
      <c r="DW478" s="184"/>
      <c r="DX478" s="184"/>
      <c r="DY478" s="184"/>
      <c r="DZ478" s="184"/>
      <c r="EA478" s="184"/>
      <c r="EB478" s="184"/>
      <c r="EC478" s="184"/>
      <c r="ED478" s="184"/>
      <c r="EE478" s="184"/>
      <c r="EF478" s="184"/>
      <c r="EG478" s="184"/>
      <c r="EH478" s="184"/>
      <c r="EI478" s="184"/>
      <c r="EJ478" s="184"/>
      <c r="EK478" s="184"/>
      <c r="EL478" s="184"/>
      <c r="EM478" s="184"/>
      <c r="EN478" s="184"/>
      <c r="EO478" s="184"/>
      <c r="EP478" s="184"/>
      <c r="EQ478" s="184"/>
      <c r="ER478" s="184"/>
      <c r="ES478" s="184"/>
      <c r="ET478" s="184"/>
      <c r="EU478" s="184"/>
      <c r="EV478" s="184"/>
      <c r="EW478" s="184"/>
      <c r="EX478" s="184"/>
      <c r="EY478" s="184"/>
      <c r="EZ478" s="184"/>
      <c r="FA478" s="184"/>
      <c r="FB478" s="184"/>
      <c r="FC478" s="184"/>
      <c r="FD478" s="184"/>
      <c r="FE478" s="184"/>
      <c r="FF478" s="184"/>
      <c r="FG478" s="184"/>
      <c r="FH478" s="184"/>
      <c r="FI478" s="184"/>
      <c r="FJ478" s="184"/>
      <c r="FK478" s="184"/>
      <c r="FL478" s="184"/>
      <c r="FM478" s="184"/>
      <c r="FN478" s="184"/>
      <c r="FO478" s="184"/>
      <c r="FP478" s="184"/>
      <c r="FQ478" s="184"/>
      <c r="FR478" s="184"/>
      <c r="FS478" s="184"/>
      <c r="FT478" s="184"/>
      <c r="FU478" s="184"/>
      <c r="FV478" s="184"/>
      <c r="FW478" s="184"/>
      <c r="FX478" s="184"/>
      <c r="FY478" s="184"/>
      <c r="FZ478" s="184"/>
      <c r="GA478" s="184"/>
      <c r="GB478" s="184"/>
      <c r="GC478" s="184"/>
      <c r="GD478" s="184"/>
      <c r="GE478" s="184"/>
      <c r="GF478" s="184"/>
      <c r="GG478" s="184"/>
      <c r="GH478" s="184"/>
      <c r="GI478" s="184"/>
      <c r="GJ478" s="184"/>
      <c r="GK478" s="184"/>
      <c r="GL478" s="184"/>
      <c r="GM478" s="184"/>
      <c r="GN478" s="184"/>
      <c r="GO478" s="184"/>
      <c r="GP478" s="184"/>
      <c r="GQ478" s="184"/>
      <c r="GR478" s="184"/>
      <c r="GS478" s="184"/>
      <c r="GT478" s="184"/>
      <c r="GU478" s="184"/>
      <c r="GV478" s="184"/>
      <c r="GW478" s="184"/>
      <c r="GX478" s="184"/>
      <c r="GY478" s="184"/>
      <c r="GZ478" s="184"/>
      <c r="HA478" s="184"/>
      <c r="HB478" s="184"/>
      <c r="HC478" s="184"/>
      <c r="HD478" s="184"/>
      <c r="HE478" s="184"/>
      <c r="HF478" s="184"/>
      <c r="HG478" s="184"/>
      <c r="HH478" s="184"/>
      <c r="HI478" s="184"/>
      <c r="HJ478" s="184"/>
      <c r="HK478" s="184"/>
      <c r="HL478" s="184"/>
      <c r="HM478" s="184"/>
      <c r="HN478" s="184"/>
      <c r="HO478" s="184"/>
      <c r="HP478" s="184"/>
      <c r="HQ478" s="184"/>
      <c r="HR478" s="184"/>
      <c r="HS478" s="184"/>
      <c r="HT478" s="184"/>
      <c r="HU478" s="184"/>
      <c r="HV478" s="184"/>
      <c r="HW478" s="184"/>
      <c r="HX478" s="184"/>
      <c r="HY478" s="184"/>
      <c r="HZ478" s="184"/>
      <c r="IA478" s="184"/>
      <c r="IB478" s="184"/>
    </row>
    <row r="479" spans="3:236" ht="13.15" customHeight="1">
      <c r="C479" s="182"/>
      <c r="D479" s="183"/>
      <c r="E479" s="184"/>
      <c r="F479" s="184"/>
      <c r="G479" s="184"/>
      <c r="H479" s="184"/>
      <c r="I479" s="184"/>
      <c r="J479" s="184"/>
      <c r="K479" s="184"/>
      <c r="L479" s="184"/>
      <c r="M479" s="185"/>
      <c r="CM479" s="184"/>
      <c r="CN479" s="184"/>
      <c r="CO479" s="184"/>
      <c r="CP479" s="184"/>
      <c r="CQ479" s="184"/>
      <c r="CR479" s="184"/>
      <c r="CS479" s="184"/>
      <c r="CT479" s="184"/>
      <c r="CU479" s="184"/>
      <c r="CV479" s="184"/>
      <c r="CW479" s="184"/>
      <c r="CX479" s="184"/>
      <c r="CY479" s="184"/>
      <c r="CZ479" s="184"/>
      <c r="DA479" s="184"/>
      <c r="DB479" s="184"/>
      <c r="DC479" s="184"/>
      <c r="DD479" s="184"/>
      <c r="DE479" s="184"/>
      <c r="DF479" s="184"/>
      <c r="DG479" s="184"/>
      <c r="DH479" s="184"/>
      <c r="DI479" s="184"/>
      <c r="DJ479" s="184"/>
      <c r="DK479" s="184"/>
      <c r="DL479" s="184"/>
      <c r="DM479" s="184"/>
      <c r="DN479" s="184"/>
      <c r="DO479" s="184"/>
      <c r="DP479" s="184"/>
      <c r="DQ479" s="184"/>
      <c r="DR479" s="184"/>
      <c r="DS479" s="184"/>
      <c r="DT479" s="184"/>
      <c r="DU479" s="184"/>
      <c r="DV479" s="184"/>
      <c r="DW479" s="184"/>
      <c r="DX479" s="184"/>
      <c r="DY479" s="184"/>
      <c r="DZ479" s="184"/>
      <c r="EA479" s="184"/>
      <c r="EB479" s="184"/>
      <c r="EC479" s="184"/>
      <c r="ED479" s="184"/>
      <c r="EE479" s="184"/>
      <c r="EF479" s="184"/>
      <c r="EG479" s="184"/>
      <c r="EH479" s="184"/>
      <c r="EI479" s="184"/>
      <c r="EJ479" s="184"/>
      <c r="EK479" s="184"/>
      <c r="EL479" s="184"/>
      <c r="EM479" s="184"/>
      <c r="EN479" s="184"/>
      <c r="EO479" s="184"/>
      <c r="EP479" s="184"/>
      <c r="EQ479" s="184"/>
      <c r="ER479" s="184"/>
      <c r="ES479" s="184"/>
      <c r="ET479" s="184"/>
      <c r="EU479" s="184"/>
      <c r="EV479" s="184"/>
      <c r="EW479" s="184"/>
      <c r="EX479" s="184"/>
      <c r="EY479" s="184"/>
      <c r="EZ479" s="184"/>
      <c r="FA479" s="184"/>
      <c r="FB479" s="184"/>
      <c r="FC479" s="184"/>
      <c r="FD479" s="184"/>
      <c r="FE479" s="184"/>
      <c r="FF479" s="184"/>
      <c r="FG479" s="184"/>
      <c r="FH479" s="184"/>
      <c r="FI479" s="184"/>
      <c r="FJ479" s="184"/>
      <c r="FK479" s="184"/>
      <c r="FL479" s="184"/>
      <c r="FM479" s="184"/>
      <c r="FN479" s="184"/>
      <c r="FO479" s="184"/>
      <c r="FP479" s="184"/>
      <c r="FQ479" s="184"/>
      <c r="FR479" s="184"/>
      <c r="FS479" s="184"/>
      <c r="FT479" s="184"/>
      <c r="FU479" s="184"/>
      <c r="FV479" s="184"/>
      <c r="FW479" s="184"/>
      <c r="FX479" s="184"/>
      <c r="FY479" s="184"/>
      <c r="FZ479" s="184"/>
      <c r="GA479" s="184"/>
      <c r="GB479" s="184"/>
      <c r="GC479" s="184"/>
      <c r="GD479" s="184"/>
      <c r="GE479" s="184"/>
      <c r="GF479" s="184"/>
      <c r="GG479" s="184"/>
      <c r="GH479" s="184"/>
      <c r="GI479" s="184"/>
      <c r="GJ479" s="184"/>
      <c r="GK479" s="184"/>
      <c r="GL479" s="184"/>
      <c r="GM479" s="184"/>
      <c r="GN479" s="184"/>
      <c r="GO479" s="184"/>
      <c r="GP479" s="184"/>
      <c r="GQ479" s="184"/>
      <c r="GR479" s="184"/>
      <c r="GS479" s="184"/>
      <c r="GT479" s="184"/>
      <c r="GU479" s="184"/>
      <c r="GV479" s="184"/>
      <c r="GW479" s="184"/>
      <c r="GX479" s="184"/>
      <c r="GY479" s="184"/>
      <c r="GZ479" s="184"/>
      <c r="HA479" s="184"/>
      <c r="HB479" s="184"/>
      <c r="HC479" s="184"/>
      <c r="HD479" s="184"/>
      <c r="HE479" s="184"/>
      <c r="HF479" s="184"/>
      <c r="HG479" s="184"/>
      <c r="HH479" s="184"/>
      <c r="HI479" s="184"/>
      <c r="HJ479" s="184"/>
      <c r="HK479" s="184"/>
      <c r="HL479" s="184"/>
      <c r="HM479" s="184"/>
      <c r="HN479" s="184"/>
      <c r="HO479" s="184"/>
      <c r="HP479" s="184"/>
      <c r="HQ479" s="184"/>
      <c r="HR479" s="184"/>
      <c r="HS479" s="184"/>
      <c r="HT479" s="184"/>
      <c r="HU479" s="184"/>
      <c r="HV479" s="184"/>
      <c r="HW479" s="184"/>
      <c r="HX479" s="184"/>
      <c r="HY479" s="184"/>
      <c r="HZ479" s="184"/>
      <c r="IA479" s="184"/>
      <c r="IB479" s="184"/>
    </row>
    <row r="480" spans="3:236" ht="13.15" customHeight="1">
      <c r="C480" s="182"/>
      <c r="D480" s="183"/>
      <c r="E480" s="184"/>
      <c r="F480" s="184"/>
      <c r="G480" s="184"/>
      <c r="H480" s="184"/>
      <c r="I480" s="184"/>
      <c r="J480" s="184"/>
      <c r="K480" s="184"/>
      <c r="L480" s="184"/>
      <c r="M480" s="185"/>
      <c r="CM480" s="184"/>
      <c r="CN480" s="184"/>
      <c r="CO480" s="184"/>
      <c r="CP480" s="184"/>
      <c r="CQ480" s="184"/>
      <c r="CR480" s="184"/>
      <c r="CS480" s="184"/>
      <c r="CT480" s="184"/>
      <c r="CU480" s="184"/>
      <c r="CV480" s="184"/>
      <c r="CW480" s="184"/>
      <c r="CX480" s="184"/>
      <c r="CY480" s="184"/>
      <c r="CZ480" s="184"/>
      <c r="DA480" s="184"/>
      <c r="DB480" s="184"/>
      <c r="DC480" s="184"/>
      <c r="DD480" s="184"/>
      <c r="DE480" s="184"/>
      <c r="DF480" s="184"/>
      <c r="DG480" s="184"/>
      <c r="DH480" s="184"/>
      <c r="DI480" s="184"/>
      <c r="DJ480" s="184"/>
      <c r="DK480" s="184"/>
      <c r="DL480" s="184"/>
      <c r="DM480" s="184"/>
      <c r="DN480" s="184"/>
      <c r="DO480" s="184"/>
      <c r="DP480" s="184"/>
      <c r="DQ480" s="184"/>
      <c r="DR480" s="184"/>
      <c r="DS480" s="184"/>
      <c r="DT480" s="184"/>
      <c r="DU480" s="184"/>
      <c r="DV480" s="184"/>
      <c r="DW480" s="184"/>
      <c r="DX480" s="184"/>
      <c r="DY480" s="184"/>
      <c r="DZ480" s="184"/>
      <c r="EA480" s="184"/>
      <c r="EB480" s="184"/>
      <c r="EC480" s="184"/>
      <c r="ED480" s="184"/>
      <c r="EE480" s="184"/>
      <c r="EF480" s="184"/>
      <c r="EG480" s="184"/>
      <c r="EH480" s="184"/>
      <c r="EI480" s="184"/>
      <c r="EJ480" s="184"/>
      <c r="EK480" s="184"/>
      <c r="EL480" s="184"/>
      <c r="EM480" s="184"/>
      <c r="EN480" s="184"/>
      <c r="EO480" s="184"/>
      <c r="EP480" s="184"/>
      <c r="EQ480" s="184"/>
      <c r="ER480" s="184"/>
      <c r="ES480" s="184"/>
      <c r="ET480" s="184"/>
      <c r="EU480" s="184"/>
      <c r="EV480" s="184"/>
      <c r="EW480" s="184"/>
      <c r="EX480" s="184"/>
      <c r="EY480" s="184"/>
      <c r="EZ480" s="184"/>
      <c r="FA480" s="184"/>
      <c r="FB480" s="184"/>
      <c r="FC480" s="184"/>
      <c r="FD480" s="184"/>
      <c r="FE480" s="184"/>
      <c r="FF480" s="184"/>
      <c r="FG480" s="184"/>
      <c r="FH480" s="184"/>
      <c r="FI480" s="184"/>
      <c r="FJ480" s="184"/>
      <c r="FK480" s="184"/>
      <c r="FL480" s="184"/>
      <c r="FM480" s="184"/>
      <c r="FN480" s="184"/>
      <c r="FO480" s="184"/>
      <c r="FP480" s="184"/>
      <c r="FQ480" s="184"/>
      <c r="FR480" s="184"/>
      <c r="FS480" s="184"/>
      <c r="FT480" s="184"/>
      <c r="FU480" s="184"/>
      <c r="FV480" s="184"/>
      <c r="FW480" s="184"/>
      <c r="FX480" s="184"/>
      <c r="FY480" s="184"/>
      <c r="FZ480" s="184"/>
      <c r="GA480" s="184"/>
      <c r="GB480" s="184"/>
      <c r="GC480" s="184"/>
      <c r="GD480" s="184"/>
      <c r="GE480" s="184"/>
      <c r="GF480" s="184"/>
      <c r="GG480" s="184"/>
      <c r="GH480" s="184"/>
      <c r="GI480" s="184"/>
      <c r="GJ480" s="184"/>
      <c r="GK480" s="184"/>
      <c r="GL480" s="184"/>
      <c r="GM480" s="184"/>
      <c r="GN480" s="184"/>
      <c r="GO480" s="184"/>
      <c r="GP480" s="184"/>
      <c r="GQ480" s="184"/>
      <c r="GR480" s="184"/>
      <c r="GS480" s="184"/>
      <c r="GT480" s="184"/>
      <c r="GU480" s="184"/>
      <c r="GV480" s="184"/>
      <c r="GW480" s="184"/>
      <c r="GX480" s="184"/>
      <c r="GY480" s="184"/>
      <c r="GZ480" s="184"/>
      <c r="HA480" s="184"/>
      <c r="HB480" s="184"/>
      <c r="HC480" s="184"/>
      <c r="HD480" s="184"/>
      <c r="HE480" s="184"/>
      <c r="HF480" s="184"/>
      <c r="HG480" s="184"/>
      <c r="HH480" s="184"/>
      <c r="HI480" s="184"/>
      <c r="HJ480" s="184"/>
      <c r="HK480" s="184"/>
      <c r="HL480" s="184"/>
      <c r="HM480" s="184"/>
      <c r="HN480" s="184"/>
      <c r="HO480" s="184"/>
      <c r="HP480" s="184"/>
      <c r="HQ480" s="184"/>
      <c r="HR480" s="184"/>
      <c r="HS480" s="184"/>
      <c r="HT480" s="184"/>
      <c r="HU480" s="184"/>
      <c r="HV480" s="184"/>
      <c r="HW480" s="184"/>
      <c r="HX480" s="184"/>
      <c r="HY480" s="184"/>
      <c r="HZ480" s="184"/>
      <c r="IA480" s="184"/>
      <c r="IB480" s="184"/>
    </row>
    <row r="481" spans="3:236" ht="13.15" customHeight="1">
      <c r="C481" s="182"/>
      <c r="D481" s="183"/>
      <c r="E481" s="184"/>
      <c r="F481" s="184"/>
      <c r="G481" s="184"/>
      <c r="H481" s="184"/>
      <c r="I481" s="184"/>
      <c r="J481" s="184"/>
      <c r="K481" s="184"/>
      <c r="L481" s="184"/>
      <c r="M481" s="185"/>
      <c r="CM481" s="184"/>
      <c r="CN481" s="184"/>
      <c r="CO481" s="184"/>
      <c r="CP481" s="184"/>
      <c r="CQ481" s="184"/>
      <c r="CR481" s="184"/>
      <c r="CS481" s="184"/>
      <c r="CT481" s="184"/>
      <c r="CU481" s="184"/>
      <c r="CV481" s="184"/>
      <c r="CW481" s="184"/>
      <c r="CX481" s="184"/>
      <c r="CY481" s="184"/>
      <c r="CZ481" s="184"/>
      <c r="DA481" s="184"/>
      <c r="DB481" s="184"/>
      <c r="DC481" s="184"/>
      <c r="DD481" s="184"/>
      <c r="DE481" s="184"/>
      <c r="DF481" s="184"/>
      <c r="DG481" s="184"/>
      <c r="DH481" s="184"/>
      <c r="DI481" s="184"/>
      <c r="DJ481" s="184"/>
      <c r="DK481" s="184"/>
      <c r="DL481" s="184"/>
      <c r="DM481" s="184"/>
      <c r="DN481" s="184"/>
      <c r="DO481" s="184"/>
      <c r="DP481" s="184"/>
      <c r="DQ481" s="184"/>
      <c r="DR481" s="184"/>
      <c r="DS481" s="184"/>
      <c r="DT481" s="184"/>
      <c r="DU481" s="184"/>
      <c r="DV481" s="184"/>
      <c r="DW481" s="184"/>
      <c r="DX481" s="184"/>
      <c r="DY481" s="184"/>
      <c r="DZ481" s="184"/>
      <c r="EA481" s="184"/>
      <c r="EB481" s="184"/>
      <c r="EC481" s="184"/>
      <c r="ED481" s="184"/>
      <c r="EE481" s="184"/>
      <c r="EF481" s="184"/>
      <c r="EG481" s="184"/>
      <c r="EH481" s="184"/>
      <c r="EI481" s="184"/>
      <c r="EJ481" s="184"/>
      <c r="EK481" s="184"/>
      <c r="EL481" s="184"/>
      <c r="EM481" s="184"/>
      <c r="EN481" s="184"/>
      <c r="EO481" s="184"/>
      <c r="EP481" s="184"/>
      <c r="EQ481" s="184"/>
      <c r="ER481" s="184"/>
      <c r="ES481" s="184"/>
      <c r="ET481" s="184"/>
      <c r="EU481" s="184"/>
      <c r="EV481" s="184"/>
      <c r="EW481" s="184"/>
      <c r="EX481" s="184"/>
      <c r="EY481" s="184"/>
      <c r="EZ481" s="184"/>
      <c r="FA481" s="184"/>
      <c r="FB481" s="184"/>
      <c r="FC481" s="184"/>
      <c r="FD481" s="184"/>
      <c r="FE481" s="184"/>
      <c r="FF481" s="184"/>
      <c r="FG481" s="184"/>
      <c r="FH481" s="184"/>
      <c r="FI481" s="184"/>
      <c r="FJ481" s="184"/>
      <c r="FK481" s="184"/>
      <c r="FL481" s="184"/>
      <c r="FM481" s="184"/>
      <c r="FN481" s="184"/>
      <c r="FO481" s="184"/>
      <c r="FP481" s="184"/>
      <c r="FQ481" s="184"/>
      <c r="FR481" s="184"/>
      <c r="FS481" s="184"/>
      <c r="FT481" s="184"/>
      <c r="FU481" s="184"/>
      <c r="FV481" s="184"/>
      <c r="FW481" s="184"/>
      <c r="FX481" s="184"/>
      <c r="FY481" s="184"/>
      <c r="FZ481" s="184"/>
      <c r="GA481" s="184"/>
      <c r="GB481" s="184"/>
      <c r="GC481" s="184"/>
      <c r="GD481" s="184"/>
      <c r="GE481" s="184"/>
      <c r="GF481" s="184"/>
      <c r="GG481" s="184"/>
      <c r="GH481" s="184"/>
      <c r="GI481" s="184"/>
      <c r="GJ481" s="184"/>
      <c r="GK481" s="184"/>
      <c r="GL481" s="184"/>
      <c r="GM481" s="184"/>
      <c r="GN481" s="184"/>
      <c r="GO481" s="184"/>
      <c r="GP481" s="184"/>
      <c r="GQ481" s="184"/>
      <c r="GR481" s="184"/>
      <c r="GS481" s="184"/>
      <c r="GT481" s="184"/>
      <c r="GU481" s="184"/>
      <c r="GV481" s="184"/>
      <c r="GW481" s="184"/>
      <c r="GX481" s="184"/>
      <c r="GY481" s="184"/>
      <c r="GZ481" s="184"/>
      <c r="HA481" s="184"/>
      <c r="HB481" s="184"/>
      <c r="HC481" s="184"/>
      <c r="HD481" s="184"/>
      <c r="HE481" s="184"/>
      <c r="HF481" s="184"/>
      <c r="HG481" s="184"/>
      <c r="HH481" s="184"/>
      <c r="HI481" s="184"/>
      <c r="HJ481" s="184"/>
      <c r="HK481" s="184"/>
      <c r="HL481" s="184"/>
      <c r="HM481" s="184"/>
      <c r="HN481" s="184"/>
      <c r="HO481" s="184"/>
      <c r="HP481" s="184"/>
      <c r="HQ481" s="184"/>
      <c r="HR481" s="184"/>
      <c r="HS481" s="184"/>
      <c r="HT481" s="184"/>
      <c r="HU481" s="184"/>
      <c r="HV481" s="184"/>
      <c r="HW481" s="184"/>
      <c r="HX481" s="184"/>
      <c r="HY481" s="184"/>
      <c r="HZ481" s="184"/>
      <c r="IA481" s="184"/>
      <c r="IB481" s="184"/>
    </row>
    <row r="482" spans="3:236" ht="13.15" customHeight="1">
      <c r="C482" s="182"/>
      <c r="D482" s="183"/>
      <c r="E482" s="184"/>
      <c r="F482" s="184"/>
      <c r="G482" s="184"/>
      <c r="H482" s="184"/>
      <c r="I482" s="184"/>
      <c r="J482" s="184"/>
      <c r="K482" s="184"/>
      <c r="L482" s="184"/>
      <c r="M482" s="185"/>
      <c r="CM482" s="184"/>
      <c r="CN482" s="184"/>
      <c r="CO482" s="184"/>
      <c r="CP482" s="184"/>
      <c r="CQ482" s="184"/>
      <c r="CR482" s="184"/>
      <c r="CS482" s="184"/>
      <c r="CT482" s="184"/>
      <c r="CU482" s="184"/>
      <c r="CV482" s="184"/>
      <c r="CW482" s="184"/>
      <c r="CX482" s="184"/>
      <c r="CY482" s="184"/>
      <c r="CZ482" s="184"/>
      <c r="DA482" s="184"/>
      <c r="DB482" s="184"/>
      <c r="DC482" s="184"/>
      <c r="DD482" s="184"/>
      <c r="DE482" s="184"/>
      <c r="DF482" s="184"/>
      <c r="DG482" s="184"/>
      <c r="DH482" s="184"/>
      <c r="DI482" s="184"/>
      <c r="DJ482" s="184"/>
      <c r="DK482" s="184"/>
      <c r="DL482" s="184"/>
      <c r="DM482" s="184"/>
      <c r="DN482" s="184"/>
      <c r="DO482" s="184"/>
      <c r="DP482" s="184"/>
      <c r="DQ482" s="184"/>
      <c r="DR482" s="184"/>
      <c r="DS482" s="184"/>
      <c r="DT482" s="184"/>
      <c r="DU482" s="184"/>
      <c r="DV482" s="184"/>
      <c r="DW482" s="184"/>
      <c r="DX482" s="184"/>
      <c r="DY482" s="184"/>
      <c r="DZ482" s="184"/>
      <c r="EA482" s="184"/>
      <c r="EB482" s="184"/>
      <c r="EC482" s="184"/>
      <c r="ED482" s="184"/>
      <c r="EE482" s="184"/>
      <c r="EF482" s="184"/>
      <c r="EG482" s="184"/>
      <c r="EH482" s="184"/>
      <c r="EI482" s="184"/>
      <c r="EJ482" s="184"/>
      <c r="EK482" s="184"/>
      <c r="EL482" s="184"/>
      <c r="EM482" s="184"/>
      <c r="EN482" s="184"/>
      <c r="EO482" s="184"/>
      <c r="EP482" s="184"/>
      <c r="EQ482" s="184"/>
      <c r="ER482" s="184"/>
      <c r="ES482" s="184"/>
      <c r="ET482" s="184"/>
      <c r="EU482" s="184"/>
      <c r="EV482" s="184"/>
      <c r="EW482" s="184"/>
      <c r="EX482" s="184"/>
      <c r="EY482" s="184"/>
      <c r="EZ482" s="184"/>
      <c r="FA482" s="184"/>
      <c r="FB482" s="184"/>
      <c r="FC482" s="184"/>
      <c r="FD482" s="184"/>
      <c r="FE482" s="184"/>
      <c r="FF482" s="184"/>
      <c r="FG482" s="184"/>
      <c r="FH482" s="184"/>
      <c r="FI482" s="184"/>
      <c r="FJ482" s="184"/>
      <c r="FK482" s="184"/>
      <c r="FL482" s="184"/>
      <c r="FM482" s="184"/>
      <c r="FN482" s="184"/>
      <c r="FO482" s="184"/>
      <c r="FP482" s="184"/>
      <c r="FQ482" s="184"/>
      <c r="FR482" s="184"/>
      <c r="FS482" s="184"/>
      <c r="FT482" s="184"/>
      <c r="FU482" s="184"/>
      <c r="FV482" s="184"/>
      <c r="FW482" s="184"/>
      <c r="FX482" s="184"/>
      <c r="FY482" s="184"/>
      <c r="FZ482" s="184"/>
      <c r="GA482" s="184"/>
      <c r="GB482" s="184"/>
      <c r="GC482" s="184"/>
      <c r="GD482" s="184"/>
      <c r="GE482" s="184"/>
      <c r="GF482" s="184"/>
      <c r="GG482" s="184"/>
      <c r="GH482" s="184"/>
      <c r="GI482" s="184"/>
      <c r="GJ482" s="184"/>
      <c r="GK482" s="184"/>
      <c r="GL482" s="184"/>
      <c r="GM482" s="184"/>
      <c r="GN482" s="184"/>
      <c r="GO482" s="184"/>
      <c r="GP482" s="184"/>
      <c r="GQ482" s="184"/>
      <c r="GR482" s="184"/>
      <c r="GS482" s="184"/>
      <c r="GT482" s="184"/>
      <c r="GU482" s="184"/>
      <c r="GV482" s="184"/>
      <c r="GW482" s="184"/>
      <c r="GX482" s="184"/>
      <c r="GY482" s="184"/>
      <c r="GZ482" s="184"/>
      <c r="HA482" s="184"/>
      <c r="HB482" s="184"/>
      <c r="HC482" s="184"/>
      <c r="HD482" s="184"/>
      <c r="HE482" s="184"/>
      <c r="HF482" s="184"/>
      <c r="HG482" s="184"/>
      <c r="HH482" s="184"/>
      <c r="HI482" s="184"/>
      <c r="HJ482" s="184"/>
      <c r="HK482" s="184"/>
      <c r="HL482" s="184"/>
      <c r="HM482" s="184"/>
      <c r="HN482" s="184"/>
      <c r="HO482" s="184"/>
      <c r="HP482" s="184"/>
      <c r="HQ482" s="184"/>
      <c r="HR482" s="184"/>
      <c r="HS482" s="184"/>
      <c r="HT482" s="184"/>
      <c r="HU482" s="184"/>
      <c r="HV482" s="184"/>
      <c r="HW482" s="184"/>
      <c r="HX482" s="184"/>
      <c r="HY482" s="184"/>
      <c r="HZ482" s="184"/>
      <c r="IA482" s="184"/>
      <c r="IB482" s="184"/>
    </row>
    <row r="483" spans="3:236" ht="13.15" customHeight="1">
      <c r="C483" s="182"/>
      <c r="D483" s="183"/>
      <c r="E483" s="184"/>
      <c r="F483" s="184"/>
      <c r="G483" s="184"/>
      <c r="H483" s="184"/>
      <c r="I483" s="184"/>
      <c r="J483" s="184"/>
      <c r="K483" s="184"/>
      <c r="L483" s="184"/>
      <c r="M483" s="185"/>
      <c r="CM483" s="184"/>
      <c r="CN483" s="184"/>
      <c r="CO483" s="184"/>
      <c r="CP483" s="184"/>
      <c r="CQ483" s="184"/>
      <c r="CR483" s="184"/>
      <c r="CS483" s="184"/>
      <c r="CT483" s="184"/>
      <c r="CU483" s="184"/>
      <c r="CV483" s="184"/>
      <c r="CW483" s="184"/>
      <c r="CX483" s="184"/>
      <c r="CY483" s="184"/>
      <c r="CZ483" s="184"/>
      <c r="DA483" s="184"/>
      <c r="DB483" s="184"/>
      <c r="DC483" s="184"/>
      <c r="DD483" s="184"/>
      <c r="DE483" s="184"/>
      <c r="DF483" s="184"/>
      <c r="DG483" s="184"/>
      <c r="DH483" s="184"/>
      <c r="DI483" s="184"/>
      <c r="DJ483" s="184"/>
      <c r="DK483" s="184"/>
      <c r="DL483" s="184"/>
      <c r="DM483" s="184"/>
      <c r="DN483" s="184"/>
      <c r="DO483" s="184"/>
      <c r="DP483" s="184"/>
      <c r="DQ483" s="184"/>
      <c r="DR483" s="184"/>
      <c r="DS483" s="184"/>
      <c r="DT483" s="184"/>
      <c r="DU483" s="184"/>
      <c r="DV483" s="184"/>
      <c r="DW483" s="184"/>
      <c r="DX483" s="184"/>
      <c r="DY483" s="184"/>
      <c r="DZ483" s="184"/>
      <c r="EA483" s="184"/>
      <c r="EB483" s="184"/>
      <c r="EC483" s="184"/>
      <c r="ED483" s="184"/>
      <c r="EE483" s="184"/>
      <c r="EF483" s="184"/>
      <c r="EG483" s="184"/>
      <c r="EH483" s="184"/>
      <c r="EI483" s="184"/>
      <c r="EJ483" s="184"/>
      <c r="EK483" s="184"/>
      <c r="EL483" s="184"/>
      <c r="EM483" s="184"/>
      <c r="EN483" s="184"/>
      <c r="EO483" s="184"/>
      <c r="EP483" s="184"/>
      <c r="EQ483" s="184"/>
      <c r="ER483" s="184"/>
      <c r="ES483" s="184"/>
      <c r="ET483" s="184"/>
      <c r="EU483" s="184"/>
      <c r="EV483" s="184"/>
      <c r="EW483" s="184"/>
      <c r="EX483" s="184"/>
      <c r="EY483" s="184"/>
      <c r="EZ483" s="184"/>
      <c r="FA483" s="184"/>
      <c r="FB483" s="184"/>
      <c r="FC483" s="184"/>
      <c r="FD483" s="184"/>
      <c r="FE483" s="184"/>
      <c r="FF483" s="184"/>
      <c r="FG483" s="184"/>
      <c r="FH483" s="184"/>
      <c r="FI483" s="184"/>
      <c r="FJ483" s="184"/>
      <c r="FK483" s="184"/>
      <c r="FL483" s="184"/>
      <c r="FM483" s="184"/>
      <c r="FN483" s="184"/>
      <c r="FO483" s="184"/>
      <c r="FP483" s="184"/>
      <c r="FQ483" s="184"/>
      <c r="FR483" s="184"/>
      <c r="FS483" s="184"/>
      <c r="FT483" s="184"/>
      <c r="FU483" s="184"/>
      <c r="FV483" s="184"/>
      <c r="FW483" s="184"/>
      <c r="FX483" s="184"/>
      <c r="FY483" s="184"/>
      <c r="FZ483" s="184"/>
      <c r="GA483" s="184"/>
      <c r="GB483" s="184"/>
      <c r="GC483" s="184"/>
      <c r="GD483" s="184"/>
      <c r="GE483" s="184"/>
      <c r="GF483" s="184"/>
      <c r="GG483" s="184"/>
      <c r="GH483" s="184"/>
      <c r="GI483" s="184"/>
      <c r="GJ483" s="184"/>
      <c r="GK483" s="184"/>
      <c r="GL483" s="184"/>
      <c r="GM483" s="184"/>
      <c r="GN483" s="184"/>
      <c r="GO483" s="184"/>
      <c r="GP483" s="184"/>
      <c r="GQ483" s="184"/>
      <c r="GR483" s="184"/>
      <c r="GS483" s="184"/>
      <c r="GT483" s="184"/>
      <c r="GU483" s="184"/>
      <c r="GV483" s="184"/>
      <c r="GW483" s="184"/>
      <c r="GX483" s="184"/>
      <c r="GY483" s="184"/>
      <c r="GZ483" s="184"/>
      <c r="HA483" s="184"/>
      <c r="HB483" s="184"/>
      <c r="HC483" s="184"/>
      <c r="HD483" s="184"/>
      <c r="HE483" s="184"/>
      <c r="HF483" s="184"/>
      <c r="HG483" s="184"/>
      <c r="HH483" s="184"/>
      <c r="HI483" s="184"/>
      <c r="HJ483" s="184"/>
      <c r="HK483" s="184"/>
      <c r="HL483" s="184"/>
      <c r="HM483" s="184"/>
      <c r="HN483" s="184"/>
      <c r="HO483" s="184"/>
      <c r="HP483" s="184"/>
      <c r="HQ483" s="184"/>
      <c r="HR483" s="184"/>
      <c r="HS483" s="184"/>
      <c r="HT483" s="184"/>
      <c r="HU483" s="184"/>
      <c r="HV483" s="184"/>
      <c r="HW483" s="184"/>
      <c r="HX483" s="184"/>
      <c r="HY483" s="184"/>
      <c r="HZ483" s="184"/>
      <c r="IA483" s="184"/>
      <c r="IB483" s="184"/>
    </row>
    <row r="484" spans="3:236" ht="13.15" customHeight="1">
      <c r="C484" s="182"/>
      <c r="D484" s="183"/>
      <c r="E484" s="184"/>
      <c r="F484" s="184"/>
      <c r="G484" s="184"/>
      <c r="H484" s="184"/>
      <c r="I484" s="184"/>
      <c r="J484" s="184"/>
      <c r="K484" s="184"/>
      <c r="L484" s="184"/>
      <c r="M484" s="185"/>
      <c r="CM484" s="184"/>
      <c r="CN484" s="184"/>
      <c r="CO484" s="184"/>
      <c r="CP484" s="184"/>
      <c r="CQ484" s="184"/>
      <c r="CR484" s="184"/>
      <c r="CS484" s="184"/>
      <c r="CT484" s="184"/>
      <c r="CU484" s="184"/>
      <c r="CV484" s="184"/>
      <c r="CW484" s="184"/>
      <c r="CX484" s="184"/>
      <c r="CY484" s="184"/>
      <c r="CZ484" s="184"/>
      <c r="DA484" s="184"/>
      <c r="DB484" s="184"/>
      <c r="DC484" s="184"/>
      <c r="DD484" s="184"/>
      <c r="DE484" s="184"/>
      <c r="DF484" s="184"/>
      <c r="DG484" s="184"/>
      <c r="DH484" s="184"/>
      <c r="DI484" s="184"/>
      <c r="DJ484" s="184"/>
      <c r="DK484" s="184"/>
      <c r="DL484" s="184"/>
      <c r="DM484" s="184"/>
      <c r="DN484" s="184"/>
      <c r="DO484" s="184"/>
      <c r="DP484" s="184"/>
      <c r="DQ484" s="184"/>
      <c r="DR484" s="184"/>
      <c r="DS484" s="184"/>
      <c r="DT484" s="184"/>
      <c r="DU484" s="184"/>
      <c r="DV484" s="184"/>
      <c r="DW484" s="184"/>
      <c r="DX484" s="184"/>
      <c r="DY484" s="184"/>
      <c r="DZ484" s="184"/>
      <c r="EA484" s="184"/>
      <c r="EB484" s="184"/>
      <c r="EC484" s="184"/>
      <c r="ED484" s="184"/>
      <c r="EE484" s="184"/>
      <c r="EF484" s="184"/>
      <c r="EG484" s="184"/>
      <c r="EH484" s="184"/>
      <c r="EI484" s="184"/>
      <c r="EJ484" s="184"/>
      <c r="EK484" s="184"/>
      <c r="EL484" s="184"/>
      <c r="EM484" s="184"/>
      <c r="EN484" s="184"/>
      <c r="EO484" s="184"/>
      <c r="EP484" s="184"/>
      <c r="EQ484" s="184"/>
      <c r="ER484" s="184"/>
      <c r="ES484" s="184"/>
      <c r="ET484" s="184"/>
      <c r="EU484" s="184"/>
      <c r="EV484" s="184"/>
      <c r="EW484" s="184"/>
      <c r="EX484" s="184"/>
      <c r="EY484" s="184"/>
      <c r="EZ484" s="184"/>
      <c r="FA484" s="184"/>
      <c r="FB484" s="184"/>
      <c r="FC484" s="184"/>
      <c r="FD484" s="184"/>
      <c r="FE484" s="184"/>
      <c r="FF484" s="184"/>
      <c r="FG484" s="184"/>
      <c r="FH484" s="184"/>
      <c r="FI484" s="184"/>
      <c r="FJ484" s="184"/>
      <c r="FK484" s="184"/>
      <c r="FL484" s="184"/>
      <c r="FM484" s="184"/>
      <c r="FN484" s="184"/>
      <c r="FO484" s="184"/>
      <c r="FP484" s="184"/>
      <c r="FQ484" s="184"/>
      <c r="FR484" s="184"/>
      <c r="FS484" s="184"/>
      <c r="FT484" s="184"/>
      <c r="FU484" s="184"/>
      <c r="FV484" s="184"/>
      <c r="FW484" s="184"/>
      <c r="FX484" s="184"/>
      <c r="FY484" s="184"/>
      <c r="FZ484" s="184"/>
      <c r="GA484" s="184"/>
      <c r="GB484" s="184"/>
      <c r="GC484" s="184"/>
      <c r="GD484" s="184"/>
      <c r="GE484" s="184"/>
      <c r="GF484" s="184"/>
      <c r="GG484" s="184"/>
      <c r="GH484" s="184"/>
      <c r="GI484" s="184"/>
      <c r="GJ484" s="184"/>
      <c r="GK484" s="184"/>
      <c r="GL484" s="184"/>
      <c r="GM484" s="184"/>
      <c r="GN484" s="184"/>
      <c r="GO484" s="184"/>
      <c r="GP484" s="184"/>
      <c r="GQ484" s="184"/>
      <c r="GR484" s="184"/>
      <c r="GS484" s="184"/>
      <c r="GT484" s="184"/>
      <c r="GU484" s="184"/>
      <c r="GV484" s="184"/>
      <c r="GW484" s="184"/>
      <c r="GX484" s="184"/>
      <c r="GY484" s="184"/>
      <c r="GZ484" s="184"/>
      <c r="HA484" s="184"/>
      <c r="HB484" s="184"/>
      <c r="HC484" s="184"/>
      <c r="HD484" s="184"/>
      <c r="HE484" s="184"/>
      <c r="HF484" s="184"/>
      <c r="HG484" s="184"/>
      <c r="HH484" s="184"/>
      <c r="HI484" s="184"/>
      <c r="HJ484" s="184"/>
      <c r="HK484" s="184"/>
      <c r="HL484" s="184"/>
      <c r="HM484" s="184"/>
      <c r="HN484" s="184"/>
      <c r="HO484" s="184"/>
      <c r="HP484" s="184"/>
      <c r="HQ484" s="184"/>
      <c r="HR484" s="184"/>
      <c r="HS484" s="184"/>
      <c r="HT484" s="184"/>
      <c r="HU484" s="184"/>
      <c r="HV484" s="184"/>
      <c r="HW484" s="184"/>
      <c r="HX484" s="184"/>
      <c r="HY484" s="184"/>
      <c r="HZ484" s="184"/>
      <c r="IA484" s="184"/>
      <c r="IB484" s="184"/>
    </row>
    <row r="485" spans="3:236" ht="13.15" customHeight="1">
      <c r="C485" s="182"/>
      <c r="D485" s="183"/>
      <c r="E485" s="184"/>
      <c r="F485" s="184"/>
      <c r="G485" s="184"/>
      <c r="H485" s="184"/>
      <c r="I485" s="184"/>
      <c r="J485" s="184"/>
      <c r="K485" s="184"/>
      <c r="L485" s="184"/>
      <c r="M485" s="185"/>
      <c r="CM485" s="184"/>
      <c r="CN485" s="184"/>
      <c r="CO485" s="184"/>
      <c r="CP485" s="184"/>
      <c r="CQ485" s="184"/>
      <c r="CR485" s="184"/>
      <c r="CS485" s="184"/>
      <c r="CT485" s="184"/>
      <c r="CU485" s="184"/>
      <c r="CV485" s="184"/>
      <c r="CW485" s="184"/>
      <c r="CX485" s="184"/>
      <c r="CY485" s="184"/>
      <c r="CZ485" s="184"/>
      <c r="DA485" s="184"/>
      <c r="DB485" s="184"/>
      <c r="DC485" s="184"/>
      <c r="DD485" s="184"/>
      <c r="DE485" s="184"/>
      <c r="DF485" s="184"/>
      <c r="DG485" s="184"/>
      <c r="DH485" s="184"/>
      <c r="DI485" s="184"/>
      <c r="DJ485" s="184"/>
      <c r="DK485" s="184"/>
      <c r="DL485" s="184"/>
      <c r="DM485" s="184"/>
      <c r="DN485" s="184"/>
      <c r="DO485" s="184"/>
      <c r="DP485" s="184"/>
      <c r="DQ485" s="184"/>
      <c r="DR485" s="184"/>
      <c r="DS485" s="184"/>
      <c r="DT485" s="184"/>
      <c r="DU485" s="184"/>
      <c r="DV485" s="184"/>
      <c r="DW485" s="184"/>
      <c r="DX485" s="184"/>
      <c r="DY485" s="184"/>
      <c r="DZ485" s="184"/>
      <c r="EA485" s="184"/>
      <c r="EB485" s="184"/>
      <c r="EC485" s="184"/>
      <c r="ED485" s="184"/>
      <c r="EE485" s="184"/>
      <c r="EF485" s="184"/>
      <c r="EG485" s="184"/>
      <c r="EH485" s="184"/>
      <c r="EI485" s="184"/>
      <c r="EJ485" s="184"/>
      <c r="EK485" s="184"/>
      <c r="EL485" s="184"/>
      <c r="EM485" s="184"/>
      <c r="EN485" s="184"/>
      <c r="EO485" s="184"/>
      <c r="EP485" s="184"/>
      <c r="EQ485" s="184"/>
      <c r="ER485" s="184"/>
      <c r="ES485" s="184"/>
      <c r="ET485" s="184"/>
      <c r="EU485" s="184"/>
      <c r="EV485" s="184"/>
      <c r="EW485" s="184"/>
      <c r="EX485" s="184"/>
      <c r="EY485" s="184"/>
      <c r="EZ485" s="184"/>
      <c r="FA485" s="184"/>
      <c r="FB485" s="184"/>
      <c r="FC485" s="184"/>
      <c r="FD485" s="184"/>
      <c r="FE485" s="184"/>
      <c r="FF485" s="184"/>
      <c r="FG485" s="184"/>
      <c r="FH485" s="184"/>
      <c r="FI485" s="184"/>
      <c r="FJ485" s="184"/>
      <c r="FK485" s="184"/>
      <c r="FL485" s="184"/>
      <c r="FM485" s="184"/>
      <c r="FN485" s="184"/>
      <c r="FO485" s="184"/>
      <c r="FP485" s="184"/>
      <c r="FQ485" s="184"/>
      <c r="FR485" s="184"/>
      <c r="FS485" s="184"/>
      <c r="FT485" s="184"/>
      <c r="FU485" s="184"/>
      <c r="FV485" s="184"/>
      <c r="FW485" s="184"/>
      <c r="FX485" s="184"/>
      <c r="FY485" s="184"/>
      <c r="FZ485" s="184"/>
      <c r="GA485" s="184"/>
      <c r="GB485" s="184"/>
      <c r="GC485" s="184"/>
      <c r="GD485" s="184"/>
      <c r="GE485" s="184"/>
      <c r="GF485" s="184"/>
      <c r="GG485" s="184"/>
      <c r="GH485" s="184"/>
      <c r="GI485" s="184"/>
      <c r="GJ485" s="184"/>
      <c r="GK485" s="184"/>
      <c r="GL485" s="184"/>
      <c r="GM485" s="184"/>
      <c r="GN485" s="184"/>
      <c r="GO485" s="184"/>
      <c r="GP485" s="184"/>
      <c r="GQ485" s="184"/>
      <c r="GR485" s="184"/>
      <c r="GS485" s="184"/>
      <c r="GT485" s="184"/>
      <c r="GU485" s="184"/>
      <c r="GV485" s="184"/>
      <c r="GW485" s="184"/>
      <c r="GX485" s="184"/>
      <c r="GY485" s="184"/>
      <c r="GZ485" s="184"/>
      <c r="HA485" s="184"/>
      <c r="HB485" s="184"/>
      <c r="HC485" s="184"/>
      <c r="HD485" s="184"/>
      <c r="HE485" s="184"/>
      <c r="HF485" s="184"/>
      <c r="HG485" s="184"/>
      <c r="HH485" s="184"/>
      <c r="HI485" s="184"/>
      <c r="HJ485" s="184"/>
      <c r="HK485" s="184"/>
      <c r="HL485" s="184"/>
      <c r="HM485" s="184"/>
      <c r="HN485" s="184"/>
      <c r="HO485" s="184"/>
      <c r="HP485" s="184"/>
      <c r="HQ485" s="184"/>
      <c r="HR485" s="184"/>
      <c r="HS485" s="184"/>
      <c r="HT485" s="184"/>
      <c r="HU485" s="184"/>
      <c r="HV485" s="184"/>
      <c r="HW485" s="184"/>
      <c r="HX485" s="184"/>
      <c r="HY485" s="184"/>
      <c r="HZ485" s="184"/>
      <c r="IA485" s="184"/>
      <c r="IB485" s="184"/>
    </row>
    <row r="486" spans="3:236" ht="13.15" customHeight="1">
      <c r="C486" s="182"/>
      <c r="D486" s="183"/>
      <c r="E486" s="184"/>
      <c r="F486" s="184"/>
      <c r="G486" s="184"/>
      <c r="H486" s="184"/>
      <c r="I486" s="184"/>
      <c r="J486" s="184"/>
      <c r="K486" s="184"/>
      <c r="L486" s="184"/>
      <c r="M486" s="185"/>
      <c r="CM486" s="184"/>
      <c r="CN486" s="184"/>
      <c r="CO486" s="184"/>
      <c r="CP486" s="184"/>
      <c r="CQ486" s="184"/>
      <c r="CR486" s="184"/>
      <c r="CS486" s="184"/>
      <c r="CT486" s="184"/>
      <c r="CU486" s="184"/>
      <c r="CV486" s="184"/>
      <c r="CW486" s="184"/>
      <c r="CX486" s="184"/>
      <c r="CY486" s="184"/>
      <c r="CZ486" s="184"/>
      <c r="DA486" s="184"/>
      <c r="DB486" s="184"/>
      <c r="DC486" s="184"/>
      <c r="DD486" s="184"/>
      <c r="DE486" s="184"/>
      <c r="DF486" s="184"/>
      <c r="DG486" s="184"/>
      <c r="DH486" s="184"/>
      <c r="DI486" s="184"/>
      <c r="DJ486" s="184"/>
      <c r="DK486" s="184"/>
      <c r="DL486" s="184"/>
      <c r="DM486" s="184"/>
      <c r="DN486" s="184"/>
      <c r="DO486" s="184"/>
      <c r="DP486" s="184"/>
      <c r="DQ486" s="184"/>
      <c r="DR486" s="184"/>
      <c r="DS486" s="184"/>
      <c r="DT486" s="184"/>
      <c r="DU486" s="184"/>
      <c r="DV486" s="184"/>
      <c r="DW486" s="184"/>
      <c r="DX486" s="184"/>
      <c r="DY486" s="184"/>
      <c r="DZ486" s="184"/>
      <c r="EA486" s="184"/>
      <c r="EB486" s="184"/>
      <c r="EC486" s="184"/>
      <c r="ED486" s="184"/>
      <c r="EE486" s="184"/>
      <c r="EF486" s="184"/>
      <c r="EG486" s="184"/>
      <c r="EH486" s="184"/>
      <c r="EI486" s="184"/>
      <c r="EJ486" s="184"/>
      <c r="EK486" s="184"/>
      <c r="EL486" s="184"/>
      <c r="EM486" s="184"/>
      <c r="EN486" s="184"/>
      <c r="EO486" s="184"/>
      <c r="EP486" s="184"/>
      <c r="EQ486" s="184"/>
      <c r="ER486" s="184"/>
      <c r="ES486" s="184"/>
      <c r="ET486" s="184"/>
      <c r="EU486" s="184"/>
      <c r="EV486" s="184"/>
      <c r="EW486" s="184"/>
      <c r="EX486" s="184"/>
      <c r="EY486" s="184"/>
      <c r="EZ486" s="184"/>
      <c r="FA486" s="184"/>
      <c r="FB486" s="184"/>
      <c r="FC486" s="184"/>
      <c r="FD486" s="184"/>
      <c r="FE486" s="184"/>
      <c r="FF486" s="184"/>
      <c r="FG486" s="184"/>
      <c r="FH486" s="184"/>
      <c r="FI486" s="184"/>
      <c r="FJ486" s="184"/>
      <c r="FK486" s="184"/>
      <c r="FL486" s="184"/>
      <c r="FM486" s="184"/>
      <c r="FN486" s="184"/>
      <c r="FO486" s="184"/>
      <c r="FP486" s="184"/>
      <c r="FQ486" s="184"/>
      <c r="FR486" s="184"/>
      <c r="FS486" s="184"/>
      <c r="FT486" s="184"/>
      <c r="FU486" s="184"/>
      <c r="FV486" s="184"/>
      <c r="FW486" s="184"/>
      <c r="FX486" s="184"/>
      <c r="FY486" s="184"/>
      <c r="FZ486" s="184"/>
      <c r="GA486" s="184"/>
      <c r="GB486" s="184"/>
      <c r="GC486" s="184"/>
      <c r="GD486" s="184"/>
      <c r="GE486" s="184"/>
      <c r="GF486" s="184"/>
      <c r="GG486" s="184"/>
      <c r="GH486" s="184"/>
      <c r="GI486" s="184"/>
      <c r="GJ486" s="184"/>
      <c r="GK486" s="184"/>
      <c r="GL486" s="184"/>
      <c r="GM486" s="184"/>
      <c r="GN486" s="184"/>
      <c r="GO486" s="184"/>
      <c r="GP486" s="184"/>
      <c r="GQ486" s="184"/>
      <c r="GR486" s="184"/>
      <c r="GS486" s="184"/>
      <c r="GT486" s="184"/>
      <c r="GU486" s="184"/>
      <c r="GV486" s="184"/>
      <c r="GW486" s="184"/>
      <c r="GX486" s="184"/>
      <c r="GY486" s="184"/>
      <c r="GZ486" s="184"/>
      <c r="HA486" s="184"/>
      <c r="HB486" s="184"/>
      <c r="HC486" s="184"/>
      <c r="HD486" s="184"/>
      <c r="HE486" s="184"/>
      <c r="HF486" s="184"/>
      <c r="HG486" s="184"/>
      <c r="HH486" s="184"/>
      <c r="HI486" s="184"/>
      <c r="HJ486" s="184"/>
      <c r="HK486" s="184"/>
      <c r="HL486" s="184"/>
      <c r="HM486" s="184"/>
      <c r="HN486" s="184"/>
      <c r="HO486" s="184"/>
      <c r="HP486" s="184"/>
      <c r="HQ486" s="184"/>
      <c r="HR486" s="184"/>
      <c r="HS486" s="184"/>
      <c r="HT486" s="184"/>
      <c r="HU486" s="184"/>
      <c r="HV486" s="184"/>
      <c r="HW486" s="184"/>
      <c r="HX486" s="184"/>
      <c r="HY486" s="184"/>
      <c r="HZ486" s="184"/>
      <c r="IA486" s="184"/>
      <c r="IB486" s="184"/>
    </row>
    <row r="487" spans="3:236" ht="13.15" customHeight="1">
      <c r="C487" s="182"/>
      <c r="D487" s="183"/>
      <c r="E487" s="184"/>
      <c r="F487" s="184"/>
      <c r="G487" s="184"/>
      <c r="H487" s="184"/>
      <c r="I487" s="184"/>
      <c r="J487" s="184"/>
      <c r="K487" s="184"/>
      <c r="L487" s="184"/>
      <c r="M487" s="185"/>
      <c r="CM487" s="184"/>
      <c r="CN487" s="184"/>
      <c r="CO487" s="184"/>
      <c r="CP487" s="184"/>
      <c r="CQ487" s="184"/>
      <c r="CR487" s="184"/>
      <c r="CS487" s="184"/>
      <c r="CT487" s="184"/>
      <c r="CU487" s="184"/>
      <c r="CV487" s="184"/>
      <c r="CW487" s="184"/>
      <c r="CX487" s="184"/>
      <c r="CY487" s="184"/>
      <c r="CZ487" s="184"/>
      <c r="DA487" s="184"/>
      <c r="DB487" s="184"/>
      <c r="DC487" s="184"/>
      <c r="DD487" s="184"/>
      <c r="DE487" s="184"/>
      <c r="DF487" s="184"/>
      <c r="DG487" s="184"/>
      <c r="DH487" s="184"/>
      <c r="DI487" s="184"/>
      <c r="DJ487" s="184"/>
      <c r="DK487" s="184"/>
      <c r="DL487" s="184"/>
      <c r="DM487" s="184"/>
      <c r="DN487" s="184"/>
      <c r="DO487" s="184"/>
      <c r="DP487" s="184"/>
      <c r="DQ487" s="184"/>
      <c r="DR487" s="184"/>
      <c r="DS487" s="184"/>
      <c r="DT487" s="184"/>
      <c r="DU487" s="184"/>
      <c r="DV487" s="184"/>
      <c r="DW487" s="184"/>
      <c r="DX487" s="184"/>
      <c r="DY487" s="184"/>
      <c r="DZ487" s="184"/>
      <c r="EA487" s="184"/>
      <c r="EB487" s="184"/>
      <c r="EC487" s="184"/>
      <c r="ED487" s="184"/>
      <c r="EE487" s="184"/>
      <c r="EF487" s="184"/>
      <c r="EG487" s="184"/>
      <c r="EH487" s="184"/>
      <c r="EI487" s="184"/>
      <c r="EJ487" s="184"/>
      <c r="EK487" s="184"/>
      <c r="EL487" s="184"/>
      <c r="EM487" s="184"/>
      <c r="EN487" s="184"/>
      <c r="EO487" s="184"/>
      <c r="EP487" s="184"/>
      <c r="EQ487" s="184"/>
      <c r="ER487" s="184"/>
      <c r="ES487" s="184"/>
      <c r="ET487" s="184"/>
      <c r="EU487" s="184"/>
      <c r="EV487" s="184"/>
      <c r="EW487" s="184"/>
      <c r="EX487" s="184"/>
      <c r="EY487" s="184"/>
      <c r="EZ487" s="184"/>
      <c r="FA487" s="184"/>
      <c r="FB487" s="184"/>
      <c r="FC487" s="184"/>
      <c r="FD487" s="184"/>
      <c r="FE487" s="184"/>
      <c r="FF487" s="184"/>
      <c r="FG487" s="184"/>
      <c r="FH487" s="184"/>
      <c r="FI487" s="184"/>
      <c r="FJ487" s="184"/>
      <c r="FK487" s="184"/>
      <c r="FL487" s="184"/>
      <c r="FM487" s="184"/>
      <c r="FN487" s="184"/>
      <c r="FO487" s="184"/>
      <c r="FP487" s="184"/>
      <c r="FQ487" s="184"/>
      <c r="FR487" s="184"/>
      <c r="FS487" s="184"/>
      <c r="FT487" s="184"/>
      <c r="FU487" s="184"/>
      <c r="FV487" s="184"/>
      <c r="FW487" s="184"/>
      <c r="FX487" s="184"/>
      <c r="FY487" s="184"/>
      <c r="FZ487" s="184"/>
      <c r="GA487" s="184"/>
      <c r="GB487" s="184"/>
      <c r="GC487" s="184"/>
      <c r="GD487" s="184"/>
      <c r="GE487" s="184"/>
      <c r="GF487" s="184"/>
      <c r="GG487" s="184"/>
      <c r="GH487" s="184"/>
      <c r="GI487" s="184"/>
      <c r="GJ487" s="184"/>
      <c r="GK487" s="184"/>
      <c r="GL487" s="184"/>
      <c r="GM487" s="184"/>
      <c r="GN487" s="184"/>
      <c r="GO487" s="184"/>
      <c r="GP487" s="184"/>
      <c r="GQ487" s="184"/>
      <c r="GR487" s="184"/>
      <c r="GS487" s="184"/>
      <c r="GT487" s="184"/>
      <c r="GU487" s="184"/>
      <c r="GV487" s="184"/>
      <c r="GW487" s="184"/>
      <c r="GX487" s="184"/>
      <c r="GY487" s="184"/>
      <c r="GZ487" s="184"/>
      <c r="HA487" s="184"/>
      <c r="HB487" s="184"/>
      <c r="HC487" s="184"/>
      <c r="HD487" s="184"/>
      <c r="HE487" s="184"/>
      <c r="HF487" s="184"/>
      <c r="HG487" s="184"/>
      <c r="HH487" s="184"/>
      <c r="HI487" s="184"/>
      <c r="HJ487" s="184"/>
      <c r="HK487" s="184"/>
      <c r="HL487" s="184"/>
      <c r="HM487" s="184"/>
      <c r="HN487" s="184"/>
      <c r="HO487" s="184"/>
      <c r="HP487" s="184"/>
      <c r="HQ487" s="184"/>
      <c r="HR487" s="184"/>
      <c r="HS487" s="184"/>
      <c r="HT487" s="184"/>
      <c r="HU487" s="184"/>
      <c r="HV487" s="184"/>
      <c r="HW487" s="184"/>
      <c r="HX487" s="184"/>
      <c r="HY487" s="184"/>
      <c r="HZ487" s="184"/>
      <c r="IA487" s="184"/>
      <c r="IB487" s="184"/>
    </row>
    <row r="488" spans="3:236" ht="13.15" customHeight="1">
      <c r="C488" s="182"/>
      <c r="D488" s="183"/>
      <c r="E488" s="184"/>
      <c r="F488" s="184"/>
      <c r="G488" s="184"/>
      <c r="H488" s="184"/>
      <c r="I488" s="184"/>
      <c r="J488" s="184"/>
      <c r="K488" s="184"/>
      <c r="L488" s="184"/>
      <c r="M488" s="185"/>
      <c r="CM488" s="184"/>
      <c r="CN488" s="184"/>
      <c r="CO488" s="184"/>
      <c r="CP488" s="184"/>
      <c r="CQ488" s="184"/>
      <c r="CR488" s="184"/>
      <c r="CS488" s="184"/>
      <c r="CT488" s="184"/>
      <c r="CU488" s="184"/>
      <c r="CV488" s="184"/>
      <c r="CW488" s="184"/>
      <c r="CX488" s="184"/>
      <c r="CY488" s="184"/>
      <c r="CZ488" s="184"/>
      <c r="DA488" s="184"/>
      <c r="DB488" s="184"/>
      <c r="DC488" s="184"/>
      <c r="DD488" s="184"/>
      <c r="DE488" s="184"/>
      <c r="DF488" s="184"/>
      <c r="DG488" s="184"/>
      <c r="DH488" s="184"/>
      <c r="DI488" s="184"/>
      <c r="DJ488" s="184"/>
      <c r="DK488" s="184"/>
      <c r="DL488" s="184"/>
      <c r="DM488" s="184"/>
      <c r="DN488" s="184"/>
      <c r="DO488" s="184"/>
      <c r="DP488" s="184"/>
      <c r="DQ488" s="184"/>
      <c r="DR488" s="184"/>
      <c r="DS488" s="184"/>
      <c r="DT488" s="184"/>
      <c r="DU488" s="184"/>
      <c r="DV488" s="184"/>
      <c r="DW488" s="184"/>
      <c r="DX488" s="184"/>
      <c r="DY488" s="184"/>
      <c r="DZ488" s="184"/>
      <c r="EA488" s="184"/>
      <c r="EB488" s="184"/>
      <c r="EC488" s="184"/>
      <c r="ED488" s="184"/>
      <c r="EE488" s="184"/>
      <c r="EF488" s="184"/>
      <c r="EG488" s="184"/>
      <c r="EH488" s="184"/>
      <c r="EI488" s="184"/>
      <c r="EJ488" s="184"/>
      <c r="EK488" s="184"/>
      <c r="EL488" s="184"/>
      <c r="EM488" s="184"/>
      <c r="EN488" s="184"/>
      <c r="EO488" s="184"/>
      <c r="EP488" s="184"/>
      <c r="EQ488" s="184"/>
      <c r="ER488" s="184"/>
      <c r="ES488" s="184"/>
      <c r="ET488" s="184"/>
      <c r="EU488" s="184"/>
      <c r="EV488" s="184"/>
      <c r="EW488" s="184"/>
      <c r="EX488" s="184"/>
      <c r="EY488" s="184"/>
      <c r="EZ488" s="184"/>
      <c r="FA488" s="184"/>
      <c r="FB488" s="184"/>
      <c r="FC488" s="184"/>
      <c r="FD488" s="184"/>
      <c r="FE488" s="184"/>
      <c r="FF488" s="184"/>
      <c r="FG488" s="184"/>
      <c r="FH488" s="184"/>
      <c r="FI488" s="184"/>
      <c r="FJ488" s="184"/>
      <c r="FK488" s="184"/>
      <c r="FL488" s="184"/>
      <c r="FM488" s="184"/>
      <c r="FN488" s="184"/>
      <c r="FO488" s="184"/>
      <c r="FP488" s="184"/>
      <c r="FQ488" s="184"/>
      <c r="FR488" s="184"/>
      <c r="FS488" s="184"/>
      <c r="FT488" s="184"/>
      <c r="FU488" s="184"/>
      <c r="FV488" s="184"/>
      <c r="FW488" s="184"/>
      <c r="FX488" s="184"/>
      <c r="FY488" s="184"/>
      <c r="FZ488" s="184"/>
      <c r="GA488" s="184"/>
      <c r="GB488" s="184"/>
      <c r="GC488" s="184"/>
      <c r="GD488" s="184"/>
      <c r="GE488" s="184"/>
      <c r="GF488" s="184"/>
      <c r="GG488" s="184"/>
      <c r="GH488" s="184"/>
      <c r="GI488" s="184"/>
      <c r="GJ488" s="184"/>
      <c r="GK488" s="184"/>
      <c r="GL488" s="184"/>
      <c r="GM488" s="184"/>
      <c r="GN488" s="184"/>
      <c r="GO488" s="184"/>
      <c r="GP488" s="184"/>
      <c r="GQ488" s="184"/>
      <c r="GR488" s="184"/>
      <c r="GS488" s="184"/>
      <c r="GT488" s="184"/>
      <c r="GU488" s="184"/>
      <c r="GV488" s="184"/>
      <c r="GW488" s="184"/>
      <c r="GX488" s="184"/>
      <c r="GY488" s="184"/>
      <c r="GZ488" s="184"/>
      <c r="HA488" s="184"/>
      <c r="HB488" s="184"/>
      <c r="HC488" s="184"/>
      <c r="HD488" s="184"/>
      <c r="HE488" s="184"/>
      <c r="HF488" s="184"/>
      <c r="HG488" s="184"/>
      <c r="HH488" s="184"/>
      <c r="HI488" s="184"/>
      <c r="HJ488" s="184"/>
      <c r="HK488" s="184"/>
      <c r="HL488" s="184"/>
      <c r="HM488" s="184"/>
      <c r="HN488" s="184"/>
      <c r="HO488" s="184"/>
      <c r="HP488" s="184"/>
      <c r="HQ488" s="184"/>
      <c r="HR488" s="184"/>
      <c r="HS488" s="184"/>
      <c r="HT488" s="184"/>
      <c r="HU488" s="184"/>
      <c r="HV488" s="184"/>
      <c r="HW488" s="184"/>
      <c r="HX488" s="184"/>
      <c r="HY488" s="184"/>
      <c r="HZ488" s="184"/>
      <c r="IA488" s="184"/>
      <c r="IB488" s="184"/>
    </row>
    <row r="489" spans="3:236" ht="13.15" customHeight="1">
      <c r="C489" s="182"/>
      <c r="D489" s="183"/>
      <c r="E489" s="184"/>
      <c r="F489" s="184"/>
      <c r="G489" s="184"/>
      <c r="H489" s="184"/>
      <c r="I489" s="184"/>
      <c r="J489" s="184"/>
      <c r="K489" s="184"/>
      <c r="L489" s="184"/>
      <c r="M489" s="185"/>
      <c r="CM489" s="184"/>
      <c r="CN489" s="184"/>
      <c r="CO489" s="184"/>
      <c r="CP489" s="184"/>
      <c r="CQ489" s="184"/>
      <c r="CR489" s="184"/>
      <c r="CS489" s="184"/>
      <c r="CT489" s="184"/>
      <c r="CU489" s="184"/>
      <c r="CV489" s="184"/>
      <c r="CW489" s="184"/>
      <c r="CX489" s="184"/>
      <c r="CY489" s="184"/>
      <c r="CZ489" s="184"/>
      <c r="DA489" s="184"/>
      <c r="DB489" s="184"/>
      <c r="DC489" s="184"/>
      <c r="DD489" s="184"/>
      <c r="DE489" s="184"/>
      <c r="DF489" s="184"/>
      <c r="DG489" s="184"/>
      <c r="DH489" s="184"/>
      <c r="DI489" s="184"/>
      <c r="DJ489" s="184"/>
      <c r="DK489" s="184"/>
      <c r="DL489" s="184"/>
      <c r="DM489" s="184"/>
      <c r="DN489" s="184"/>
      <c r="DO489" s="184"/>
      <c r="DP489" s="184"/>
      <c r="DQ489" s="184"/>
      <c r="DR489" s="184"/>
      <c r="DS489" s="184"/>
      <c r="DT489" s="184"/>
      <c r="DU489" s="184"/>
      <c r="DV489" s="184"/>
      <c r="DW489" s="184"/>
      <c r="DX489" s="184"/>
      <c r="DY489" s="184"/>
      <c r="DZ489" s="184"/>
      <c r="EA489" s="184"/>
      <c r="EB489" s="184"/>
      <c r="EC489" s="184"/>
      <c r="ED489" s="184"/>
      <c r="EE489" s="184"/>
      <c r="EF489" s="184"/>
      <c r="EG489" s="184"/>
      <c r="EH489" s="184"/>
      <c r="EI489" s="184"/>
      <c r="EJ489" s="184"/>
      <c r="EK489" s="184"/>
      <c r="EL489" s="184"/>
      <c r="EM489" s="184"/>
      <c r="EN489" s="184"/>
      <c r="EO489" s="184"/>
      <c r="EP489" s="184"/>
      <c r="EQ489" s="184"/>
      <c r="ER489" s="184"/>
      <c r="ES489" s="184"/>
      <c r="ET489" s="184"/>
      <c r="EU489" s="184"/>
      <c r="EV489" s="184"/>
      <c r="EW489" s="184"/>
      <c r="EX489" s="184"/>
      <c r="EY489" s="184"/>
      <c r="EZ489" s="184"/>
      <c r="FA489" s="184"/>
      <c r="FB489" s="184"/>
      <c r="FC489" s="184"/>
      <c r="FD489" s="184"/>
      <c r="FE489" s="184"/>
      <c r="FF489" s="184"/>
      <c r="FG489" s="184"/>
      <c r="FH489" s="184"/>
      <c r="FI489" s="184"/>
      <c r="FJ489" s="184"/>
      <c r="FK489" s="184"/>
      <c r="FL489" s="184"/>
      <c r="FM489" s="184"/>
      <c r="FN489" s="184"/>
      <c r="FO489" s="184"/>
      <c r="FP489" s="184"/>
      <c r="FQ489" s="184"/>
      <c r="FR489" s="184"/>
      <c r="FS489" s="184"/>
      <c r="FT489" s="184"/>
      <c r="FU489" s="184"/>
      <c r="FV489" s="184"/>
      <c r="FW489" s="184"/>
      <c r="FX489" s="184"/>
      <c r="FY489" s="184"/>
      <c r="FZ489" s="184"/>
      <c r="GA489" s="184"/>
      <c r="GB489" s="184"/>
      <c r="GC489" s="184"/>
      <c r="GD489" s="184"/>
      <c r="GE489" s="184"/>
      <c r="GF489" s="184"/>
      <c r="GG489" s="184"/>
      <c r="GH489" s="184"/>
      <c r="GI489" s="184"/>
      <c r="GJ489" s="184"/>
      <c r="GK489" s="184"/>
      <c r="GL489" s="184"/>
      <c r="GM489" s="184"/>
      <c r="GN489" s="184"/>
      <c r="GO489" s="184"/>
      <c r="GP489" s="184"/>
      <c r="GQ489" s="184"/>
      <c r="GR489" s="184"/>
      <c r="GS489" s="184"/>
      <c r="GT489" s="184"/>
      <c r="GU489" s="184"/>
      <c r="GV489" s="184"/>
      <c r="GW489" s="184"/>
      <c r="GX489" s="184"/>
      <c r="GY489" s="184"/>
      <c r="GZ489" s="184"/>
      <c r="HA489" s="184"/>
      <c r="HB489" s="184"/>
      <c r="HC489" s="184"/>
      <c r="HD489" s="184"/>
      <c r="HE489" s="184"/>
      <c r="HF489" s="184"/>
      <c r="HG489" s="184"/>
      <c r="HH489" s="184"/>
      <c r="HI489" s="184"/>
      <c r="HJ489" s="184"/>
      <c r="HK489" s="184"/>
      <c r="HL489" s="184"/>
      <c r="HM489" s="184"/>
      <c r="HN489" s="184"/>
      <c r="HO489" s="184"/>
      <c r="HP489" s="184"/>
      <c r="HQ489" s="184"/>
      <c r="HR489" s="184"/>
      <c r="HS489" s="184"/>
      <c r="HT489" s="184"/>
      <c r="HU489" s="184"/>
      <c r="HV489" s="184"/>
      <c r="HW489" s="184"/>
      <c r="HX489" s="184"/>
      <c r="HY489" s="184"/>
      <c r="HZ489" s="184"/>
      <c r="IA489" s="184"/>
      <c r="IB489" s="184"/>
    </row>
    <row r="490" spans="3:236" ht="13.15" customHeight="1">
      <c r="C490" s="182"/>
      <c r="D490" s="183"/>
      <c r="E490" s="184"/>
      <c r="F490" s="184"/>
      <c r="G490" s="184"/>
      <c r="H490" s="184"/>
      <c r="I490" s="184"/>
      <c r="J490" s="184"/>
      <c r="K490" s="184"/>
      <c r="L490" s="184"/>
      <c r="M490" s="185"/>
      <c r="CM490" s="184"/>
      <c r="CN490" s="184"/>
      <c r="CO490" s="184"/>
      <c r="CP490" s="184"/>
      <c r="CQ490" s="184"/>
      <c r="CR490" s="184"/>
      <c r="CS490" s="184"/>
      <c r="CT490" s="184"/>
      <c r="CU490" s="184"/>
      <c r="CV490" s="184"/>
      <c r="CW490" s="184"/>
      <c r="CX490" s="184"/>
      <c r="CY490" s="184"/>
      <c r="CZ490" s="184"/>
      <c r="DA490" s="184"/>
      <c r="DB490" s="184"/>
      <c r="DC490" s="184"/>
      <c r="DD490" s="184"/>
      <c r="DE490" s="184"/>
      <c r="DF490" s="184"/>
      <c r="DG490" s="184"/>
      <c r="DH490" s="184"/>
      <c r="DI490" s="184"/>
      <c r="DJ490" s="184"/>
      <c r="DK490" s="184"/>
      <c r="DL490" s="184"/>
      <c r="DM490" s="184"/>
      <c r="DN490" s="184"/>
      <c r="DO490" s="184"/>
      <c r="DP490" s="184"/>
      <c r="DQ490" s="184"/>
      <c r="DR490" s="184"/>
      <c r="DS490" s="184"/>
      <c r="DT490" s="184"/>
      <c r="DU490" s="184"/>
      <c r="DV490" s="184"/>
      <c r="DW490" s="184"/>
      <c r="DX490" s="184"/>
      <c r="DY490" s="184"/>
      <c r="DZ490" s="184"/>
      <c r="EA490" s="184"/>
      <c r="EB490" s="184"/>
      <c r="EC490" s="184"/>
      <c r="ED490" s="184"/>
      <c r="EE490" s="184"/>
      <c r="EF490" s="184"/>
      <c r="EG490" s="184"/>
      <c r="EH490" s="184"/>
      <c r="EI490" s="184"/>
      <c r="EJ490" s="184"/>
      <c r="EK490" s="184"/>
      <c r="EL490" s="184"/>
      <c r="EM490" s="184"/>
      <c r="EN490" s="184"/>
      <c r="EO490" s="184"/>
      <c r="EP490" s="184"/>
      <c r="EQ490" s="184"/>
      <c r="ER490" s="184"/>
      <c r="ES490" s="184"/>
      <c r="ET490" s="184"/>
      <c r="EU490" s="184"/>
      <c r="EV490" s="184"/>
      <c r="EW490" s="184"/>
      <c r="EX490" s="184"/>
      <c r="EY490" s="184"/>
      <c r="EZ490" s="184"/>
      <c r="FA490" s="184"/>
      <c r="FB490" s="184"/>
      <c r="FC490" s="184"/>
      <c r="FD490" s="184"/>
      <c r="FE490" s="184"/>
      <c r="FF490" s="184"/>
      <c r="FG490" s="184"/>
      <c r="FH490" s="184"/>
      <c r="FI490" s="184"/>
      <c r="FJ490" s="184"/>
      <c r="FK490" s="184"/>
      <c r="FL490" s="184"/>
      <c r="FM490" s="184"/>
      <c r="FN490" s="184"/>
      <c r="FO490" s="184"/>
      <c r="FP490" s="184"/>
      <c r="FQ490" s="184"/>
      <c r="FR490" s="184"/>
      <c r="FS490" s="184"/>
      <c r="FT490" s="184"/>
      <c r="FU490" s="184"/>
      <c r="FV490" s="184"/>
      <c r="FW490" s="184"/>
      <c r="FX490" s="184"/>
      <c r="FY490" s="184"/>
      <c r="FZ490" s="184"/>
      <c r="GA490" s="184"/>
      <c r="GB490" s="184"/>
      <c r="GC490" s="184"/>
      <c r="GD490" s="184"/>
      <c r="GE490" s="184"/>
      <c r="GF490" s="184"/>
      <c r="GG490" s="184"/>
      <c r="GH490" s="184"/>
      <c r="GI490" s="184"/>
      <c r="GJ490" s="184"/>
      <c r="GK490" s="184"/>
      <c r="GL490" s="184"/>
      <c r="GM490" s="184"/>
      <c r="GN490" s="184"/>
      <c r="GO490" s="184"/>
      <c r="GP490" s="184"/>
      <c r="GQ490" s="184"/>
      <c r="GR490" s="184"/>
      <c r="GS490" s="184"/>
      <c r="GT490" s="184"/>
      <c r="GU490" s="184"/>
      <c r="GV490" s="184"/>
      <c r="GW490" s="184"/>
      <c r="GX490" s="184"/>
      <c r="GY490" s="184"/>
      <c r="GZ490" s="184"/>
      <c r="HA490" s="184"/>
      <c r="HB490" s="184"/>
      <c r="HC490" s="184"/>
      <c r="HD490" s="184"/>
      <c r="HE490" s="184"/>
      <c r="HF490" s="184"/>
      <c r="HG490" s="184"/>
      <c r="HH490" s="184"/>
      <c r="HI490" s="184"/>
      <c r="HJ490" s="184"/>
      <c r="HK490" s="184"/>
      <c r="HL490" s="184"/>
      <c r="HM490" s="184"/>
      <c r="HN490" s="184"/>
      <c r="HO490" s="184"/>
      <c r="HP490" s="184"/>
      <c r="HQ490" s="184"/>
      <c r="HR490" s="184"/>
      <c r="HS490" s="184"/>
      <c r="HT490" s="184"/>
      <c r="HU490" s="184"/>
      <c r="HV490" s="184"/>
      <c r="HW490" s="184"/>
      <c r="HX490" s="184"/>
      <c r="HY490" s="184"/>
      <c r="HZ490" s="184"/>
      <c r="IA490" s="184"/>
      <c r="IB490" s="184"/>
    </row>
    <row r="491" spans="3:236" ht="13.15" customHeight="1">
      <c r="C491" s="182"/>
      <c r="D491" s="183"/>
      <c r="E491" s="184"/>
      <c r="F491" s="184"/>
      <c r="G491" s="184"/>
      <c r="H491" s="184"/>
      <c r="I491" s="184"/>
      <c r="J491" s="184"/>
      <c r="K491" s="184"/>
      <c r="L491" s="184"/>
      <c r="M491" s="185"/>
      <c r="CM491" s="184"/>
      <c r="CN491" s="184"/>
      <c r="CO491" s="184"/>
      <c r="CP491" s="184"/>
      <c r="CQ491" s="184"/>
      <c r="CR491" s="184"/>
      <c r="CS491" s="184"/>
      <c r="CT491" s="184"/>
      <c r="CU491" s="184"/>
      <c r="CV491" s="184"/>
      <c r="CW491" s="184"/>
      <c r="CX491" s="184"/>
      <c r="CY491" s="184"/>
      <c r="CZ491" s="184"/>
      <c r="DA491" s="184"/>
      <c r="DB491" s="184"/>
      <c r="DC491" s="184"/>
      <c r="DD491" s="184"/>
      <c r="DE491" s="184"/>
      <c r="DF491" s="184"/>
      <c r="DG491" s="184"/>
      <c r="DH491" s="184"/>
      <c r="DI491" s="184"/>
      <c r="DJ491" s="184"/>
      <c r="DK491" s="184"/>
      <c r="DL491" s="184"/>
      <c r="DM491" s="184"/>
      <c r="DN491" s="184"/>
      <c r="DO491" s="184"/>
      <c r="DP491" s="184"/>
      <c r="DQ491" s="184"/>
      <c r="DR491" s="184"/>
      <c r="DS491" s="184"/>
      <c r="DT491" s="184"/>
      <c r="DU491" s="184"/>
      <c r="DV491" s="184"/>
      <c r="DW491" s="184"/>
      <c r="DX491" s="184"/>
      <c r="DY491" s="184"/>
      <c r="DZ491" s="184"/>
      <c r="EA491" s="184"/>
      <c r="EB491" s="184"/>
      <c r="EC491" s="184"/>
      <c r="ED491" s="184"/>
      <c r="EE491" s="184"/>
      <c r="EF491" s="184"/>
      <c r="EG491" s="184"/>
      <c r="EH491" s="184"/>
      <c r="EI491" s="184"/>
      <c r="EJ491" s="184"/>
      <c r="EK491" s="184"/>
      <c r="EL491" s="184"/>
      <c r="EM491" s="184"/>
      <c r="EN491" s="184"/>
      <c r="EO491" s="184"/>
      <c r="EP491" s="184"/>
      <c r="EQ491" s="184"/>
      <c r="ER491" s="184"/>
      <c r="ES491" s="184"/>
      <c r="ET491" s="184"/>
      <c r="EU491" s="184"/>
      <c r="EV491" s="184"/>
      <c r="EW491" s="184"/>
      <c r="EX491" s="184"/>
      <c r="EY491" s="184"/>
      <c r="EZ491" s="184"/>
      <c r="FA491" s="184"/>
      <c r="FB491" s="184"/>
      <c r="FC491" s="184"/>
      <c r="FD491" s="184"/>
      <c r="FE491" s="184"/>
      <c r="FF491" s="184"/>
      <c r="FG491" s="184"/>
      <c r="FH491" s="184"/>
      <c r="FI491" s="184"/>
      <c r="FJ491" s="184"/>
      <c r="FK491" s="184"/>
      <c r="FL491" s="184"/>
      <c r="FM491" s="184"/>
      <c r="FN491" s="184"/>
      <c r="FO491" s="184"/>
      <c r="FP491" s="184"/>
      <c r="FQ491" s="184"/>
      <c r="FR491" s="184"/>
      <c r="FS491" s="184"/>
      <c r="FT491" s="184"/>
      <c r="FU491" s="184"/>
      <c r="FV491" s="184"/>
      <c r="FW491" s="184"/>
      <c r="FX491" s="184"/>
      <c r="FY491" s="184"/>
      <c r="FZ491" s="184"/>
      <c r="GA491" s="184"/>
      <c r="GB491" s="184"/>
      <c r="GC491" s="184"/>
      <c r="GD491" s="184"/>
      <c r="GE491" s="184"/>
      <c r="GF491" s="184"/>
      <c r="GG491" s="184"/>
      <c r="GH491" s="184"/>
      <c r="GI491" s="184"/>
      <c r="GJ491" s="184"/>
      <c r="GK491" s="184"/>
      <c r="GL491" s="184"/>
      <c r="GM491" s="184"/>
      <c r="GN491" s="184"/>
      <c r="GO491" s="184"/>
      <c r="GP491" s="184"/>
      <c r="GQ491" s="184"/>
      <c r="GR491" s="184"/>
      <c r="GS491" s="184"/>
      <c r="GT491" s="184"/>
      <c r="GU491" s="184"/>
      <c r="GV491" s="184"/>
      <c r="GW491" s="184"/>
      <c r="GX491" s="184"/>
      <c r="GY491" s="184"/>
      <c r="GZ491" s="184"/>
      <c r="HA491" s="184"/>
      <c r="HB491" s="184"/>
      <c r="HC491" s="184"/>
      <c r="HD491" s="184"/>
      <c r="HE491" s="184"/>
      <c r="HF491" s="184"/>
      <c r="HG491" s="184"/>
      <c r="HH491" s="184"/>
      <c r="HI491" s="184"/>
      <c r="HJ491" s="184"/>
      <c r="HK491" s="184"/>
      <c r="HL491" s="184"/>
      <c r="HM491" s="184"/>
      <c r="HN491" s="184"/>
      <c r="HO491" s="184"/>
      <c r="HP491" s="184"/>
      <c r="HQ491" s="184"/>
      <c r="HR491" s="184"/>
      <c r="HS491" s="184"/>
      <c r="HT491" s="184"/>
      <c r="HU491" s="184"/>
      <c r="HV491" s="184"/>
      <c r="HW491" s="184"/>
      <c r="HX491" s="184"/>
      <c r="HY491" s="184"/>
      <c r="HZ491" s="184"/>
      <c r="IA491" s="184"/>
      <c r="IB491" s="184"/>
    </row>
    <row r="492" spans="3:236" ht="13.15" customHeight="1">
      <c r="C492" s="182"/>
      <c r="D492" s="183"/>
      <c r="E492" s="184"/>
      <c r="F492" s="184"/>
      <c r="G492" s="184"/>
      <c r="H492" s="184"/>
      <c r="I492" s="184"/>
      <c r="J492" s="184"/>
      <c r="K492" s="184"/>
      <c r="L492" s="184"/>
      <c r="M492" s="185"/>
      <c r="CM492" s="184"/>
      <c r="CN492" s="184"/>
      <c r="CO492" s="184"/>
      <c r="CP492" s="184"/>
      <c r="CQ492" s="184"/>
      <c r="CR492" s="184"/>
      <c r="CS492" s="184"/>
      <c r="CT492" s="184"/>
      <c r="CU492" s="184"/>
      <c r="CV492" s="184"/>
      <c r="CW492" s="184"/>
      <c r="CX492" s="184"/>
      <c r="CY492" s="184"/>
      <c r="CZ492" s="184"/>
      <c r="DA492" s="184"/>
      <c r="DB492" s="184"/>
      <c r="DC492" s="184"/>
      <c r="DD492" s="184"/>
      <c r="DE492" s="184"/>
      <c r="DF492" s="184"/>
      <c r="DG492" s="184"/>
      <c r="DH492" s="184"/>
      <c r="DI492" s="184"/>
      <c r="DJ492" s="184"/>
      <c r="DK492" s="184"/>
      <c r="DL492" s="184"/>
      <c r="DM492" s="184"/>
      <c r="DN492" s="184"/>
      <c r="DO492" s="184"/>
      <c r="DP492" s="184"/>
      <c r="DQ492" s="184"/>
      <c r="DR492" s="184"/>
      <c r="DS492" s="184"/>
      <c r="DT492" s="184"/>
      <c r="DU492" s="184"/>
      <c r="DV492" s="184"/>
      <c r="DW492" s="184"/>
      <c r="DX492" s="184"/>
      <c r="DY492" s="184"/>
      <c r="DZ492" s="184"/>
      <c r="EA492" s="184"/>
      <c r="EB492" s="184"/>
      <c r="EC492" s="184"/>
      <c r="ED492" s="184"/>
      <c r="EE492" s="184"/>
      <c r="EF492" s="184"/>
      <c r="EG492" s="184"/>
      <c r="EH492" s="184"/>
      <c r="EI492" s="184"/>
      <c r="EJ492" s="184"/>
      <c r="EK492" s="184"/>
      <c r="EL492" s="184"/>
      <c r="EM492" s="184"/>
      <c r="EN492" s="184"/>
      <c r="EO492" s="184"/>
      <c r="EP492" s="184"/>
      <c r="EQ492" s="184"/>
      <c r="ER492" s="184"/>
      <c r="ES492" s="184"/>
      <c r="ET492" s="184"/>
      <c r="EU492" s="184"/>
      <c r="EV492" s="184"/>
      <c r="EW492" s="184"/>
      <c r="EX492" s="184"/>
      <c r="EY492" s="184"/>
      <c r="EZ492" s="184"/>
      <c r="FA492" s="184"/>
      <c r="FB492" s="184"/>
      <c r="FC492" s="184"/>
      <c r="FD492" s="184"/>
      <c r="FE492" s="184"/>
      <c r="FF492" s="184"/>
      <c r="FG492" s="184"/>
      <c r="FH492" s="184"/>
      <c r="FI492" s="184"/>
      <c r="FJ492" s="184"/>
      <c r="FK492" s="184"/>
      <c r="FL492" s="184"/>
      <c r="FM492" s="184"/>
      <c r="FN492" s="184"/>
      <c r="FO492" s="184"/>
      <c r="FP492" s="184"/>
      <c r="FQ492" s="184"/>
      <c r="FR492" s="184"/>
      <c r="FS492" s="184"/>
      <c r="FT492" s="184"/>
      <c r="FU492" s="184"/>
      <c r="FV492" s="184"/>
      <c r="FW492" s="184"/>
      <c r="FX492" s="184"/>
      <c r="FY492" s="184"/>
      <c r="FZ492" s="184"/>
      <c r="GA492" s="184"/>
      <c r="GB492" s="184"/>
      <c r="GC492" s="184"/>
      <c r="GD492" s="184"/>
      <c r="GE492" s="184"/>
      <c r="GF492" s="184"/>
      <c r="GG492" s="184"/>
      <c r="GH492" s="184"/>
      <c r="GI492" s="184"/>
      <c r="GJ492" s="184"/>
      <c r="GK492" s="184"/>
      <c r="GL492" s="184"/>
      <c r="GM492" s="184"/>
      <c r="GN492" s="184"/>
      <c r="GO492" s="184"/>
      <c r="GP492" s="184"/>
      <c r="GQ492" s="184"/>
      <c r="GR492" s="184"/>
      <c r="GS492" s="184"/>
      <c r="GT492" s="184"/>
      <c r="GU492" s="184"/>
      <c r="GV492" s="184"/>
      <c r="GW492" s="184"/>
      <c r="GX492" s="184"/>
      <c r="GY492" s="184"/>
      <c r="GZ492" s="184"/>
      <c r="HA492" s="184"/>
      <c r="HB492" s="184"/>
      <c r="HC492" s="184"/>
      <c r="HD492" s="184"/>
      <c r="HE492" s="184"/>
      <c r="HF492" s="184"/>
      <c r="HG492" s="184"/>
      <c r="HH492" s="184"/>
      <c r="HI492" s="184"/>
      <c r="HJ492" s="184"/>
      <c r="HK492" s="184"/>
      <c r="HL492" s="184"/>
      <c r="HM492" s="184"/>
      <c r="HN492" s="184"/>
      <c r="HO492" s="184"/>
      <c r="HP492" s="184"/>
      <c r="HQ492" s="184"/>
      <c r="HR492" s="184"/>
      <c r="HS492" s="184"/>
      <c r="HT492" s="184"/>
      <c r="HU492" s="184"/>
      <c r="HV492" s="184"/>
      <c r="HW492" s="184"/>
      <c r="HX492" s="184"/>
      <c r="HY492" s="184"/>
      <c r="HZ492" s="184"/>
      <c r="IA492" s="184"/>
      <c r="IB492" s="184"/>
    </row>
    <row r="493" spans="3:236" ht="13.15" customHeight="1">
      <c r="C493" s="182"/>
      <c r="D493" s="183"/>
      <c r="E493" s="184"/>
      <c r="F493" s="184"/>
      <c r="G493" s="184"/>
      <c r="H493" s="184"/>
      <c r="I493" s="184"/>
      <c r="J493" s="184"/>
      <c r="K493" s="184"/>
      <c r="L493" s="184"/>
      <c r="M493" s="185"/>
      <c r="CM493" s="184"/>
      <c r="CN493" s="184"/>
      <c r="CO493" s="184"/>
      <c r="CP493" s="184"/>
      <c r="CQ493" s="184"/>
      <c r="CR493" s="184"/>
      <c r="CS493" s="184"/>
      <c r="CT493" s="184"/>
      <c r="CU493" s="184"/>
      <c r="CV493" s="184"/>
      <c r="CW493" s="184"/>
      <c r="CX493" s="184"/>
      <c r="CY493" s="184"/>
      <c r="CZ493" s="184"/>
      <c r="DA493" s="184"/>
      <c r="DB493" s="184"/>
      <c r="DC493" s="184"/>
      <c r="DD493" s="184"/>
      <c r="DE493" s="184"/>
      <c r="DF493" s="184"/>
      <c r="DG493" s="184"/>
      <c r="DH493" s="184"/>
      <c r="DI493" s="184"/>
      <c r="DJ493" s="184"/>
      <c r="DK493" s="184"/>
      <c r="DL493" s="184"/>
      <c r="DM493" s="184"/>
      <c r="DN493" s="184"/>
      <c r="DO493" s="184"/>
      <c r="DP493" s="184"/>
      <c r="DQ493" s="184"/>
      <c r="DR493" s="184"/>
      <c r="DS493" s="184"/>
      <c r="DT493" s="184"/>
      <c r="DU493" s="184"/>
      <c r="DV493" s="184"/>
      <c r="DW493" s="184"/>
      <c r="DX493" s="184"/>
      <c r="DY493" s="184"/>
      <c r="DZ493" s="184"/>
      <c r="EA493" s="184"/>
      <c r="EB493" s="184"/>
      <c r="EC493" s="184"/>
      <c r="ED493" s="184"/>
      <c r="EE493" s="184"/>
      <c r="EF493" s="184"/>
      <c r="EG493" s="184"/>
      <c r="EH493" s="184"/>
      <c r="EI493" s="184"/>
      <c r="EJ493" s="184"/>
      <c r="EK493" s="184"/>
      <c r="EL493" s="184"/>
      <c r="EM493" s="184"/>
      <c r="EN493" s="184"/>
      <c r="EO493" s="184"/>
      <c r="EP493" s="184"/>
      <c r="EQ493" s="184"/>
      <c r="ER493" s="184"/>
      <c r="ES493" s="184"/>
      <c r="ET493" s="184"/>
      <c r="EU493" s="184"/>
      <c r="EV493" s="184"/>
      <c r="EW493" s="184"/>
      <c r="EX493" s="184"/>
      <c r="EY493" s="184"/>
      <c r="EZ493" s="184"/>
      <c r="FA493" s="184"/>
      <c r="FB493" s="184"/>
      <c r="FC493" s="184"/>
      <c r="FD493" s="184"/>
      <c r="FE493" s="184"/>
      <c r="FF493" s="184"/>
      <c r="FG493" s="184"/>
      <c r="FH493" s="184"/>
      <c r="FI493" s="184"/>
      <c r="FJ493" s="184"/>
      <c r="FK493" s="184"/>
      <c r="FL493" s="184"/>
      <c r="FM493" s="184"/>
      <c r="FN493" s="184"/>
      <c r="FO493" s="184"/>
      <c r="FP493" s="184"/>
      <c r="FQ493" s="184"/>
      <c r="FR493" s="184"/>
      <c r="FS493" s="184"/>
      <c r="FT493" s="184"/>
      <c r="FU493" s="184"/>
      <c r="FV493" s="184"/>
      <c r="FW493" s="184"/>
      <c r="FX493" s="184"/>
      <c r="FY493" s="184"/>
      <c r="FZ493" s="184"/>
      <c r="GA493" s="184"/>
      <c r="GB493" s="184"/>
      <c r="GC493" s="184"/>
      <c r="GD493" s="184"/>
      <c r="GE493" s="184"/>
      <c r="GF493" s="184"/>
      <c r="GG493" s="184"/>
      <c r="GH493" s="184"/>
      <c r="GI493" s="184"/>
      <c r="GJ493" s="184"/>
      <c r="GK493" s="184"/>
      <c r="GL493" s="184"/>
      <c r="GM493" s="184"/>
      <c r="GN493" s="184"/>
      <c r="GO493" s="184"/>
      <c r="GP493" s="184"/>
      <c r="GQ493" s="184"/>
      <c r="GR493" s="184"/>
      <c r="GS493" s="184"/>
      <c r="GT493" s="184"/>
      <c r="GU493" s="184"/>
      <c r="GV493" s="184"/>
      <c r="GW493" s="184"/>
      <c r="GX493" s="184"/>
      <c r="GY493" s="184"/>
      <c r="GZ493" s="184"/>
      <c r="HA493" s="184"/>
      <c r="HB493" s="184"/>
      <c r="HC493" s="184"/>
      <c r="HD493" s="184"/>
      <c r="HE493" s="184"/>
      <c r="HF493" s="184"/>
      <c r="HG493" s="184"/>
      <c r="HH493" s="184"/>
      <c r="HI493" s="184"/>
      <c r="HJ493" s="184"/>
      <c r="HK493" s="184"/>
      <c r="HL493" s="184"/>
      <c r="HM493" s="184"/>
      <c r="HN493" s="184"/>
      <c r="HO493" s="184"/>
      <c r="HP493" s="184"/>
      <c r="HQ493" s="184"/>
      <c r="HR493" s="184"/>
      <c r="HS493" s="184"/>
      <c r="HT493" s="184"/>
      <c r="HU493" s="184"/>
      <c r="HV493" s="184"/>
      <c r="HW493" s="184"/>
      <c r="HX493" s="184"/>
      <c r="HY493" s="184"/>
      <c r="HZ493" s="184"/>
      <c r="IA493" s="184"/>
      <c r="IB493" s="184"/>
    </row>
    <row r="494" spans="3:236" ht="13.15" customHeight="1">
      <c r="C494" s="182"/>
      <c r="D494" s="183"/>
      <c r="E494" s="184"/>
      <c r="F494" s="184"/>
      <c r="G494" s="184"/>
      <c r="H494" s="184"/>
      <c r="I494" s="184"/>
      <c r="J494" s="184"/>
      <c r="K494" s="184"/>
      <c r="L494" s="184"/>
      <c r="M494" s="185"/>
      <c r="CM494" s="184"/>
      <c r="CN494" s="184"/>
      <c r="CO494" s="184"/>
      <c r="CP494" s="184"/>
      <c r="CQ494" s="184"/>
      <c r="CR494" s="184"/>
      <c r="CS494" s="184"/>
      <c r="CT494" s="184"/>
      <c r="CU494" s="184"/>
      <c r="CV494" s="184"/>
      <c r="CW494" s="184"/>
      <c r="CX494" s="184"/>
      <c r="CY494" s="184"/>
      <c r="CZ494" s="184"/>
      <c r="DA494" s="184"/>
      <c r="DB494" s="184"/>
      <c r="DC494" s="184"/>
      <c r="DD494" s="184"/>
      <c r="DE494" s="184"/>
      <c r="DF494" s="184"/>
      <c r="DG494" s="184"/>
      <c r="DH494" s="184"/>
      <c r="DI494" s="184"/>
      <c r="DJ494" s="184"/>
      <c r="DK494" s="184"/>
      <c r="DL494" s="184"/>
      <c r="DM494" s="184"/>
      <c r="DN494" s="184"/>
      <c r="DO494" s="184"/>
      <c r="DP494" s="184"/>
      <c r="DQ494" s="184"/>
      <c r="DR494" s="184"/>
      <c r="DS494" s="184"/>
      <c r="DT494" s="184"/>
      <c r="DU494" s="184"/>
      <c r="DV494" s="184"/>
      <c r="DW494" s="184"/>
      <c r="DX494" s="184"/>
      <c r="DY494" s="184"/>
      <c r="DZ494" s="184"/>
      <c r="EA494" s="184"/>
      <c r="EB494" s="184"/>
      <c r="EC494" s="184"/>
      <c r="ED494" s="184"/>
      <c r="EE494" s="184"/>
      <c r="EF494" s="184"/>
      <c r="EG494" s="184"/>
      <c r="EH494" s="184"/>
      <c r="EI494" s="184"/>
      <c r="EJ494" s="184"/>
      <c r="EK494" s="184"/>
      <c r="EL494" s="184"/>
      <c r="EM494" s="184"/>
      <c r="EN494" s="184"/>
      <c r="EO494" s="184"/>
      <c r="EP494" s="184"/>
      <c r="EQ494" s="184"/>
      <c r="ER494" s="184"/>
      <c r="ES494" s="184"/>
      <c r="ET494" s="184"/>
      <c r="EU494" s="184"/>
      <c r="EV494" s="184"/>
      <c r="EW494" s="184"/>
      <c r="EX494" s="184"/>
      <c r="EY494" s="184"/>
      <c r="EZ494" s="184"/>
      <c r="FA494" s="184"/>
      <c r="FB494" s="184"/>
      <c r="FC494" s="184"/>
      <c r="FD494" s="184"/>
      <c r="FE494" s="184"/>
      <c r="FF494" s="184"/>
      <c r="FG494" s="184"/>
      <c r="FH494" s="184"/>
      <c r="FI494" s="184"/>
      <c r="FJ494" s="184"/>
      <c r="FK494" s="184"/>
      <c r="FL494" s="184"/>
      <c r="FM494" s="184"/>
      <c r="FN494" s="184"/>
      <c r="FO494" s="184"/>
      <c r="FP494" s="184"/>
      <c r="FQ494" s="184"/>
      <c r="FR494" s="184"/>
      <c r="FS494" s="184"/>
      <c r="FT494" s="184"/>
      <c r="FU494" s="184"/>
      <c r="FV494" s="184"/>
      <c r="FW494" s="184"/>
      <c r="FX494" s="184"/>
      <c r="FY494" s="184"/>
      <c r="FZ494" s="184"/>
      <c r="GA494" s="184"/>
      <c r="GB494" s="184"/>
      <c r="GC494" s="184"/>
      <c r="GD494" s="184"/>
      <c r="GE494" s="184"/>
      <c r="GF494" s="184"/>
      <c r="GG494" s="184"/>
      <c r="GH494" s="184"/>
      <c r="GI494" s="184"/>
      <c r="GJ494" s="184"/>
      <c r="GK494" s="184"/>
      <c r="GL494" s="184"/>
      <c r="GM494" s="184"/>
      <c r="GN494" s="184"/>
      <c r="GO494" s="184"/>
      <c r="GP494" s="184"/>
      <c r="GQ494" s="184"/>
      <c r="GR494" s="184"/>
      <c r="GS494" s="184"/>
      <c r="GT494" s="184"/>
      <c r="GU494" s="184"/>
      <c r="GV494" s="184"/>
      <c r="GW494" s="184"/>
      <c r="GX494" s="184"/>
      <c r="GY494" s="184"/>
      <c r="GZ494" s="184"/>
      <c r="HA494" s="184"/>
      <c r="HB494" s="184"/>
      <c r="HC494" s="184"/>
      <c r="HD494" s="184"/>
      <c r="HE494" s="184"/>
      <c r="HF494" s="184"/>
      <c r="HG494" s="184"/>
      <c r="HH494" s="184"/>
      <c r="HI494" s="184"/>
      <c r="HJ494" s="184"/>
      <c r="HK494" s="184"/>
      <c r="HL494" s="184"/>
      <c r="HM494" s="184"/>
      <c r="HN494" s="184"/>
      <c r="HO494" s="184"/>
      <c r="HP494" s="184"/>
      <c r="HQ494" s="184"/>
      <c r="HR494" s="184"/>
      <c r="HS494" s="184"/>
      <c r="HT494" s="184"/>
      <c r="HU494" s="184"/>
      <c r="HV494" s="184"/>
      <c r="HW494" s="184"/>
      <c r="HX494" s="184"/>
      <c r="HY494" s="184"/>
      <c r="HZ494" s="184"/>
      <c r="IA494" s="184"/>
      <c r="IB494" s="184"/>
    </row>
    <row r="495" spans="3:236" ht="13.15" customHeight="1">
      <c r="C495" s="182"/>
      <c r="D495" s="183"/>
      <c r="E495" s="184"/>
      <c r="F495" s="184"/>
      <c r="G495" s="184"/>
      <c r="H495" s="184"/>
      <c r="I495" s="184"/>
      <c r="J495" s="184"/>
      <c r="K495" s="184"/>
      <c r="L495" s="184"/>
      <c r="M495" s="185"/>
      <c r="CM495" s="184"/>
      <c r="CN495" s="184"/>
      <c r="CO495" s="184"/>
      <c r="CP495" s="184"/>
      <c r="CQ495" s="184"/>
      <c r="CR495" s="184"/>
      <c r="CS495" s="184"/>
      <c r="CT495" s="184"/>
      <c r="CU495" s="184"/>
      <c r="CV495" s="184"/>
      <c r="CW495" s="184"/>
      <c r="CX495" s="184"/>
      <c r="CY495" s="184"/>
      <c r="CZ495" s="184"/>
      <c r="DA495" s="184"/>
      <c r="DB495" s="184"/>
      <c r="DC495" s="184"/>
      <c r="DD495" s="184"/>
      <c r="DE495" s="184"/>
      <c r="DF495" s="184"/>
      <c r="DG495" s="184"/>
      <c r="DH495" s="184"/>
      <c r="DI495" s="184"/>
      <c r="DJ495" s="184"/>
      <c r="DK495" s="184"/>
      <c r="DL495" s="184"/>
      <c r="DM495" s="184"/>
      <c r="DN495" s="184"/>
      <c r="DO495" s="184"/>
      <c r="DP495" s="184"/>
      <c r="DQ495" s="184"/>
      <c r="DR495" s="184"/>
      <c r="DS495" s="184"/>
      <c r="DT495" s="184"/>
      <c r="DU495" s="184"/>
      <c r="DV495" s="184"/>
      <c r="DW495" s="184"/>
      <c r="DX495" s="184"/>
      <c r="DY495" s="184"/>
      <c r="DZ495" s="184"/>
      <c r="EA495" s="184"/>
      <c r="EB495" s="184"/>
      <c r="EC495" s="184"/>
      <c r="ED495" s="184"/>
      <c r="EE495" s="184"/>
      <c r="EF495" s="184"/>
      <c r="EG495" s="184"/>
      <c r="EH495" s="184"/>
      <c r="EI495" s="184"/>
      <c r="EJ495" s="184"/>
      <c r="EK495" s="184"/>
      <c r="EL495" s="184"/>
      <c r="EM495" s="184"/>
      <c r="EN495" s="184"/>
      <c r="EO495" s="184"/>
      <c r="EP495" s="184"/>
      <c r="EQ495" s="184"/>
      <c r="ER495" s="184"/>
      <c r="ES495" s="184"/>
      <c r="ET495" s="184"/>
      <c r="EU495" s="184"/>
      <c r="EV495" s="184"/>
      <c r="EW495" s="184"/>
      <c r="EX495" s="184"/>
      <c r="EY495" s="184"/>
      <c r="EZ495" s="184"/>
      <c r="FA495" s="184"/>
      <c r="FB495" s="184"/>
      <c r="FC495" s="184"/>
      <c r="FD495" s="184"/>
      <c r="FE495" s="184"/>
      <c r="FF495" s="184"/>
      <c r="FG495" s="184"/>
      <c r="FH495" s="184"/>
      <c r="FI495" s="184"/>
      <c r="FJ495" s="184"/>
      <c r="FK495" s="184"/>
      <c r="FL495" s="184"/>
      <c r="FM495" s="184"/>
      <c r="FN495" s="184"/>
      <c r="FO495" s="184"/>
      <c r="FP495" s="184"/>
      <c r="FQ495" s="184"/>
      <c r="FR495" s="184"/>
      <c r="FS495" s="184"/>
      <c r="FT495" s="184"/>
      <c r="FU495" s="184"/>
      <c r="FV495" s="184"/>
      <c r="FW495" s="184"/>
      <c r="FX495" s="184"/>
      <c r="FY495" s="184"/>
      <c r="FZ495" s="184"/>
      <c r="GA495" s="184"/>
      <c r="GB495" s="184"/>
      <c r="GC495" s="184"/>
      <c r="GD495" s="184"/>
      <c r="GE495" s="184"/>
      <c r="GF495" s="184"/>
      <c r="GG495" s="184"/>
      <c r="GH495" s="184"/>
      <c r="GI495" s="184"/>
      <c r="GJ495" s="184"/>
      <c r="GK495" s="184"/>
      <c r="GL495" s="184"/>
      <c r="GM495" s="184"/>
      <c r="GN495" s="184"/>
      <c r="GO495" s="184"/>
      <c r="GP495" s="184"/>
      <c r="GQ495" s="184"/>
      <c r="GR495" s="184"/>
      <c r="GS495" s="184"/>
      <c r="GT495" s="184"/>
      <c r="GU495" s="184"/>
      <c r="GV495" s="184"/>
      <c r="GW495" s="184"/>
      <c r="GX495" s="184"/>
      <c r="GY495" s="184"/>
      <c r="GZ495" s="184"/>
      <c r="HA495" s="184"/>
      <c r="HB495" s="184"/>
      <c r="HC495" s="184"/>
      <c r="HD495" s="184"/>
      <c r="HE495" s="184"/>
      <c r="HF495" s="184"/>
      <c r="HG495" s="184"/>
      <c r="HH495" s="184"/>
      <c r="HI495" s="184"/>
      <c r="HJ495" s="184"/>
      <c r="HK495" s="184"/>
      <c r="HL495" s="184"/>
      <c r="HM495" s="184"/>
      <c r="HN495" s="184"/>
      <c r="HO495" s="184"/>
      <c r="HP495" s="184"/>
      <c r="HQ495" s="184"/>
      <c r="HR495" s="184"/>
      <c r="HS495" s="184"/>
      <c r="HT495" s="184"/>
      <c r="HU495" s="184"/>
      <c r="HV495" s="184"/>
      <c r="HW495" s="184"/>
      <c r="HX495" s="184"/>
      <c r="HY495" s="184"/>
      <c r="HZ495" s="184"/>
      <c r="IA495" s="184"/>
      <c r="IB495" s="184"/>
    </row>
    <row r="496" spans="3:236" ht="13.15" customHeight="1">
      <c r="C496" s="182"/>
      <c r="D496" s="183"/>
      <c r="E496" s="184"/>
      <c r="F496" s="184"/>
      <c r="G496" s="184"/>
      <c r="H496" s="184"/>
      <c r="I496" s="184"/>
      <c r="J496" s="184"/>
      <c r="K496" s="184"/>
      <c r="L496" s="184"/>
      <c r="M496" s="185"/>
      <c r="CM496" s="184"/>
      <c r="CN496" s="184"/>
      <c r="CO496" s="184"/>
      <c r="CP496" s="184"/>
      <c r="CQ496" s="184"/>
      <c r="CR496" s="184"/>
      <c r="CS496" s="184"/>
      <c r="CT496" s="184"/>
      <c r="CU496" s="184"/>
      <c r="CV496" s="184"/>
      <c r="CW496" s="184"/>
      <c r="CX496" s="184"/>
      <c r="CY496" s="184"/>
      <c r="CZ496" s="184"/>
      <c r="DA496" s="184"/>
      <c r="DB496" s="184"/>
      <c r="DC496" s="184"/>
      <c r="DD496" s="184"/>
      <c r="DE496" s="184"/>
      <c r="DF496" s="184"/>
      <c r="DG496" s="184"/>
      <c r="DH496" s="184"/>
      <c r="DI496" s="184"/>
      <c r="DJ496" s="184"/>
      <c r="DK496" s="184"/>
      <c r="DL496" s="184"/>
      <c r="DM496" s="184"/>
      <c r="DN496" s="184"/>
      <c r="DO496" s="184"/>
      <c r="DP496" s="184"/>
      <c r="DQ496" s="184"/>
      <c r="DR496" s="184"/>
      <c r="DS496" s="184"/>
      <c r="DT496" s="184"/>
      <c r="DU496" s="184"/>
      <c r="DV496" s="184"/>
      <c r="DW496" s="184"/>
      <c r="DX496" s="184"/>
      <c r="DY496" s="184"/>
      <c r="DZ496" s="184"/>
      <c r="EA496" s="184"/>
      <c r="EB496" s="184"/>
      <c r="EC496" s="184"/>
      <c r="ED496" s="184"/>
      <c r="EE496" s="184"/>
      <c r="EF496" s="184"/>
      <c r="EG496" s="184"/>
      <c r="EH496" s="184"/>
      <c r="EI496" s="184"/>
      <c r="EJ496" s="184"/>
      <c r="EK496" s="184"/>
      <c r="EL496" s="184"/>
      <c r="EM496" s="184"/>
      <c r="EN496" s="184"/>
      <c r="EO496" s="184"/>
      <c r="EP496" s="184"/>
      <c r="EQ496" s="184"/>
      <c r="ER496" s="184"/>
      <c r="ES496" s="184"/>
      <c r="ET496" s="184"/>
      <c r="EU496" s="184"/>
      <c r="EV496" s="184"/>
      <c r="EW496" s="184"/>
      <c r="EX496" s="184"/>
      <c r="EY496" s="184"/>
      <c r="EZ496" s="184"/>
      <c r="FA496" s="184"/>
      <c r="FB496" s="184"/>
      <c r="FC496" s="184"/>
      <c r="FD496" s="184"/>
      <c r="FE496" s="184"/>
      <c r="FF496" s="184"/>
      <c r="FG496" s="184"/>
      <c r="FH496" s="184"/>
      <c r="FI496" s="184"/>
      <c r="FJ496" s="184"/>
      <c r="FK496" s="184"/>
      <c r="FL496" s="184"/>
      <c r="FM496" s="184"/>
      <c r="FN496" s="184"/>
      <c r="FO496" s="184"/>
      <c r="FP496" s="184"/>
      <c r="FQ496" s="184"/>
      <c r="FR496" s="184"/>
      <c r="FS496" s="184"/>
      <c r="FT496" s="184"/>
      <c r="FU496" s="184"/>
      <c r="FV496" s="184"/>
      <c r="FW496" s="184"/>
      <c r="FX496" s="184"/>
      <c r="FY496" s="184"/>
      <c r="FZ496" s="184"/>
      <c r="GA496" s="184"/>
      <c r="GB496" s="184"/>
      <c r="GC496" s="184"/>
      <c r="GD496" s="184"/>
      <c r="GE496" s="184"/>
      <c r="GF496" s="184"/>
      <c r="GG496" s="184"/>
      <c r="GH496" s="184"/>
      <c r="GI496" s="184"/>
      <c r="GJ496" s="184"/>
      <c r="GK496" s="184"/>
      <c r="GL496" s="184"/>
      <c r="GM496" s="184"/>
      <c r="GN496" s="184"/>
      <c r="GO496" s="184"/>
      <c r="GP496" s="184"/>
      <c r="GQ496" s="184"/>
      <c r="GR496" s="184"/>
      <c r="GS496" s="184"/>
      <c r="GT496" s="184"/>
      <c r="GU496" s="184"/>
      <c r="GV496" s="184"/>
      <c r="GW496" s="184"/>
      <c r="GX496" s="184"/>
      <c r="GY496" s="184"/>
      <c r="GZ496" s="184"/>
      <c r="HA496" s="184"/>
      <c r="HB496" s="184"/>
      <c r="HC496" s="184"/>
      <c r="HD496" s="184"/>
      <c r="HE496" s="184"/>
      <c r="HF496" s="184"/>
      <c r="HG496" s="184"/>
      <c r="HH496" s="184"/>
      <c r="HI496" s="184"/>
      <c r="HJ496" s="184"/>
      <c r="HK496" s="184"/>
      <c r="HL496" s="184"/>
      <c r="HM496" s="184"/>
      <c r="HN496" s="184"/>
      <c r="HO496" s="184"/>
      <c r="HP496" s="184"/>
      <c r="HQ496" s="184"/>
      <c r="HR496" s="184"/>
      <c r="HS496" s="184"/>
      <c r="HT496" s="184"/>
      <c r="HU496" s="184"/>
      <c r="HV496" s="184"/>
      <c r="HW496" s="184"/>
      <c r="HX496" s="184"/>
      <c r="HY496" s="184"/>
      <c r="HZ496" s="184"/>
      <c r="IA496" s="184"/>
      <c r="IB496" s="184"/>
    </row>
    <row r="497" spans="3:236" ht="13.15" customHeight="1">
      <c r="C497" s="182"/>
      <c r="D497" s="183"/>
      <c r="E497" s="184"/>
      <c r="F497" s="184"/>
      <c r="G497" s="184"/>
      <c r="H497" s="184"/>
      <c r="I497" s="184"/>
      <c r="J497" s="184"/>
      <c r="K497" s="184"/>
      <c r="L497" s="184"/>
      <c r="M497" s="185"/>
      <c r="CM497" s="184"/>
      <c r="CN497" s="184"/>
      <c r="CO497" s="184"/>
      <c r="CP497" s="184"/>
      <c r="CQ497" s="184"/>
      <c r="CR497" s="184"/>
      <c r="CS497" s="184"/>
      <c r="CT497" s="184"/>
      <c r="CU497" s="184"/>
      <c r="CV497" s="184"/>
      <c r="CW497" s="184"/>
      <c r="CX497" s="184"/>
      <c r="CY497" s="184"/>
      <c r="CZ497" s="184"/>
      <c r="DA497" s="184"/>
      <c r="DB497" s="184"/>
      <c r="DC497" s="184"/>
      <c r="DD497" s="184"/>
      <c r="DE497" s="184"/>
      <c r="DF497" s="184"/>
      <c r="DG497" s="184"/>
      <c r="DH497" s="184"/>
      <c r="DI497" s="184"/>
      <c r="DJ497" s="184"/>
      <c r="DK497" s="184"/>
      <c r="DL497" s="184"/>
      <c r="DM497" s="184"/>
      <c r="DN497" s="184"/>
      <c r="DO497" s="184"/>
      <c r="DP497" s="184"/>
      <c r="DQ497" s="184"/>
      <c r="DR497" s="184"/>
      <c r="DS497" s="184"/>
      <c r="DT497" s="184"/>
      <c r="DU497" s="184"/>
      <c r="DV497" s="184"/>
      <c r="DW497" s="184"/>
      <c r="DX497" s="184"/>
      <c r="DY497" s="184"/>
      <c r="DZ497" s="184"/>
      <c r="EA497" s="184"/>
      <c r="EB497" s="184"/>
      <c r="EC497" s="184"/>
      <c r="ED497" s="184"/>
      <c r="EE497" s="184"/>
      <c r="EF497" s="184"/>
      <c r="EG497" s="184"/>
      <c r="EH497" s="184"/>
      <c r="EI497" s="184"/>
      <c r="EJ497" s="184"/>
      <c r="EK497" s="184"/>
      <c r="EL497" s="184"/>
      <c r="EM497" s="184"/>
      <c r="EN497" s="184"/>
      <c r="EO497" s="184"/>
      <c r="EP497" s="184"/>
      <c r="EQ497" s="184"/>
      <c r="ER497" s="184"/>
      <c r="ES497" s="184"/>
      <c r="ET497" s="184"/>
      <c r="EU497" s="184"/>
      <c r="EV497" s="184"/>
      <c r="EW497" s="184"/>
      <c r="EX497" s="184"/>
      <c r="EY497" s="184"/>
      <c r="EZ497" s="184"/>
      <c r="FA497" s="184"/>
      <c r="FB497" s="184"/>
      <c r="FC497" s="184"/>
      <c r="FD497" s="184"/>
      <c r="FE497" s="184"/>
      <c r="FF497" s="184"/>
      <c r="FG497" s="184"/>
      <c r="FH497" s="184"/>
      <c r="FI497" s="184"/>
      <c r="FJ497" s="184"/>
      <c r="FK497" s="184"/>
      <c r="FL497" s="184"/>
      <c r="FM497" s="184"/>
      <c r="FN497" s="184"/>
      <c r="FO497" s="184"/>
      <c r="FP497" s="184"/>
      <c r="FQ497" s="184"/>
      <c r="FR497" s="184"/>
      <c r="FS497" s="184"/>
      <c r="FT497" s="184"/>
      <c r="FU497" s="184"/>
      <c r="FV497" s="184"/>
      <c r="FW497" s="184"/>
      <c r="FX497" s="184"/>
      <c r="FY497" s="184"/>
      <c r="FZ497" s="184"/>
      <c r="GA497" s="184"/>
      <c r="GB497" s="184"/>
      <c r="GC497" s="184"/>
      <c r="GD497" s="184"/>
      <c r="GE497" s="184"/>
      <c r="GF497" s="184"/>
      <c r="GG497" s="184"/>
      <c r="GH497" s="184"/>
      <c r="GI497" s="184"/>
      <c r="GJ497" s="184"/>
      <c r="GK497" s="184"/>
      <c r="GL497" s="184"/>
      <c r="GM497" s="184"/>
      <c r="GN497" s="184"/>
      <c r="GO497" s="184"/>
      <c r="GP497" s="184"/>
      <c r="GQ497" s="184"/>
      <c r="GR497" s="184"/>
      <c r="GS497" s="184"/>
      <c r="GT497" s="184"/>
      <c r="GU497" s="184"/>
      <c r="GV497" s="184"/>
      <c r="GW497" s="184"/>
      <c r="GX497" s="184"/>
      <c r="GY497" s="184"/>
      <c r="GZ497" s="184"/>
      <c r="HA497" s="184"/>
      <c r="HB497" s="184"/>
      <c r="HC497" s="184"/>
      <c r="HD497" s="184"/>
      <c r="HE497" s="184"/>
      <c r="HF497" s="184"/>
      <c r="HG497" s="184"/>
      <c r="HH497" s="184"/>
      <c r="HI497" s="184"/>
      <c r="HJ497" s="184"/>
      <c r="HK497" s="184"/>
      <c r="HL497" s="184"/>
      <c r="HM497" s="184"/>
      <c r="HN497" s="184"/>
      <c r="HO497" s="184"/>
      <c r="HP497" s="184"/>
      <c r="HQ497" s="184"/>
      <c r="HR497" s="184"/>
      <c r="HS497" s="184"/>
      <c r="HT497" s="184"/>
      <c r="HU497" s="184"/>
      <c r="HV497" s="184"/>
      <c r="HW497" s="184"/>
      <c r="HX497" s="184"/>
      <c r="HY497" s="184"/>
      <c r="HZ497" s="184"/>
      <c r="IA497" s="184"/>
      <c r="IB497" s="184"/>
    </row>
    <row r="498" spans="3:236" ht="13.15" customHeight="1">
      <c r="C498" s="182"/>
      <c r="D498" s="183"/>
      <c r="E498" s="184"/>
      <c r="F498" s="184"/>
      <c r="G498" s="184"/>
      <c r="H498" s="184"/>
      <c r="I498" s="184"/>
      <c r="J498" s="184"/>
      <c r="K498" s="184"/>
      <c r="L498" s="184"/>
      <c r="M498" s="185"/>
      <c r="CM498" s="184"/>
      <c r="CN498" s="184"/>
      <c r="CO498" s="184"/>
      <c r="CP498" s="184"/>
      <c r="CQ498" s="184"/>
      <c r="CR498" s="184"/>
      <c r="CS498" s="184"/>
      <c r="CT498" s="184"/>
      <c r="CU498" s="184"/>
      <c r="CV498" s="184"/>
      <c r="CW498" s="184"/>
      <c r="CX498" s="184"/>
      <c r="CY498" s="184"/>
      <c r="CZ498" s="184"/>
      <c r="DA498" s="184"/>
      <c r="DB498" s="184"/>
      <c r="DC498" s="184"/>
      <c r="DD498" s="184"/>
      <c r="DE498" s="184"/>
      <c r="DF498" s="184"/>
      <c r="DG498" s="184"/>
      <c r="DH498" s="184"/>
      <c r="DI498" s="184"/>
      <c r="DJ498" s="184"/>
      <c r="DK498" s="184"/>
      <c r="DL498" s="184"/>
      <c r="DM498" s="184"/>
      <c r="DN498" s="184"/>
      <c r="DO498" s="184"/>
      <c r="DP498" s="184"/>
      <c r="DQ498" s="184"/>
      <c r="DR498" s="184"/>
      <c r="DS498" s="184"/>
      <c r="DT498" s="184"/>
      <c r="DU498" s="184"/>
      <c r="DV498" s="184"/>
      <c r="DW498" s="184"/>
      <c r="DX498" s="184"/>
      <c r="DY498" s="184"/>
      <c r="DZ498" s="184"/>
      <c r="EA498" s="184"/>
      <c r="EB498" s="184"/>
      <c r="EC498" s="184"/>
      <c r="ED498" s="184"/>
      <c r="EE498" s="184"/>
      <c r="EF498" s="184"/>
      <c r="EG498" s="184"/>
      <c r="EH498" s="184"/>
      <c r="EI498" s="184"/>
      <c r="EJ498" s="184"/>
      <c r="EK498" s="184"/>
      <c r="EL498" s="184"/>
      <c r="EM498" s="184"/>
      <c r="EN498" s="184"/>
      <c r="EO498" s="184"/>
      <c r="EP498" s="184"/>
      <c r="EQ498" s="184"/>
      <c r="ER498" s="184"/>
      <c r="ES498" s="184"/>
      <c r="ET498" s="184"/>
      <c r="EU498" s="184"/>
      <c r="EV498" s="184"/>
      <c r="EW498" s="184"/>
      <c r="EX498" s="184"/>
      <c r="EY498" s="184"/>
      <c r="EZ498" s="184"/>
      <c r="FA498" s="184"/>
      <c r="FB498" s="184"/>
      <c r="FC498" s="184"/>
      <c r="FD498" s="184"/>
      <c r="FE498" s="184"/>
      <c r="FF498" s="184"/>
      <c r="FG498" s="184"/>
      <c r="FH498" s="184"/>
      <c r="FI498" s="184"/>
      <c r="FJ498" s="184"/>
      <c r="FK498" s="184"/>
      <c r="FL498" s="184"/>
      <c r="FM498" s="184"/>
      <c r="FN498" s="184"/>
      <c r="FO498" s="184"/>
      <c r="FP498" s="184"/>
      <c r="FQ498" s="184"/>
      <c r="FR498" s="184"/>
      <c r="FS498" s="184"/>
      <c r="FT498" s="184"/>
      <c r="FU498" s="184"/>
      <c r="FV498" s="184"/>
      <c r="FW498" s="184"/>
      <c r="FX498" s="184"/>
      <c r="FY498" s="184"/>
      <c r="FZ498" s="184"/>
      <c r="GA498" s="184"/>
      <c r="GB498" s="184"/>
      <c r="GC498" s="184"/>
      <c r="GD498" s="184"/>
      <c r="GE498" s="184"/>
      <c r="GF498" s="184"/>
      <c r="GG498" s="184"/>
      <c r="GH498" s="184"/>
      <c r="GI498" s="184"/>
      <c r="GJ498" s="184"/>
      <c r="GK498" s="184"/>
      <c r="GL498" s="184"/>
      <c r="GM498" s="184"/>
      <c r="GN498" s="184"/>
      <c r="GO498" s="184"/>
      <c r="GP498" s="184"/>
      <c r="GQ498" s="184"/>
      <c r="GR498" s="184"/>
      <c r="GS498" s="184"/>
      <c r="GT498" s="184"/>
      <c r="GU498" s="184"/>
      <c r="GV498" s="184"/>
      <c r="GW498" s="184"/>
      <c r="GX498" s="184"/>
      <c r="GY498" s="184"/>
      <c r="GZ498" s="184"/>
      <c r="HA498" s="184"/>
      <c r="HB498" s="184"/>
      <c r="HC498" s="184"/>
      <c r="HD498" s="184"/>
      <c r="HE498" s="184"/>
      <c r="HF498" s="184"/>
      <c r="HG498" s="184"/>
      <c r="HH498" s="184"/>
      <c r="HI498" s="184"/>
      <c r="HJ498" s="184"/>
      <c r="HK498" s="184"/>
      <c r="HL498" s="184"/>
      <c r="HM498" s="184"/>
      <c r="HN498" s="184"/>
      <c r="HO498" s="184"/>
      <c r="HP498" s="184"/>
      <c r="HQ498" s="184"/>
      <c r="HR498" s="184"/>
      <c r="HS498" s="184"/>
      <c r="HT498" s="184"/>
      <c r="HU498" s="184"/>
      <c r="HV498" s="184"/>
      <c r="HW498" s="184"/>
      <c r="HX498" s="184"/>
      <c r="HY498" s="184"/>
      <c r="HZ498" s="184"/>
      <c r="IA498" s="184"/>
      <c r="IB498" s="184"/>
    </row>
    <row r="499" spans="3:236" ht="13.15" customHeight="1">
      <c r="C499" s="182"/>
      <c r="D499" s="183"/>
      <c r="E499" s="184"/>
      <c r="F499" s="184"/>
      <c r="G499" s="184"/>
      <c r="H499" s="184"/>
      <c r="I499" s="184"/>
      <c r="J499" s="184"/>
      <c r="K499" s="184"/>
      <c r="L499" s="184"/>
      <c r="M499" s="185"/>
      <c r="CM499" s="184"/>
      <c r="CN499" s="184"/>
      <c r="CO499" s="184"/>
      <c r="CP499" s="184"/>
      <c r="CQ499" s="184"/>
      <c r="CR499" s="184"/>
      <c r="CS499" s="184"/>
      <c r="CT499" s="184"/>
      <c r="CU499" s="184"/>
      <c r="CV499" s="184"/>
      <c r="CW499" s="184"/>
      <c r="CX499" s="184"/>
      <c r="CY499" s="184"/>
      <c r="CZ499" s="184"/>
      <c r="DA499" s="184"/>
      <c r="DB499" s="184"/>
      <c r="DC499" s="184"/>
      <c r="DD499" s="184"/>
      <c r="DE499" s="184"/>
      <c r="DF499" s="184"/>
      <c r="DG499" s="184"/>
      <c r="DH499" s="184"/>
      <c r="DI499" s="184"/>
      <c r="DJ499" s="184"/>
      <c r="DK499" s="184"/>
      <c r="DL499" s="184"/>
      <c r="DM499" s="184"/>
      <c r="DN499" s="184"/>
      <c r="DO499" s="184"/>
      <c r="DP499" s="184"/>
      <c r="DQ499" s="184"/>
      <c r="DR499" s="184"/>
      <c r="DS499" s="184"/>
      <c r="DT499" s="184"/>
      <c r="DU499" s="184"/>
      <c r="DV499" s="184"/>
      <c r="DW499" s="184"/>
      <c r="DX499" s="184"/>
      <c r="DY499" s="184"/>
      <c r="DZ499" s="184"/>
      <c r="EA499" s="184"/>
      <c r="EB499" s="184"/>
      <c r="EC499" s="184"/>
      <c r="ED499" s="184"/>
      <c r="EE499" s="184"/>
      <c r="EF499" s="184"/>
      <c r="EG499" s="184"/>
      <c r="EH499" s="184"/>
      <c r="EI499" s="184"/>
      <c r="EJ499" s="184"/>
      <c r="EK499" s="184"/>
      <c r="EL499" s="184"/>
      <c r="EM499" s="184"/>
      <c r="EN499" s="184"/>
      <c r="EO499" s="184"/>
      <c r="EP499" s="184"/>
      <c r="EQ499" s="184"/>
      <c r="ER499" s="184"/>
      <c r="ES499" s="184"/>
      <c r="ET499" s="184"/>
      <c r="EU499" s="184"/>
      <c r="EV499" s="184"/>
      <c r="EW499" s="184"/>
      <c r="EX499" s="184"/>
      <c r="EY499" s="184"/>
      <c r="EZ499" s="184"/>
      <c r="FA499" s="184"/>
      <c r="FB499" s="184"/>
      <c r="FC499" s="184"/>
      <c r="FD499" s="184"/>
      <c r="FE499" s="184"/>
      <c r="FF499" s="184"/>
      <c r="FG499" s="184"/>
      <c r="FH499" s="184"/>
      <c r="FI499" s="184"/>
      <c r="FJ499" s="184"/>
      <c r="FK499" s="184"/>
      <c r="FL499" s="184"/>
      <c r="FM499" s="184"/>
      <c r="FN499" s="184"/>
      <c r="FO499" s="184"/>
      <c r="FP499" s="184"/>
      <c r="FQ499" s="184"/>
      <c r="FR499" s="184"/>
      <c r="FS499" s="184"/>
      <c r="FT499" s="184"/>
      <c r="FU499" s="184"/>
      <c r="FV499" s="184"/>
      <c r="FW499" s="184"/>
      <c r="FX499" s="184"/>
      <c r="FY499" s="184"/>
      <c r="FZ499" s="184"/>
      <c r="GA499" s="184"/>
      <c r="GB499" s="184"/>
      <c r="GC499" s="184"/>
      <c r="GD499" s="184"/>
      <c r="GE499" s="184"/>
      <c r="GF499" s="184"/>
      <c r="GG499" s="184"/>
      <c r="GH499" s="184"/>
      <c r="GI499" s="184"/>
      <c r="GJ499" s="184"/>
      <c r="GK499" s="184"/>
      <c r="GL499" s="184"/>
      <c r="GM499" s="184"/>
      <c r="GN499" s="184"/>
      <c r="GO499" s="184"/>
      <c r="GP499" s="184"/>
      <c r="GQ499" s="184"/>
      <c r="GR499" s="184"/>
      <c r="GS499" s="184"/>
      <c r="GT499" s="184"/>
      <c r="GU499" s="184"/>
      <c r="GV499" s="184"/>
      <c r="GW499" s="184"/>
      <c r="GX499" s="184"/>
      <c r="GY499" s="184"/>
      <c r="GZ499" s="184"/>
      <c r="HA499" s="184"/>
      <c r="HB499" s="184"/>
      <c r="HC499" s="184"/>
      <c r="HD499" s="184"/>
      <c r="HE499" s="184"/>
      <c r="HF499" s="184"/>
      <c r="HG499" s="184"/>
      <c r="HH499" s="184"/>
      <c r="HI499" s="184"/>
      <c r="HJ499" s="184"/>
      <c r="HK499" s="184"/>
      <c r="HL499" s="184"/>
      <c r="HM499" s="184"/>
      <c r="HN499" s="184"/>
      <c r="HO499" s="184"/>
      <c r="HP499" s="184"/>
      <c r="HQ499" s="184"/>
      <c r="HR499" s="184"/>
      <c r="HS499" s="184"/>
      <c r="HT499" s="184"/>
      <c r="HU499" s="184"/>
      <c r="HV499" s="184"/>
      <c r="HW499" s="184"/>
      <c r="HX499" s="184"/>
      <c r="HY499" s="184"/>
      <c r="HZ499" s="184"/>
      <c r="IA499" s="184"/>
      <c r="IB499" s="184"/>
    </row>
    <row r="500" spans="3:236" ht="13.15" customHeight="1">
      <c r="C500" s="182"/>
      <c r="D500" s="183"/>
      <c r="E500" s="184"/>
      <c r="F500" s="184"/>
      <c r="G500" s="184"/>
      <c r="H500" s="184"/>
      <c r="I500" s="184"/>
      <c r="J500" s="184"/>
      <c r="K500" s="184"/>
      <c r="L500" s="184"/>
      <c r="M500" s="185"/>
      <c r="CM500" s="184"/>
      <c r="CN500" s="184"/>
      <c r="CO500" s="184"/>
      <c r="CP500" s="184"/>
      <c r="CQ500" s="184"/>
      <c r="CR500" s="184"/>
      <c r="CS500" s="184"/>
      <c r="CT500" s="184"/>
      <c r="CU500" s="184"/>
      <c r="CV500" s="184"/>
      <c r="CW500" s="184"/>
      <c r="CX500" s="184"/>
      <c r="CY500" s="184"/>
      <c r="CZ500" s="184"/>
      <c r="DA500" s="184"/>
      <c r="DB500" s="184"/>
      <c r="DC500" s="184"/>
      <c r="DD500" s="184"/>
      <c r="DE500" s="184"/>
      <c r="DF500" s="184"/>
      <c r="DG500" s="184"/>
      <c r="DH500" s="184"/>
      <c r="DI500" s="184"/>
      <c r="DJ500" s="184"/>
      <c r="DK500" s="184"/>
      <c r="DL500" s="184"/>
      <c r="DM500" s="184"/>
      <c r="DN500" s="184"/>
      <c r="DO500" s="184"/>
      <c r="DP500" s="184"/>
      <c r="DQ500" s="184"/>
      <c r="DR500" s="184"/>
      <c r="DS500" s="184"/>
      <c r="DT500" s="184"/>
      <c r="DU500" s="184"/>
      <c r="DV500" s="184"/>
      <c r="DW500" s="184"/>
      <c r="DX500" s="184"/>
      <c r="DY500" s="184"/>
      <c r="DZ500" s="184"/>
      <c r="EA500" s="184"/>
      <c r="EB500" s="184"/>
      <c r="EC500" s="184"/>
      <c r="ED500" s="184"/>
      <c r="EE500" s="184"/>
      <c r="EF500" s="184"/>
      <c r="EG500" s="184"/>
      <c r="EH500" s="184"/>
      <c r="EI500" s="184"/>
      <c r="EJ500" s="184"/>
      <c r="EK500" s="184"/>
      <c r="EL500" s="184"/>
      <c r="EM500" s="184"/>
      <c r="EN500" s="184"/>
      <c r="EO500" s="184"/>
      <c r="EP500" s="184"/>
      <c r="EQ500" s="184"/>
      <c r="ER500" s="184"/>
      <c r="ES500" s="184"/>
      <c r="ET500" s="184"/>
      <c r="EU500" s="184"/>
      <c r="EV500" s="184"/>
      <c r="EW500" s="184"/>
      <c r="EX500" s="184"/>
      <c r="EY500" s="184"/>
      <c r="EZ500" s="184"/>
      <c r="FA500" s="184"/>
      <c r="FB500" s="184"/>
      <c r="FC500" s="184"/>
      <c r="FD500" s="184"/>
      <c r="FE500" s="184"/>
      <c r="FF500" s="184"/>
      <c r="FG500" s="184"/>
      <c r="FH500" s="184"/>
      <c r="FI500" s="184"/>
      <c r="FJ500" s="184"/>
      <c r="FK500" s="184"/>
      <c r="FL500" s="184"/>
      <c r="FM500" s="184"/>
      <c r="FN500" s="184"/>
      <c r="FO500" s="184"/>
      <c r="FP500" s="184"/>
      <c r="FQ500" s="184"/>
      <c r="FR500" s="184"/>
      <c r="FS500" s="184"/>
      <c r="FT500" s="184"/>
      <c r="FU500" s="184"/>
      <c r="FV500" s="184"/>
      <c r="FW500" s="184"/>
      <c r="FX500" s="184"/>
      <c r="FY500" s="184"/>
      <c r="FZ500" s="184"/>
      <c r="GA500" s="184"/>
      <c r="GB500" s="184"/>
      <c r="GC500" s="184"/>
      <c r="GD500" s="184"/>
      <c r="GE500" s="184"/>
      <c r="GF500" s="184"/>
      <c r="GG500" s="184"/>
      <c r="GH500" s="184"/>
      <c r="GI500" s="184"/>
      <c r="GJ500" s="184"/>
      <c r="GK500" s="184"/>
      <c r="GL500" s="184"/>
      <c r="GM500" s="184"/>
      <c r="GN500" s="184"/>
      <c r="GO500" s="184"/>
      <c r="GP500" s="184"/>
      <c r="GQ500" s="184"/>
      <c r="GR500" s="184"/>
      <c r="GS500" s="184"/>
      <c r="GT500" s="184"/>
      <c r="GU500" s="184"/>
      <c r="GV500" s="184"/>
      <c r="GW500" s="184"/>
      <c r="GX500" s="184"/>
      <c r="GY500" s="184"/>
      <c r="GZ500" s="184"/>
      <c r="HA500" s="184"/>
      <c r="HB500" s="184"/>
      <c r="HC500" s="184"/>
      <c r="HD500" s="184"/>
      <c r="HE500" s="184"/>
      <c r="HF500" s="184"/>
      <c r="HG500" s="184"/>
      <c r="HH500" s="184"/>
      <c r="HI500" s="184"/>
      <c r="HJ500" s="184"/>
      <c r="HK500" s="184"/>
      <c r="HL500" s="184"/>
      <c r="HM500" s="184"/>
      <c r="HN500" s="184"/>
      <c r="HO500" s="184"/>
      <c r="HP500" s="184"/>
      <c r="HQ500" s="184"/>
      <c r="HR500" s="184"/>
      <c r="HS500" s="184"/>
      <c r="HT500" s="184"/>
      <c r="HU500" s="184"/>
      <c r="HV500" s="184"/>
      <c r="HW500" s="184"/>
      <c r="HX500" s="184"/>
      <c r="HY500" s="184"/>
      <c r="HZ500" s="184"/>
      <c r="IA500" s="184"/>
      <c r="IB500" s="184"/>
    </row>
    <row r="501" spans="3:236" ht="13.15" customHeight="1">
      <c r="C501" s="182"/>
      <c r="D501" s="183"/>
      <c r="E501" s="184"/>
      <c r="F501" s="184"/>
      <c r="G501" s="184"/>
      <c r="H501" s="184"/>
      <c r="I501" s="184"/>
      <c r="J501" s="184"/>
      <c r="K501" s="184"/>
      <c r="L501" s="184"/>
      <c r="M501" s="185"/>
      <c r="CM501" s="184"/>
      <c r="CN501" s="184"/>
      <c r="CO501" s="184"/>
      <c r="CP501" s="184"/>
      <c r="CQ501" s="184"/>
      <c r="CR501" s="184"/>
      <c r="CS501" s="184"/>
      <c r="CT501" s="184"/>
      <c r="CU501" s="184"/>
      <c r="CV501" s="184"/>
      <c r="CW501" s="184"/>
      <c r="CX501" s="184"/>
      <c r="CY501" s="184"/>
      <c r="CZ501" s="184"/>
      <c r="DA501" s="184"/>
      <c r="DB501" s="184"/>
      <c r="DC501" s="184"/>
      <c r="DD501" s="184"/>
      <c r="DE501" s="184"/>
      <c r="DF501" s="184"/>
      <c r="DG501" s="184"/>
      <c r="DH501" s="184"/>
      <c r="DI501" s="184"/>
      <c r="DJ501" s="184"/>
      <c r="DK501" s="184"/>
      <c r="DL501" s="184"/>
      <c r="DM501" s="184"/>
      <c r="DN501" s="184"/>
      <c r="DO501" s="184"/>
      <c r="DP501" s="184"/>
      <c r="DQ501" s="184"/>
      <c r="DR501" s="184"/>
      <c r="DS501" s="184"/>
      <c r="DT501" s="184"/>
      <c r="DU501" s="184"/>
      <c r="DV501" s="184"/>
      <c r="DW501" s="184"/>
      <c r="DX501" s="184"/>
      <c r="DY501" s="184"/>
      <c r="DZ501" s="184"/>
      <c r="EA501" s="184"/>
      <c r="EB501" s="184"/>
      <c r="EC501" s="184"/>
      <c r="ED501" s="184"/>
      <c r="EE501" s="184"/>
      <c r="EF501" s="184"/>
      <c r="EG501" s="184"/>
      <c r="EH501" s="184"/>
      <c r="EI501" s="184"/>
      <c r="EJ501" s="184"/>
      <c r="EK501" s="184"/>
      <c r="EL501" s="184"/>
      <c r="EM501" s="184"/>
      <c r="EN501" s="184"/>
      <c r="EO501" s="184"/>
      <c r="EP501" s="184"/>
      <c r="EQ501" s="184"/>
      <c r="ER501" s="184"/>
      <c r="ES501" s="184"/>
      <c r="ET501" s="184"/>
      <c r="EU501" s="184"/>
      <c r="EV501" s="184"/>
      <c r="EW501" s="184"/>
      <c r="EX501" s="184"/>
      <c r="EY501" s="184"/>
      <c r="EZ501" s="184"/>
      <c r="FA501" s="184"/>
      <c r="FB501" s="184"/>
      <c r="FC501" s="184"/>
      <c r="FD501" s="184"/>
      <c r="FE501" s="184"/>
      <c r="FF501" s="184"/>
      <c r="FG501" s="184"/>
      <c r="FH501" s="184"/>
      <c r="FI501" s="184"/>
      <c r="FJ501" s="184"/>
      <c r="FK501" s="184"/>
      <c r="FL501" s="184"/>
      <c r="FM501" s="184"/>
      <c r="FN501" s="184"/>
      <c r="FO501" s="184"/>
      <c r="FP501" s="184"/>
      <c r="FQ501" s="184"/>
      <c r="FR501" s="184"/>
      <c r="FS501" s="184"/>
      <c r="FT501" s="184"/>
      <c r="FU501" s="184"/>
      <c r="FV501" s="184"/>
      <c r="FW501" s="184"/>
      <c r="FX501" s="184"/>
      <c r="FY501" s="184"/>
      <c r="FZ501" s="184"/>
      <c r="GA501" s="184"/>
      <c r="GB501" s="184"/>
      <c r="GC501" s="184"/>
      <c r="GD501" s="184"/>
      <c r="GE501" s="184"/>
      <c r="GF501" s="184"/>
      <c r="GG501" s="184"/>
      <c r="GH501" s="184"/>
      <c r="GI501" s="184"/>
      <c r="GJ501" s="184"/>
      <c r="GK501" s="184"/>
      <c r="GL501" s="184"/>
      <c r="GM501" s="184"/>
      <c r="GN501" s="184"/>
      <c r="GO501" s="184"/>
      <c r="GP501" s="184"/>
      <c r="GQ501" s="184"/>
      <c r="GR501" s="184"/>
      <c r="GS501" s="184"/>
      <c r="GT501" s="184"/>
      <c r="GU501" s="184"/>
      <c r="GV501" s="184"/>
      <c r="GW501" s="184"/>
      <c r="GX501" s="184"/>
      <c r="GY501" s="184"/>
      <c r="GZ501" s="184"/>
      <c r="HA501" s="184"/>
      <c r="HB501" s="184"/>
      <c r="HC501" s="184"/>
      <c r="HD501" s="184"/>
      <c r="HE501" s="184"/>
      <c r="HF501" s="184"/>
      <c r="HG501" s="184"/>
      <c r="HH501" s="184"/>
      <c r="HI501" s="184"/>
      <c r="HJ501" s="184"/>
      <c r="HK501" s="184"/>
      <c r="HL501" s="184"/>
      <c r="HM501" s="184"/>
      <c r="HN501" s="184"/>
      <c r="HO501" s="184"/>
      <c r="HP501" s="184"/>
      <c r="HQ501" s="184"/>
      <c r="HR501" s="184"/>
      <c r="HS501" s="184"/>
      <c r="HT501" s="184"/>
      <c r="HU501" s="184"/>
      <c r="HV501" s="184"/>
      <c r="HW501" s="184"/>
      <c r="HX501" s="184"/>
      <c r="HY501" s="184"/>
      <c r="HZ501" s="184"/>
      <c r="IA501" s="184"/>
      <c r="IB501" s="184"/>
    </row>
    <row r="502" spans="3:236" ht="13.15" customHeight="1">
      <c r="C502" s="182"/>
      <c r="D502" s="183"/>
      <c r="E502" s="184"/>
      <c r="F502" s="184"/>
      <c r="G502" s="184"/>
      <c r="H502" s="184"/>
      <c r="I502" s="184"/>
      <c r="J502" s="184"/>
      <c r="K502" s="184"/>
      <c r="L502" s="184"/>
      <c r="M502" s="185"/>
      <c r="CM502" s="184"/>
      <c r="CN502" s="184"/>
      <c r="CO502" s="184"/>
      <c r="CP502" s="184"/>
      <c r="CQ502" s="184"/>
      <c r="CR502" s="184"/>
      <c r="CS502" s="184"/>
      <c r="CT502" s="184"/>
      <c r="CU502" s="184"/>
      <c r="CV502" s="184"/>
      <c r="CW502" s="184"/>
      <c r="CX502" s="184"/>
      <c r="CY502" s="184"/>
      <c r="CZ502" s="184"/>
      <c r="DA502" s="184"/>
      <c r="DB502" s="184"/>
      <c r="DC502" s="184"/>
      <c r="DD502" s="184"/>
      <c r="DE502" s="184"/>
      <c r="DF502" s="184"/>
      <c r="DG502" s="184"/>
      <c r="DH502" s="184"/>
      <c r="DI502" s="184"/>
      <c r="DJ502" s="184"/>
      <c r="DK502" s="184"/>
      <c r="DL502" s="184"/>
      <c r="DM502" s="184"/>
      <c r="DN502" s="184"/>
      <c r="DO502" s="184"/>
      <c r="DP502" s="184"/>
      <c r="DQ502" s="184"/>
      <c r="DR502" s="184"/>
      <c r="DS502" s="184"/>
      <c r="DT502" s="184"/>
      <c r="DU502" s="184"/>
      <c r="DV502" s="184"/>
      <c r="DW502" s="184"/>
      <c r="DX502" s="184"/>
      <c r="DY502" s="184"/>
      <c r="DZ502" s="184"/>
      <c r="EA502" s="184"/>
      <c r="EB502" s="184"/>
      <c r="EC502" s="184"/>
      <c r="ED502" s="184"/>
      <c r="EE502" s="184"/>
      <c r="EF502" s="184"/>
      <c r="EG502" s="184"/>
      <c r="EH502" s="184"/>
      <c r="EI502" s="184"/>
      <c r="EJ502" s="184"/>
      <c r="EK502" s="184"/>
      <c r="EL502" s="184"/>
      <c r="EM502" s="184"/>
      <c r="EN502" s="184"/>
      <c r="EO502" s="184"/>
      <c r="EP502" s="184"/>
      <c r="EQ502" s="184"/>
      <c r="ER502" s="184"/>
      <c r="ES502" s="184"/>
      <c r="ET502" s="184"/>
      <c r="EU502" s="184"/>
      <c r="EV502" s="184"/>
      <c r="EW502" s="184"/>
      <c r="EX502" s="184"/>
      <c r="EY502" s="184"/>
      <c r="EZ502" s="184"/>
      <c r="FA502" s="184"/>
      <c r="FB502" s="184"/>
      <c r="FC502" s="184"/>
      <c r="FD502" s="184"/>
      <c r="FE502" s="184"/>
      <c r="FF502" s="184"/>
      <c r="FG502" s="184"/>
      <c r="FH502" s="184"/>
      <c r="FI502" s="184"/>
      <c r="FJ502" s="184"/>
      <c r="FK502" s="184"/>
      <c r="FL502" s="184"/>
      <c r="FM502" s="184"/>
      <c r="FN502" s="184"/>
      <c r="FO502" s="184"/>
      <c r="FP502" s="184"/>
      <c r="FQ502" s="184"/>
      <c r="FR502" s="184"/>
      <c r="FS502" s="184"/>
      <c r="FT502" s="184"/>
      <c r="FU502" s="184"/>
      <c r="FV502" s="184"/>
      <c r="FW502" s="184"/>
      <c r="FX502" s="184"/>
      <c r="FY502" s="184"/>
      <c r="FZ502" s="184"/>
      <c r="GA502" s="184"/>
      <c r="GB502" s="184"/>
      <c r="GC502" s="184"/>
      <c r="GD502" s="184"/>
      <c r="GE502" s="184"/>
      <c r="GF502" s="184"/>
      <c r="GG502" s="184"/>
      <c r="GH502" s="184"/>
      <c r="GI502" s="184"/>
      <c r="GJ502" s="184"/>
      <c r="GK502" s="184"/>
      <c r="GL502" s="184"/>
      <c r="GM502" s="184"/>
      <c r="GN502" s="184"/>
      <c r="GO502" s="184"/>
      <c r="GP502" s="184"/>
      <c r="GQ502" s="184"/>
      <c r="GR502" s="184"/>
      <c r="GS502" s="184"/>
      <c r="GT502" s="184"/>
      <c r="GU502" s="184"/>
      <c r="GV502" s="184"/>
      <c r="GW502" s="184"/>
      <c r="GX502" s="184"/>
      <c r="GY502" s="184"/>
      <c r="GZ502" s="184"/>
      <c r="HA502" s="184"/>
      <c r="HB502" s="184"/>
      <c r="HC502" s="184"/>
      <c r="HD502" s="184"/>
      <c r="HE502" s="184"/>
      <c r="HF502" s="184"/>
      <c r="HG502" s="184"/>
      <c r="HH502" s="184"/>
      <c r="HI502" s="184"/>
      <c r="HJ502" s="184"/>
      <c r="HK502" s="184"/>
      <c r="HL502" s="184"/>
      <c r="HM502" s="184"/>
      <c r="HN502" s="184"/>
      <c r="HO502" s="184"/>
      <c r="HP502" s="184"/>
      <c r="HQ502" s="184"/>
      <c r="HR502" s="184"/>
      <c r="HS502" s="184"/>
      <c r="HT502" s="184"/>
      <c r="HU502" s="184"/>
      <c r="HV502" s="184"/>
      <c r="HW502" s="184"/>
      <c r="HX502" s="184"/>
      <c r="HY502" s="184"/>
      <c r="HZ502" s="184"/>
      <c r="IA502" s="184"/>
      <c r="IB502" s="184"/>
    </row>
    <row r="503" spans="3:236" ht="13.15" customHeight="1">
      <c r="C503" s="182"/>
      <c r="D503" s="183"/>
      <c r="E503" s="184"/>
      <c r="F503" s="184"/>
      <c r="G503" s="184"/>
      <c r="H503" s="184"/>
      <c r="I503" s="184"/>
      <c r="J503" s="184"/>
      <c r="K503" s="184"/>
      <c r="L503" s="184"/>
      <c r="M503" s="185"/>
      <c r="CM503" s="184"/>
      <c r="CN503" s="184"/>
      <c r="CO503" s="184"/>
      <c r="CP503" s="184"/>
      <c r="CQ503" s="184"/>
      <c r="CR503" s="184"/>
      <c r="CS503" s="184"/>
      <c r="CT503" s="184"/>
      <c r="CU503" s="184"/>
      <c r="CV503" s="184"/>
      <c r="CW503" s="184"/>
      <c r="CX503" s="184"/>
      <c r="CY503" s="184"/>
      <c r="CZ503" s="184"/>
      <c r="DA503" s="184"/>
      <c r="DB503" s="184"/>
      <c r="DC503" s="184"/>
      <c r="DD503" s="184"/>
      <c r="DE503" s="184"/>
      <c r="DF503" s="184"/>
      <c r="DG503" s="184"/>
      <c r="DH503" s="184"/>
      <c r="DI503" s="184"/>
      <c r="DJ503" s="184"/>
      <c r="DK503" s="184"/>
      <c r="DL503" s="184"/>
      <c r="DM503" s="184"/>
      <c r="DN503" s="184"/>
      <c r="DO503" s="184"/>
      <c r="DP503" s="184"/>
      <c r="DQ503" s="184"/>
      <c r="DR503" s="184"/>
      <c r="DS503" s="184"/>
      <c r="DT503" s="184"/>
      <c r="DU503" s="184"/>
      <c r="DV503" s="184"/>
      <c r="DW503" s="184"/>
      <c r="DX503" s="184"/>
      <c r="DY503" s="184"/>
      <c r="DZ503" s="184"/>
      <c r="EA503" s="184"/>
      <c r="EB503" s="184"/>
      <c r="EC503" s="184"/>
      <c r="ED503" s="184"/>
      <c r="EE503" s="184"/>
      <c r="EF503" s="184"/>
      <c r="EG503" s="184"/>
      <c r="EH503" s="184"/>
      <c r="EI503" s="184"/>
      <c r="EJ503" s="184"/>
      <c r="EK503" s="184"/>
      <c r="EL503" s="184"/>
      <c r="EM503" s="184"/>
      <c r="EN503" s="184"/>
      <c r="EO503" s="184"/>
      <c r="EP503" s="184"/>
      <c r="EQ503" s="184"/>
      <c r="ER503" s="184"/>
      <c r="ES503" s="184"/>
      <c r="ET503" s="184"/>
      <c r="EU503" s="184"/>
      <c r="EV503" s="184"/>
      <c r="EW503" s="184"/>
      <c r="EX503" s="184"/>
      <c r="EY503" s="184"/>
      <c r="EZ503" s="184"/>
      <c r="FA503" s="184"/>
      <c r="FB503" s="184"/>
      <c r="FC503" s="184"/>
      <c r="FD503" s="184"/>
      <c r="FE503" s="184"/>
      <c r="FF503" s="184"/>
      <c r="FG503" s="184"/>
      <c r="FH503" s="184"/>
      <c r="FI503" s="184"/>
      <c r="FJ503" s="184"/>
      <c r="FK503" s="184"/>
      <c r="FL503" s="184"/>
      <c r="FM503" s="184"/>
      <c r="FN503" s="184"/>
      <c r="FO503" s="184"/>
      <c r="FP503" s="184"/>
      <c r="FQ503" s="184"/>
      <c r="FR503" s="184"/>
      <c r="FS503" s="184"/>
      <c r="FT503" s="184"/>
      <c r="FU503" s="184"/>
      <c r="FV503" s="184"/>
      <c r="FW503" s="184"/>
      <c r="FX503" s="184"/>
      <c r="FY503" s="184"/>
      <c r="FZ503" s="184"/>
      <c r="GA503" s="184"/>
      <c r="GB503" s="184"/>
      <c r="GC503" s="184"/>
      <c r="GD503" s="184"/>
      <c r="GE503" s="184"/>
      <c r="GF503" s="184"/>
      <c r="GG503" s="184"/>
      <c r="GH503" s="184"/>
      <c r="GI503" s="184"/>
      <c r="GJ503" s="184"/>
      <c r="GK503" s="184"/>
      <c r="GL503" s="184"/>
      <c r="GM503" s="184"/>
      <c r="GN503" s="184"/>
      <c r="GO503" s="184"/>
      <c r="GP503" s="184"/>
      <c r="GQ503" s="184"/>
      <c r="GR503" s="184"/>
      <c r="GS503" s="184"/>
      <c r="GT503" s="184"/>
      <c r="GU503" s="184"/>
      <c r="GV503" s="184"/>
      <c r="GW503" s="184"/>
      <c r="GX503" s="184"/>
      <c r="GY503" s="184"/>
      <c r="GZ503" s="184"/>
      <c r="HA503" s="184"/>
      <c r="HB503" s="184"/>
      <c r="HC503" s="184"/>
      <c r="HD503" s="184"/>
      <c r="HE503" s="184"/>
      <c r="HF503" s="184"/>
      <c r="HG503" s="184"/>
      <c r="HH503" s="184"/>
      <c r="HI503" s="184"/>
      <c r="HJ503" s="184"/>
      <c r="HK503" s="184"/>
      <c r="HL503" s="184"/>
      <c r="HM503" s="184"/>
      <c r="HN503" s="184"/>
      <c r="HO503" s="184"/>
      <c r="HP503" s="184"/>
      <c r="HQ503" s="184"/>
      <c r="HR503" s="184"/>
      <c r="HS503" s="184"/>
      <c r="HT503" s="184"/>
      <c r="HU503" s="184"/>
      <c r="HV503" s="184"/>
      <c r="HW503" s="184"/>
      <c r="HX503" s="184"/>
      <c r="HY503" s="184"/>
      <c r="HZ503" s="184"/>
      <c r="IA503" s="184"/>
      <c r="IB503" s="184"/>
    </row>
    <row r="504" spans="3:236" ht="13.15" customHeight="1">
      <c r="C504" s="182"/>
      <c r="D504" s="183"/>
      <c r="E504" s="184"/>
      <c r="F504" s="184"/>
      <c r="G504" s="184"/>
      <c r="H504" s="184"/>
      <c r="I504" s="184"/>
      <c r="J504" s="184"/>
      <c r="K504" s="184"/>
      <c r="L504" s="184"/>
      <c r="M504" s="185"/>
      <c r="CM504" s="184"/>
      <c r="CN504" s="184"/>
      <c r="CO504" s="184"/>
      <c r="CP504" s="184"/>
      <c r="CQ504" s="184"/>
      <c r="CR504" s="184"/>
      <c r="CS504" s="184"/>
      <c r="CT504" s="184"/>
      <c r="CU504" s="184"/>
      <c r="CV504" s="184"/>
      <c r="CW504" s="184"/>
      <c r="CX504" s="184"/>
      <c r="CY504" s="184"/>
      <c r="CZ504" s="184"/>
      <c r="DA504" s="184"/>
      <c r="DB504" s="184"/>
      <c r="DC504" s="184"/>
      <c r="DD504" s="184"/>
      <c r="DE504" s="184"/>
      <c r="DF504" s="184"/>
      <c r="DG504" s="184"/>
      <c r="DH504" s="184"/>
      <c r="DI504" s="184"/>
      <c r="DJ504" s="184"/>
      <c r="DK504" s="184"/>
      <c r="DL504" s="184"/>
      <c r="DM504" s="184"/>
      <c r="DN504" s="184"/>
      <c r="DO504" s="184"/>
      <c r="DP504" s="184"/>
      <c r="DQ504" s="184"/>
      <c r="DR504" s="184"/>
      <c r="DS504" s="184"/>
      <c r="DT504" s="184"/>
      <c r="DU504" s="184"/>
      <c r="DV504" s="184"/>
      <c r="DW504" s="184"/>
      <c r="DX504" s="184"/>
      <c r="DY504" s="184"/>
      <c r="DZ504" s="184"/>
      <c r="EA504" s="184"/>
      <c r="EB504" s="184"/>
      <c r="EC504" s="184"/>
      <c r="ED504" s="184"/>
      <c r="EE504" s="184"/>
      <c r="EF504" s="184"/>
      <c r="EG504" s="184"/>
      <c r="EH504" s="184"/>
      <c r="EI504" s="184"/>
      <c r="EJ504" s="184"/>
      <c r="EK504" s="184"/>
      <c r="EL504" s="184"/>
      <c r="EM504" s="184"/>
      <c r="EN504" s="184"/>
      <c r="EO504" s="184"/>
      <c r="EP504" s="184"/>
      <c r="EQ504" s="184"/>
      <c r="ER504" s="184"/>
      <c r="ES504" s="184"/>
      <c r="ET504" s="184"/>
      <c r="EU504" s="184"/>
      <c r="EV504" s="184"/>
      <c r="EW504" s="184"/>
      <c r="EX504" s="184"/>
      <c r="EY504" s="184"/>
      <c r="EZ504" s="184"/>
      <c r="FA504" s="184"/>
      <c r="FB504" s="184"/>
      <c r="FC504" s="184"/>
      <c r="FD504" s="184"/>
      <c r="FE504" s="184"/>
      <c r="FF504" s="184"/>
      <c r="FG504" s="184"/>
      <c r="FH504" s="184"/>
      <c r="FI504" s="184"/>
      <c r="FJ504" s="184"/>
      <c r="FK504" s="184"/>
      <c r="FL504" s="184"/>
      <c r="FM504" s="184"/>
      <c r="FN504" s="184"/>
      <c r="FO504" s="184"/>
      <c r="FP504" s="184"/>
      <c r="FQ504" s="184"/>
      <c r="FR504" s="184"/>
      <c r="FS504" s="184"/>
      <c r="FT504" s="184"/>
      <c r="FU504" s="184"/>
      <c r="FV504" s="184"/>
      <c r="FW504" s="184"/>
      <c r="FX504" s="184"/>
      <c r="FY504" s="184"/>
      <c r="FZ504" s="184"/>
      <c r="GA504" s="184"/>
      <c r="GB504" s="184"/>
      <c r="GC504" s="184"/>
      <c r="GD504" s="184"/>
      <c r="GE504" s="184"/>
      <c r="GF504" s="184"/>
      <c r="GG504" s="184"/>
      <c r="GH504" s="184"/>
      <c r="GI504" s="184"/>
      <c r="GJ504" s="184"/>
      <c r="GK504" s="184"/>
      <c r="GL504" s="184"/>
      <c r="GM504" s="184"/>
      <c r="GN504" s="184"/>
      <c r="GO504" s="184"/>
      <c r="GP504" s="184"/>
      <c r="GQ504" s="184"/>
      <c r="GR504" s="184"/>
      <c r="GS504" s="184"/>
      <c r="GT504" s="184"/>
      <c r="GU504" s="184"/>
      <c r="GV504" s="184"/>
      <c r="GW504" s="184"/>
      <c r="GX504" s="184"/>
      <c r="GY504" s="184"/>
      <c r="GZ504" s="184"/>
      <c r="HA504" s="184"/>
      <c r="HB504" s="184"/>
      <c r="HC504" s="184"/>
      <c r="HD504" s="184"/>
      <c r="HE504" s="184"/>
      <c r="HF504" s="184"/>
      <c r="HG504" s="184"/>
      <c r="HH504" s="184"/>
      <c r="HI504" s="184"/>
      <c r="HJ504" s="184"/>
      <c r="HK504" s="184"/>
      <c r="HL504" s="184"/>
      <c r="HM504" s="184"/>
      <c r="HN504" s="184"/>
      <c r="HO504" s="184"/>
      <c r="HP504" s="184"/>
      <c r="HQ504" s="184"/>
      <c r="HR504" s="184"/>
      <c r="HS504" s="184"/>
      <c r="HT504" s="184"/>
      <c r="HU504" s="184"/>
      <c r="HV504" s="184"/>
      <c r="HW504" s="184"/>
      <c r="HX504" s="184"/>
      <c r="HY504" s="184"/>
      <c r="HZ504" s="184"/>
      <c r="IA504" s="184"/>
      <c r="IB504" s="184"/>
    </row>
    <row r="505" spans="3:236" ht="13.15" customHeight="1">
      <c r="C505" s="182"/>
      <c r="D505" s="183"/>
      <c r="E505" s="184"/>
      <c r="F505" s="184"/>
      <c r="G505" s="184"/>
      <c r="H505" s="184"/>
      <c r="I505" s="184"/>
      <c r="J505" s="184"/>
      <c r="K505" s="184"/>
      <c r="L505" s="184"/>
      <c r="M505" s="185"/>
      <c r="CM505" s="184"/>
      <c r="CN505" s="184"/>
      <c r="CO505" s="184"/>
      <c r="CP505" s="184"/>
      <c r="CQ505" s="184"/>
      <c r="CR505" s="184"/>
      <c r="CS505" s="184"/>
      <c r="CT505" s="184"/>
      <c r="CU505" s="184"/>
      <c r="CV505" s="184"/>
      <c r="CW505" s="184"/>
      <c r="CX505" s="184"/>
      <c r="CY505" s="184"/>
      <c r="CZ505" s="184"/>
      <c r="DA505" s="184"/>
      <c r="DB505" s="184"/>
      <c r="DC505" s="184"/>
      <c r="DD505" s="184"/>
      <c r="DE505" s="184"/>
      <c r="DF505" s="184"/>
      <c r="DG505" s="184"/>
      <c r="DH505" s="184"/>
      <c r="DI505" s="184"/>
      <c r="DJ505" s="184"/>
      <c r="DK505" s="184"/>
      <c r="DL505" s="184"/>
      <c r="DM505" s="184"/>
      <c r="DN505" s="184"/>
      <c r="DO505" s="184"/>
      <c r="DP505" s="184"/>
      <c r="DQ505" s="184"/>
      <c r="DR505" s="184"/>
      <c r="DS505" s="184"/>
      <c r="DT505" s="184"/>
      <c r="DU505" s="184"/>
      <c r="DV505" s="184"/>
      <c r="DW505" s="184"/>
      <c r="DX505" s="184"/>
      <c r="DY505" s="184"/>
      <c r="DZ505" s="184"/>
      <c r="EA505" s="184"/>
      <c r="EB505" s="184"/>
      <c r="EC505" s="184"/>
      <c r="ED505" s="184"/>
      <c r="EE505" s="184"/>
      <c r="EF505" s="184"/>
      <c r="EG505" s="184"/>
      <c r="EH505" s="184"/>
      <c r="EI505" s="184"/>
      <c r="EJ505" s="184"/>
      <c r="EK505" s="184"/>
      <c r="EL505" s="184"/>
      <c r="EM505" s="184"/>
      <c r="EN505" s="184"/>
      <c r="EO505" s="184"/>
      <c r="EP505" s="184"/>
      <c r="EQ505" s="184"/>
      <c r="ER505" s="184"/>
      <c r="ES505" s="184"/>
      <c r="ET505" s="184"/>
      <c r="EU505" s="184"/>
      <c r="EV505" s="184"/>
      <c r="EW505" s="184"/>
      <c r="EX505" s="184"/>
      <c r="EY505" s="184"/>
      <c r="EZ505" s="184"/>
      <c r="FA505" s="184"/>
      <c r="FB505" s="184"/>
      <c r="FC505" s="184"/>
      <c r="FD505" s="184"/>
      <c r="FE505" s="184"/>
      <c r="FF505" s="184"/>
      <c r="FG505" s="184"/>
      <c r="FH505" s="184"/>
      <c r="FI505" s="184"/>
      <c r="FJ505" s="184"/>
      <c r="FK505" s="184"/>
      <c r="FL505" s="184"/>
      <c r="FM505" s="184"/>
      <c r="FN505" s="184"/>
      <c r="FO505" s="184"/>
      <c r="FP505" s="184"/>
      <c r="FQ505" s="184"/>
      <c r="FR505" s="184"/>
      <c r="FS505" s="184"/>
      <c r="FT505" s="184"/>
      <c r="FU505" s="184"/>
      <c r="FV505" s="184"/>
      <c r="FW505" s="184"/>
      <c r="FX505" s="184"/>
      <c r="FY505" s="184"/>
      <c r="FZ505" s="184"/>
      <c r="GA505" s="184"/>
      <c r="GB505" s="184"/>
      <c r="GC505" s="184"/>
      <c r="GD505" s="184"/>
      <c r="GE505" s="184"/>
      <c r="GF505" s="184"/>
      <c r="GG505" s="184"/>
      <c r="GH505" s="184"/>
      <c r="GI505" s="184"/>
      <c r="GJ505" s="184"/>
      <c r="GK505" s="184"/>
      <c r="GL505" s="184"/>
      <c r="GM505" s="184"/>
      <c r="GN505" s="184"/>
      <c r="GO505" s="184"/>
      <c r="GP505" s="184"/>
      <c r="GQ505" s="184"/>
      <c r="GR505" s="184"/>
      <c r="GS505" s="184"/>
      <c r="GT505" s="184"/>
      <c r="GU505" s="184"/>
      <c r="GV505" s="184"/>
      <c r="GW505" s="184"/>
      <c r="GX505" s="184"/>
      <c r="GY505" s="184"/>
      <c r="GZ505" s="184"/>
      <c r="HA505" s="184"/>
      <c r="HB505" s="184"/>
      <c r="HC505" s="184"/>
      <c r="HD505" s="184"/>
      <c r="HE505" s="184"/>
      <c r="HF505" s="184"/>
      <c r="HG505" s="184"/>
      <c r="HH505" s="184"/>
      <c r="HI505" s="184"/>
      <c r="HJ505" s="184"/>
      <c r="HK505" s="184"/>
      <c r="HL505" s="184"/>
      <c r="HM505" s="184"/>
      <c r="HN505" s="184"/>
      <c r="HO505" s="184"/>
      <c r="HP505" s="184"/>
      <c r="HQ505" s="184"/>
      <c r="HR505" s="184"/>
      <c r="HS505" s="184"/>
      <c r="HT505" s="184"/>
      <c r="HU505" s="184"/>
      <c r="HV505" s="184"/>
      <c r="HW505" s="184"/>
      <c r="HX505" s="184"/>
      <c r="HY505" s="184"/>
      <c r="HZ505" s="184"/>
      <c r="IA505" s="184"/>
      <c r="IB505" s="184"/>
    </row>
    <row r="506" spans="3:236" ht="13.15" customHeight="1">
      <c r="C506" s="182"/>
      <c r="D506" s="183"/>
      <c r="E506" s="184"/>
      <c r="F506" s="184"/>
      <c r="G506" s="184"/>
      <c r="H506" s="184"/>
      <c r="I506" s="184"/>
      <c r="J506" s="184"/>
      <c r="K506" s="184"/>
      <c r="L506" s="184"/>
      <c r="M506" s="185"/>
      <c r="CM506" s="184"/>
      <c r="CN506" s="184"/>
      <c r="CO506" s="184"/>
      <c r="CP506" s="184"/>
      <c r="CQ506" s="184"/>
      <c r="CR506" s="184"/>
      <c r="CS506" s="184"/>
      <c r="CT506" s="184"/>
      <c r="CU506" s="184"/>
      <c r="CV506" s="184"/>
      <c r="CW506" s="184"/>
      <c r="CX506" s="184"/>
      <c r="CY506" s="184"/>
      <c r="CZ506" s="184"/>
      <c r="DA506" s="184"/>
      <c r="DB506" s="184"/>
      <c r="DC506" s="184"/>
      <c r="DD506" s="184"/>
      <c r="DE506" s="184"/>
      <c r="DF506" s="184"/>
      <c r="DG506" s="184"/>
      <c r="DH506" s="184"/>
      <c r="DI506" s="184"/>
      <c r="DJ506" s="184"/>
      <c r="DK506" s="184"/>
      <c r="DL506" s="184"/>
      <c r="DM506" s="184"/>
      <c r="DN506" s="184"/>
      <c r="DO506" s="184"/>
      <c r="DP506" s="184"/>
      <c r="DQ506" s="184"/>
      <c r="DR506" s="184"/>
      <c r="DS506" s="184"/>
      <c r="DT506" s="184"/>
      <c r="DU506" s="184"/>
      <c r="DV506" s="184"/>
      <c r="DW506" s="184"/>
      <c r="DX506" s="184"/>
      <c r="DY506" s="184"/>
      <c r="DZ506" s="184"/>
      <c r="EA506" s="184"/>
      <c r="EB506" s="184"/>
      <c r="EC506" s="184"/>
      <c r="ED506" s="184"/>
      <c r="EE506" s="184"/>
      <c r="EF506" s="184"/>
      <c r="EG506" s="184"/>
      <c r="EH506" s="184"/>
      <c r="EI506" s="184"/>
      <c r="EJ506" s="184"/>
      <c r="EK506" s="184"/>
      <c r="EL506" s="184"/>
      <c r="EM506" s="184"/>
      <c r="EN506" s="184"/>
      <c r="EO506" s="184"/>
      <c r="EP506" s="184"/>
      <c r="EQ506" s="184"/>
      <c r="ER506" s="184"/>
      <c r="ES506" s="184"/>
      <c r="ET506" s="184"/>
      <c r="EU506" s="184"/>
      <c r="EV506" s="184"/>
      <c r="EW506" s="184"/>
      <c r="EX506" s="184"/>
      <c r="EY506" s="184"/>
      <c r="EZ506" s="184"/>
      <c r="FA506" s="184"/>
      <c r="FB506" s="184"/>
      <c r="FC506" s="184"/>
      <c r="FD506" s="184"/>
      <c r="FE506" s="184"/>
      <c r="FF506" s="184"/>
      <c r="FG506" s="184"/>
      <c r="FH506" s="184"/>
      <c r="FI506" s="184"/>
      <c r="FJ506" s="184"/>
      <c r="FK506" s="184"/>
      <c r="FL506" s="184"/>
      <c r="FM506" s="184"/>
      <c r="FN506" s="184"/>
      <c r="FO506" s="184"/>
      <c r="FP506" s="184"/>
      <c r="FQ506" s="184"/>
      <c r="FR506" s="184"/>
      <c r="FS506" s="184"/>
      <c r="FT506" s="184"/>
      <c r="FU506" s="184"/>
      <c r="FV506" s="184"/>
      <c r="FW506" s="184"/>
      <c r="FX506" s="184"/>
      <c r="FY506" s="184"/>
      <c r="FZ506" s="184"/>
      <c r="GA506" s="184"/>
      <c r="GB506" s="184"/>
      <c r="GC506" s="184"/>
      <c r="GD506" s="184"/>
      <c r="GE506" s="184"/>
      <c r="GF506" s="184"/>
      <c r="GG506" s="184"/>
      <c r="GH506" s="184"/>
      <c r="GI506" s="184"/>
      <c r="GJ506" s="184"/>
      <c r="GK506" s="184"/>
      <c r="GL506" s="184"/>
      <c r="GM506" s="184"/>
      <c r="GN506" s="184"/>
      <c r="GO506" s="184"/>
      <c r="GP506" s="184"/>
      <c r="GQ506" s="184"/>
      <c r="GR506" s="184"/>
      <c r="GS506" s="184"/>
      <c r="GT506" s="184"/>
      <c r="GU506" s="184"/>
      <c r="GV506" s="184"/>
      <c r="GW506" s="184"/>
      <c r="GX506" s="184"/>
      <c r="GY506" s="184"/>
      <c r="GZ506" s="184"/>
      <c r="HA506" s="184"/>
      <c r="HB506" s="184"/>
      <c r="HC506" s="184"/>
      <c r="HD506" s="184"/>
      <c r="HE506" s="184"/>
      <c r="HF506" s="184"/>
      <c r="HG506" s="184"/>
      <c r="HH506" s="184"/>
      <c r="HI506" s="184"/>
      <c r="HJ506" s="184"/>
      <c r="HK506" s="184"/>
      <c r="HL506" s="184"/>
      <c r="HM506" s="184"/>
      <c r="HN506" s="184"/>
      <c r="HO506" s="184"/>
      <c r="HP506" s="184"/>
      <c r="HQ506" s="184"/>
      <c r="HR506" s="184"/>
      <c r="HS506" s="184"/>
      <c r="HT506" s="184"/>
      <c r="HU506" s="184"/>
      <c r="HV506" s="184"/>
      <c r="HW506" s="184"/>
      <c r="HX506" s="184"/>
      <c r="HY506" s="184"/>
      <c r="HZ506" s="184"/>
      <c r="IA506" s="184"/>
      <c r="IB506" s="184"/>
    </row>
    <row r="507" spans="3:236" ht="13.15" customHeight="1">
      <c r="C507" s="182"/>
      <c r="D507" s="183"/>
      <c r="E507" s="184"/>
      <c r="F507" s="184"/>
      <c r="G507" s="184"/>
      <c r="H507" s="184"/>
      <c r="I507" s="184"/>
      <c r="J507" s="184"/>
      <c r="K507" s="184"/>
      <c r="L507" s="184"/>
      <c r="M507" s="185"/>
      <c r="CM507" s="184"/>
      <c r="CN507" s="184"/>
      <c r="CO507" s="184"/>
      <c r="CP507" s="184"/>
      <c r="CQ507" s="184"/>
      <c r="CR507" s="184"/>
      <c r="CS507" s="184"/>
      <c r="CT507" s="184"/>
      <c r="CU507" s="184"/>
      <c r="CV507" s="184"/>
      <c r="CW507" s="184"/>
      <c r="CX507" s="184"/>
      <c r="CY507" s="184"/>
      <c r="CZ507" s="184"/>
      <c r="DA507" s="184"/>
      <c r="DB507" s="184"/>
      <c r="DC507" s="184"/>
      <c r="DD507" s="184"/>
      <c r="DE507" s="184"/>
      <c r="DF507" s="184"/>
      <c r="DG507" s="184"/>
      <c r="DH507" s="184"/>
      <c r="DI507" s="184"/>
      <c r="DJ507" s="184"/>
      <c r="DK507" s="184"/>
      <c r="DL507" s="184"/>
      <c r="DM507" s="184"/>
      <c r="DN507" s="184"/>
      <c r="DO507" s="184"/>
      <c r="DP507" s="184"/>
      <c r="DQ507" s="184"/>
      <c r="DR507" s="184"/>
      <c r="DS507" s="184"/>
      <c r="DT507" s="184"/>
      <c r="DU507" s="184"/>
      <c r="DV507" s="184"/>
      <c r="DW507" s="184"/>
      <c r="DX507" s="184"/>
      <c r="DY507" s="184"/>
      <c r="DZ507" s="184"/>
      <c r="EA507" s="184"/>
      <c r="EB507" s="184"/>
      <c r="EC507" s="184"/>
      <c r="ED507" s="184"/>
      <c r="EE507" s="184"/>
      <c r="EF507" s="184"/>
      <c r="EG507" s="184"/>
      <c r="EH507" s="184"/>
      <c r="EI507" s="184"/>
      <c r="EJ507" s="184"/>
      <c r="EK507" s="184"/>
      <c r="EL507" s="184"/>
      <c r="EM507" s="184"/>
      <c r="EN507" s="184"/>
      <c r="EO507" s="184"/>
      <c r="EP507" s="184"/>
      <c r="EQ507" s="184"/>
      <c r="ER507" s="184"/>
      <c r="ES507" s="184"/>
      <c r="ET507" s="184"/>
      <c r="EU507" s="184"/>
      <c r="EV507" s="184"/>
      <c r="EW507" s="184"/>
      <c r="EX507" s="184"/>
      <c r="EY507" s="184"/>
      <c r="EZ507" s="184"/>
      <c r="FA507" s="184"/>
      <c r="FB507" s="184"/>
      <c r="FC507" s="184"/>
      <c r="FD507" s="184"/>
      <c r="FE507" s="184"/>
      <c r="FF507" s="184"/>
      <c r="FG507" s="184"/>
      <c r="FH507" s="184"/>
      <c r="FI507" s="184"/>
      <c r="FJ507" s="184"/>
      <c r="FK507" s="184"/>
      <c r="FL507" s="184"/>
      <c r="FM507" s="184"/>
      <c r="FN507" s="184"/>
      <c r="FO507" s="184"/>
      <c r="FP507" s="184"/>
      <c r="FQ507" s="184"/>
      <c r="FR507" s="184"/>
      <c r="FS507" s="184"/>
      <c r="FT507" s="184"/>
      <c r="FU507" s="184"/>
      <c r="FV507" s="184"/>
      <c r="FW507" s="184"/>
      <c r="FX507" s="184"/>
      <c r="FY507" s="184"/>
      <c r="FZ507" s="184"/>
      <c r="GA507" s="184"/>
      <c r="GB507" s="184"/>
      <c r="GC507" s="184"/>
      <c r="GD507" s="184"/>
      <c r="GE507" s="184"/>
      <c r="GF507" s="184"/>
      <c r="GG507" s="184"/>
      <c r="GH507" s="184"/>
      <c r="GI507" s="184"/>
      <c r="GJ507" s="184"/>
      <c r="GK507" s="184"/>
      <c r="GL507" s="184"/>
      <c r="GM507" s="184"/>
      <c r="GN507" s="184"/>
      <c r="GO507" s="184"/>
      <c r="GP507" s="184"/>
      <c r="GQ507" s="184"/>
      <c r="GR507" s="184"/>
      <c r="GS507" s="184"/>
      <c r="GT507" s="184"/>
      <c r="GU507" s="184"/>
      <c r="GV507" s="184"/>
      <c r="GW507" s="184"/>
      <c r="GX507" s="184"/>
      <c r="GY507" s="184"/>
      <c r="GZ507" s="184"/>
      <c r="HA507" s="184"/>
      <c r="HB507" s="184"/>
      <c r="HC507" s="184"/>
      <c r="HD507" s="184"/>
      <c r="HE507" s="184"/>
      <c r="HF507" s="184"/>
      <c r="HG507" s="184"/>
      <c r="HH507" s="184"/>
      <c r="HI507" s="184"/>
      <c r="HJ507" s="184"/>
      <c r="HK507" s="184"/>
      <c r="HL507" s="184"/>
      <c r="HM507" s="184"/>
      <c r="HN507" s="184"/>
      <c r="HO507" s="184"/>
      <c r="HP507" s="184"/>
      <c r="HQ507" s="184"/>
      <c r="HR507" s="184"/>
      <c r="HS507" s="184"/>
      <c r="HT507" s="184"/>
      <c r="HU507" s="184"/>
      <c r="HV507" s="184"/>
      <c r="HW507" s="184"/>
      <c r="HX507" s="184"/>
      <c r="HY507" s="184"/>
      <c r="HZ507" s="184"/>
      <c r="IA507" s="184"/>
      <c r="IB507" s="184"/>
    </row>
    <row r="508" spans="3:236" ht="13.15" customHeight="1">
      <c r="C508" s="182"/>
      <c r="D508" s="183"/>
      <c r="E508" s="184"/>
      <c r="F508" s="184"/>
      <c r="G508" s="184"/>
      <c r="H508" s="184"/>
      <c r="I508" s="184"/>
      <c r="J508" s="184"/>
      <c r="K508" s="184"/>
      <c r="L508" s="184"/>
      <c r="M508" s="185"/>
      <c r="CM508" s="184"/>
      <c r="CN508" s="184"/>
      <c r="CO508" s="184"/>
      <c r="CP508" s="184"/>
      <c r="CQ508" s="184"/>
      <c r="CR508" s="184"/>
      <c r="CS508" s="184"/>
      <c r="CT508" s="184"/>
      <c r="CU508" s="184"/>
      <c r="CV508" s="184"/>
      <c r="CW508" s="184"/>
      <c r="CX508" s="184"/>
      <c r="CY508" s="184"/>
      <c r="CZ508" s="184"/>
      <c r="DA508" s="184"/>
      <c r="DB508" s="184"/>
      <c r="DC508" s="184"/>
      <c r="DD508" s="184"/>
      <c r="DE508" s="184"/>
      <c r="DF508" s="184"/>
      <c r="DG508" s="184"/>
      <c r="DH508" s="184"/>
      <c r="DI508" s="184"/>
      <c r="DJ508" s="184"/>
      <c r="DK508" s="184"/>
      <c r="DL508" s="184"/>
      <c r="DM508" s="184"/>
      <c r="DN508" s="184"/>
      <c r="DO508" s="184"/>
      <c r="DP508" s="184"/>
      <c r="DQ508" s="184"/>
      <c r="DR508" s="184"/>
      <c r="DS508" s="184"/>
      <c r="DT508" s="184"/>
      <c r="DU508" s="184"/>
      <c r="DV508" s="184"/>
      <c r="DW508" s="184"/>
      <c r="DX508" s="184"/>
      <c r="DY508" s="184"/>
      <c r="DZ508" s="184"/>
      <c r="EA508" s="184"/>
      <c r="EB508" s="184"/>
      <c r="EC508" s="184"/>
      <c r="ED508" s="184"/>
      <c r="EE508" s="184"/>
      <c r="EF508" s="184"/>
      <c r="EG508" s="184"/>
      <c r="EH508" s="184"/>
      <c r="EI508" s="184"/>
      <c r="EJ508" s="184"/>
      <c r="EK508" s="184"/>
      <c r="EL508" s="184"/>
      <c r="EM508" s="184"/>
      <c r="EN508" s="184"/>
      <c r="EO508" s="184"/>
      <c r="EP508" s="184"/>
      <c r="EQ508" s="184"/>
      <c r="ER508" s="184"/>
      <c r="ES508" s="184"/>
      <c r="ET508" s="184"/>
      <c r="EU508" s="184"/>
      <c r="EV508" s="184"/>
      <c r="EW508" s="184"/>
      <c r="EX508" s="184"/>
      <c r="EY508" s="184"/>
      <c r="EZ508" s="184"/>
      <c r="FA508" s="184"/>
      <c r="FB508" s="184"/>
      <c r="FC508" s="184"/>
      <c r="FD508" s="184"/>
      <c r="FE508" s="184"/>
      <c r="FF508" s="184"/>
      <c r="FG508" s="184"/>
      <c r="FH508" s="184"/>
      <c r="FI508" s="184"/>
      <c r="FJ508" s="184"/>
      <c r="FK508" s="184"/>
      <c r="FL508" s="184"/>
      <c r="FM508" s="184"/>
      <c r="FN508" s="184"/>
      <c r="FO508" s="184"/>
      <c r="FP508" s="184"/>
      <c r="FQ508" s="184"/>
      <c r="FR508" s="184"/>
      <c r="FS508" s="184"/>
      <c r="FT508" s="184"/>
      <c r="FU508" s="184"/>
      <c r="FV508" s="184"/>
      <c r="FW508" s="184"/>
      <c r="FX508" s="184"/>
      <c r="FY508" s="184"/>
      <c r="FZ508" s="184"/>
      <c r="GA508" s="184"/>
      <c r="GB508" s="184"/>
      <c r="GC508" s="184"/>
      <c r="GD508" s="184"/>
      <c r="GE508" s="184"/>
      <c r="GF508" s="184"/>
      <c r="GG508" s="184"/>
      <c r="GH508" s="184"/>
      <c r="GI508" s="184"/>
      <c r="GJ508" s="184"/>
      <c r="GK508" s="184"/>
      <c r="GL508" s="184"/>
      <c r="GM508" s="184"/>
      <c r="GN508" s="184"/>
      <c r="GO508" s="184"/>
      <c r="GP508" s="184"/>
      <c r="GQ508" s="184"/>
      <c r="GR508" s="184"/>
      <c r="GS508" s="184"/>
      <c r="GT508" s="184"/>
      <c r="GU508" s="184"/>
      <c r="GV508" s="184"/>
      <c r="GW508" s="184"/>
      <c r="GX508" s="184"/>
      <c r="GY508" s="184"/>
      <c r="GZ508" s="184"/>
      <c r="HA508" s="184"/>
      <c r="HB508" s="184"/>
      <c r="HC508" s="184"/>
      <c r="HD508" s="184"/>
      <c r="HE508" s="184"/>
      <c r="HF508" s="184"/>
      <c r="HG508" s="184"/>
      <c r="HH508" s="184"/>
      <c r="HI508" s="184"/>
      <c r="HJ508" s="184"/>
      <c r="HK508" s="184"/>
      <c r="HL508" s="184"/>
      <c r="HM508" s="184"/>
      <c r="HN508" s="184"/>
      <c r="HO508" s="184"/>
      <c r="HP508" s="184"/>
      <c r="HQ508" s="184"/>
      <c r="HR508" s="184"/>
      <c r="HS508" s="184"/>
      <c r="HT508" s="184"/>
      <c r="HU508" s="184"/>
      <c r="HV508" s="184"/>
      <c r="HW508" s="184"/>
      <c r="HX508" s="184"/>
      <c r="HY508" s="184"/>
      <c r="HZ508" s="184"/>
      <c r="IA508" s="184"/>
      <c r="IB508" s="184"/>
    </row>
    <row r="509" spans="3:236" ht="13.15" customHeight="1">
      <c r="C509" s="182"/>
      <c r="D509" s="183"/>
      <c r="E509" s="184"/>
      <c r="F509" s="184"/>
      <c r="G509" s="184"/>
      <c r="H509" s="184"/>
      <c r="I509" s="184"/>
      <c r="J509" s="184"/>
      <c r="K509" s="184"/>
      <c r="L509" s="184"/>
      <c r="M509" s="185"/>
      <c r="CM509" s="184"/>
      <c r="CN509" s="184"/>
      <c r="CO509" s="184"/>
      <c r="CP509" s="184"/>
      <c r="CQ509" s="184"/>
      <c r="CR509" s="184"/>
      <c r="CS509" s="184"/>
      <c r="CT509" s="184"/>
      <c r="CU509" s="184"/>
      <c r="CV509" s="184"/>
      <c r="CW509" s="184"/>
      <c r="CX509" s="184"/>
      <c r="CY509" s="184"/>
      <c r="CZ509" s="184"/>
      <c r="DA509" s="184"/>
      <c r="DB509" s="184"/>
      <c r="DC509" s="184"/>
      <c r="DD509" s="184"/>
      <c r="DE509" s="184"/>
      <c r="DF509" s="184"/>
      <c r="DG509" s="184"/>
      <c r="DH509" s="184"/>
      <c r="DI509" s="184"/>
      <c r="DJ509" s="184"/>
      <c r="DK509" s="184"/>
      <c r="DL509" s="184"/>
      <c r="DM509" s="184"/>
      <c r="DN509" s="184"/>
      <c r="DO509" s="184"/>
      <c r="DP509" s="184"/>
      <c r="DQ509" s="184"/>
      <c r="DR509" s="184"/>
      <c r="DS509" s="184"/>
      <c r="DT509" s="184"/>
      <c r="DU509" s="184"/>
      <c r="DV509" s="184"/>
      <c r="DW509" s="184"/>
      <c r="DX509" s="184"/>
      <c r="DY509" s="184"/>
      <c r="DZ509" s="184"/>
      <c r="EA509" s="184"/>
      <c r="EB509" s="184"/>
      <c r="EC509" s="184"/>
      <c r="ED509" s="184"/>
      <c r="EE509" s="184"/>
      <c r="EF509" s="184"/>
      <c r="EG509" s="184"/>
      <c r="EH509" s="184"/>
      <c r="EI509" s="184"/>
      <c r="EJ509" s="184"/>
      <c r="EK509" s="184"/>
      <c r="EL509" s="184"/>
      <c r="EM509" s="184"/>
      <c r="EN509" s="184"/>
      <c r="EO509" s="184"/>
      <c r="EP509" s="184"/>
      <c r="EQ509" s="184"/>
      <c r="ER509" s="184"/>
      <c r="ES509" s="184"/>
      <c r="ET509" s="184"/>
      <c r="EU509" s="184"/>
      <c r="EV509" s="184"/>
      <c r="EW509" s="184"/>
      <c r="EX509" s="184"/>
      <c r="EY509" s="184"/>
      <c r="EZ509" s="184"/>
      <c r="FA509" s="184"/>
      <c r="FB509" s="184"/>
      <c r="FC509" s="184"/>
      <c r="FD509" s="184"/>
      <c r="FE509" s="184"/>
      <c r="FF509" s="184"/>
      <c r="FG509" s="184"/>
      <c r="FH509" s="184"/>
      <c r="FI509" s="184"/>
      <c r="FJ509" s="184"/>
      <c r="FK509" s="184"/>
      <c r="FL509" s="184"/>
      <c r="FM509" s="184"/>
      <c r="FN509" s="184"/>
      <c r="FO509" s="184"/>
      <c r="FP509" s="184"/>
      <c r="FQ509" s="184"/>
      <c r="FR509" s="184"/>
      <c r="FS509" s="184"/>
      <c r="FT509" s="184"/>
      <c r="FU509" s="184"/>
      <c r="FV509" s="184"/>
      <c r="FW509" s="184"/>
      <c r="FX509" s="184"/>
      <c r="FY509" s="184"/>
      <c r="FZ509" s="184"/>
      <c r="GA509" s="184"/>
      <c r="GB509" s="184"/>
      <c r="GC509" s="184"/>
      <c r="GD509" s="184"/>
      <c r="GE509" s="184"/>
      <c r="GF509" s="184"/>
      <c r="GG509" s="184"/>
      <c r="GH509" s="184"/>
      <c r="GI509" s="184"/>
      <c r="GJ509" s="184"/>
      <c r="GK509" s="184"/>
      <c r="GL509" s="184"/>
      <c r="GM509" s="184"/>
      <c r="GN509" s="184"/>
      <c r="GO509" s="184"/>
      <c r="GP509" s="184"/>
      <c r="GQ509" s="184"/>
      <c r="GR509" s="184"/>
      <c r="GS509" s="184"/>
      <c r="GT509" s="184"/>
      <c r="GU509" s="184"/>
      <c r="GV509" s="184"/>
      <c r="GW509" s="184"/>
      <c r="GX509" s="184"/>
      <c r="GY509" s="184"/>
      <c r="GZ509" s="184"/>
      <c r="HA509" s="184"/>
      <c r="HB509" s="184"/>
      <c r="HC509" s="184"/>
      <c r="HD509" s="184"/>
      <c r="HE509" s="184"/>
      <c r="HF509" s="184"/>
      <c r="HG509" s="184"/>
      <c r="HH509" s="184"/>
      <c r="HI509" s="184"/>
      <c r="HJ509" s="184"/>
      <c r="HK509" s="184"/>
      <c r="HL509" s="184"/>
      <c r="HM509" s="184"/>
      <c r="HN509" s="184"/>
      <c r="HO509" s="184"/>
      <c r="HP509" s="184"/>
      <c r="HQ509" s="184"/>
      <c r="HR509" s="184"/>
      <c r="HS509" s="184"/>
      <c r="HT509" s="184"/>
      <c r="HU509" s="184"/>
      <c r="HV509" s="184"/>
      <c r="HW509" s="184"/>
      <c r="HX509" s="184"/>
      <c r="HY509" s="184"/>
      <c r="HZ509" s="184"/>
      <c r="IA509" s="184"/>
      <c r="IB509" s="184"/>
    </row>
    <row r="510" spans="3:236" ht="13.15" customHeight="1">
      <c r="C510" s="182"/>
      <c r="D510" s="183"/>
      <c r="E510" s="184"/>
      <c r="F510" s="184"/>
      <c r="G510" s="184"/>
      <c r="H510" s="184"/>
      <c r="I510" s="184"/>
      <c r="J510" s="184"/>
      <c r="K510" s="184"/>
      <c r="L510" s="184"/>
      <c r="M510" s="185"/>
      <c r="CM510" s="184"/>
      <c r="CN510" s="184"/>
      <c r="CO510" s="184"/>
      <c r="CP510" s="184"/>
      <c r="CQ510" s="184"/>
      <c r="CR510" s="184"/>
      <c r="CS510" s="184"/>
      <c r="CT510" s="184"/>
      <c r="CU510" s="184"/>
      <c r="CV510" s="184"/>
      <c r="CW510" s="184"/>
      <c r="CX510" s="184"/>
      <c r="CY510" s="184"/>
      <c r="CZ510" s="184"/>
      <c r="DA510" s="184"/>
      <c r="DB510" s="184"/>
      <c r="DC510" s="184"/>
      <c r="DD510" s="184"/>
      <c r="DE510" s="184"/>
      <c r="DF510" s="184"/>
      <c r="DG510" s="184"/>
      <c r="DH510" s="184"/>
      <c r="DI510" s="184"/>
      <c r="DJ510" s="184"/>
      <c r="DK510" s="184"/>
      <c r="DL510" s="184"/>
      <c r="DM510" s="184"/>
      <c r="DN510" s="184"/>
      <c r="DO510" s="184"/>
      <c r="DP510" s="184"/>
      <c r="DQ510" s="184"/>
      <c r="DR510" s="184"/>
      <c r="DS510" s="184"/>
      <c r="DT510" s="184"/>
      <c r="DU510" s="184"/>
      <c r="DV510" s="184"/>
      <c r="DW510" s="184"/>
      <c r="DX510" s="184"/>
      <c r="DY510" s="184"/>
      <c r="DZ510" s="184"/>
      <c r="EA510" s="184"/>
      <c r="EB510" s="184"/>
      <c r="EC510" s="184"/>
      <c r="ED510" s="184"/>
      <c r="EE510" s="184"/>
      <c r="EF510" s="184"/>
      <c r="EG510" s="184"/>
      <c r="EH510" s="184"/>
      <c r="EI510" s="184"/>
      <c r="EJ510" s="184"/>
      <c r="EK510" s="184"/>
      <c r="EL510" s="184"/>
      <c r="EM510" s="184"/>
      <c r="EN510" s="184"/>
      <c r="EO510" s="184"/>
      <c r="EP510" s="184"/>
      <c r="EQ510" s="184"/>
      <c r="ER510" s="184"/>
      <c r="ES510" s="184"/>
      <c r="ET510" s="184"/>
      <c r="EU510" s="184"/>
      <c r="EV510" s="184"/>
      <c r="EW510" s="184"/>
      <c r="EX510" s="184"/>
      <c r="EY510" s="184"/>
      <c r="EZ510" s="184"/>
      <c r="FA510" s="184"/>
      <c r="FB510" s="184"/>
      <c r="FC510" s="184"/>
      <c r="FD510" s="184"/>
      <c r="FE510" s="184"/>
      <c r="FF510" s="184"/>
      <c r="FG510" s="184"/>
      <c r="FH510" s="184"/>
      <c r="FI510" s="184"/>
      <c r="FJ510" s="184"/>
      <c r="FK510" s="184"/>
      <c r="FL510" s="184"/>
      <c r="FM510" s="184"/>
      <c r="FN510" s="184"/>
      <c r="FO510" s="184"/>
      <c r="FP510" s="184"/>
      <c r="FQ510" s="184"/>
      <c r="FR510" s="184"/>
      <c r="FS510" s="184"/>
      <c r="FT510" s="184"/>
      <c r="FU510" s="184"/>
      <c r="FV510" s="184"/>
      <c r="FW510" s="184"/>
      <c r="FX510" s="184"/>
      <c r="FY510" s="184"/>
      <c r="FZ510" s="184"/>
      <c r="GA510" s="184"/>
      <c r="GB510" s="184"/>
      <c r="GC510" s="184"/>
      <c r="GD510" s="184"/>
      <c r="GE510" s="184"/>
      <c r="GF510" s="184"/>
      <c r="GG510" s="184"/>
      <c r="GH510" s="184"/>
      <c r="GI510" s="184"/>
      <c r="GJ510" s="184"/>
      <c r="GK510" s="184"/>
      <c r="GL510" s="184"/>
      <c r="GM510" s="184"/>
      <c r="GN510" s="184"/>
      <c r="GO510" s="184"/>
      <c r="GP510" s="184"/>
      <c r="GQ510" s="184"/>
      <c r="GR510" s="184"/>
      <c r="GS510" s="184"/>
      <c r="GT510" s="184"/>
      <c r="GU510" s="184"/>
      <c r="GV510" s="184"/>
      <c r="GW510" s="184"/>
      <c r="GX510" s="184"/>
      <c r="GY510" s="184"/>
      <c r="GZ510" s="184"/>
      <c r="HA510" s="184"/>
      <c r="HB510" s="184"/>
      <c r="HC510" s="184"/>
      <c r="HD510" s="184"/>
      <c r="HE510" s="184"/>
      <c r="HF510" s="184"/>
      <c r="HG510" s="184"/>
      <c r="HH510" s="184"/>
      <c r="HI510" s="184"/>
      <c r="HJ510" s="184"/>
      <c r="HK510" s="184"/>
      <c r="HL510" s="184"/>
      <c r="HM510" s="184"/>
      <c r="HN510" s="184"/>
      <c r="HO510" s="184"/>
      <c r="HP510" s="184"/>
      <c r="HQ510" s="184"/>
      <c r="HR510" s="184"/>
      <c r="HS510" s="184"/>
      <c r="HT510" s="184"/>
      <c r="HU510" s="184"/>
      <c r="HV510" s="184"/>
      <c r="HW510" s="184"/>
      <c r="HX510" s="184"/>
      <c r="HY510" s="184"/>
      <c r="HZ510" s="184"/>
      <c r="IA510" s="184"/>
      <c r="IB510" s="184"/>
    </row>
    <row r="511" spans="3:236" ht="13.15" customHeight="1">
      <c r="C511" s="182"/>
      <c r="D511" s="183"/>
      <c r="E511" s="184"/>
      <c r="F511" s="184"/>
      <c r="G511" s="184"/>
      <c r="H511" s="184"/>
      <c r="I511" s="184"/>
      <c r="J511" s="184"/>
      <c r="K511" s="184"/>
      <c r="L511" s="184"/>
      <c r="M511" s="185"/>
      <c r="CM511" s="184"/>
      <c r="CN511" s="184"/>
      <c r="CO511" s="184"/>
      <c r="CP511" s="184"/>
      <c r="CQ511" s="184"/>
      <c r="CR511" s="184"/>
      <c r="CS511" s="184"/>
      <c r="CT511" s="184"/>
      <c r="CU511" s="184"/>
      <c r="CV511" s="184"/>
      <c r="CW511" s="184"/>
      <c r="CX511" s="184"/>
      <c r="CY511" s="184"/>
      <c r="CZ511" s="184"/>
      <c r="DA511" s="184"/>
      <c r="DB511" s="184"/>
      <c r="DC511" s="184"/>
      <c r="DD511" s="184"/>
      <c r="DE511" s="184"/>
      <c r="DF511" s="184"/>
      <c r="DG511" s="184"/>
      <c r="DH511" s="184"/>
      <c r="DI511" s="184"/>
      <c r="DJ511" s="184"/>
      <c r="DK511" s="184"/>
      <c r="DL511" s="184"/>
      <c r="DM511" s="184"/>
      <c r="DN511" s="184"/>
      <c r="DO511" s="184"/>
      <c r="DP511" s="184"/>
      <c r="DQ511" s="184"/>
      <c r="DR511" s="184"/>
      <c r="DS511" s="184"/>
      <c r="DT511" s="184"/>
      <c r="DU511" s="184"/>
      <c r="DV511" s="184"/>
      <c r="DW511" s="184"/>
      <c r="DX511" s="184"/>
      <c r="DY511" s="184"/>
      <c r="DZ511" s="184"/>
      <c r="EA511" s="184"/>
      <c r="EB511" s="184"/>
      <c r="EC511" s="184"/>
      <c r="ED511" s="184"/>
      <c r="EE511" s="184"/>
      <c r="EF511" s="184"/>
      <c r="EG511" s="184"/>
      <c r="EH511" s="184"/>
      <c r="EI511" s="184"/>
      <c r="EJ511" s="184"/>
      <c r="EK511" s="184"/>
      <c r="EL511" s="184"/>
      <c r="EM511" s="184"/>
      <c r="EN511" s="184"/>
      <c r="EO511" s="184"/>
      <c r="EP511" s="184"/>
      <c r="EQ511" s="184"/>
      <c r="ER511" s="184"/>
      <c r="ES511" s="184"/>
      <c r="ET511" s="184"/>
      <c r="EU511" s="184"/>
      <c r="EV511" s="184"/>
      <c r="EW511" s="184"/>
      <c r="EX511" s="184"/>
      <c r="EY511" s="184"/>
      <c r="EZ511" s="184"/>
      <c r="FA511" s="184"/>
      <c r="FB511" s="184"/>
      <c r="FC511" s="184"/>
      <c r="FD511" s="184"/>
      <c r="FE511" s="184"/>
      <c r="FF511" s="184"/>
      <c r="FG511" s="184"/>
      <c r="FH511" s="184"/>
      <c r="FI511" s="184"/>
      <c r="FJ511" s="184"/>
      <c r="FK511" s="184"/>
      <c r="FL511" s="184"/>
      <c r="FM511" s="184"/>
      <c r="FN511" s="184"/>
      <c r="FO511" s="184"/>
      <c r="FP511" s="184"/>
      <c r="FQ511" s="184"/>
      <c r="FR511" s="184"/>
      <c r="FS511" s="184"/>
      <c r="FT511" s="184"/>
      <c r="FU511" s="184"/>
      <c r="FV511" s="184"/>
      <c r="FW511" s="184"/>
      <c r="FX511" s="184"/>
      <c r="FY511" s="184"/>
      <c r="FZ511" s="184"/>
      <c r="GA511" s="184"/>
      <c r="GB511" s="184"/>
      <c r="GC511" s="184"/>
      <c r="GD511" s="184"/>
      <c r="GE511" s="184"/>
      <c r="GF511" s="184"/>
      <c r="GG511" s="184"/>
      <c r="GH511" s="184"/>
      <c r="GI511" s="184"/>
      <c r="GJ511" s="184"/>
      <c r="GK511" s="184"/>
      <c r="GL511" s="184"/>
      <c r="GM511" s="184"/>
      <c r="GN511" s="184"/>
      <c r="GO511" s="184"/>
      <c r="GP511" s="184"/>
      <c r="GQ511" s="184"/>
      <c r="GR511" s="184"/>
      <c r="GS511" s="184"/>
      <c r="GT511" s="184"/>
      <c r="GU511" s="184"/>
      <c r="GV511" s="184"/>
      <c r="GW511" s="184"/>
      <c r="GX511" s="184"/>
      <c r="GY511" s="184"/>
      <c r="GZ511" s="184"/>
      <c r="HA511" s="184"/>
      <c r="HB511" s="184"/>
      <c r="HC511" s="184"/>
      <c r="HD511" s="184"/>
      <c r="HE511" s="184"/>
      <c r="HF511" s="184"/>
      <c r="HG511" s="184"/>
      <c r="HH511" s="184"/>
      <c r="HI511" s="184"/>
      <c r="HJ511" s="184"/>
      <c r="HK511" s="184"/>
      <c r="HL511" s="184"/>
      <c r="HM511" s="184"/>
      <c r="HN511" s="184"/>
      <c r="HO511" s="184"/>
      <c r="HP511" s="184"/>
      <c r="HQ511" s="184"/>
      <c r="HR511" s="184"/>
      <c r="HS511" s="184"/>
      <c r="HT511" s="184"/>
      <c r="HU511" s="184"/>
      <c r="HV511" s="184"/>
      <c r="HW511" s="184"/>
      <c r="HX511" s="184"/>
      <c r="HY511" s="184"/>
      <c r="HZ511" s="184"/>
      <c r="IA511" s="184"/>
      <c r="IB511" s="184"/>
    </row>
    <row r="512" spans="3:236" ht="13.15" customHeight="1">
      <c r="C512" s="182"/>
      <c r="D512" s="183"/>
      <c r="E512" s="184"/>
      <c r="F512" s="184"/>
      <c r="G512" s="184"/>
      <c r="H512" s="184"/>
      <c r="I512" s="184"/>
      <c r="J512" s="184"/>
      <c r="K512" s="184"/>
      <c r="L512" s="184"/>
      <c r="M512" s="185"/>
      <c r="CM512" s="184"/>
      <c r="CN512" s="184"/>
      <c r="CO512" s="184"/>
      <c r="CP512" s="184"/>
      <c r="CQ512" s="184"/>
      <c r="CR512" s="184"/>
      <c r="CS512" s="184"/>
      <c r="CT512" s="184"/>
      <c r="CU512" s="184"/>
      <c r="CV512" s="184"/>
      <c r="CW512" s="184"/>
      <c r="CX512" s="184"/>
      <c r="CY512" s="184"/>
      <c r="CZ512" s="184"/>
      <c r="DA512" s="184"/>
      <c r="DB512" s="184"/>
      <c r="DC512" s="184"/>
      <c r="DD512" s="184"/>
      <c r="DE512" s="184"/>
      <c r="DF512" s="184"/>
      <c r="DG512" s="184"/>
      <c r="DH512" s="184"/>
      <c r="DI512" s="184"/>
      <c r="DJ512" s="184"/>
      <c r="DK512" s="184"/>
      <c r="DL512" s="184"/>
      <c r="DM512" s="184"/>
      <c r="DN512" s="184"/>
      <c r="DO512" s="184"/>
      <c r="DP512" s="184"/>
      <c r="DQ512" s="184"/>
      <c r="DR512" s="184"/>
      <c r="DS512" s="184"/>
      <c r="DT512" s="184"/>
      <c r="DU512" s="184"/>
      <c r="DV512" s="184"/>
      <c r="DW512" s="184"/>
      <c r="DX512" s="184"/>
      <c r="DY512" s="184"/>
      <c r="DZ512" s="184"/>
      <c r="EA512" s="184"/>
      <c r="EB512" s="184"/>
      <c r="EC512" s="184"/>
      <c r="ED512" s="184"/>
      <c r="EE512" s="184"/>
      <c r="EF512" s="184"/>
      <c r="EG512" s="184"/>
      <c r="EH512" s="184"/>
      <c r="EI512" s="184"/>
      <c r="EJ512" s="184"/>
      <c r="EK512" s="184"/>
      <c r="EL512" s="184"/>
      <c r="EM512" s="184"/>
      <c r="EN512" s="184"/>
      <c r="EO512" s="184"/>
      <c r="EP512" s="184"/>
      <c r="EQ512" s="184"/>
      <c r="ER512" s="184"/>
      <c r="ES512" s="184"/>
      <c r="ET512" s="184"/>
      <c r="EU512" s="184"/>
      <c r="EV512" s="184"/>
      <c r="EW512" s="184"/>
      <c r="EX512" s="184"/>
      <c r="EY512" s="184"/>
      <c r="EZ512" s="184"/>
      <c r="FA512" s="184"/>
      <c r="FB512" s="184"/>
      <c r="FC512" s="184"/>
      <c r="FD512" s="184"/>
      <c r="FE512" s="184"/>
      <c r="FF512" s="184"/>
      <c r="FG512" s="184"/>
      <c r="FH512" s="184"/>
      <c r="FI512" s="184"/>
      <c r="FJ512" s="184"/>
      <c r="FK512" s="184"/>
      <c r="FL512" s="184"/>
      <c r="FM512" s="184"/>
      <c r="FN512" s="184"/>
      <c r="FO512" s="184"/>
      <c r="FP512" s="184"/>
      <c r="FQ512" s="184"/>
      <c r="FR512" s="184"/>
      <c r="FS512" s="184"/>
      <c r="FT512" s="184"/>
      <c r="FU512" s="184"/>
      <c r="FV512" s="184"/>
      <c r="FW512" s="184"/>
      <c r="FX512" s="184"/>
      <c r="FY512" s="184"/>
      <c r="FZ512" s="184"/>
      <c r="GA512" s="184"/>
      <c r="GB512" s="184"/>
      <c r="GC512" s="184"/>
      <c r="GD512" s="184"/>
      <c r="GE512" s="184"/>
      <c r="GF512" s="184"/>
      <c r="GG512" s="184"/>
      <c r="GH512" s="184"/>
      <c r="GI512" s="184"/>
      <c r="GJ512" s="184"/>
      <c r="GK512" s="184"/>
      <c r="GL512" s="184"/>
      <c r="GM512" s="184"/>
      <c r="GN512" s="184"/>
      <c r="GO512" s="184"/>
      <c r="GP512" s="184"/>
      <c r="GQ512" s="184"/>
      <c r="GR512" s="184"/>
      <c r="GS512" s="184"/>
      <c r="GT512" s="184"/>
      <c r="GU512" s="184"/>
      <c r="GV512" s="184"/>
      <c r="GW512" s="184"/>
      <c r="GX512" s="184"/>
      <c r="GY512" s="184"/>
      <c r="GZ512" s="184"/>
      <c r="HA512" s="184"/>
      <c r="HB512" s="184"/>
      <c r="HC512" s="184"/>
      <c r="HD512" s="184"/>
      <c r="HE512" s="184"/>
      <c r="HF512" s="184"/>
      <c r="HG512" s="184"/>
      <c r="HH512" s="184"/>
      <c r="HI512" s="184"/>
      <c r="HJ512" s="184"/>
      <c r="HK512" s="184"/>
      <c r="HL512" s="184"/>
      <c r="HM512" s="184"/>
      <c r="HN512" s="184"/>
      <c r="HO512" s="184"/>
      <c r="HP512" s="184"/>
      <c r="HQ512" s="184"/>
      <c r="HR512" s="184"/>
      <c r="HS512" s="184"/>
      <c r="HT512" s="184"/>
      <c r="HU512" s="184"/>
      <c r="HV512" s="184"/>
      <c r="HW512" s="184"/>
      <c r="HX512" s="184"/>
      <c r="HY512" s="184"/>
      <c r="HZ512" s="184"/>
      <c r="IA512" s="184"/>
      <c r="IB512" s="184"/>
    </row>
    <row r="513" spans="3:236" ht="13.15" customHeight="1">
      <c r="C513" s="182"/>
      <c r="D513" s="183"/>
      <c r="E513" s="184"/>
      <c r="F513" s="184"/>
      <c r="G513" s="184"/>
      <c r="H513" s="184"/>
      <c r="I513" s="184"/>
      <c r="J513" s="184"/>
      <c r="K513" s="184"/>
      <c r="L513" s="184"/>
      <c r="M513" s="185"/>
      <c r="CM513" s="184"/>
      <c r="CN513" s="184"/>
      <c r="CO513" s="184"/>
      <c r="CP513" s="184"/>
      <c r="CQ513" s="184"/>
      <c r="CR513" s="184"/>
      <c r="CS513" s="184"/>
      <c r="CT513" s="184"/>
      <c r="CU513" s="184"/>
      <c r="CV513" s="184"/>
      <c r="CW513" s="184"/>
      <c r="CX513" s="184"/>
      <c r="CY513" s="184"/>
      <c r="CZ513" s="184"/>
      <c r="DA513" s="184"/>
      <c r="DB513" s="184"/>
      <c r="DC513" s="184"/>
      <c r="DD513" s="184"/>
      <c r="DE513" s="184"/>
      <c r="DF513" s="184"/>
      <c r="DG513" s="184"/>
      <c r="DH513" s="184"/>
      <c r="DI513" s="184"/>
      <c r="DJ513" s="184"/>
      <c r="DK513" s="184"/>
      <c r="DL513" s="184"/>
      <c r="DM513" s="184"/>
      <c r="DN513" s="184"/>
      <c r="DO513" s="184"/>
      <c r="DP513" s="184"/>
      <c r="DQ513" s="184"/>
      <c r="DR513" s="184"/>
      <c r="DS513" s="184"/>
      <c r="DT513" s="184"/>
      <c r="DU513" s="184"/>
      <c r="DV513" s="184"/>
      <c r="DW513" s="184"/>
      <c r="DX513" s="184"/>
      <c r="DY513" s="184"/>
      <c r="DZ513" s="184"/>
      <c r="EA513" s="184"/>
      <c r="EB513" s="184"/>
      <c r="EC513" s="184"/>
      <c r="ED513" s="184"/>
      <c r="EE513" s="184"/>
      <c r="EF513" s="184"/>
      <c r="EG513" s="184"/>
      <c r="EH513" s="184"/>
      <c r="EI513" s="184"/>
      <c r="EJ513" s="184"/>
      <c r="EK513" s="184"/>
      <c r="EL513" s="184"/>
      <c r="EM513" s="184"/>
      <c r="EN513" s="184"/>
      <c r="EO513" s="184"/>
      <c r="EP513" s="184"/>
      <c r="EQ513" s="184"/>
      <c r="ER513" s="184"/>
      <c r="ES513" s="184"/>
      <c r="ET513" s="184"/>
      <c r="EU513" s="184"/>
      <c r="EV513" s="184"/>
      <c r="EW513" s="184"/>
      <c r="EX513" s="184"/>
      <c r="EY513" s="184"/>
      <c r="EZ513" s="184"/>
      <c r="FA513" s="184"/>
      <c r="FB513" s="184"/>
      <c r="FC513" s="184"/>
      <c r="FD513" s="184"/>
      <c r="FE513" s="184"/>
      <c r="FF513" s="184"/>
      <c r="FG513" s="184"/>
      <c r="FH513" s="184"/>
      <c r="FI513" s="184"/>
      <c r="FJ513" s="184"/>
      <c r="FK513" s="184"/>
      <c r="FL513" s="184"/>
      <c r="FM513" s="184"/>
      <c r="FN513" s="184"/>
      <c r="FO513" s="184"/>
      <c r="FP513" s="184"/>
      <c r="FQ513" s="184"/>
      <c r="FR513" s="184"/>
      <c r="FS513" s="184"/>
      <c r="FT513" s="184"/>
      <c r="FU513" s="184"/>
      <c r="FV513" s="184"/>
      <c r="FW513" s="184"/>
      <c r="FX513" s="184"/>
      <c r="FY513" s="184"/>
      <c r="FZ513" s="184"/>
      <c r="GA513" s="184"/>
      <c r="GB513" s="184"/>
      <c r="GC513" s="184"/>
      <c r="GD513" s="184"/>
      <c r="GE513" s="184"/>
      <c r="GF513" s="184"/>
      <c r="GG513" s="184"/>
      <c r="GH513" s="184"/>
      <c r="GI513" s="184"/>
      <c r="GJ513" s="184"/>
      <c r="GK513" s="184"/>
      <c r="GL513" s="184"/>
      <c r="GM513" s="184"/>
      <c r="GN513" s="184"/>
      <c r="GO513" s="184"/>
      <c r="GP513" s="184"/>
      <c r="GQ513" s="184"/>
      <c r="GR513" s="184"/>
      <c r="GS513" s="184"/>
      <c r="GT513" s="184"/>
      <c r="GU513" s="184"/>
      <c r="GV513" s="184"/>
      <c r="GW513" s="184"/>
      <c r="GX513" s="184"/>
      <c r="GY513" s="184"/>
      <c r="GZ513" s="184"/>
      <c r="HA513" s="184"/>
      <c r="HB513" s="184"/>
      <c r="HC513" s="184"/>
      <c r="HD513" s="184"/>
      <c r="HE513" s="184"/>
      <c r="HF513" s="184"/>
      <c r="HG513" s="184"/>
      <c r="HH513" s="184"/>
      <c r="HI513" s="184"/>
      <c r="HJ513" s="184"/>
      <c r="HK513" s="184"/>
      <c r="HL513" s="184"/>
      <c r="HM513" s="184"/>
      <c r="HN513" s="184"/>
      <c r="HO513" s="184"/>
      <c r="HP513" s="184"/>
      <c r="HQ513" s="184"/>
      <c r="HR513" s="184"/>
      <c r="HS513" s="184"/>
      <c r="HT513" s="184"/>
      <c r="HU513" s="184"/>
      <c r="HV513" s="184"/>
      <c r="HW513" s="184"/>
      <c r="HX513" s="184"/>
      <c r="HY513" s="184"/>
      <c r="HZ513" s="184"/>
      <c r="IA513" s="184"/>
      <c r="IB513" s="184"/>
    </row>
    <row r="514" spans="3:236" ht="13.15" customHeight="1">
      <c r="C514" s="182"/>
      <c r="D514" s="183"/>
      <c r="E514" s="184"/>
      <c r="F514" s="184"/>
      <c r="G514" s="184"/>
      <c r="H514" s="184"/>
      <c r="I514" s="184"/>
      <c r="J514" s="184"/>
      <c r="K514" s="184"/>
      <c r="L514" s="184"/>
      <c r="M514" s="185"/>
      <c r="CM514" s="184"/>
      <c r="CN514" s="184"/>
      <c r="CO514" s="184"/>
      <c r="CP514" s="184"/>
      <c r="CQ514" s="184"/>
      <c r="CR514" s="184"/>
      <c r="CS514" s="184"/>
      <c r="CT514" s="184"/>
      <c r="CU514" s="184"/>
      <c r="CV514" s="184"/>
      <c r="CW514" s="184"/>
      <c r="CX514" s="184"/>
      <c r="CY514" s="184"/>
      <c r="CZ514" s="184"/>
      <c r="DA514" s="184"/>
      <c r="DB514" s="184"/>
      <c r="DC514" s="184"/>
      <c r="DD514" s="184"/>
      <c r="DE514" s="184"/>
      <c r="DF514" s="184"/>
      <c r="DG514" s="184"/>
      <c r="DH514" s="184"/>
      <c r="DI514" s="184"/>
      <c r="DJ514" s="184"/>
      <c r="DK514" s="184"/>
      <c r="DL514" s="184"/>
      <c r="DM514" s="184"/>
      <c r="DN514" s="184"/>
      <c r="DO514" s="184"/>
      <c r="DP514" s="184"/>
      <c r="DQ514" s="184"/>
      <c r="DR514" s="184"/>
      <c r="DS514" s="184"/>
      <c r="DT514" s="184"/>
      <c r="DU514" s="184"/>
      <c r="DV514" s="184"/>
      <c r="DW514" s="184"/>
      <c r="DX514" s="184"/>
      <c r="DY514" s="184"/>
      <c r="DZ514" s="184"/>
      <c r="EA514" s="184"/>
      <c r="EB514" s="184"/>
      <c r="EC514" s="184"/>
      <c r="ED514" s="184"/>
      <c r="EE514" s="184"/>
      <c r="EF514" s="184"/>
      <c r="EG514" s="184"/>
      <c r="EH514" s="184"/>
      <c r="EI514" s="184"/>
      <c r="EJ514" s="184"/>
      <c r="EK514" s="184"/>
      <c r="EL514" s="184"/>
      <c r="EM514" s="184"/>
      <c r="EN514" s="184"/>
      <c r="EO514" s="184"/>
      <c r="EP514" s="184"/>
      <c r="EQ514" s="184"/>
      <c r="ER514" s="184"/>
      <c r="ES514" s="184"/>
      <c r="ET514" s="184"/>
      <c r="EU514" s="184"/>
      <c r="EV514" s="184"/>
      <c r="EW514" s="184"/>
      <c r="EX514" s="184"/>
      <c r="EY514" s="184"/>
      <c r="EZ514" s="184"/>
      <c r="FA514" s="184"/>
      <c r="FB514" s="184"/>
      <c r="FC514" s="184"/>
      <c r="FD514" s="184"/>
      <c r="FE514" s="184"/>
      <c r="FF514" s="184"/>
      <c r="FG514" s="184"/>
      <c r="FH514" s="184"/>
      <c r="FI514" s="184"/>
      <c r="FJ514" s="184"/>
      <c r="FK514" s="184"/>
      <c r="FL514" s="184"/>
      <c r="FM514" s="184"/>
      <c r="FN514" s="184"/>
      <c r="FO514" s="184"/>
      <c r="FP514" s="184"/>
      <c r="FQ514" s="184"/>
      <c r="FR514" s="184"/>
      <c r="FS514" s="184"/>
      <c r="FT514" s="184"/>
      <c r="FU514" s="184"/>
      <c r="FV514" s="184"/>
      <c r="FW514" s="184"/>
      <c r="FX514" s="184"/>
      <c r="FY514" s="184"/>
      <c r="FZ514" s="184"/>
      <c r="GA514" s="184"/>
      <c r="GB514" s="184"/>
      <c r="GC514" s="184"/>
      <c r="GD514" s="184"/>
      <c r="GE514" s="184"/>
      <c r="GF514" s="184"/>
      <c r="GG514" s="184"/>
      <c r="GH514" s="184"/>
      <c r="GI514" s="184"/>
      <c r="GJ514" s="184"/>
      <c r="GK514" s="184"/>
      <c r="GL514" s="184"/>
      <c r="GM514" s="184"/>
      <c r="GN514" s="184"/>
      <c r="GO514" s="184"/>
      <c r="GP514" s="184"/>
      <c r="GQ514" s="184"/>
      <c r="GR514" s="184"/>
      <c r="GS514" s="184"/>
      <c r="GT514" s="184"/>
      <c r="GU514" s="184"/>
      <c r="GV514" s="184"/>
      <c r="GW514" s="184"/>
      <c r="GX514" s="184"/>
      <c r="GY514" s="184"/>
      <c r="GZ514" s="184"/>
      <c r="HA514" s="184"/>
      <c r="HB514" s="184"/>
      <c r="HC514" s="184"/>
      <c r="HD514" s="184"/>
      <c r="HE514" s="184"/>
      <c r="HF514" s="184"/>
      <c r="HG514" s="184"/>
      <c r="HH514" s="184"/>
      <c r="HI514" s="184"/>
      <c r="HJ514" s="184"/>
      <c r="HK514" s="184"/>
      <c r="HL514" s="184"/>
      <c r="HM514" s="184"/>
      <c r="HN514" s="184"/>
      <c r="HO514" s="184"/>
      <c r="HP514" s="184"/>
      <c r="HQ514" s="184"/>
      <c r="HR514" s="184"/>
      <c r="HS514" s="184"/>
      <c r="HT514" s="184"/>
      <c r="HU514" s="184"/>
      <c r="HV514" s="184"/>
      <c r="HW514" s="184"/>
      <c r="HX514" s="184"/>
      <c r="HY514" s="184"/>
      <c r="HZ514" s="184"/>
      <c r="IA514" s="184"/>
      <c r="IB514" s="184"/>
    </row>
    <row r="515" spans="3:236" ht="13.15" customHeight="1">
      <c r="C515" s="182"/>
      <c r="D515" s="183"/>
      <c r="E515" s="184"/>
      <c r="F515" s="184"/>
      <c r="G515" s="184"/>
      <c r="H515" s="184"/>
      <c r="I515" s="184"/>
      <c r="J515" s="184"/>
      <c r="K515" s="184"/>
      <c r="L515" s="184"/>
      <c r="M515" s="185"/>
      <c r="CM515" s="184"/>
      <c r="CN515" s="184"/>
      <c r="CO515" s="184"/>
      <c r="CP515" s="184"/>
      <c r="CQ515" s="184"/>
      <c r="CR515" s="184"/>
      <c r="CS515" s="184"/>
      <c r="CT515" s="184"/>
      <c r="CU515" s="184"/>
      <c r="CV515" s="184"/>
      <c r="CW515" s="184"/>
      <c r="CX515" s="184"/>
      <c r="CY515" s="184"/>
      <c r="CZ515" s="184"/>
      <c r="DA515" s="184"/>
      <c r="DB515" s="184"/>
      <c r="DC515" s="184"/>
      <c r="DD515" s="184"/>
      <c r="DE515" s="184"/>
      <c r="DF515" s="184"/>
      <c r="DG515" s="184"/>
      <c r="DH515" s="184"/>
      <c r="DI515" s="184"/>
      <c r="DJ515" s="184"/>
      <c r="DK515" s="184"/>
      <c r="DL515" s="184"/>
      <c r="DM515" s="184"/>
      <c r="DN515" s="184"/>
      <c r="DO515" s="184"/>
      <c r="DP515" s="184"/>
      <c r="DQ515" s="184"/>
      <c r="DR515" s="184"/>
      <c r="DS515" s="184"/>
      <c r="DT515" s="184"/>
      <c r="DU515" s="184"/>
      <c r="DV515" s="184"/>
      <c r="DW515" s="184"/>
      <c r="DX515" s="184"/>
      <c r="DY515" s="184"/>
      <c r="DZ515" s="184"/>
      <c r="EA515" s="184"/>
      <c r="EB515" s="184"/>
      <c r="EC515" s="184"/>
      <c r="ED515" s="184"/>
      <c r="EE515" s="184"/>
      <c r="EF515" s="184"/>
      <c r="EG515" s="184"/>
      <c r="EH515" s="184"/>
      <c r="EI515" s="184"/>
      <c r="EJ515" s="184"/>
      <c r="EK515" s="184"/>
      <c r="EL515" s="184"/>
      <c r="EM515" s="184"/>
      <c r="EN515" s="184"/>
      <c r="EO515" s="184"/>
      <c r="EP515" s="184"/>
      <c r="EQ515" s="184"/>
      <c r="ER515" s="184"/>
      <c r="ES515" s="184"/>
      <c r="ET515" s="184"/>
      <c r="EU515" s="184"/>
      <c r="EV515" s="184"/>
      <c r="EW515" s="184"/>
      <c r="EX515" s="184"/>
      <c r="EY515" s="184"/>
      <c r="EZ515" s="184"/>
      <c r="FA515" s="184"/>
      <c r="FB515" s="184"/>
      <c r="FC515" s="184"/>
      <c r="FD515" s="184"/>
      <c r="FE515" s="184"/>
      <c r="FF515" s="184"/>
      <c r="FG515" s="184"/>
      <c r="FH515" s="184"/>
      <c r="FI515" s="184"/>
      <c r="FJ515" s="184"/>
      <c r="FK515" s="184"/>
      <c r="FL515" s="184"/>
      <c r="FM515" s="184"/>
      <c r="FN515" s="184"/>
      <c r="FO515" s="184"/>
      <c r="FP515" s="184"/>
      <c r="FQ515" s="184"/>
      <c r="FR515" s="184"/>
      <c r="FS515" s="184"/>
      <c r="FT515" s="184"/>
      <c r="FU515" s="184"/>
      <c r="FV515" s="184"/>
      <c r="FW515" s="184"/>
      <c r="FX515" s="184"/>
      <c r="FY515" s="184"/>
      <c r="FZ515" s="184"/>
      <c r="GA515" s="184"/>
      <c r="GB515" s="184"/>
      <c r="GC515" s="184"/>
      <c r="GD515" s="184"/>
      <c r="GE515" s="184"/>
      <c r="GF515" s="184"/>
      <c r="GG515" s="184"/>
      <c r="GH515" s="184"/>
      <c r="GI515" s="184"/>
      <c r="GJ515" s="184"/>
      <c r="GK515" s="184"/>
      <c r="GL515" s="184"/>
      <c r="GM515" s="184"/>
      <c r="GN515" s="184"/>
      <c r="GO515" s="184"/>
      <c r="GP515" s="184"/>
      <c r="GQ515" s="184"/>
      <c r="GR515" s="184"/>
      <c r="GS515" s="184"/>
      <c r="GT515" s="184"/>
      <c r="GU515" s="184"/>
      <c r="GV515" s="184"/>
      <c r="GW515" s="184"/>
      <c r="GX515" s="184"/>
      <c r="GY515" s="184"/>
      <c r="GZ515" s="184"/>
      <c r="HA515" s="184"/>
      <c r="HB515" s="184"/>
      <c r="HC515" s="184"/>
      <c r="HD515" s="184"/>
      <c r="HE515" s="184"/>
      <c r="HF515" s="184"/>
      <c r="HG515" s="184"/>
      <c r="HH515" s="184"/>
      <c r="HI515" s="184"/>
      <c r="HJ515" s="184"/>
      <c r="HK515" s="184"/>
      <c r="HL515" s="184"/>
      <c r="HM515" s="184"/>
      <c r="HN515" s="184"/>
      <c r="HO515" s="184"/>
      <c r="HP515" s="184"/>
      <c r="HQ515" s="184"/>
      <c r="HR515" s="184"/>
      <c r="HS515" s="184"/>
      <c r="HT515" s="184"/>
      <c r="HU515" s="184"/>
      <c r="HV515" s="184"/>
      <c r="HW515" s="184"/>
      <c r="HX515" s="184"/>
      <c r="HY515" s="184"/>
      <c r="HZ515" s="184"/>
      <c r="IA515" s="184"/>
      <c r="IB515" s="184"/>
    </row>
    <row r="516" spans="3:236" ht="13.15" customHeight="1">
      <c r="C516" s="182"/>
      <c r="D516" s="183"/>
      <c r="E516" s="184"/>
      <c r="F516" s="184"/>
      <c r="G516" s="184"/>
      <c r="H516" s="184"/>
      <c r="I516" s="184"/>
      <c r="J516" s="184"/>
      <c r="K516" s="184"/>
      <c r="L516" s="184"/>
      <c r="M516" s="185"/>
      <c r="CM516" s="184"/>
      <c r="CN516" s="184"/>
      <c r="CO516" s="184"/>
      <c r="CP516" s="184"/>
      <c r="CQ516" s="184"/>
      <c r="CR516" s="184"/>
      <c r="CS516" s="184"/>
      <c r="CT516" s="184"/>
      <c r="CU516" s="184"/>
      <c r="CV516" s="184"/>
      <c r="CW516" s="184"/>
      <c r="CX516" s="184"/>
      <c r="CY516" s="184"/>
      <c r="CZ516" s="184"/>
      <c r="DA516" s="184"/>
      <c r="DB516" s="184"/>
      <c r="DC516" s="184"/>
      <c r="DD516" s="184"/>
      <c r="DE516" s="184"/>
      <c r="DF516" s="184"/>
      <c r="DG516" s="184"/>
      <c r="DH516" s="184"/>
      <c r="DI516" s="184"/>
      <c r="DJ516" s="184"/>
      <c r="DK516" s="184"/>
      <c r="DL516" s="184"/>
      <c r="DM516" s="184"/>
      <c r="DN516" s="184"/>
      <c r="DO516" s="184"/>
      <c r="DP516" s="184"/>
      <c r="DQ516" s="184"/>
      <c r="DR516" s="184"/>
      <c r="DS516" s="184"/>
      <c r="DT516" s="184"/>
      <c r="DU516" s="184"/>
      <c r="DV516" s="184"/>
      <c r="DW516" s="184"/>
      <c r="DX516" s="184"/>
      <c r="DY516" s="184"/>
      <c r="DZ516" s="184"/>
      <c r="EA516" s="184"/>
      <c r="EB516" s="184"/>
      <c r="EC516" s="184"/>
      <c r="ED516" s="184"/>
      <c r="EE516" s="184"/>
      <c r="EF516" s="184"/>
      <c r="EG516" s="184"/>
      <c r="EH516" s="184"/>
      <c r="EI516" s="184"/>
      <c r="EJ516" s="184"/>
      <c r="EK516" s="184"/>
      <c r="EL516" s="184"/>
      <c r="EM516" s="184"/>
      <c r="EN516" s="184"/>
      <c r="EO516" s="184"/>
      <c r="EP516" s="184"/>
      <c r="EQ516" s="184"/>
      <c r="ER516" s="184"/>
      <c r="ES516" s="184"/>
      <c r="ET516" s="184"/>
      <c r="EU516" s="184"/>
      <c r="EV516" s="184"/>
      <c r="EW516" s="184"/>
      <c r="EX516" s="184"/>
      <c r="EY516" s="184"/>
      <c r="EZ516" s="184"/>
      <c r="FA516" s="184"/>
      <c r="FB516" s="184"/>
      <c r="FC516" s="184"/>
      <c r="FD516" s="184"/>
      <c r="FE516" s="184"/>
      <c r="FF516" s="184"/>
      <c r="FG516" s="184"/>
      <c r="FH516" s="184"/>
      <c r="FI516" s="184"/>
      <c r="FJ516" s="184"/>
      <c r="FK516" s="184"/>
      <c r="FL516" s="184"/>
      <c r="FM516" s="184"/>
      <c r="FN516" s="184"/>
      <c r="FO516" s="184"/>
      <c r="FP516" s="184"/>
      <c r="FQ516" s="184"/>
      <c r="FR516" s="184"/>
      <c r="FS516" s="184"/>
      <c r="FT516" s="184"/>
      <c r="FU516" s="184"/>
      <c r="FV516" s="184"/>
      <c r="FW516" s="184"/>
      <c r="FX516" s="184"/>
      <c r="FY516" s="184"/>
      <c r="FZ516" s="184"/>
      <c r="GA516" s="184"/>
      <c r="GB516" s="184"/>
      <c r="GC516" s="184"/>
      <c r="GD516" s="184"/>
      <c r="GE516" s="184"/>
      <c r="GF516" s="184"/>
      <c r="GG516" s="184"/>
      <c r="GH516" s="184"/>
      <c r="GI516" s="184"/>
      <c r="GJ516" s="184"/>
      <c r="GK516" s="184"/>
      <c r="GL516" s="184"/>
      <c r="GM516" s="184"/>
      <c r="GN516" s="184"/>
      <c r="GO516" s="184"/>
      <c r="GP516" s="184"/>
      <c r="GQ516" s="184"/>
      <c r="GR516" s="184"/>
      <c r="GS516" s="184"/>
      <c r="GT516" s="184"/>
      <c r="GU516" s="184"/>
      <c r="GV516" s="184"/>
      <c r="GW516" s="184"/>
      <c r="GX516" s="184"/>
      <c r="GY516" s="184"/>
      <c r="GZ516" s="184"/>
      <c r="HA516" s="184"/>
      <c r="HB516" s="184"/>
      <c r="HC516" s="184"/>
      <c r="HD516" s="184"/>
      <c r="HE516" s="184"/>
      <c r="HF516" s="184"/>
      <c r="HG516" s="184"/>
      <c r="HH516" s="184"/>
      <c r="HI516" s="184"/>
      <c r="HJ516" s="184"/>
      <c r="HK516" s="184"/>
      <c r="HL516" s="184"/>
      <c r="HM516" s="184"/>
      <c r="HN516" s="184"/>
      <c r="HO516" s="184"/>
      <c r="HP516" s="184"/>
      <c r="HQ516" s="184"/>
      <c r="HR516" s="184"/>
      <c r="HS516" s="184"/>
      <c r="HT516" s="184"/>
      <c r="HU516" s="184"/>
      <c r="HV516" s="184"/>
      <c r="HW516" s="184"/>
      <c r="HX516" s="184"/>
      <c r="HY516" s="184"/>
      <c r="HZ516" s="184"/>
      <c r="IA516" s="184"/>
      <c r="IB516" s="184"/>
    </row>
    <row r="517" spans="3:236" ht="13.15" customHeight="1">
      <c r="C517" s="182"/>
      <c r="D517" s="183"/>
      <c r="E517" s="184"/>
      <c r="F517" s="184"/>
      <c r="G517" s="184"/>
      <c r="H517" s="184"/>
      <c r="I517" s="184"/>
      <c r="J517" s="184"/>
      <c r="K517" s="184"/>
      <c r="L517" s="184"/>
      <c r="M517" s="185"/>
      <c r="CM517" s="184"/>
      <c r="CN517" s="184"/>
      <c r="CO517" s="184"/>
      <c r="CP517" s="184"/>
      <c r="CQ517" s="184"/>
      <c r="CR517" s="184"/>
      <c r="CS517" s="184"/>
      <c r="CT517" s="184"/>
      <c r="CU517" s="184"/>
      <c r="CV517" s="184"/>
      <c r="CW517" s="184"/>
      <c r="CX517" s="184"/>
      <c r="CY517" s="184"/>
      <c r="CZ517" s="184"/>
      <c r="DA517" s="184"/>
      <c r="DB517" s="184"/>
      <c r="DC517" s="184"/>
      <c r="DD517" s="184"/>
      <c r="DE517" s="184"/>
      <c r="DF517" s="184"/>
      <c r="DG517" s="184"/>
      <c r="DH517" s="184"/>
      <c r="DI517" s="184"/>
      <c r="DJ517" s="184"/>
      <c r="DK517" s="184"/>
      <c r="DL517" s="184"/>
      <c r="DM517" s="184"/>
      <c r="DN517" s="184"/>
      <c r="DO517" s="184"/>
      <c r="DP517" s="184"/>
      <c r="DQ517" s="184"/>
      <c r="DR517" s="184"/>
      <c r="DS517" s="184"/>
      <c r="DT517" s="184"/>
      <c r="DU517" s="184"/>
      <c r="DV517" s="184"/>
      <c r="DW517" s="184"/>
      <c r="DX517" s="184"/>
      <c r="DY517" s="184"/>
      <c r="DZ517" s="184"/>
      <c r="EA517" s="184"/>
      <c r="EB517" s="184"/>
      <c r="EC517" s="184"/>
      <c r="ED517" s="184"/>
      <c r="EE517" s="184"/>
      <c r="EF517" s="184"/>
      <c r="EG517" s="184"/>
      <c r="EH517" s="184"/>
      <c r="EI517" s="184"/>
      <c r="EJ517" s="184"/>
      <c r="EK517" s="184"/>
      <c r="EL517" s="184"/>
      <c r="EM517" s="184"/>
      <c r="EN517" s="184"/>
      <c r="EO517" s="184"/>
      <c r="EP517" s="184"/>
      <c r="EQ517" s="184"/>
      <c r="ER517" s="184"/>
      <c r="ES517" s="184"/>
      <c r="ET517" s="184"/>
      <c r="EU517" s="184"/>
      <c r="EV517" s="184"/>
      <c r="EW517" s="184"/>
      <c r="EX517" s="184"/>
      <c r="EY517" s="184"/>
      <c r="EZ517" s="184"/>
      <c r="FA517" s="184"/>
      <c r="FB517" s="184"/>
      <c r="FC517" s="184"/>
      <c r="FD517" s="184"/>
      <c r="FE517" s="184"/>
      <c r="FF517" s="184"/>
      <c r="FG517" s="184"/>
      <c r="FH517" s="184"/>
      <c r="FI517" s="184"/>
      <c r="FJ517" s="184"/>
      <c r="FK517" s="184"/>
      <c r="FL517" s="184"/>
      <c r="FM517" s="184"/>
      <c r="FN517" s="184"/>
      <c r="FO517" s="184"/>
      <c r="FP517" s="184"/>
      <c r="FQ517" s="184"/>
      <c r="FR517" s="184"/>
      <c r="FS517" s="184"/>
      <c r="FT517" s="184"/>
      <c r="FU517" s="184"/>
      <c r="FV517" s="184"/>
      <c r="FW517" s="184"/>
      <c r="FX517" s="184"/>
      <c r="FY517" s="184"/>
      <c r="FZ517" s="184"/>
      <c r="GA517" s="184"/>
      <c r="GB517" s="184"/>
      <c r="GC517" s="184"/>
      <c r="GD517" s="184"/>
      <c r="GE517" s="184"/>
      <c r="GF517" s="184"/>
      <c r="GG517" s="184"/>
      <c r="GH517" s="184"/>
      <c r="GI517" s="184"/>
      <c r="GJ517" s="184"/>
      <c r="GK517" s="184"/>
      <c r="GL517" s="184"/>
      <c r="GM517" s="184"/>
      <c r="GN517" s="184"/>
      <c r="GO517" s="184"/>
      <c r="GP517" s="184"/>
      <c r="GQ517" s="184"/>
      <c r="GR517" s="184"/>
      <c r="GS517" s="184"/>
      <c r="GT517" s="184"/>
      <c r="GU517" s="184"/>
      <c r="GV517" s="184"/>
      <c r="GW517" s="184"/>
      <c r="GX517" s="184"/>
      <c r="GY517" s="184"/>
      <c r="GZ517" s="184"/>
      <c r="HA517" s="184"/>
      <c r="HB517" s="184"/>
      <c r="HC517" s="184"/>
      <c r="HD517" s="184"/>
      <c r="HE517" s="184"/>
      <c r="HF517" s="184"/>
      <c r="HG517" s="184"/>
      <c r="HH517" s="184"/>
      <c r="HI517" s="184"/>
      <c r="HJ517" s="184"/>
      <c r="HK517" s="184"/>
      <c r="HL517" s="184"/>
      <c r="HM517" s="184"/>
      <c r="HN517" s="184"/>
      <c r="HO517" s="184"/>
      <c r="HP517" s="184"/>
      <c r="HQ517" s="184"/>
      <c r="HR517" s="184"/>
      <c r="HS517" s="184"/>
      <c r="HT517" s="184"/>
      <c r="HU517" s="184"/>
      <c r="HV517" s="184"/>
      <c r="HW517" s="184"/>
      <c r="HX517" s="184"/>
      <c r="HY517" s="184"/>
      <c r="HZ517" s="184"/>
      <c r="IA517" s="184"/>
      <c r="IB517" s="184"/>
    </row>
    <row r="518" spans="3:236" ht="13.15" customHeight="1">
      <c r="C518" s="182"/>
      <c r="D518" s="183"/>
      <c r="E518" s="184"/>
      <c r="F518" s="184"/>
      <c r="G518" s="184"/>
      <c r="H518" s="184"/>
      <c r="I518" s="184"/>
      <c r="J518" s="184"/>
      <c r="K518" s="184"/>
      <c r="L518" s="184"/>
      <c r="M518" s="185"/>
      <c r="CM518" s="184"/>
      <c r="CN518" s="184"/>
      <c r="CO518" s="184"/>
      <c r="CP518" s="184"/>
      <c r="CQ518" s="184"/>
      <c r="CR518" s="184"/>
      <c r="CS518" s="184"/>
      <c r="CT518" s="184"/>
      <c r="CU518" s="184"/>
      <c r="CV518" s="184"/>
      <c r="CW518" s="184"/>
      <c r="CX518" s="184"/>
      <c r="CY518" s="184"/>
      <c r="CZ518" s="184"/>
      <c r="DA518" s="184"/>
      <c r="DB518" s="184"/>
      <c r="DC518" s="184"/>
      <c r="DD518" s="184"/>
      <c r="DE518" s="184"/>
      <c r="DF518" s="184"/>
      <c r="DG518" s="184"/>
      <c r="DH518" s="184"/>
      <c r="DI518" s="184"/>
      <c r="DJ518" s="184"/>
      <c r="DK518" s="184"/>
      <c r="DL518" s="184"/>
      <c r="DM518" s="184"/>
      <c r="DN518" s="184"/>
      <c r="DO518" s="184"/>
      <c r="DP518" s="184"/>
      <c r="DQ518" s="184"/>
      <c r="DR518" s="184"/>
      <c r="DS518" s="184"/>
      <c r="DT518" s="184"/>
      <c r="DU518" s="184"/>
      <c r="DV518" s="184"/>
      <c r="DW518" s="184"/>
      <c r="DX518" s="184"/>
      <c r="DY518" s="184"/>
      <c r="DZ518" s="184"/>
      <c r="EA518" s="184"/>
      <c r="EB518" s="184"/>
      <c r="EC518" s="184"/>
      <c r="ED518" s="184"/>
      <c r="EE518" s="184"/>
      <c r="EF518" s="184"/>
      <c r="EG518" s="184"/>
      <c r="EH518" s="184"/>
      <c r="EI518" s="184"/>
      <c r="EJ518" s="184"/>
      <c r="EK518" s="184"/>
      <c r="EL518" s="184"/>
      <c r="EM518" s="184"/>
      <c r="EN518" s="184"/>
      <c r="EO518" s="184"/>
      <c r="EP518" s="184"/>
      <c r="EQ518" s="184"/>
      <c r="ER518" s="184"/>
      <c r="ES518" s="184"/>
      <c r="ET518" s="184"/>
      <c r="EU518" s="184"/>
      <c r="EV518" s="184"/>
      <c r="EW518" s="184"/>
      <c r="EX518" s="184"/>
      <c r="EY518" s="184"/>
      <c r="EZ518" s="184"/>
      <c r="FA518" s="184"/>
      <c r="FB518" s="184"/>
      <c r="FC518" s="184"/>
      <c r="FD518" s="184"/>
      <c r="FE518" s="184"/>
      <c r="FF518" s="184"/>
      <c r="FG518" s="184"/>
      <c r="FH518" s="184"/>
      <c r="FI518" s="184"/>
      <c r="FJ518" s="184"/>
      <c r="FK518" s="184"/>
      <c r="FL518" s="184"/>
      <c r="FM518" s="184"/>
      <c r="FN518" s="184"/>
      <c r="FO518" s="184"/>
      <c r="FP518" s="184"/>
      <c r="FQ518" s="184"/>
      <c r="FR518" s="184"/>
      <c r="FS518" s="184"/>
      <c r="FT518" s="184"/>
      <c r="FU518" s="184"/>
      <c r="FV518" s="184"/>
      <c r="FW518" s="184"/>
      <c r="FX518" s="184"/>
      <c r="FY518" s="184"/>
      <c r="FZ518" s="184"/>
      <c r="GA518" s="184"/>
      <c r="GB518" s="184"/>
      <c r="GC518" s="184"/>
      <c r="GD518" s="184"/>
      <c r="GE518" s="184"/>
      <c r="GF518" s="184"/>
      <c r="GG518" s="184"/>
      <c r="GH518" s="184"/>
      <c r="GI518" s="184"/>
      <c r="GJ518" s="184"/>
      <c r="GK518" s="184"/>
      <c r="GL518" s="184"/>
      <c r="GM518" s="184"/>
      <c r="GN518" s="184"/>
      <c r="GO518" s="184"/>
      <c r="GP518" s="184"/>
      <c r="GQ518" s="184"/>
      <c r="GR518" s="184"/>
      <c r="GS518" s="184"/>
      <c r="GT518" s="184"/>
      <c r="GU518" s="184"/>
      <c r="GV518" s="184"/>
      <c r="GW518" s="184"/>
      <c r="GX518" s="184"/>
      <c r="GY518" s="184"/>
      <c r="GZ518" s="184"/>
      <c r="HA518" s="184"/>
      <c r="HB518" s="184"/>
      <c r="HC518" s="184"/>
      <c r="HD518" s="184"/>
      <c r="HE518" s="184"/>
      <c r="HF518" s="184"/>
      <c r="HG518" s="184"/>
      <c r="HH518" s="184"/>
      <c r="HI518" s="184"/>
      <c r="HJ518" s="184"/>
      <c r="HK518" s="184"/>
      <c r="HL518" s="184"/>
      <c r="HM518" s="184"/>
      <c r="HN518" s="184"/>
      <c r="HO518" s="184"/>
      <c r="HP518" s="184"/>
      <c r="HQ518" s="184"/>
      <c r="HR518" s="184"/>
      <c r="HS518" s="184"/>
      <c r="HT518" s="184"/>
      <c r="HU518" s="184"/>
      <c r="HV518" s="184"/>
      <c r="HW518" s="184"/>
      <c r="HX518" s="184"/>
      <c r="HY518" s="184"/>
      <c r="HZ518" s="184"/>
      <c r="IA518" s="184"/>
      <c r="IB518" s="184"/>
    </row>
    <row r="519" spans="3:236" ht="13.15" customHeight="1">
      <c r="C519" s="182"/>
      <c r="D519" s="183"/>
      <c r="E519" s="184"/>
      <c r="F519" s="184"/>
      <c r="G519" s="184"/>
      <c r="H519" s="184"/>
      <c r="I519" s="184"/>
      <c r="J519" s="184"/>
      <c r="K519" s="184"/>
      <c r="L519" s="184"/>
      <c r="M519" s="185"/>
      <c r="CM519" s="184"/>
      <c r="CN519" s="184"/>
      <c r="CO519" s="184"/>
      <c r="CP519" s="184"/>
      <c r="CQ519" s="184"/>
      <c r="CR519" s="184"/>
      <c r="CS519" s="184"/>
      <c r="CT519" s="184"/>
      <c r="CU519" s="184"/>
      <c r="CV519" s="184"/>
      <c r="CW519" s="184"/>
      <c r="CX519" s="184"/>
      <c r="CY519" s="184"/>
      <c r="CZ519" s="184"/>
      <c r="DA519" s="184"/>
      <c r="DB519" s="184"/>
      <c r="DC519" s="184"/>
      <c r="DD519" s="184"/>
      <c r="DE519" s="184"/>
      <c r="DF519" s="184"/>
      <c r="DG519" s="184"/>
      <c r="DH519" s="184"/>
      <c r="DI519" s="184"/>
      <c r="DJ519" s="184"/>
      <c r="DK519" s="184"/>
      <c r="DL519" s="184"/>
      <c r="DM519" s="184"/>
      <c r="DN519" s="184"/>
      <c r="DO519" s="184"/>
      <c r="DP519" s="184"/>
      <c r="DQ519" s="184"/>
      <c r="DR519" s="184"/>
      <c r="DS519" s="184"/>
      <c r="DT519" s="184"/>
      <c r="DU519" s="184"/>
      <c r="DV519" s="184"/>
      <c r="DW519" s="184"/>
      <c r="DX519" s="184"/>
      <c r="DY519" s="184"/>
      <c r="DZ519" s="184"/>
      <c r="EA519" s="184"/>
      <c r="EB519" s="184"/>
      <c r="EC519" s="184"/>
      <c r="ED519" s="184"/>
      <c r="EE519" s="184"/>
      <c r="EF519" s="184"/>
      <c r="EG519" s="184"/>
      <c r="EH519" s="184"/>
      <c r="EI519" s="184"/>
      <c r="EJ519" s="184"/>
      <c r="EK519" s="184"/>
      <c r="EL519" s="184"/>
      <c r="EM519" s="184"/>
      <c r="EN519" s="184"/>
      <c r="EO519" s="184"/>
      <c r="EP519" s="184"/>
      <c r="EQ519" s="184"/>
      <c r="ER519" s="184"/>
      <c r="ES519" s="184"/>
      <c r="ET519" s="184"/>
      <c r="EU519" s="184"/>
      <c r="EV519" s="184"/>
      <c r="EW519" s="184"/>
      <c r="EX519" s="184"/>
      <c r="EY519" s="184"/>
      <c r="EZ519" s="184"/>
      <c r="FA519" s="184"/>
      <c r="FB519" s="184"/>
      <c r="FC519" s="184"/>
      <c r="FD519" s="184"/>
      <c r="FE519" s="184"/>
      <c r="FF519" s="184"/>
      <c r="FG519" s="184"/>
      <c r="FH519" s="184"/>
      <c r="FI519" s="184"/>
      <c r="FJ519" s="184"/>
      <c r="FK519" s="184"/>
      <c r="FL519" s="184"/>
      <c r="FM519" s="184"/>
      <c r="FN519" s="184"/>
      <c r="FO519" s="184"/>
      <c r="FP519" s="184"/>
      <c r="FQ519" s="184"/>
      <c r="FR519" s="184"/>
      <c r="FS519" s="184"/>
      <c r="FT519" s="184"/>
      <c r="FU519" s="184"/>
      <c r="FV519" s="184"/>
      <c r="FW519" s="184"/>
      <c r="FX519" s="184"/>
      <c r="FY519" s="184"/>
      <c r="FZ519" s="184"/>
      <c r="GA519" s="184"/>
      <c r="GB519" s="184"/>
      <c r="GC519" s="184"/>
      <c r="GD519" s="184"/>
      <c r="GE519" s="184"/>
      <c r="GF519" s="184"/>
      <c r="GG519" s="184"/>
      <c r="GH519" s="184"/>
      <c r="GI519" s="184"/>
      <c r="GJ519" s="184"/>
      <c r="GK519" s="184"/>
      <c r="GL519" s="184"/>
      <c r="GM519" s="184"/>
      <c r="GN519" s="184"/>
      <c r="GO519" s="184"/>
      <c r="GP519" s="184"/>
      <c r="GQ519" s="184"/>
      <c r="GR519" s="184"/>
      <c r="GS519" s="184"/>
      <c r="GT519" s="184"/>
      <c r="GU519" s="184"/>
      <c r="GV519" s="184"/>
      <c r="GW519" s="184"/>
      <c r="GX519" s="184"/>
      <c r="GY519" s="184"/>
      <c r="GZ519" s="184"/>
      <c r="HA519" s="184"/>
      <c r="HB519" s="184"/>
      <c r="HC519" s="184"/>
      <c r="HD519" s="184"/>
      <c r="HE519" s="184"/>
      <c r="HF519" s="184"/>
      <c r="HG519" s="184"/>
      <c r="HH519" s="184"/>
      <c r="HI519" s="184"/>
      <c r="HJ519" s="184"/>
      <c r="HK519" s="184"/>
      <c r="HL519" s="184"/>
      <c r="HM519" s="184"/>
      <c r="HN519" s="184"/>
      <c r="HO519" s="184"/>
      <c r="HP519" s="184"/>
      <c r="HQ519" s="184"/>
      <c r="HR519" s="184"/>
      <c r="HS519" s="184"/>
      <c r="HT519" s="184"/>
      <c r="HU519" s="184"/>
      <c r="HV519" s="184"/>
      <c r="HW519" s="184"/>
      <c r="HX519" s="184"/>
      <c r="HY519" s="184"/>
      <c r="HZ519" s="184"/>
      <c r="IA519" s="184"/>
      <c r="IB519" s="184"/>
    </row>
    <row r="520" spans="3:236" ht="13.15" customHeight="1">
      <c r="C520" s="182"/>
      <c r="D520" s="183"/>
      <c r="E520" s="184"/>
      <c r="F520" s="184"/>
      <c r="G520" s="184"/>
      <c r="H520" s="184"/>
      <c r="I520" s="184"/>
      <c r="J520" s="184"/>
      <c r="K520" s="184"/>
      <c r="L520" s="184"/>
      <c r="M520" s="185"/>
      <c r="CM520" s="184"/>
      <c r="CN520" s="184"/>
      <c r="CO520" s="184"/>
      <c r="CP520" s="184"/>
      <c r="CQ520" s="184"/>
      <c r="CR520" s="184"/>
      <c r="CS520" s="184"/>
      <c r="CT520" s="184"/>
      <c r="CU520" s="184"/>
      <c r="CV520" s="184"/>
      <c r="CW520" s="184"/>
      <c r="CX520" s="184"/>
      <c r="CY520" s="184"/>
      <c r="CZ520" s="184"/>
      <c r="DA520" s="184"/>
      <c r="DB520" s="184"/>
      <c r="DC520" s="184"/>
      <c r="DD520" s="184"/>
      <c r="DE520" s="184"/>
      <c r="DF520" s="184"/>
      <c r="DG520" s="184"/>
      <c r="DH520" s="184"/>
      <c r="DI520" s="184"/>
      <c r="DJ520" s="184"/>
      <c r="DK520" s="184"/>
      <c r="DL520" s="184"/>
      <c r="DM520" s="184"/>
      <c r="DN520" s="184"/>
      <c r="DO520" s="184"/>
      <c r="DP520" s="184"/>
      <c r="DQ520" s="184"/>
      <c r="DR520" s="184"/>
      <c r="DS520" s="184"/>
      <c r="DT520" s="184"/>
      <c r="DU520" s="184"/>
      <c r="DV520" s="184"/>
      <c r="DW520" s="184"/>
      <c r="DX520" s="184"/>
      <c r="DY520" s="184"/>
      <c r="DZ520" s="184"/>
      <c r="EA520" s="184"/>
      <c r="EB520" s="184"/>
      <c r="EC520" s="184"/>
      <c r="ED520" s="184"/>
      <c r="EE520" s="184"/>
      <c r="EF520" s="184"/>
      <c r="EG520" s="184"/>
      <c r="EH520" s="184"/>
      <c r="EI520" s="184"/>
      <c r="EJ520" s="184"/>
      <c r="EK520" s="184"/>
      <c r="EL520" s="184"/>
      <c r="EM520" s="184"/>
      <c r="EN520" s="184"/>
      <c r="EO520" s="184"/>
      <c r="EP520" s="184"/>
      <c r="EQ520" s="184"/>
      <c r="ER520" s="184"/>
      <c r="ES520" s="184"/>
      <c r="ET520" s="184"/>
      <c r="EU520" s="184"/>
      <c r="EV520" s="184"/>
      <c r="EW520" s="184"/>
      <c r="EX520" s="184"/>
      <c r="EY520" s="184"/>
      <c r="EZ520" s="184"/>
      <c r="FA520" s="184"/>
      <c r="FB520" s="184"/>
      <c r="FC520" s="184"/>
      <c r="FD520" s="184"/>
      <c r="FE520" s="184"/>
      <c r="FF520" s="184"/>
      <c r="FG520" s="184"/>
      <c r="FH520" s="184"/>
      <c r="FI520" s="184"/>
      <c r="FJ520" s="184"/>
      <c r="FK520" s="184"/>
      <c r="FL520" s="184"/>
      <c r="FM520" s="184"/>
      <c r="FN520" s="184"/>
      <c r="FO520" s="184"/>
      <c r="FP520" s="184"/>
      <c r="FQ520" s="184"/>
      <c r="FR520" s="184"/>
      <c r="FS520" s="184"/>
      <c r="FT520" s="184"/>
      <c r="FU520" s="184"/>
      <c r="FV520" s="184"/>
      <c r="FW520" s="184"/>
      <c r="FX520" s="184"/>
      <c r="FY520" s="184"/>
      <c r="FZ520" s="184"/>
      <c r="GA520" s="184"/>
      <c r="GB520" s="184"/>
      <c r="GC520" s="184"/>
      <c r="GD520" s="184"/>
      <c r="GE520" s="184"/>
      <c r="GF520" s="184"/>
      <c r="GG520" s="184"/>
      <c r="GH520" s="184"/>
      <c r="GI520" s="184"/>
      <c r="GJ520" s="184"/>
      <c r="GK520" s="184"/>
      <c r="GL520" s="184"/>
      <c r="GM520" s="184"/>
      <c r="GN520" s="184"/>
      <c r="GO520" s="184"/>
      <c r="GP520" s="184"/>
      <c r="GQ520" s="184"/>
      <c r="GR520" s="184"/>
      <c r="GS520" s="184"/>
      <c r="GT520" s="184"/>
      <c r="GU520" s="184"/>
      <c r="GV520" s="184"/>
      <c r="GW520" s="184"/>
      <c r="GX520" s="184"/>
      <c r="GY520" s="184"/>
      <c r="GZ520" s="184"/>
      <c r="HA520" s="184"/>
      <c r="HB520" s="184"/>
      <c r="HC520" s="184"/>
      <c r="HD520" s="184"/>
      <c r="HE520" s="184"/>
      <c r="HF520" s="184"/>
      <c r="HG520" s="184"/>
      <c r="HH520" s="184"/>
      <c r="HI520" s="184"/>
      <c r="HJ520" s="184"/>
      <c r="HK520" s="184"/>
      <c r="HL520" s="184"/>
      <c r="HM520" s="184"/>
      <c r="HN520" s="184"/>
      <c r="HO520" s="184"/>
      <c r="HP520" s="184"/>
      <c r="HQ520" s="184"/>
      <c r="HR520" s="184"/>
      <c r="HS520" s="184"/>
      <c r="HT520" s="184"/>
      <c r="HU520" s="184"/>
      <c r="HV520" s="184"/>
      <c r="HW520" s="184"/>
      <c r="HX520" s="184"/>
      <c r="HY520" s="184"/>
      <c r="HZ520" s="184"/>
      <c r="IA520" s="184"/>
      <c r="IB520" s="184"/>
    </row>
    <row r="521" spans="3:236" ht="13.15" customHeight="1">
      <c r="C521" s="182"/>
      <c r="D521" s="183"/>
      <c r="E521" s="184"/>
      <c r="F521" s="184"/>
      <c r="G521" s="184"/>
      <c r="H521" s="184"/>
      <c r="I521" s="184"/>
      <c r="J521" s="184"/>
      <c r="K521" s="184"/>
      <c r="L521" s="184"/>
      <c r="M521" s="185"/>
      <c r="CM521" s="184"/>
      <c r="CN521" s="184"/>
      <c r="CO521" s="184"/>
      <c r="CP521" s="184"/>
      <c r="CQ521" s="184"/>
      <c r="CR521" s="184"/>
      <c r="CS521" s="184"/>
      <c r="CT521" s="184"/>
      <c r="CU521" s="184"/>
      <c r="CV521" s="184"/>
      <c r="CW521" s="184"/>
      <c r="CX521" s="184"/>
      <c r="CY521" s="184"/>
      <c r="CZ521" s="184"/>
      <c r="DA521" s="184"/>
      <c r="DB521" s="184"/>
      <c r="DC521" s="184"/>
      <c r="DD521" s="184"/>
      <c r="DE521" s="184"/>
      <c r="DF521" s="184"/>
      <c r="DG521" s="184"/>
      <c r="DH521" s="184"/>
      <c r="DI521" s="184"/>
      <c r="DJ521" s="184"/>
      <c r="DK521" s="184"/>
      <c r="DL521" s="184"/>
      <c r="DM521" s="184"/>
      <c r="DN521" s="184"/>
      <c r="DO521" s="184"/>
      <c r="DP521" s="184"/>
      <c r="DQ521" s="184"/>
      <c r="DR521" s="184"/>
      <c r="DS521" s="184"/>
      <c r="DT521" s="184"/>
      <c r="DU521" s="184"/>
      <c r="DV521" s="184"/>
      <c r="DW521" s="184"/>
      <c r="DX521" s="184"/>
      <c r="DY521" s="184"/>
      <c r="DZ521" s="184"/>
      <c r="EA521" s="184"/>
      <c r="EB521" s="184"/>
      <c r="EC521" s="184"/>
      <c r="ED521" s="184"/>
      <c r="EE521" s="184"/>
      <c r="EF521" s="184"/>
      <c r="EG521" s="184"/>
      <c r="EH521" s="184"/>
      <c r="EI521" s="184"/>
      <c r="EJ521" s="184"/>
      <c r="EK521" s="184"/>
      <c r="EL521" s="184"/>
      <c r="EM521" s="184"/>
      <c r="EN521" s="184"/>
      <c r="EO521" s="184"/>
      <c r="EP521" s="184"/>
      <c r="EQ521" s="184"/>
      <c r="ER521" s="184"/>
      <c r="ES521" s="184"/>
      <c r="ET521" s="184"/>
      <c r="EU521" s="184"/>
      <c r="EV521" s="184"/>
      <c r="EW521" s="184"/>
      <c r="EX521" s="184"/>
      <c r="EY521" s="184"/>
      <c r="EZ521" s="184"/>
      <c r="FA521" s="184"/>
      <c r="FB521" s="184"/>
      <c r="FC521" s="184"/>
      <c r="FD521" s="184"/>
      <c r="FE521" s="184"/>
      <c r="FF521" s="184"/>
      <c r="FG521" s="184"/>
      <c r="FH521" s="184"/>
      <c r="FI521" s="184"/>
      <c r="FJ521" s="184"/>
      <c r="FK521" s="184"/>
      <c r="FL521" s="184"/>
      <c r="FM521" s="184"/>
      <c r="FN521" s="184"/>
      <c r="FO521" s="184"/>
      <c r="FP521" s="184"/>
      <c r="FQ521" s="184"/>
      <c r="FR521" s="184"/>
      <c r="FS521" s="184"/>
      <c r="FT521" s="184"/>
      <c r="FU521" s="184"/>
      <c r="FV521" s="184"/>
      <c r="FW521" s="184"/>
      <c r="FX521" s="184"/>
      <c r="FY521" s="184"/>
      <c r="FZ521" s="184"/>
      <c r="GA521" s="184"/>
      <c r="GB521" s="184"/>
      <c r="GC521" s="184"/>
      <c r="GD521" s="184"/>
      <c r="GE521" s="184"/>
      <c r="GF521" s="184"/>
      <c r="GG521" s="184"/>
      <c r="GH521" s="184"/>
      <c r="GI521" s="184"/>
      <c r="GJ521" s="184"/>
      <c r="GK521" s="184"/>
      <c r="GL521" s="184"/>
      <c r="GM521" s="184"/>
      <c r="GN521" s="184"/>
      <c r="GO521" s="184"/>
      <c r="GP521" s="184"/>
      <c r="GQ521" s="184"/>
      <c r="GR521" s="184"/>
      <c r="GS521" s="184"/>
      <c r="GT521" s="184"/>
      <c r="GU521" s="184"/>
      <c r="GV521" s="184"/>
      <c r="GW521" s="184"/>
      <c r="GX521" s="184"/>
      <c r="GY521" s="184"/>
      <c r="GZ521" s="184"/>
      <c r="HA521" s="184"/>
      <c r="HB521" s="184"/>
      <c r="HC521" s="184"/>
      <c r="HD521" s="184"/>
      <c r="HE521" s="184"/>
      <c r="HF521" s="184"/>
      <c r="HG521" s="184"/>
      <c r="HH521" s="184"/>
      <c r="HI521" s="184"/>
      <c r="HJ521" s="184"/>
      <c r="HK521" s="184"/>
      <c r="HL521" s="184"/>
      <c r="HM521" s="184"/>
      <c r="HN521" s="184"/>
      <c r="HO521" s="184"/>
      <c r="HP521" s="184"/>
      <c r="HQ521" s="184"/>
      <c r="HR521" s="184"/>
      <c r="HS521" s="184"/>
      <c r="HT521" s="184"/>
      <c r="HU521" s="184"/>
      <c r="HV521" s="184"/>
      <c r="HW521" s="184"/>
      <c r="HX521" s="184"/>
      <c r="HY521" s="184"/>
      <c r="HZ521" s="184"/>
      <c r="IA521" s="184"/>
      <c r="IB521" s="184"/>
    </row>
    <row r="522" spans="3:236" ht="13.15" customHeight="1">
      <c r="C522" s="182"/>
      <c r="D522" s="183"/>
      <c r="E522" s="184"/>
      <c r="F522" s="184"/>
      <c r="G522" s="184"/>
      <c r="H522" s="184"/>
      <c r="I522" s="184"/>
      <c r="J522" s="184"/>
      <c r="K522" s="184"/>
      <c r="L522" s="184"/>
      <c r="M522" s="185"/>
      <c r="CM522" s="184"/>
      <c r="CN522" s="184"/>
      <c r="CO522" s="184"/>
      <c r="CP522" s="184"/>
      <c r="CQ522" s="184"/>
      <c r="CR522" s="184"/>
      <c r="CS522" s="184"/>
      <c r="CT522" s="184"/>
      <c r="CU522" s="184"/>
      <c r="CV522" s="184"/>
      <c r="CW522" s="184"/>
      <c r="CX522" s="184"/>
      <c r="CY522" s="184"/>
      <c r="CZ522" s="184"/>
      <c r="DA522" s="184"/>
      <c r="DB522" s="184"/>
      <c r="DC522" s="184"/>
      <c r="DD522" s="184"/>
      <c r="DE522" s="184"/>
      <c r="DF522" s="184"/>
      <c r="DG522" s="184"/>
      <c r="DH522" s="184"/>
      <c r="DI522" s="184"/>
      <c r="DJ522" s="184"/>
      <c r="DK522" s="184"/>
      <c r="DL522" s="184"/>
      <c r="DM522" s="184"/>
      <c r="DN522" s="184"/>
      <c r="DO522" s="184"/>
      <c r="DP522" s="184"/>
      <c r="DQ522" s="184"/>
      <c r="DR522" s="184"/>
      <c r="DS522" s="184"/>
      <c r="DT522" s="184"/>
      <c r="DU522" s="184"/>
      <c r="DV522" s="184"/>
      <c r="DW522" s="184"/>
      <c r="DX522" s="184"/>
      <c r="DY522" s="184"/>
      <c r="DZ522" s="184"/>
      <c r="EA522" s="184"/>
      <c r="EB522" s="184"/>
      <c r="EC522" s="184"/>
      <c r="ED522" s="184"/>
      <c r="EE522" s="184"/>
      <c r="EF522" s="184"/>
      <c r="EG522" s="184"/>
      <c r="EH522" s="184"/>
      <c r="EI522" s="184"/>
      <c r="EJ522" s="184"/>
      <c r="EK522" s="184"/>
      <c r="EL522" s="184"/>
      <c r="EM522" s="184"/>
      <c r="EN522" s="184"/>
      <c r="EO522" s="184"/>
      <c r="EP522" s="184"/>
      <c r="EQ522" s="184"/>
      <c r="ER522" s="184"/>
      <c r="ES522" s="184"/>
      <c r="ET522" s="184"/>
      <c r="EU522" s="184"/>
      <c r="EV522" s="184"/>
      <c r="EW522" s="184"/>
      <c r="EX522" s="184"/>
      <c r="EY522" s="184"/>
      <c r="EZ522" s="184"/>
      <c r="FA522" s="184"/>
      <c r="FB522" s="184"/>
      <c r="FC522" s="184"/>
      <c r="FD522" s="184"/>
      <c r="FE522" s="184"/>
      <c r="FF522" s="184"/>
      <c r="FG522" s="184"/>
      <c r="FH522" s="184"/>
      <c r="FI522" s="184"/>
      <c r="FJ522" s="184"/>
      <c r="FK522" s="184"/>
      <c r="FL522" s="184"/>
      <c r="FM522" s="184"/>
      <c r="FN522" s="184"/>
      <c r="FO522" s="184"/>
      <c r="FP522" s="184"/>
      <c r="FQ522" s="184"/>
      <c r="FR522" s="184"/>
      <c r="FS522" s="184"/>
      <c r="FT522" s="184"/>
      <c r="FU522" s="184"/>
      <c r="FV522" s="184"/>
      <c r="FW522" s="184"/>
      <c r="FX522" s="184"/>
      <c r="FY522" s="184"/>
      <c r="FZ522" s="184"/>
      <c r="GA522" s="184"/>
      <c r="GB522" s="184"/>
      <c r="GC522" s="184"/>
      <c r="GD522" s="184"/>
      <c r="GE522" s="184"/>
      <c r="GF522" s="184"/>
      <c r="GG522" s="184"/>
      <c r="GH522" s="184"/>
      <c r="GI522" s="184"/>
      <c r="GJ522" s="184"/>
      <c r="GK522" s="184"/>
      <c r="GL522" s="184"/>
      <c r="GM522" s="184"/>
      <c r="GN522" s="184"/>
      <c r="GO522" s="184"/>
      <c r="GP522" s="184"/>
      <c r="GQ522" s="184"/>
      <c r="GR522" s="184"/>
      <c r="GS522" s="184"/>
      <c r="GT522" s="184"/>
      <c r="GU522" s="184"/>
      <c r="GV522" s="184"/>
      <c r="GW522" s="184"/>
      <c r="GX522" s="184"/>
      <c r="GY522" s="184"/>
      <c r="GZ522" s="184"/>
      <c r="HA522" s="184"/>
      <c r="HB522" s="184"/>
      <c r="HC522" s="184"/>
      <c r="HD522" s="184"/>
      <c r="HE522" s="184"/>
      <c r="HF522" s="184"/>
      <c r="HG522" s="184"/>
      <c r="HH522" s="184"/>
      <c r="HI522" s="184"/>
      <c r="HJ522" s="184"/>
      <c r="HK522" s="184"/>
      <c r="HL522" s="184"/>
      <c r="HM522" s="184"/>
      <c r="HN522" s="184"/>
      <c r="HO522" s="184"/>
      <c r="HP522" s="184"/>
      <c r="HQ522" s="184"/>
      <c r="HR522" s="184"/>
      <c r="HS522" s="184"/>
      <c r="HT522" s="184"/>
      <c r="HU522" s="184"/>
      <c r="HV522" s="184"/>
      <c r="HW522" s="184"/>
      <c r="HX522" s="184"/>
      <c r="HY522" s="184"/>
      <c r="HZ522" s="184"/>
      <c r="IA522" s="184"/>
      <c r="IB522" s="184"/>
    </row>
    <row r="523" spans="3:236" ht="13.15" customHeight="1">
      <c r="C523" s="182"/>
      <c r="D523" s="183"/>
      <c r="E523" s="184"/>
      <c r="F523" s="184"/>
      <c r="G523" s="184"/>
      <c r="H523" s="184"/>
      <c r="I523" s="184"/>
      <c r="J523" s="184"/>
      <c r="K523" s="184"/>
      <c r="L523" s="184"/>
      <c r="M523" s="185"/>
      <c r="CM523" s="184"/>
      <c r="CN523" s="184"/>
      <c r="CO523" s="184"/>
      <c r="CP523" s="184"/>
      <c r="CQ523" s="184"/>
      <c r="CR523" s="184"/>
      <c r="CS523" s="184"/>
      <c r="CT523" s="184"/>
      <c r="CU523" s="184"/>
      <c r="CV523" s="184"/>
      <c r="CW523" s="184"/>
      <c r="CX523" s="184"/>
      <c r="CY523" s="184"/>
      <c r="CZ523" s="184"/>
      <c r="DA523" s="184"/>
      <c r="DB523" s="184"/>
      <c r="DC523" s="184"/>
      <c r="DD523" s="184"/>
      <c r="DE523" s="184"/>
      <c r="DF523" s="184"/>
      <c r="DG523" s="184"/>
      <c r="DH523" s="184"/>
      <c r="DI523" s="184"/>
      <c r="DJ523" s="184"/>
      <c r="DK523" s="184"/>
      <c r="DL523" s="184"/>
      <c r="DM523" s="184"/>
      <c r="DN523" s="184"/>
      <c r="DO523" s="184"/>
      <c r="DP523" s="184"/>
      <c r="DQ523" s="184"/>
      <c r="DR523" s="184"/>
      <c r="DS523" s="184"/>
      <c r="DT523" s="184"/>
      <c r="DU523" s="184"/>
      <c r="DV523" s="184"/>
      <c r="DW523" s="184"/>
      <c r="DX523" s="184"/>
      <c r="DY523" s="184"/>
      <c r="DZ523" s="184"/>
      <c r="EA523" s="184"/>
      <c r="EB523" s="184"/>
      <c r="EC523" s="184"/>
      <c r="ED523" s="184"/>
      <c r="EE523" s="184"/>
      <c r="EF523" s="184"/>
      <c r="EG523" s="184"/>
      <c r="EH523" s="184"/>
      <c r="EI523" s="184"/>
      <c r="EJ523" s="184"/>
      <c r="EK523" s="184"/>
      <c r="EL523" s="184"/>
      <c r="EM523" s="184"/>
      <c r="EN523" s="184"/>
      <c r="EO523" s="184"/>
      <c r="EP523" s="184"/>
      <c r="EQ523" s="184"/>
      <c r="ER523" s="184"/>
      <c r="ES523" s="184"/>
      <c r="ET523" s="184"/>
      <c r="EU523" s="184"/>
      <c r="EV523" s="184"/>
      <c r="EW523" s="184"/>
      <c r="EX523" s="184"/>
      <c r="EY523" s="184"/>
      <c r="EZ523" s="184"/>
      <c r="FA523" s="184"/>
      <c r="FB523" s="184"/>
      <c r="FC523" s="184"/>
      <c r="FD523" s="184"/>
      <c r="FE523" s="184"/>
      <c r="FF523" s="184"/>
      <c r="FG523" s="184"/>
      <c r="FH523" s="184"/>
      <c r="FI523" s="184"/>
      <c r="FJ523" s="184"/>
      <c r="FK523" s="184"/>
      <c r="FL523" s="184"/>
      <c r="FM523" s="184"/>
      <c r="FN523" s="184"/>
      <c r="FO523" s="184"/>
      <c r="FP523" s="184"/>
      <c r="FQ523" s="184"/>
      <c r="FR523" s="184"/>
      <c r="FS523" s="184"/>
      <c r="FT523" s="184"/>
      <c r="FU523" s="184"/>
      <c r="FV523" s="184"/>
      <c r="FW523" s="184"/>
      <c r="FX523" s="184"/>
      <c r="FY523" s="184"/>
      <c r="FZ523" s="184"/>
      <c r="GA523" s="184"/>
      <c r="GB523" s="184"/>
      <c r="GC523" s="184"/>
      <c r="GD523" s="184"/>
      <c r="GE523" s="184"/>
      <c r="GF523" s="184"/>
      <c r="GG523" s="184"/>
      <c r="GH523" s="184"/>
      <c r="GI523" s="184"/>
      <c r="GJ523" s="184"/>
      <c r="GK523" s="184"/>
      <c r="GL523" s="184"/>
      <c r="GM523" s="184"/>
      <c r="GN523" s="184"/>
      <c r="GO523" s="184"/>
      <c r="GP523" s="184"/>
      <c r="GQ523" s="184"/>
      <c r="GR523" s="184"/>
      <c r="GS523" s="184"/>
      <c r="GT523" s="184"/>
      <c r="GU523" s="184"/>
      <c r="GV523" s="184"/>
      <c r="GW523" s="184"/>
      <c r="GX523" s="184"/>
      <c r="GY523" s="184"/>
      <c r="GZ523" s="184"/>
      <c r="HA523" s="184"/>
      <c r="HB523" s="184"/>
      <c r="HC523" s="184"/>
      <c r="HD523" s="184"/>
      <c r="HE523" s="184"/>
      <c r="HF523" s="184"/>
      <c r="HG523" s="184"/>
      <c r="HH523" s="184"/>
      <c r="HI523" s="184"/>
      <c r="HJ523" s="184"/>
      <c r="HK523" s="184"/>
      <c r="HL523" s="184"/>
      <c r="HM523" s="184"/>
      <c r="HN523" s="184"/>
      <c r="HO523" s="184"/>
      <c r="HP523" s="184"/>
      <c r="HQ523" s="184"/>
      <c r="HR523" s="184"/>
      <c r="HS523" s="184"/>
      <c r="HT523" s="184"/>
      <c r="HU523" s="184"/>
      <c r="HV523" s="184"/>
      <c r="HW523" s="184"/>
      <c r="HX523" s="184"/>
      <c r="HY523" s="184"/>
      <c r="HZ523" s="184"/>
      <c r="IA523" s="184"/>
      <c r="IB523" s="184"/>
    </row>
    <row r="524" spans="3:236" ht="13.15" customHeight="1">
      <c r="C524" s="182"/>
      <c r="D524" s="183"/>
      <c r="E524" s="184"/>
      <c r="F524" s="184"/>
      <c r="G524" s="184"/>
      <c r="H524" s="184"/>
      <c r="I524" s="184"/>
      <c r="J524" s="184"/>
      <c r="K524" s="184"/>
      <c r="L524" s="184"/>
      <c r="M524" s="185"/>
      <c r="CM524" s="184"/>
      <c r="CN524" s="184"/>
      <c r="CO524" s="184"/>
      <c r="CP524" s="184"/>
      <c r="CQ524" s="184"/>
      <c r="CR524" s="184"/>
      <c r="CS524" s="184"/>
      <c r="CT524" s="184"/>
      <c r="CU524" s="184"/>
      <c r="CV524" s="184"/>
      <c r="CW524" s="184"/>
      <c r="CX524" s="184"/>
      <c r="CY524" s="184"/>
      <c r="CZ524" s="184"/>
      <c r="DA524" s="184"/>
      <c r="DB524" s="184"/>
      <c r="DC524" s="184"/>
      <c r="DD524" s="184"/>
      <c r="DE524" s="184"/>
      <c r="DF524" s="184"/>
      <c r="DG524" s="184"/>
      <c r="DH524" s="184"/>
      <c r="DI524" s="184"/>
      <c r="DJ524" s="184"/>
      <c r="DK524" s="184"/>
      <c r="DL524" s="184"/>
      <c r="DM524" s="184"/>
      <c r="DN524" s="184"/>
      <c r="DO524" s="184"/>
      <c r="DP524" s="184"/>
      <c r="DQ524" s="184"/>
      <c r="DR524" s="184"/>
      <c r="DS524" s="184"/>
      <c r="DT524" s="184"/>
      <c r="DU524" s="184"/>
      <c r="DV524" s="184"/>
      <c r="DW524" s="184"/>
      <c r="DX524" s="184"/>
      <c r="DY524" s="184"/>
      <c r="DZ524" s="184"/>
      <c r="EA524" s="184"/>
      <c r="EB524" s="184"/>
      <c r="EC524" s="184"/>
      <c r="ED524" s="184"/>
      <c r="EE524" s="184"/>
      <c r="EF524" s="184"/>
      <c r="EG524" s="184"/>
      <c r="EH524" s="184"/>
      <c r="EI524" s="184"/>
      <c r="EJ524" s="184"/>
      <c r="EK524" s="184"/>
      <c r="EL524" s="184"/>
      <c r="EM524" s="184"/>
      <c r="EN524" s="184"/>
      <c r="EO524" s="184"/>
      <c r="EP524" s="184"/>
      <c r="EQ524" s="184"/>
      <c r="ER524" s="184"/>
      <c r="ES524" s="184"/>
      <c r="ET524" s="184"/>
      <c r="EU524" s="184"/>
      <c r="EV524" s="184"/>
      <c r="EW524" s="184"/>
      <c r="EX524" s="184"/>
      <c r="EY524" s="184"/>
      <c r="EZ524" s="184"/>
      <c r="FA524" s="184"/>
      <c r="FB524" s="184"/>
      <c r="FC524" s="184"/>
      <c r="FD524" s="184"/>
      <c r="FE524" s="184"/>
      <c r="FF524" s="184"/>
      <c r="FG524" s="184"/>
      <c r="FH524" s="184"/>
      <c r="FI524" s="184"/>
      <c r="FJ524" s="184"/>
      <c r="FK524" s="184"/>
      <c r="FL524" s="184"/>
      <c r="FM524" s="184"/>
      <c r="FN524" s="184"/>
      <c r="FO524" s="184"/>
      <c r="FP524" s="184"/>
      <c r="FQ524" s="184"/>
      <c r="FR524" s="184"/>
      <c r="FS524" s="184"/>
      <c r="FT524" s="184"/>
      <c r="FU524" s="184"/>
      <c r="FV524" s="184"/>
      <c r="FW524" s="184"/>
      <c r="FX524" s="184"/>
      <c r="FY524" s="184"/>
      <c r="FZ524" s="184"/>
      <c r="GA524" s="184"/>
      <c r="GB524" s="184"/>
      <c r="GC524" s="184"/>
      <c r="GD524" s="184"/>
      <c r="GE524" s="184"/>
      <c r="GF524" s="184"/>
      <c r="GG524" s="184"/>
      <c r="GH524" s="184"/>
      <c r="GI524" s="184"/>
      <c r="GJ524" s="184"/>
      <c r="GK524" s="184"/>
      <c r="GL524" s="184"/>
      <c r="GM524" s="184"/>
      <c r="GN524" s="184"/>
      <c r="GO524" s="184"/>
      <c r="GP524" s="184"/>
      <c r="GQ524" s="184"/>
      <c r="GR524" s="184"/>
      <c r="GS524" s="184"/>
      <c r="GT524" s="184"/>
      <c r="GU524" s="184"/>
      <c r="GV524" s="184"/>
      <c r="GW524" s="184"/>
      <c r="GX524" s="184"/>
      <c r="GY524" s="184"/>
      <c r="GZ524" s="184"/>
      <c r="HA524" s="184"/>
      <c r="HB524" s="184"/>
      <c r="HC524" s="184"/>
      <c r="HD524" s="184"/>
      <c r="HE524" s="184"/>
      <c r="HF524" s="184"/>
      <c r="HG524" s="184"/>
      <c r="HH524" s="184"/>
      <c r="HI524" s="184"/>
      <c r="HJ524" s="184"/>
      <c r="HK524" s="184"/>
      <c r="HL524" s="184"/>
      <c r="HM524" s="184"/>
      <c r="HN524" s="184"/>
      <c r="HO524" s="184"/>
      <c r="HP524" s="184"/>
      <c r="HQ524" s="184"/>
      <c r="HR524" s="184"/>
      <c r="HS524" s="184"/>
      <c r="HT524" s="184"/>
      <c r="HU524" s="184"/>
      <c r="HV524" s="184"/>
      <c r="HW524" s="184"/>
      <c r="HX524" s="184"/>
      <c r="HY524" s="184"/>
      <c r="HZ524" s="184"/>
      <c r="IA524" s="184"/>
      <c r="IB524" s="184"/>
    </row>
    <row r="525" spans="3:236" ht="13.15" customHeight="1">
      <c r="C525" s="182"/>
      <c r="D525" s="183"/>
      <c r="E525" s="184"/>
      <c r="F525" s="184"/>
      <c r="G525" s="184"/>
      <c r="H525" s="184"/>
      <c r="I525" s="184"/>
      <c r="J525" s="184"/>
      <c r="K525" s="184"/>
      <c r="L525" s="184"/>
      <c r="M525" s="185"/>
      <c r="CM525" s="184"/>
      <c r="CN525" s="184"/>
      <c r="CO525" s="184"/>
      <c r="CP525" s="184"/>
      <c r="CQ525" s="184"/>
      <c r="CR525" s="184"/>
      <c r="CS525" s="184"/>
      <c r="CT525" s="184"/>
      <c r="CU525" s="184"/>
      <c r="CV525" s="184"/>
      <c r="CW525" s="184"/>
      <c r="CX525" s="184"/>
      <c r="CY525" s="184"/>
      <c r="CZ525" s="184"/>
      <c r="DA525" s="184"/>
      <c r="DB525" s="184"/>
      <c r="DC525" s="184"/>
      <c r="DD525" s="184"/>
      <c r="DE525" s="184"/>
      <c r="DF525" s="184"/>
      <c r="DG525" s="184"/>
      <c r="DH525" s="184"/>
      <c r="DI525" s="184"/>
      <c r="DJ525" s="184"/>
      <c r="DK525" s="184"/>
      <c r="DL525" s="184"/>
      <c r="DM525" s="184"/>
      <c r="DN525" s="184"/>
      <c r="DO525" s="184"/>
      <c r="DP525" s="184"/>
      <c r="DQ525" s="184"/>
      <c r="DR525" s="184"/>
      <c r="DS525" s="184"/>
      <c r="DT525" s="184"/>
      <c r="DU525" s="184"/>
      <c r="DV525" s="184"/>
      <c r="DW525" s="184"/>
      <c r="DX525" s="184"/>
      <c r="DY525" s="184"/>
      <c r="DZ525" s="184"/>
      <c r="EA525" s="184"/>
      <c r="EB525" s="184"/>
      <c r="EC525" s="184"/>
      <c r="ED525" s="184"/>
      <c r="EE525" s="184"/>
      <c r="EF525" s="184"/>
      <c r="EG525" s="184"/>
      <c r="EH525" s="184"/>
      <c r="EI525" s="184"/>
      <c r="EJ525" s="184"/>
      <c r="EK525" s="184"/>
      <c r="EL525" s="184"/>
      <c r="EM525" s="184"/>
      <c r="EN525" s="184"/>
      <c r="EO525" s="184"/>
      <c r="EP525" s="184"/>
      <c r="EQ525" s="184"/>
      <c r="ER525" s="184"/>
      <c r="ES525" s="184"/>
      <c r="ET525" s="184"/>
      <c r="EU525" s="184"/>
      <c r="EV525" s="184"/>
      <c r="EW525" s="184"/>
      <c r="EX525" s="184"/>
      <c r="EY525" s="184"/>
      <c r="EZ525" s="184"/>
      <c r="FA525" s="184"/>
      <c r="FB525" s="184"/>
      <c r="FC525" s="184"/>
      <c r="FD525" s="184"/>
      <c r="FE525" s="184"/>
      <c r="FF525" s="184"/>
      <c r="FG525" s="184"/>
      <c r="FH525" s="184"/>
      <c r="FI525" s="184"/>
      <c r="FJ525" s="184"/>
      <c r="FK525" s="184"/>
      <c r="FL525" s="184"/>
      <c r="FM525" s="184"/>
      <c r="FN525" s="184"/>
      <c r="FO525" s="184"/>
      <c r="FP525" s="184"/>
      <c r="FQ525" s="184"/>
      <c r="FR525" s="184"/>
      <c r="FS525" s="184"/>
      <c r="FT525" s="184"/>
      <c r="FU525" s="184"/>
      <c r="FV525" s="184"/>
      <c r="FW525" s="184"/>
      <c r="FX525" s="184"/>
      <c r="FY525" s="184"/>
      <c r="FZ525" s="184"/>
      <c r="GA525" s="184"/>
      <c r="GB525" s="184"/>
      <c r="GC525" s="184"/>
      <c r="GD525" s="184"/>
      <c r="GE525" s="184"/>
      <c r="GF525" s="184"/>
      <c r="GG525" s="184"/>
      <c r="GH525" s="184"/>
      <c r="GI525" s="184"/>
      <c r="GJ525" s="184"/>
      <c r="GK525" s="184"/>
      <c r="GL525" s="184"/>
      <c r="GM525" s="184"/>
      <c r="GN525" s="184"/>
      <c r="GO525" s="184"/>
      <c r="GP525" s="184"/>
      <c r="GQ525" s="184"/>
      <c r="GR525" s="184"/>
      <c r="GS525" s="184"/>
      <c r="GT525" s="184"/>
      <c r="GU525" s="184"/>
      <c r="GV525" s="184"/>
      <c r="GW525" s="184"/>
      <c r="GX525" s="184"/>
      <c r="GY525" s="184"/>
      <c r="GZ525" s="184"/>
      <c r="HA525" s="184"/>
      <c r="HB525" s="184"/>
      <c r="HC525" s="184"/>
      <c r="HD525" s="184"/>
      <c r="HE525" s="184"/>
      <c r="HF525" s="184"/>
      <c r="HG525" s="184"/>
      <c r="HH525" s="184"/>
      <c r="HI525" s="184"/>
      <c r="HJ525" s="184"/>
      <c r="HK525" s="184"/>
      <c r="HL525" s="184"/>
      <c r="HM525" s="184"/>
      <c r="HN525" s="184"/>
      <c r="HO525" s="184"/>
      <c r="HP525" s="184"/>
      <c r="HQ525" s="184"/>
      <c r="HR525" s="184"/>
      <c r="HS525" s="184"/>
      <c r="HT525" s="184"/>
      <c r="HU525" s="184"/>
      <c r="HV525" s="184"/>
      <c r="HW525" s="184"/>
      <c r="HX525" s="184"/>
      <c r="HY525" s="184"/>
      <c r="HZ525" s="184"/>
      <c r="IA525" s="184"/>
      <c r="IB525" s="184"/>
    </row>
    <row r="526" spans="3:236" ht="13.15" customHeight="1">
      <c r="C526" s="182"/>
      <c r="D526" s="183"/>
      <c r="E526" s="184"/>
      <c r="F526" s="184"/>
      <c r="G526" s="184"/>
      <c r="H526" s="184"/>
      <c r="I526" s="184"/>
      <c r="J526" s="184"/>
      <c r="K526" s="184"/>
      <c r="L526" s="184"/>
      <c r="M526" s="185"/>
      <c r="CM526" s="184"/>
      <c r="CN526" s="184"/>
      <c r="CO526" s="184"/>
      <c r="CP526" s="184"/>
      <c r="CQ526" s="184"/>
      <c r="CR526" s="184"/>
      <c r="CS526" s="184"/>
      <c r="CT526" s="184"/>
      <c r="CU526" s="184"/>
      <c r="CV526" s="184"/>
      <c r="CW526" s="184"/>
      <c r="CX526" s="184"/>
      <c r="CY526" s="184"/>
      <c r="CZ526" s="184"/>
      <c r="DA526" s="184"/>
      <c r="DB526" s="184"/>
      <c r="DC526" s="184"/>
      <c r="DD526" s="184"/>
      <c r="DE526" s="184"/>
      <c r="DF526" s="184"/>
      <c r="DG526" s="184"/>
      <c r="DH526" s="184"/>
      <c r="DI526" s="184"/>
      <c r="DJ526" s="184"/>
      <c r="DK526" s="184"/>
      <c r="DL526" s="184"/>
      <c r="DM526" s="184"/>
      <c r="DN526" s="184"/>
      <c r="DO526" s="184"/>
      <c r="DP526" s="184"/>
      <c r="DQ526" s="184"/>
      <c r="DR526" s="184"/>
      <c r="DS526" s="184"/>
      <c r="DT526" s="184"/>
      <c r="DU526" s="184"/>
      <c r="DV526" s="184"/>
      <c r="DW526" s="184"/>
      <c r="DX526" s="184"/>
      <c r="DY526" s="184"/>
      <c r="DZ526" s="184"/>
      <c r="EA526" s="184"/>
      <c r="EB526" s="184"/>
      <c r="EC526" s="184"/>
      <c r="ED526" s="184"/>
      <c r="EE526" s="184"/>
      <c r="EF526" s="184"/>
      <c r="EG526" s="184"/>
      <c r="EH526" s="184"/>
      <c r="EI526" s="184"/>
      <c r="EJ526" s="184"/>
      <c r="EK526" s="184"/>
      <c r="EL526" s="184"/>
      <c r="EM526" s="184"/>
      <c r="EN526" s="184"/>
      <c r="EO526" s="184"/>
      <c r="EP526" s="184"/>
      <c r="EQ526" s="184"/>
      <c r="ER526" s="184"/>
      <c r="ES526" s="184"/>
      <c r="ET526" s="184"/>
      <c r="EU526" s="184"/>
      <c r="EV526" s="184"/>
      <c r="EW526" s="184"/>
      <c r="EX526" s="184"/>
      <c r="EY526" s="184"/>
      <c r="EZ526" s="184"/>
      <c r="FA526" s="184"/>
      <c r="FB526" s="184"/>
      <c r="FC526" s="184"/>
      <c r="FD526" s="184"/>
      <c r="FE526" s="184"/>
      <c r="FF526" s="184"/>
      <c r="FG526" s="184"/>
      <c r="FH526" s="184"/>
      <c r="FI526" s="184"/>
      <c r="FJ526" s="184"/>
      <c r="FK526" s="184"/>
      <c r="FL526" s="184"/>
      <c r="FM526" s="184"/>
      <c r="FN526" s="184"/>
      <c r="FO526" s="184"/>
      <c r="FP526" s="184"/>
      <c r="FQ526" s="184"/>
      <c r="FR526" s="184"/>
      <c r="FS526" s="184"/>
      <c r="FT526" s="184"/>
      <c r="FU526" s="184"/>
      <c r="FV526" s="184"/>
      <c r="FW526" s="184"/>
      <c r="FX526" s="184"/>
      <c r="FY526" s="184"/>
      <c r="FZ526" s="184"/>
      <c r="GA526" s="184"/>
      <c r="GB526" s="184"/>
      <c r="GC526" s="184"/>
      <c r="GD526" s="184"/>
      <c r="GE526" s="184"/>
      <c r="GF526" s="184"/>
      <c r="GG526" s="184"/>
      <c r="GH526" s="184"/>
      <c r="GI526" s="184"/>
      <c r="GJ526" s="184"/>
      <c r="GK526" s="184"/>
      <c r="GL526" s="184"/>
      <c r="GM526" s="184"/>
      <c r="GN526" s="184"/>
      <c r="GO526" s="184"/>
      <c r="GP526" s="184"/>
      <c r="GQ526" s="184"/>
      <c r="GR526" s="184"/>
      <c r="GS526" s="184"/>
      <c r="GT526" s="184"/>
      <c r="GU526" s="184"/>
      <c r="GV526" s="184"/>
      <c r="GW526" s="184"/>
      <c r="GX526" s="184"/>
      <c r="GY526" s="184"/>
      <c r="GZ526" s="184"/>
      <c r="HA526" s="184"/>
      <c r="HB526" s="184"/>
      <c r="HC526" s="184"/>
      <c r="HD526" s="184"/>
      <c r="HE526" s="184"/>
      <c r="HF526" s="184"/>
      <c r="HG526" s="184"/>
      <c r="HH526" s="184"/>
      <c r="HI526" s="184"/>
      <c r="HJ526" s="184"/>
      <c r="HK526" s="184"/>
      <c r="HL526" s="184"/>
      <c r="HM526" s="184"/>
      <c r="HN526" s="184"/>
      <c r="HO526" s="184"/>
      <c r="HP526" s="184"/>
      <c r="HQ526" s="184"/>
      <c r="HR526" s="184"/>
      <c r="HS526" s="184"/>
      <c r="HT526" s="184"/>
      <c r="HU526" s="184"/>
      <c r="HV526" s="184"/>
      <c r="HW526" s="184"/>
      <c r="HX526" s="184"/>
      <c r="HY526" s="184"/>
      <c r="HZ526" s="184"/>
      <c r="IA526" s="184"/>
      <c r="IB526" s="184"/>
    </row>
    <row r="527" spans="3:236" ht="13.15" customHeight="1">
      <c r="C527" s="182"/>
      <c r="D527" s="183"/>
      <c r="E527" s="184"/>
      <c r="F527" s="184"/>
      <c r="G527" s="184"/>
      <c r="H527" s="184"/>
      <c r="I527" s="184"/>
      <c r="J527" s="184"/>
      <c r="K527" s="184"/>
      <c r="L527" s="184"/>
      <c r="M527" s="185"/>
      <c r="CM527" s="184"/>
      <c r="CN527" s="184"/>
      <c r="CO527" s="184"/>
      <c r="CP527" s="184"/>
      <c r="CQ527" s="184"/>
      <c r="CR527" s="184"/>
      <c r="CS527" s="184"/>
      <c r="CT527" s="184"/>
      <c r="CU527" s="184"/>
      <c r="CV527" s="184"/>
      <c r="CW527" s="184"/>
      <c r="CX527" s="184"/>
      <c r="CY527" s="184"/>
      <c r="CZ527" s="184"/>
      <c r="DA527" s="184"/>
      <c r="DB527" s="184"/>
      <c r="DC527" s="184"/>
      <c r="DD527" s="184"/>
      <c r="DE527" s="184"/>
      <c r="DF527" s="184"/>
      <c r="DG527" s="184"/>
      <c r="DH527" s="184"/>
      <c r="DI527" s="184"/>
      <c r="DJ527" s="184"/>
      <c r="DK527" s="184"/>
      <c r="DL527" s="184"/>
      <c r="DM527" s="184"/>
      <c r="DN527" s="184"/>
      <c r="DO527" s="184"/>
      <c r="DP527" s="184"/>
      <c r="DQ527" s="184"/>
      <c r="DR527" s="184"/>
      <c r="DS527" s="184"/>
      <c r="DT527" s="184"/>
      <c r="DU527" s="184"/>
      <c r="DV527" s="184"/>
      <c r="DW527" s="184"/>
      <c r="DX527" s="184"/>
      <c r="DY527" s="184"/>
      <c r="DZ527" s="184"/>
      <c r="EA527" s="184"/>
      <c r="EB527" s="184"/>
      <c r="EC527" s="184"/>
      <c r="ED527" s="184"/>
      <c r="EE527" s="184"/>
      <c r="EF527" s="184"/>
      <c r="EG527" s="184"/>
      <c r="EH527" s="184"/>
      <c r="EI527" s="184"/>
      <c r="EJ527" s="184"/>
      <c r="EK527" s="184"/>
      <c r="EL527" s="184"/>
      <c r="EM527" s="184"/>
      <c r="EN527" s="184"/>
      <c r="EO527" s="184"/>
      <c r="EP527" s="184"/>
      <c r="EQ527" s="184"/>
      <c r="ER527" s="184"/>
      <c r="ES527" s="184"/>
      <c r="ET527" s="184"/>
      <c r="EU527" s="184"/>
      <c r="EV527" s="184"/>
      <c r="EW527" s="184"/>
      <c r="EX527" s="184"/>
      <c r="EY527" s="184"/>
      <c r="EZ527" s="184"/>
      <c r="FA527" s="184"/>
      <c r="FB527" s="184"/>
      <c r="FC527" s="184"/>
      <c r="FD527" s="184"/>
      <c r="FE527" s="184"/>
      <c r="FF527" s="184"/>
      <c r="FG527" s="184"/>
      <c r="FH527" s="184"/>
      <c r="FI527" s="184"/>
      <c r="FJ527" s="184"/>
      <c r="FK527" s="184"/>
      <c r="FL527" s="184"/>
      <c r="FM527" s="184"/>
      <c r="FN527" s="184"/>
      <c r="FO527" s="184"/>
      <c r="FP527" s="184"/>
      <c r="FQ527" s="184"/>
      <c r="FR527" s="184"/>
      <c r="FS527" s="184"/>
      <c r="FT527" s="184"/>
      <c r="FU527" s="184"/>
      <c r="FV527" s="184"/>
      <c r="FW527" s="184"/>
      <c r="FX527" s="184"/>
      <c r="FY527" s="184"/>
      <c r="FZ527" s="184"/>
      <c r="GA527" s="184"/>
      <c r="GB527" s="184"/>
      <c r="GC527" s="184"/>
      <c r="GD527" s="184"/>
      <c r="GE527" s="184"/>
      <c r="GF527" s="184"/>
      <c r="GG527" s="184"/>
      <c r="GH527" s="184"/>
      <c r="GI527" s="184"/>
      <c r="GJ527" s="184"/>
      <c r="GK527" s="184"/>
      <c r="GL527" s="184"/>
      <c r="GM527" s="184"/>
      <c r="GN527" s="184"/>
      <c r="GO527" s="184"/>
      <c r="GP527" s="184"/>
      <c r="GQ527" s="184"/>
      <c r="GR527" s="184"/>
      <c r="GS527" s="184"/>
      <c r="GT527" s="184"/>
      <c r="GU527" s="184"/>
      <c r="GV527" s="184"/>
      <c r="GW527" s="184"/>
      <c r="GX527" s="184"/>
      <c r="GY527" s="184"/>
      <c r="GZ527" s="184"/>
      <c r="HA527" s="184"/>
      <c r="HB527" s="184"/>
      <c r="HC527" s="184"/>
      <c r="HD527" s="184"/>
      <c r="HE527" s="184"/>
      <c r="HF527" s="184"/>
      <c r="HG527" s="184"/>
      <c r="HH527" s="184"/>
      <c r="HI527" s="184"/>
      <c r="HJ527" s="184"/>
      <c r="HK527" s="184"/>
      <c r="HL527" s="184"/>
      <c r="HM527" s="184"/>
      <c r="HN527" s="184"/>
      <c r="HO527" s="184"/>
      <c r="HP527" s="184"/>
      <c r="HQ527" s="184"/>
      <c r="HR527" s="184"/>
      <c r="HS527" s="184"/>
      <c r="HT527" s="184"/>
      <c r="HU527" s="184"/>
      <c r="HV527" s="184"/>
      <c r="HW527" s="184"/>
      <c r="HX527" s="184"/>
      <c r="HY527" s="184"/>
      <c r="HZ527" s="184"/>
      <c r="IA527" s="184"/>
      <c r="IB527" s="184"/>
    </row>
    <row r="528" spans="3:236" ht="13.15" customHeight="1">
      <c r="C528" s="182"/>
      <c r="D528" s="183"/>
      <c r="E528" s="184"/>
      <c r="F528" s="184"/>
      <c r="G528" s="184"/>
      <c r="H528" s="184"/>
      <c r="I528" s="184"/>
      <c r="J528" s="184"/>
      <c r="K528" s="184"/>
      <c r="L528" s="184"/>
      <c r="M528" s="185"/>
      <c r="CM528" s="184"/>
      <c r="CN528" s="184"/>
      <c r="CO528" s="184"/>
      <c r="CP528" s="184"/>
      <c r="CQ528" s="184"/>
      <c r="CR528" s="184"/>
      <c r="CS528" s="184"/>
      <c r="CT528" s="184"/>
      <c r="CU528" s="184"/>
      <c r="CV528" s="184"/>
      <c r="CW528" s="184"/>
      <c r="CX528" s="184"/>
      <c r="CY528" s="184"/>
      <c r="CZ528" s="184"/>
      <c r="DA528" s="184"/>
      <c r="DB528" s="184"/>
      <c r="DC528" s="184"/>
      <c r="DD528" s="184"/>
      <c r="DE528" s="184"/>
      <c r="DF528" s="184"/>
      <c r="DG528" s="184"/>
      <c r="DH528" s="184"/>
      <c r="DI528" s="184"/>
      <c r="DJ528" s="184"/>
      <c r="DK528" s="184"/>
      <c r="DL528" s="184"/>
      <c r="DM528" s="184"/>
      <c r="DN528" s="184"/>
      <c r="DO528" s="184"/>
      <c r="DP528" s="184"/>
      <c r="DQ528" s="184"/>
      <c r="DR528" s="184"/>
      <c r="DS528" s="184"/>
      <c r="DT528" s="184"/>
      <c r="DU528" s="184"/>
      <c r="DV528" s="184"/>
      <c r="DW528" s="184"/>
      <c r="DX528" s="184"/>
      <c r="DY528" s="184"/>
      <c r="DZ528" s="184"/>
      <c r="EA528" s="184"/>
      <c r="EB528" s="184"/>
      <c r="EC528" s="184"/>
      <c r="ED528" s="184"/>
      <c r="EE528" s="184"/>
      <c r="EF528" s="184"/>
      <c r="EG528" s="184"/>
      <c r="EH528" s="184"/>
      <c r="EI528" s="184"/>
      <c r="EJ528" s="184"/>
      <c r="EK528" s="184"/>
      <c r="EL528" s="184"/>
      <c r="EM528" s="184"/>
      <c r="EN528" s="184"/>
      <c r="EO528" s="184"/>
      <c r="EP528" s="184"/>
      <c r="EQ528" s="184"/>
      <c r="ER528" s="184"/>
      <c r="ES528" s="184"/>
      <c r="ET528" s="184"/>
      <c r="EU528" s="184"/>
      <c r="EV528" s="184"/>
      <c r="EW528" s="184"/>
      <c r="EX528" s="184"/>
      <c r="EY528" s="184"/>
      <c r="EZ528" s="184"/>
      <c r="FA528" s="184"/>
      <c r="FB528" s="184"/>
      <c r="FC528" s="184"/>
      <c r="FD528" s="184"/>
      <c r="FE528" s="184"/>
      <c r="FF528" s="184"/>
      <c r="FG528" s="184"/>
      <c r="FH528" s="184"/>
      <c r="FI528" s="184"/>
      <c r="FJ528" s="184"/>
      <c r="FK528" s="184"/>
      <c r="FL528" s="184"/>
      <c r="FM528" s="184"/>
      <c r="FN528" s="184"/>
      <c r="FO528" s="184"/>
      <c r="FP528" s="184"/>
      <c r="FQ528" s="184"/>
      <c r="FR528" s="184"/>
      <c r="FS528" s="184"/>
      <c r="FT528" s="184"/>
      <c r="FU528" s="184"/>
      <c r="FV528" s="184"/>
      <c r="FW528" s="184"/>
      <c r="FX528" s="184"/>
      <c r="FY528" s="184"/>
      <c r="FZ528" s="184"/>
      <c r="GA528" s="184"/>
      <c r="GB528" s="184"/>
      <c r="GC528" s="184"/>
      <c r="GD528" s="184"/>
      <c r="GE528" s="184"/>
      <c r="GF528" s="184"/>
      <c r="GG528" s="184"/>
      <c r="GH528" s="184"/>
      <c r="GI528" s="184"/>
      <c r="GJ528" s="184"/>
      <c r="GK528" s="184"/>
      <c r="GL528" s="184"/>
      <c r="GM528" s="184"/>
      <c r="GN528" s="184"/>
      <c r="GO528" s="184"/>
      <c r="GP528" s="184"/>
      <c r="GQ528" s="184"/>
      <c r="GR528" s="184"/>
      <c r="GS528" s="184"/>
      <c r="GT528" s="184"/>
      <c r="GU528" s="184"/>
      <c r="GV528" s="184"/>
      <c r="GW528" s="184"/>
      <c r="GX528" s="184"/>
      <c r="GY528" s="184"/>
      <c r="GZ528" s="184"/>
      <c r="HA528" s="184"/>
      <c r="HB528" s="184"/>
      <c r="HC528" s="184"/>
      <c r="HD528" s="184"/>
      <c r="HE528" s="184"/>
      <c r="HF528" s="184"/>
      <c r="HG528" s="184"/>
      <c r="HH528" s="184"/>
      <c r="HI528" s="184"/>
      <c r="HJ528" s="184"/>
      <c r="HK528" s="184"/>
      <c r="HL528" s="184"/>
      <c r="HM528" s="184"/>
      <c r="HN528" s="184"/>
      <c r="HO528" s="184"/>
      <c r="HP528" s="184"/>
      <c r="HQ528" s="184"/>
      <c r="HR528" s="184"/>
      <c r="HS528" s="184"/>
      <c r="HT528" s="184"/>
      <c r="HU528" s="184"/>
      <c r="HV528" s="184"/>
      <c r="HW528" s="184"/>
      <c r="HX528" s="184"/>
      <c r="HY528" s="184"/>
      <c r="HZ528" s="184"/>
      <c r="IA528" s="184"/>
      <c r="IB528" s="184"/>
    </row>
    <row r="529" spans="3:236" ht="13.15" customHeight="1">
      <c r="C529" s="182"/>
      <c r="D529" s="183"/>
      <c r="E529" s="184"/>
      <c r="F529" s="184"/>
      <c r="G529" s="184"/>
      <c r="H529" s="184"/>
      <c r="I529" s="184"/>
      <c r="J529" s="184"/>
      <c r="K529" s="184"/>
      <c r="L529" s="184"/>
      <c r="M529" s="185"/>
      <c r="CM529" s="184"/>
      <c r="CN529" s="184"/>
      <c r="CO529" s="184"/>
      <c r="CP529" s="184"/>
      <c r="CQ529" s="184"/>
      <c r="CR529" s="184"/>
      <c r="CS529" s="184"/>
      <c r="CT529" s="184"/>
      <c r="CU529" s="184"/>
      <c r="CV529" s="184"/>
      <c r="CW529" s="184"/>
      <c r="CX529" s="184"/>
      <c r="CY529" s="184"/>
      <c r="CZ529" s="184"/>
      <c r="DA529" s="184"/>
      <c r="DB529" s="184"/>
      <c r="DC529" s="184"/>
      <c r="DD529" s="184"/>
      <c r="DE529" s="184"/>
      <c r="DF529" s="184"/>
      <c r="DG529" s="184"/>
      <c r="DH529" s="184"/>
      <c r="DI529" s="184"/>
      <c r="DJ529" s="184"/>
      <c r="DK529" s="184"/>
      <c r="DL529" s="184"/>
      <c r="DM529" s="184"/>
      <c r="DN529" s="184"/>
      <c r="DO529" s="184"/>
      <c r="DP529" s="184"/>
      <c r="DQ529" s="184"/>
      <c r="DR529" s="184"/>
      <c r="DS529" s="184"/>
      <c r="DT529" s="184"/>
      <c r="DU529" s="184"/>
      <c r="DV529" s="184"/>
      <c r="DW529" s="184"/>
      <c r="DX529" s="184"/>
      <c r="DY529" s="184"/>
      <c r="DZ529" s="184"/>
      <c r="EA529" s="184"/>
      <c r="EB529" s="184"/>
      <c r="EC529" s="184"/>
      <c r="ED529" s="184"/>
      <c r="EE529" s="184"/>
      <c r="EF529" s="184"/>
      <c r="EG529" s="184"/>
      <c r="EH529" s="184"/>
      <c r="EI529" s="184"/>
      <c r="EJ529" s="184"/>
      <c r="EK529" s="184"/>
      <c r="EL529" s="184"/>
      <c r="EM529" s="184"/>
      <c r="EN529" s="184"/>
      <c r="EO529" s="184"/>
      <c r="EP529" s="184"/>
      <c r="EQ529" s="184"/>
      <c r="ER529" s="184"/>
      <c r="ES529" s="184"/>
      <c r="ET529" s="184"/>
      <c r="EU529" s="184"/>
      <c r="EV529" s="184"/>
      <c r="EW529" s="184"/>
      <c r="EX529" s="184"/>
      <c r="EY529" s="184"/>
      <c r="EZ529" s="184"/>
      <c r="FA529" s="184"/>
      <c r="FB529" s="184"/>
      <c r="FC529" s="184"/>
      <c r="FD529" s="184"/>
      <c r="FE529" s="184"/>
      <c r="FF529" s="184"/>
      <c r="FG529" s="184"/>
      <c r="FH529" s="184"/>
      <c r="FI529" s="184"/>
      <c r="FJ529" s="184"/>
      <c r="FK529" s="184"/>
      <c r="FL529" s="184"/>
      <c r="FM529" s="184"/>
      <c r="FN529" s="184"/>
      <c r="FO529" s="184"/>
      <c r="FP529" s="184"/>
      <c r="FQ529" s="184"/>
      <c r="FR529" s="184"/>
      <c r="FS529" s="184"/>
      <c r="FT529" s="184"/>
      <c r="FU529" s="184"/>
      <c r="FV529" s="184"/>
      <c r="FW529" s="184"/>
      <c r="FX529" s="184"/>
      <c r="FY529" s="184"/>
      <c r="FZ529" s="184"/>
      <c r="GA529" s="184"/>
      <c r="GB529" s="184"/>
      <c r="GC529" s="184"/>
      <c r="GD529" s="184"/>
      <c r="GE529" s="184"/>
      <c r="GF529" s="184"/>
      <c r="GG529" s="184"/>
      <c r="GH529" s="184"/>
      <c r="GI529" s="184"/>
      <c r="GJ529" s="184"/>
      <c r="GK529" s="184"/>
      <c r="GL529" s="184"/>
      <c r="GM529" s="184"/>
      <c r="GN529" s="184"/>
      <c r="GO529" s="184"/>
      <c r="GP529" s="184"/>
      <c r="GQ529" s="184"/>
      <c r="GR529" s="184"/>
      <c r="GS529" s="184"/>
      <c r="GT529" s="184"/>
      <c r="GU529" s="184"/>
      <c r="GV529" s="184"/>
      <c r="GW529" s="184"/>
      <c r="GX529" s="184"/>
      <c r="GY529" s="184"/>
      <c r="GZ529" s="184"/>
      <c r="HA529" s="184"/>
      <c r="HB529" s="184"/>
      <c r="HC529" s="184"/>
      <c r="HD529" s="184"/>
      <c r="HE529" s="184"/>
      <c r="HF529" s="184"/>
      <c r="HG529" s="184"/>
      <c r="HH529" s="184"/>
      <c r="HI529" s="184"/>
      <c r="HJ529" s="184"/>
      <c r="HK529" s="184"/>
      <c r="HL529" s="184"/>
      <c r="HM529" s="184"/>
      <c r="HN529" s="184"/>
      <c r="HO529" s="184"/>
      <c r="HP529" s="184"/>
      <c r="HQ529" s="184"/>
      <c r="HR529" s="184"/>
      <c r="HS529" s="184"/>
      <c r="HT529" s="184"/>
      <c r="HU529" s="184"/>
      <c r="HV529" s="184"/>
      <c r="HW529" s="184"/>
      <c r="HX529" s="184"/>
      <c r="HY529" s="184"/>
      <c r="HZ529" s="184"/>
      <c r="IA529" s="184"/>
      <c r="IB529" s="184"/>
    </row>
    <row r="530" spans="3:236" ht="13.15" customHeight="1">
      <c r="C530" s="182"/>
      <c r="D530" s="183"/>
      <c r="E530" s="184"/>
      <c r="F530" s="184"/>
      <c r="G530" s="184"/>
      <c r="H530" s="184"/>
      <c r="I530" s="184"/>
      <c r="J530" s="184"/>
      <c r="K530" s="184"/>
      <c r="L530" s="184"/>
      <c r="M530" s="185"/>
      <c r="CM530" s="184"/>
      <c r="CN530" s="184"/>
      <c r="CO530" s="184"/>
      <c r="CP530" s="184"/>
      <c r="CQ530" s="184"/>
      <c r="CR530" s="184"/>
      <c r="CS530" s="184"/>
      <c r="CT530" s="184"/>
      <c r="CU530" s="184"/>
      <c r="CV530" s="184"/>
      <c r="CW530" s="184"/>
      <c r="CX530" s="184"/>
      <c r="CY530" s="184"/>
      <c r="CZ530" s="184"/>
      <c r="DA530" s="184"/>
      <c r="DB530" s="184"/>
      <c r="DC530" s="184"/>
      <c r="DD530" s="184"/>
      <c r="DE530" s="184"/>
      <c r="DF530" s="184"/>
      <c r="DG530" s="184"/>
      <c r="DH530" s="184"/>
      <c r="DI530" s="184"/>
      <c r="DJ530" s="184"/>
      <c r="DK530" s="184"/>
      <c r="DL530" s="184"/>
      <c r="DM530" s="184"/>
      <c r="DN530" s="184"/>
      <c r="DO530" s="184"/>
      <c r="DP530" s="184"/>
      <c r="DQ530" s="184"/>
      <c r="DR530" s="184"/>
      <c r="DS530" s="184"/>
      <c r="DT530" s="184"/>
      <c r="DU530" s="184"/>
      <c r="DV530" s="184"/>
      <c r="DW530" s="184"/>
      <c r="DX530" s="184"/>
      <c r="DY530" s="184"/>
      <c r="DZ530" s="184"/>
      <c r="EA530" s="184"/>
      <c r="EB530" s="184"/>
      <c r="EC530" s="184"/>
      <c r="ED530" s="184"/>
      <c r="EE530" s="184"/>
      <c r="EF530" s="184"/>
      <c r="EG530" s="184"/>
      <c r="EH530" s="184"/>
      <c r="EI530" s="184"/>
      <c r="EJ530" s="184"/>
      <c r="EK530" s="184"/>
      <c r="EL530" s="184"/>
      <c r="EM530" s="184"/>
      <c r="EN530" s="184"/>
      <c r="EO530" s="184"/>
      <c r="EP530" s="184"/>
      <c r="EQ530" s="184"/>
      <c r="ER530" s="184"/>
      <c r="ES530" s="184"/>
      <c r="ET530" s="184"/>
      <c r="EU530" s="184"/>
      <c r="EV530" s="184"/>
      <c r="EW530" s="184"/>
      <c r="EX530" s="184"/>
      <c r="EY530" s="184"/>
      <c r="EZ530" s="184"/>
      <c r="FA530" s="184"/>
      <c r="FB530" s="184"/>
      <c r="FC530" s="184"/>
      <c r="FD530" s="184"/>
      <c r="FE530" s="184"/>
      <c r="FF530" s="184"/>
      <c r="FG530" s="184"/>
      <c r="FH530" s="184"/>
      <c r="FI530" s="184"/>
      <c r="FJ530" s="184"/>
      <c r="FK530" s="184"/>
      <c r="FL530" s="184"/>
      <c r="FM530" s="184"/>
      <c r="FN530" s="184"/>
      <c r="FO530" s="184"/>
      <c r="FP530" s="184"/>
      <c r="FQ530" s="184"/>
      <c r="FR530" s="184"/>
      <c r="FS530" s="184"/>
      <c r="FT530" s="184"/>
      <c r="FU530" s="184"/>
      <c r="FV530" s="184"/>
      <c r="FW530" s="184"/>
      <c r="FX530" s="184"/>
      <c r="FY530" s="184"/>
      <c r="FZ530" s="184"/>
      <c r="GA530" s="184"/>
      <c r="GB530" s="184"/>
      <c r="GC530" s="184"/>
      <c r="GD530" s="184"/>
      <c r="GE530" s="184"/>
      <c r="GF530" s="184"/>
      <c r="GG530" s="184"/>
      <c r="GH530" s="184"/>
      <c r="GI530" s="184"/>
      <c r="GJ530" s="184"/>
      <c r="GK530" s="184"/>
      <c r="GL530" s="184"/>
      <c r="GM530" s="184"/>
      <c r="GN530" s="184"/>
      <c r="GO530" s="184"/>
      <c r="GP530" s="184"/>
      <c r="GQ530" s="184"/>
      <c r="GR530" s="184"/>
      <c r="GS530" s="184"/>
      <c r="GT530" s="184"/>
      <c r="GU530" s="184"/>
      <c r="GV530" s="184"/>
      <c r="GW530" s="184"/>
      <c r="GX530" s="184"/>
      <c r="GY530" s="184"/>
      <c r="GZ530" s="184"/>
      <c r="HA530" s="184"/>
      <c r="HB530" s="184"/>
      <c r="HC530" s="184"/>
      <c r="HD530" s="184"/>
      <c r="HE530" s="184"/>
      <c r="HF530" s="184"/>
      <c r="HG530" s="184"/>
      <c r="HH530" s="184"/>
      <c r="HI530" s="184"/>
      <c r="HJ530" s="184"/>
      <c r="HK530" s="184"/>
      <c r="HL530" s="184"/>
      <c r="HM530" s="184"/>
      <c r="HN530" s="184"/>
      <c r="HO530" s="184"/>
      <c r="HP530" s="184"/>
      <c r="HQ530" s="184"/>
      <c r="HR530" s="184"/>
      <c r="HS530" s="184"/>
      <c r="HT530" s="184"/>
      <c r="HU530" s="184"/>
      <c r="HV530" s="184"/>
      <c r="HW530" s="184"/>
      <c r="HX530" s="184"/>
      <c r="HY530" s="184"/>
      <c r="HZ530" s="184"/>
      <c r="IA530" s="184"/>
      <c r="IB530" s="184"/>
    </row>
    <row r="531" spans="3:236" ht="13.15" customHeight="1">
      <c r="C531" s="182"/>
      <c r="D531" s="183"/>
      <c r="E531" s="184"/>
      <c r="F531" s="184"/>
      <c r="G531" s="184"/>
      <c r="H531" s="184"/>
      <c r="I531" s="184"/>
      <c r="J531" s="184"/>
      <c r="K531" s="184"/>
      <c r="L531" s="184"/>
      <c r="M531" s="185"/>
      <c r="CM531" s="184"/>
      <c r="CN531" s="184"/>
      <c r="CO531" s="184"/>
      <c r="CP531" s="184"/>
      <c r="CQ531" s="184"/>
      <c r="CR531" s="184"/>
      <c r="CS531" s="184"/>
      <c r="CT531" s="184"/>
      <c r="CU531" s="184"/>
      <c r="CV531" s="184"/>
      <c r="CW531" s="184"/>
      <c r="CX531" s="184"/>
      <c r="CY531" s="184"/>
      <c r="CZ531" s="184"/>
      <c r="DA531" s="184"/>
      <c r="DB531" s="184"/>
      <c r="DC531" s="184"/>
      <c r="DD531" s="184"/>
      <c r="DE531" s="184"/>
      <c r="DF531" s="184"/>
      <c r="DG531" s="184"/>
      <c r="DH531" s="184"/>
      <c r="DI531" s="184"/>
      <c r="DJ531" s="184"/>
      <c r="DK531" s="184"/>
      <c r="DL531" s="184"/>
      <c r="DM531" s="184"/>
      <c r="DN531" s="184"/>
      <c r="DO531" s="184"/>
      <c r="DP531" s="184"/>
      <c r="DQ531" s="184"/>
      <c r="DR531" s="184"/>
      <c r="DS531" s="184"/>
      <c r="DT531" s="184"/>
      <c r="DU531" s="184"/>
      <c r="DV531" s="184"/>
      <c r="DW531" s="184"/>
      <c r="DX531" s="184"/>
      <c r="DY531" s="184"/>
      <c r="DZ531" s="184"/>
      <c r="EA531" s="184"/>
      <c r="EB531" s="184"/>
      <c r="EC531" s="184"/>
      <c r="ED531" s="184"/>
      <c r="EE531" s="184"/>
      <c r="EF531" s="184"/>
      <c r="EG531" s="184"/>
      <c r="EH531" s="184"/>
      <c r="EI531" s="184"/>
      <c r="EJ531" s="184"/>
      <c r="EK531" s="184"/>
      <c r="EL531" s="184"/>
      <c r="EM531" s="184"/>
      <c r="EN531" s="184"/>
      <c r="EO531" s="184"/>
      <c r="EP531" s="184"/>
      <c r="EQ531" s="184"/>
      <c r="ER531" s="184"/>
      <c r="ES531" s="184"/>
      <c r="ET531" s="184"/>
      <c r="EU531" s="184"/>
      <c r="EV531" s="184"/>
      <c r="EW531" s="184"/>
      <c r="EX531" s="184"/>
      <c r="EY531" s="184"/>
      <c r="EZ531" s="184"/>
      <c r="FA531" s="184"/>
      <c r="FB531" s="184"/>
      <c r="FC531" s="184"/>
      <c r="FD531" s="184"/>
      <c r="FE531" s="184"/>
      <c r="FF531" s="184"/>
      <c r="FG531" s="184"/>
      <c r="FH531" s="184"/>
      <c r="FI531" s="184"/>
      <c r="FJ531" s="184"/>
      <c r="FK531" s="184"/>
      <c r="FL531" s="184"/>
      <c r="FM531" s="184"/>
      <c r="FN531" s="184"/>
      <c r="FO531" s="184"/>
      <c r="FP531" s="184"/>
      <c r="FQ531" s="184"/>
      <c r="FR531" s="184"/>
      <c r="FS531" s="184"/>
      <c r="FT531" s="184"/>
      <c r="FU531" s="184"/>
      <c r="FV531" s="184"/>
      <c r="FW531" s="184"/>
      <c r="FX531" s="184"/>
      <c r="FY531" s="184"/>
      <c r="FZ531" s="184"/>
      <c r="GA531" s="184"/>
      <c r="GB531" s="184"/>
      <c r="GC531" s="184"/>
      <c r="GD531" s="184"/>
      <c r="GE531" s="184"/>
      <c r="GF531" s="184"/>
      <c r="GG531" s="184"/>
      <c r="GH531" s="184"/>
      <c r="GI531" s="184"/>
      <c r="GJ531" s="184"/>
      <c r="GK531" s="184"/>
      <c r="GL531" s="184"/>
      <c r="GM531" s="184"/>
      <c r="GN531" s="184"/>
      <c r="GO531" s="184"/>
      <c r="GP531" s="184"/>
      <c r="GQ531" s="184"/>
      <c r="GR531" s="184"/>
      <c r="GS531" s="184"/>
      <c r="GT531" s="184"/>
      <c r="GU531" s="184"/>
      <c r="GV531" s="184"/>
      <c r="GW531" s="184"/>
      <c r="GX531" s="184"/>
      <c r="GY531" s="184"/>
      <c r="GZ531" s="184"/>
      <c r="HA531" s="184"/>
      <c r="HB531" s="184"/>
      <c r="HC531" s="184"/>
      <c r="HD531" s="184"/>
      <c r="HE531" s="184"/>
      <c r="HF531" s="184"/>
      <c r="HG531" s="184"/>
      <c r="HH531" s="184"/>
      <c r="HI531" s="184"/>
      <c r="HJ531" s="184"/>
      <c r="HK531" s="184"/>
      <c r="HL531" s="184"/>
      <c r="HM531" s="184"/>
      <c r="HN531" s="184"/>
      <c r="HO531" s="184"/>
      <c r="HP531" s="184"/>
      <c r="HQ531" s="184"/>
      <c r="HR531" s="184"/>
      <c r="HS531" s="184"/>
      <c r="HT531" s="184"/>
      <c r="HU531" s="184"/>
      <c r="HV531" s="184"/>
      <c r="HW531" s="184"/>
      <c r="HX531" s="184"/>
      <c r="HY531" s="184"/>
      <c r="HZ531" s="184"/>
      <c r="IA531" s="184"/>
      <c r="IB531" s="184"/>
    </row>
    <row r="532" spans="3:236" ht="13.15" customHeight="1">
      <c r="C532" s="182"/>
      <c r="D532" s="183"/>
      <c r="E532" s="184"/>
      <c r="F532" s="184"/>
      <c r="G532" s="184"/>
      <c r="H532" s="184"/>
      <c r="I532" s="184"/>
      <c r="J532" s="184"/>
      <c r="K532" s="184"/>
      <c r="L532" s="184"/>
      <c r="M532" s="185"/>
      <c r="CM532" s="184"/>
      <c r="CN532" s="184"/>
      <c r="CO532" s="184"/>
      <c r="CP532" s="184"/>
      <c r="CQ532" s="184"/>
      <c r="CR532" s="184"/>
      <c r="CS532" s="184"/>
      <c r="CT532" s="184"/>
      <c r="CU532" s="184"/>
      <c r="CV532" s="184"/>
      <c r="CW532" s="184"/>
      <c r="CX532" s="184"/>
      <c r="CY532" s="184"/>
      <c r="CZ532" s="184"/>
      <c r="DA532" s="184"/>
      <c r="DB532" s="184"/>
      <c r="DC532" s="184"/>
      <c r="DD532" s="184"/>
      <c r="DE532" s="184"/>
      <c r="DF532" s="184"/>
      <c r="DG532" s="184"/>
      <c r="DH532" s="184"/>
      <c r="DI532" s="184"/>
      <c r="DJ532" s="184"/>
      <c r="DK532" s="184"/>
      <c r="DL532" s="184"/>
      <c r="DM532" s="184"/>
      <c r="DN532" s="184"/>
      <c r="DO532" s="184"/>
      <c r="DP532" s="184"/>
      <c r="DQ532" s="184"/>
      <c r="DR532" s="184"/>
      <c r="DS532" s="184"/>
      <c r="DT532" s="184"/>
      <c r="DU532" s="184"/>
      <c r="DV532" s="184"/>
      <c r="DW532" s="184"/>
      <c r="DX532" s="184"/>
      <c r="DY532" s="184"/>
      <c r="DZ532" s="184"/>
      <c r="EA532" s="184"/>
      <c r="EB532" s="184"/>
      <c r="EC532" s="184"/>
      <c r="ED532" s="184"/>
      <c r="EE532" s="184"/>
      <c r="EF532" s="184"/>
      <c r="EG532" s="184"/>
      <c r="EH532" s="184"/>
      <c r="EI532" s="184"/>
      <c r="EJ532" s="184"/>
      <c r="EK532" s="184"/>
      <c r="EL532" s="184"/>
      <c r="EM532" s="184"/>
      <c r="EN532" s="184"/>
      <c r="EO532" s="184"/>
      <c r="EP532" s="184"/>
      <c r="EQ532" s="184"/>
      <c r="ER532" s="184"/>
      <c r="ES532" s="184"/>
      <c r="ET532" s="184"/>
      <c r="EU532" s="184"/>
      <c r="EV532" s="184"/>
      <c r="EW532" s="184"/>
      <c r="EX532" s="184"/>
      <c r="EY532" s="184"/>
      <c r="EZ532" s="184"/>
      <c r="FA532" s="184"/>
      <c r="FB532" s="184"/>
      <c r="FC532" s="184"/>
      <c r="FD532" s="184"/>
      <c r="FE532" s="184"/>
      <c r="FF532" s="184"/>
      <c r="FG532" s="184"/>
      <c r="FH532" s="184"/>
      <c r="FI532" s="184"/>
      <c r="FJ532" s="184"/>
      <c r="FK532" s="184"/>
      <c r="FL532" s="184"/>
      <c r="FM532" s="184"/>
      <c r="FN532" s="184"/>
      <c r="FO532" s="184"/>
      <c r="FP532" s="184"/>
      <c r="FQ532" s="184"/>
      <c r="FR532" s="184"/>
      <c r="FS532" s="184"/>
      <c r="FT532" s="184"/>
      <c r="FU532" s="184"/>
      <c r="FV532" s="184"/>
      <c r="FW532" s="184"/>
      <c r="FX532" s="184"/>
      <c r="FY532" s="184"/>
      <c r="FZ532" s="184"/>
      <c r="GA532" s="184"/>
      <c r="GB532" s="184"/>
      <c r="GC532" s="184"/>
      <c r="GD532" s="184"/>
      <c r="GE532" s="184"/>
      <c r="GF532" s="184"/>
      <c r="GG532" s="184"/>
      <c r="GH532" s="184"/>
      <c r="GI532" s="184"/>
      <c r="GJ532" s="184"/>
      <c r="GK532" s="184"/>
      <c r="GL532" s="184"/>
      <c r="GM532" s="184"/>
      <c r="GN532" s="184"/>
      <c r="GO532" s="184"/>
      <c r="GP532" s="184"/>
      <c r="GQ532" s="184"/>
      <c r="GR532" s="184"/>
      <c r="GS532" s="184"/>
      <c r="GT532" s="184"/>
      <c r="GU532" s="184"/>
      <c r="GV532" s="184"/>
      <c r="GW532" s="184"/>
      <c r="GX532" s="184"/>
      <c r="GY532" s="184"/>
      <c r="GZ532" s="184"/>
      <c r="HA532" s="184"/>
      <c r="HB532" s="184"/>
      <c r="HC532" s="184"/>
      <c r="HD532" s="184"/>
      <c r="HE532" s="184"/>
      <c r="HF532" s="184"/>
      <c r="HG532" s="184"/>
      <c r="HH532" s="184"/>
      <c r="HI532" s="184"/>
      <c r="HJ532" s="184"/>
      <c r="HK532" s="184"/>
      <c r="HL532" s="184"/>
      <c r="HM532" s="184"/>
      <c r="HN532" s="184"/>
      <c r="HO532" s="184"/>
      <c r="HP532" s="184"/>
      <c r="HQ532" s="184"/>
      <c r="HR532" s="184"/>
      <c r="HS532" s="184"/>
      <c r="HT532" s="184"/>
      <c r="HU532" s="184"/>
      <c r="HV532" s="184"/>
      <c r="HW532" s="184"/>
      <c r="HX532" s="184"/>
      <c r="HY532" s="184"/>
      <c r="HZ532" s="184"/>
      <c r="IA532" s="184"/>
      <c r="IB532" s="184"/>
    </row>
    <row r="533" spans="3:236" ht="13.15" customHeight="1">
      <c r="C533" s="182"/>
      <c r="D533" s="183"/>
      <c r="E533" s="184"/>
      <c r="F533" s="184"/>
      <c r="G533" s="184"/>
      <c r="H533" s="184"/>
      <c r="I533" s="184"/>
      <c r="J533" s="184"/>
      <c r="K533" s="184"/>
      <c r="L533" s="184"/>
      <c r="M533" s="185"/>
      <c r="CM533" s="184"/>
      <c r="CN533" s="184"/>
      <c r="CO533" s="184"/>
      <c r="CP533" s="184"/>
      <c r="CQ533" s="184"/>
      <c r="CR533" s="184"/>
      <c r="CS533" s="184"/>
      <c r="CT533" s="184"/>
      <c r="CU533" s="184"/>
      <c r="CV533" s="184"/>
      <c r="CW533" s="184"/>
      <c r="CX533" s="184"/>
      <c r="CY533" s="184"/>
      <c r="CZ533" s="184"/>
      <c r="DA533" s="184"/>
      <c r="DB533" s="184"/>
      <c r="DC533" s="184"/>
      <c r="DD533" s="184"/>
      <c r="DE533" s="184"/>
      <c r="DF533" s="184"/>
      <c r="DG533" s="184"/>
      <c r="DH533" s="184"/>
      <c r="DI533" s="184"/>
      <c r="DJ533" s="184"/>
      <c r="DK533" s="184"/>
      <c r="DL533" s="184"/>
      <c r="DM533" s="184"/>
      <c r="DN533" s="184"/>
      <c r="DO533" s="184"/>
      <c r="DP533" s="184"/>
      <c r="DQ533" s="184"/>
      <c r="DR533" s="184"/>
      <c r="DS533" s="184"/>
      <c r="DT533" s="184"/>
      <c r="DU533" s="184"/>
      <c r="DV533" s="184"/>
      <c r="DW533" s="184"/>
      <c r="DX533" s="184"/>
      <c r="DY533" s="184"/>
      <c r="DZ533" s="184"/>
      <c r="EA533" s="184"/>
      <c r="EB533" s="184"/>
      <c r="EC533" s="184"/>
      <c r="ED533" s="184"/>
      <c r="EE533" s="184"/>
      <c r="EF533" s="184"/>
      <c r="EG533" s="184"/>
      <c r="EH533" s="184"/>
      <c r="EI533" s="184"/>
      <c r="EJ533" s="184"/>
      <c r="EK533" s="184"/>
      <c r="EL533" s="184"/>
      <c r="EM533" s="184"/>
      <c r="EN533" s="184"/>
      <c r="EO533" s="184"/>
      <c r="EP533" s="184"/>
      <c r="EQ533" s="184"/>
      <c r="ER533" s="184"/>
      <c r="ES533" s="184"/>
      <c r="ET533" s="184"/>
      <c r="EU533" s="184"/>
      <c r="EV533" s="184"/>
      <c r="EW533" s="184"/>
      <c r="EX533" s="184"/>
      <c r="EY533" s="184"/>
      <c r="EZ533" s="184"/>
      <c r="FA533" s="184"/>
      <c r="FB533" s="184"/>
      <c r="FC533" s="184"/>
      <c r="FD533" s="184"/>
      <c r="FE533" s="184"/>
      <c r="FF533" s="184"/>
      <c r="FG533" s="184"/>
      <c r="FH533" s="184"/>
      <c r="FI533" s="184"/>
      <c r="FJ533" s="184"/>
      <c r="FK533" s="184"/>
      <c r="FL533" s="184"/>
      <c r="FM533" s="184"/>
      <c r="FN533" s="184"/>
      <c r="FO533" s="184"/>
      <c r="FP533" s="184"/>
      <c r="FQ533" s="184"/>
      <c r="FR533" s="184"/>
      <c r="FS533" s="184"/>
      <c r="FT533" s="184"/>
      <c r="FU533" s="184"/>
      <c r="FV533" s="184"/>
      <c r="FW533" s="184"/>
      <c r="FX533" s="184"/>
      <c r="FY533" s="184"/>
      <c r="FZ533" s="184"/>
      <c r="GA533" s="184"/>
      <c r="GB533" s="184"/>
      <c r="GC533" s="184"/>
      <c r="GD533" s="184"/>
      <c r="GE533" s="184"/>
      <c r="GF533" s="184"/>
      <c r="GG533" s="184"/>
      <c r="GH533" s="184"/>
      <c r="GI533" s="184"/>
      <c r="GJ533" s="184"/>
      <c r="GK533" s="184"/>
      <c r="GL533" s="184"/>
      <c r="GM533" s="184"/>
      <c r="GN533" s="184"/>
      <c r="GO533" s="184"/>
      <c r="GP533" s="184"/>
      <c r="GQ533" s="184"/>
      <c r="GR533" s="184"/>
      <c r="GS533" s="184"/>
      <c r="GT533" s="184"/>
      <c r="GU533" s="184"/>
      <c r="GV533" s="184"/>
      <c r="GW533" s="184"/>
      <c r="GX533" s="184"/>
      <c r="GY533" s="184"/>
      <c r="GZ533" s="184"/>
      <c r="HA533" s="184"/>
      <c r="HB533" s="184"/>
      <c r="HC533" s="184"/>
      <c r="HD533" s="184"/>
      <c r="HE533" s="184"/>
      <c r="HF533" s="184"/>
      <c r="HG533" s="184"/>
      <c r="HH533" s="184"/>
      <c r="HI533" s="184"/>
      <c r="HJ533" s="184"/>
      <c r="HK533" s="184"/>
      <c r="HL533" s="184"/>
      <c r="HM533" s="184"/>
      <c r="HN533" s="184"/>
      <c r="HO533" s="184"/>
      <c r="HP533" s="184"/>
      <c r="HQ533" s="184"/>
      <c r="HR533" s="184"/>
      <c r="HS533" s="184"/>
      <c r="HT533" s="184"/>
      <c r="HU533" s="184"/>
      <c r="HV533" s="184"/>
      <c r="HW533" s="184"/>
      <c r="HX533" s="184"/>
      <c r="HY533" s="184"/>
      <c r="HZ533" s="184"/>
      <c r="IA533" s="184"/>
      <c r="IB533" s="184"/>
    </row>
    <row r="534" spans="3:236" ht="13.15" customHeight="1">
      <c r="C534" s="182"/>
      <c r="D534" s="183"/>
      <c r="E534" s="184"/>
      <c r="F534" s="184"/>
      <c r="G534" s="184"/>
      <c r="H534" s="184"/>
      <c r="I534" s="184"/>
      <c r="J534" s="184"/>
      <c r="K534" s="184"/>
      <c r="L534" s="184"/>
      <c r="M534" s="185"/>
      <c r="CM534" s="184"/>
      <c r="CN534" s="184"/>
      <c r="CO534" s="184"/>
      <c r="CP534" s="184"/>
      <c r="CQ534" s="184"/>
      <c r="CR534" s="184"/>
      <c r="CS534" s="184"/>
      <c r="CT534" s="184"/>
      <c r="CU534" s="184"/>
      <c r="CV534" s="184"/>
      <c r="CW534" s="184"/>
      <c r="CX534" s="184"/>
      <c r="CY534" s="184"/>
      <c r="CZ534" s="184"/>
      <c r="DA534" s="184"/>
      <c r="DB534" s="184"/>
      <c r="DC534" s="184"/>
      <c r="DD534" s="184"/>
      <c r="DE534" s="184"/>
      <c r="DF534" s="184"/>
      <c r="DG534" s="184"/>
      <c r="DH534" s="184"/>
      <c r="DI534" s="184"/>
      <c r="DJ534" s="184"/>
      <c r="DK534" s="184"/>
      <c r="DL534" s="184"/>
      <c r="DM534" s="184"/>
      <c r="DN534" s="184"/>
      <c r="DO534" s="184"/>
      <c r="DP534" s="184"/>
      <c r="DQ534" s="184"/>
      <c r="DR534" s="184"/>
      <c r="DS534" s="184"/>
      <c r="DT534" s="184"/>
      <c r="DU534" s="184"/>
      <c r="DV534" s="184"/>
      <c r="DW534" s="184"/>
      <c r="DX534" s="184"/>
      <c r="DY534" s="184"/>
      <c r="DZ534" s="184"/>
      <c r="EA534" s="184"/>
      <c r="EB534" s="184"/>
      <c r="EC534" s="184"/>
      <c r="ED534" s="184"/>
      <c r="EE534" s="184"/>
      <c r="EF534" s="184"/>
      <c r="EG534" s="184"/>
      <c r="EH534" s="184"/>
      <c r="EI534" s="184"/>
      <c r="EJ534" s="184"/>
      <c r="EK534" s="184"/>
      <c r="EL534" s="184"/>
      <c r="EM534" s="184"/>
      <c r="EN534" s="184"/>
      <c r="EO534" s="184"/>
      <c r="EP534" s="184"/>
      <c r="EQ534" s="184"/>
      <c r="ER534" s="184"/>
      <c r="ES534" s="184"/>
      <c r="ET534" s="184"/>
      <c r="EU534" s="184"/>
      <c r="EV534" s="184"/>
      <c r="EW534" s="184"/>
      <c r="EX534" s="184"/>
      <c r="EY534" s="184"/>
      <c r="EZ534" s="184"/>
      <c r="FA534" s="184"/>
      <c r="FB534" s="184"/>
      <c r="FC534" s="184"/>
      <c r="FD534" s="184"/>
      <c r="FE534" s="184"/>
      <c r="FF534" s="184"/>
      <c r="FG534" s="184"/>
      <c r="FH534" s="184"/>
      <c r="FI534" s="184"/>
      <c r="FJ534" s="184"/>
      <c r="FK534" s="184"/>
      <c r="FL534" s="184"/>
      <c r="FM534" s="184"/>
      <c r="FN534" s="184"/>
      <c r="FO534" s="184"/>
      <c r="FP534" s="184"/>
      <c r="FQ534" s="184"/>
      <c r="FR534" s="184"/>
      <c r="FS534" s="184"/>
      <c r="FT534" s="184"/>
      <c r="FU534" s="184"/>
      <c r="FV534" s="184"/>
      <c r="FW534" s="184"/>
      <c r="FX534" s="184"/>
      <c r="FY534" s="184"/>
      <c r="FZ534" s="184"/>
      <c r="GA534" s="184"/>
      <c r="GB534" s="184"/>
      <c r="GC534" s="184"/>
      <c r="GD534" s="184"/>
      <c r="GE534" s="184"/>
      <c r="GF534" s="184"/>
      <c r="GG534" s="184"/>
      <c r="GH534" s="184"/>
      <c r="GI534" s="184"/>
      <c r="GJ534" s="184"/>
      <c r="GK534" s="184"/>
      <c r="GL534" s="184"/>
      <c r="GM534" s="184"/>
      <c r="GN534" s="184"/>
      <c r="GO534" s="184"/>
      <c r="GP534" s="184"/>
      <c r="GQ534" s="184"/>
      <c r="GR534" s="184"/>
      <c r="GS534" s="184"/>
      <c r="GT534" s="184"/>
      <c r="GU534" s="184"/>
      <c r="GV534" s="184"/>
      <c r="GW534" s="184"/>
      <c r="GX534" s="184"/>
      <c r="GY534" s="184"/>
      <c r="GZ534" s="184"/>
      <c r="HA534" s="184"/>
      <c r="HB534" s="184"/>
      <c r="HC534" s="184"/>
      <c r="HD534" s="184"/>
      <c r="HE534" s="184"/>
      <c r="HF534" s="184"/>
      <c r="HG534" s="184"/>
      <c r="HH534" s="184"/>
      <c r="HI534" s="184"/>
      <c r="HJ534" s="184"/>
      <c r="HK534" s="184"/>
      <c r="HL534" s="184"/>
      <c r="HM534" s="184"/>
      <c r="HN534" s="184"/>
      <c r="HO534" s="184"/>
      <c r="HP534" s="184"/>
      <c r="HQ534" s="184"/>
      <c r="HR534" s="184"/>
      <c r="HS534" s="184"/>
      <c r="HT534" s="184"/>
      <c r="HU534" s="184"/>
      <c r="HV534" s="184"/>
      <c r="HW534" s="184"/>
      <c r="HX534" s="184"/>
      <c r="HY534" s="184"/>
      <c r="HZ534" s="184"/>
      <c r="IA534" s="184"/>
      <c r="IB534" s="184"/>
    </row>
    <row r="535" spans="3:236" ht="13.15" customHeight="1">
      <c r="C535" s="182"/>
      <c r="D535" s="183"/>
      <c r="E535" s="184"/>
      <c r="F535" s="184"/>
      <c r="G535" s="184"/>
      <c r="H535" s="184"/>
      <c r="I535" s="184"/>
      <c r="J535" s="184"/>
      <c r="K535" s="184"/>
      <c r="L535" s="184"/>
      <c r="M535" s="185"/>
      <c r="CM535" s="184"/>
      <c r="CN535" s="184"/>
      <c r="CO535" s="184"/>
      <c r="CP535" s="184"/>
      <c r="CQ535" s="184"/>
      <c r="CR535" s="184"/>
      <c r="CS535" s="184"/>
      <c r="CT535" s="184"/>
      <c r="CU535" s="184"/>
      <c r="CV535" s="184"/>
      <c r="CW535" s="184"/>
      <c r="CX535" s="184"/>
      <c r="CY535" s="184"/>
      <c r="CZ535" s="184"/>
      <c r="DA535" s="184"/>
      <c r="DB535" s="184"/>
      <c r="DC535" s="184"/>
      <c r="DD535" s="184"/>
      <c r="DE535" s="184"/>
      <c r="DF535" s="184"/>
      <c r="DG535" s="184"/>
      <c r="DH535" s="184"/>
      <c r="DI535" s="184"/>
      <c r="DJ535" s="184"/>
      <c r="DK535" s="184"/>
      <c r="DL535" s="184"/>
      <c r="DM535" s="184"/>
      <c r="DN535" s="184"/>
      <c r="DO535" s="184"/>
      <c r="DP535" s="184"/>
      <c r="DQ535" s="184"/>
      <c r="DR535" s="184"/>
      <c r="DS535" s="184"/>
      <c r="DT535" s="184"/>
      <c r="DU535" s="184"/>
      <c r="DV535" s="184"/>
      <c r="DW535" s="184"/>
      <c r="DX535" s="184"/>
      <c r="DY535" s="184"/>
      <c r="DZ535" s="184"/>
      <c r="EA535" s="184"/>
      <c r="EB535" s="184"/>
      <c r="EC535" s="184"/>
      <c r="ED535" s="184"/>
      <c r="EE535" s="184"/>
      <c r="EF535" s="184"/>
      <c r="EG535" s="184"/>
      <c r="EH535" s="184"/>
      <c r="EI535" s="184"/>
      <c r="EJ535" s="184"/>
      <c r="EK535" s="184"/>
      <c r="EL535" s="184"/>
      <c r="EM535" s="184"/>
      <c r="EN535" s="184"/>
      <c r="EO535" s="184"/>
      <c r="EP535" s="184"/>
      <c r="EQ535" s="184"/>
      <c r="ER535" s="184"/>
      <c r="ES535" s="184"/>
      <c r="ET535" s="184"/>
      <c r="EU535" s="184"/>
      <c r="EV535" s="184"/>
      <c r="EW535" s="184"/>
      <c r="EX535" s="184"/>
      <c r="EY535" s="184"/>
      <c r="EZ535" s="184"/>
      <c r="FA535" s="184"/>
      <c r="FB535" s="184"/>
      <c r="FC535" s="184"/>
      <c r="FD535" s="184"/>
      <c r="FE535" s="184"/>
      <c r="FF535" s="184"/>
      <c r="FG535" s="184"/>
      <c r="FH535" s="184"/>
      <c r="FI535" s="184"/>
      <c r="FJ535" s="184"/>
      <c r="FK535" s="184"/>
      <c r="FL535" s="184"/>
      <c r="FM535" s="184"/>
      <c r="FN535" s="184"/>
      <c r="FO535" s="184"/>
      <c r="FP535" s="184"/>
      <c r="FQ535" s="184"/>
      <c r="FR535" s="184"/>
      <c r="FS535" s="184"/>
      <c r="FT535" s="184"/>
      <c r="FU535" s="184"/>
      <c r="FV535" s="184"/>
      <c r="FW535" s="184"/>
      <c r="FX535" s="184"/>
      <c r="FY535" s="184"/>
      <c r="FZ535" s="184"/>
      <c r="GA535" s="184"/>
      <c r="GB535" s="184"/>
      <c r="GC535" s="184"/>
      <c r="GD535" s="184"/>
      <c r="GE535" s="184"/>
      <c r="GF535" s="184"/>
      <c r="GG535" s="184"/>
      <c r="GH535" s="184"/>
      <c r="GI535" s="184"/>
      <c r="GJ535" s="184"/>
      <c r="GK535" s="184"/>
      <c r="GL535" s="184"/>
      <c r="GM535" s="184"/>
      <c r="GN535" s="184"/>
      <c r="GO535" s="184"/>
      <c r="GP535" s="184"/>
      <c r="GQ535" s="184"/>
      <c r="GR535" s="184"/>
      <c r="GS535" s="184"/>
      <c r="GT535" s="184"/>
      <c r="GU535" s="184"/>
      <c r="GV535" s="184"/>
      <c r="GW535" s="184"/>
      <c r="GX535" s="184"/>
      <c r="GY535" s="184"/>
      <c r="GZ535" s="184"/>
      <c r="HA535" s="184"/>
      <c r="HB535" s="184"/>
      <c r="HC535" s="184"/>
      <c r="HD535" s="184"/>
      <c r="HE535" s="184"/>
      <c r="HF535" s="184"/>
      <c r="HG535" s="184"/>
      <c r="HH535" s="184"/>
      <c r="HI535" s="184"/>
      <c r="HJ535" s="184"/>
      <c r="HK535" s="184"/>
      <c r="HL535" s="184"/>
      <c r="HM535" s="184"/>
      <c r="HN535" s="184"/>
      <c r="HO535" s="184"/>
      <c r="HP535" s="184"/>
      <c r="HQ535" s="184"/>
      <c r="HR535" s="184"/>
      <c r="HS535" s="184"/>
      <c r="HT535" s="184"/>
      <c r="HU535" s="184"/>
      <c r="HV535" s="184"/>
      <c r="HW535" s="184"/>
      <c r="HX535" s="184"/>
      <c r="HY535" s="184"/>
      <c r="HZ535" s="184"/>
      <c r="IA535" s="184"/>
      <c r="IB535" s="184"/>
    </row>
    <row r="536" spans="3:236" ht="13.15" customHeight="1">
      <c r="C536" s="182"/>
      <c r="D536" s="183"/>
      <c r="E536" s="184"/>
      <c r="F536" s="184"/>
      <c r="G536" s="184"/>
      <c r="H536" s="184"/>
      <c r="I536" s="184"/>
      <c r="J536" s="184"/>
      <c r="K536" s="184"/>
      <c r="L536" s="184"/>
      <c r="M536" s="185"/>
      <c r="CM536" s="184"/>
      <c r="CN536" s="184"/>
      <c r="CO536" s="184"/>
      <c r="CP536" s="184"/>
      <c r="CQ536" s="184"/>
      <c r="CR536" s="184"/>
      <c r="CS536" s="184"/>
      <c r="CT536" s="184"/>
      <c r="CU536" s="184"/>
      <c r="CV536" s="184"/>
      <c r="CW536" s="184"/>
      <c r="CX536" s="184"/>
      <c r="CY536" s="184"/>
      <c r="CZ536" s="184"/>
      <c r="DA536" s="184"/>
      <c r="DB536" s="184"/>
      <c r="DC536" s="184"/>
      <c r="DD536" s="184"/>
      <c r="DE536" s="184"/>
      <c r="DF536" s="184"/>
      <c r="DG536" s="184"/>
      <c r="DH536" s="184"/>
      <c r="DI536" s="184"/>
      <c r="DJ536" s="184"/>
      <c r="DK536" s="184"/>
      <c r="DL536" s="184"/>
      <c r="DM536" s="184"/>
      <c r="DN536" s="184"/>
      <c r="DO536" s="184"/>
      <c r="DP536" s="184"/>
      <c r="DQ536" s="184"/>
      <c r="DR536" s="184"/>
      <c r="DS536" s="184"/>
      <c r="DT536" s="184"/>
      <c r="DU536" s="184"/>
      <c r="DV536" s="184"/>
      <c r="DW536" s="184"/>
      <c r="DX536" s="184"/>
      <c r="DY536" s="184"/>
      <c r="DZ536" s="184"/>
      <c r="EA536" s="184"/>
      <c r="EB536" s="184"/>
      <c r="EC536" s="184"/>
      <c r="ED536" s="184"/>
      <c r="EE536" s="184"/>
      <c r="EF536" s="184"/>
      <c r="EG536" s="184"/>
      <c r="EH536" s="184"/>
      <c r="EI536" s="184"/>
      <c r="EJ536" s="184"/>
      <c r="EK536" s="184"/>
      <c r="EL536" s="184"/>
      <c r="EM536" s="184"/>
      <c r="EN536" s="184"/>
      <c r="EO536" s="184"/>
      <c r="EP536" s="184"/>
      <c r="EQ536" s="184"/>
      <c r="ER536" s="184"/>
      <c r="ES536" s="184"/>
      <c r="ET536" s="184"/>
      <c r="EU536" s="184"/>
      <c r="EV536" s="184"/>
      <c r="EW536" s="184"/>
      <c r="EX536" s="184"/>
      <c r="EY536" s="184"/>
      <c r="EZ536" s="184"/>
      <c r="FA536" s="184"/>
      <c r="FB536" s="184"/>
      <c r="FC536" s="184"/>
      <c r="FD536" s="184"/>
      <c r="FE536" s="184"/>
      <c r="FF536" s="184"/>
      <c r="FG536" s="184"/>
      <c r="FH536" s="184"/>
      <c r="FI536" s="184"/>
      <c r="FJ536" s="184"/>
      <c r="FK536" s="184"/>
      <c r="FL536" s="184"/>
      <c r="FM536" s="184"/>
      <c r="FN536" s="184"/>
      <c r="FO536" s="184"/>
      <c r="FP536" s="184"/>
      <c r="FQ536" s="184"/>
      <c r="FR536" s="184"/>
      <c r="FS536" s="184"/>
      <c r="FT536" s="184"/>
      <c r="FU536" s="184"/>
      <c r="FV536" s="184"/>
      <c r="FW536" s="184"/>
      <c r="FX536" s="184"/>
      <c r="FY536" s="184"/>
      <c r="FZ536" s="184"/>
      <c r="GA536" s="184"/>
      <c r="GB536" s="184"/>
      <c r="GC536" s="184"/>
      <c r="GD536" s="184"/>
      <c r="GE536" s="184"/>
      <c r="GF536" s="184"/>
      <c r="GG536" s="184"/>
      <c r="GH536" s="184"/>
      <c r="GI536" s="184"/>
      <c r="GJ536" s="184"/>
      <c r="GK536" s="184"/>
      <c r="GL536" s="184"/>
      <c r="GM536" s="184"/>
      <c r="GN536" s="184"/>
      <c r="GO536" s="184"/>
      <c r="GP536" s="184"/>
      <c r="GQ536" s="184"/>
      <c r="GR536" s="184"/>
      <c r="GS536" s="184"/>
      <c r="GT536" s="184"/>
      <c r="GU536" s="184"/>
      <c r="GV536" s="184"/>
      <c r="GW536" s="184"/>
      <c r="GX536" s="184"/>
      <c r="GY536" s="184"/>
      <c r="GZ536" s="184"/>
      <c r="HA536" s="184"/>
      <c r="HB536" s="184"/>
      <c r="HC536" s="184"/>
      <c r="HD536" s="184"/>
      <c r="HE536" s="184"/>
      <c r="HF536" s="184"/>
      <c r="HG536" s="184"/>
      <c r="HH536" s="184"/>
      <c r="HI536" s="184"/>
      <c r="HJ536" s="184"/>
      <c r="HK536" s="184"/>
      <c r="HL536" s="184"/>
      <c r="HM536" s="184"/>
      <c r="HN536" s="184"/>
      <c r="HO536" s="184"/>
      <c r="HP536" s="184"/>
      <c r="HQ536" s="184"/>
      <c r="HR536" s="184"/>
      <c r="HS536" s="184"/>
      <c r="HT536" s="184"/>
      <c r="HU536" s="184"/>
      <c r="HV536" s="184"/>
      <c r="HW536" s="184"/>
      <c r="HX536" s="184"/>
      <c r="HY536" s="184"/>
      <c r="HZ536" s="184"/>
      <c r="IA536" s="184"/>
      <c r="IB536" s="184"/>
    </row>
    <row r="537" spans="3:236" ht="13.15" customHeight="1">
      <c r="C537" s="182"/>
      <c r="D537" s="183"/>
      <c r="E537" s="184"/>
      <c r="F537" s="184"/>
      <c r="G537" s="184"/>
      <c r="H537" s="184"/>
      <c r="I537" s="184"/>
      <c r="J537" s="184"/>
      <c r="K537" s="184"/>
      <c r="L537" s="184"/>
      <c r="M537" s="185"/>
      <c r="CM537" s="184"/>
      <c r="CN537" s="184"/>
      <c r="CO537" s="184"/>
      <c r="CP537" s="184"/>
      <c r="CQ537" s="184"/>
      <c r="CR537" s="184"/>
      <c r="CS537" s="184"/>
      <c r="CT537" s="184"/>
      <c r="CU537" s="184"/>
      <c r="CV537" s="184"/>
      <c r="CW537" s="184"/>
      <c r="CX537" s="184"/>
      <c r="CY537" s="184"/>
      <c r="CZ537" s="184"/>
      <c r="DA537" s="184"/>
      <c r="DB537" s="184"/>
      <c r="DC537" s="184"/>
      <c r="DD537" s="184"/>
      <c r="DE537" s="184"/>
      <c r="DF537" s="184"/>
      <c r="DG537" s="184"/>
      <c r="DH537" s="184"/>
      <c r="DI537" s="184"/>
      <c r="DJ537" s="184"/>
      <c r="DK537" s="184"/>
      <c r="DL537" s="184"/>
      <c r="DM537" s="184"/>
      <c r="DN537" s="184"/>
      <c r="DO537" s="184"/>
      <c r="DP537" s="184"/>
      <c r="DQ537" s="184"/>
      <c r="DR537" s="184"/>
      <c r="DS537" s="184"/>
      <c r="DT537" s="184"/>
      <c r="DU537" s="184"/>
      <c r="DV537" s="184"/>
      <c r="DW537" s="184"/>
      <c r="DX537" s="184"/>
      <c r="DY537" s="184"/>
      <c r="DZ537" s="184"/>
      <c r="EA537" s="184"/>
      <c r="EB537" s="184"/>
      <c r="EC537" s="184"/>
      <c r="ED537" s="184"/>
      <c r="EE537" s="184"/>
      <c r="EF537" s="184"/>
      <c r="EG537" s="184"/>
      <c r="EH537" s="184"/>
      <c r="EI537" s="184"/>
      <c r="EJ537" s="184"/>
      <c r="EK537" s="184"/>
      <c r="EL537" s="184"/>
      <c r="EM537" s="184"/>
      <c r="EN537" s="184"/>
      <c r="EO537" s="184"/>
      <c r="EP537" s="184"/>
      <c r="EQ537" s="184"/>
      <c r="ER537" s="184"/>
      <c r="ES537" s="184"/>
      <c r="ET537" s="184"/>
      <c r="EU537" s="184"/>
      <c r="EV537" s="184"/>
      <c r="EW537" s="184"/>
      <c r="EX537" s="184"/>
      <c r="EY537" s="184"/>
      <c r="EZ537" s="184"/>
      <c r="FA537" s="184"/>
      <c r="FB537" s="184"/>
      <c r="FC537" s="184"/>
      <c r="FD537" s="184"/>
      <c r="FE537" s="184"/>
      <c r="FF537" s="184"/>
      <c r="FG537" s="184"/>
      <c r="FH537" s="184"/>
      <c r="FI537" s="184"/>
      <c r="FJ537" s="184"/>
      <c r="FK537" s="184"/>
      <c r="FL537" s="184"/>
      <c r="FM537" s="184"/>
      <c r="FN537" s="184"/>
      <c r="FO537" s="184"/>
      <c r="FP537" s="184"/>
      <c r="FQ537" s="184"/>
      <c r="FR537" s="184"/>
      <c r="FS537" s="184"/>
      <c r="FT537" s="184"/>
      <c r="FU537" s="184"/>
      <c r="FV537" s="184"/>
      <c r="FW537" s="184"/>
      <c r="FX537" s="184"/>
      <c r="FY537" s="184"/>
      <c r="FZ537" s="184"/>
      <c r="GA537" s="184"/>
      <c r="GB537" s="184"/>
      <c r="GC537" s="184"/>
      <c r="GD537" s="184"/>
      <c r="GE537" s="184"/>
      <c r="GF537" s="184"/>
      <c r="GG537" s="184"/>
      <c r="GH537" s="184"/>
      <c r="GI537" s="184"/>
      <c r="GJ537" s="184"/>
      <c r="GK537" s="184"/>
      <c r="GL537" s="184"/>
      <c r="GM537" s="184"/>
      <c r="GN537" s="184"/>
      <c r="GO537" s="184"/>
      <c r="GP537" s="184"/>
      <c r="GQ537" s="184"/>
      <c r="GR537" s="184"/>
      <c r="GS537" s="184"/>
      <c r="GT537" s="184"/>
      <c r="GU537" s="184"/>
      <c r="GV537" s="184"/>
      <c r="GW537" s="184"/>
      <c r="GX537" s="184"/>
      <c r="GY537" s="184"/>
      <c r="GZ537" s="184"/>
      <c r="HA537" s="184"/>
      <c r="HB537" s="184"/>
      <c r="HC537" s="184"/>
      <c r="HD537" s="184"/>
      <c r="HE537" s="184"/>
      <c r="HF537" s="184"/>
      <c r="HG537" s="184"/>
      <c r="HH537" s="184"/>
      <c r="HI537" s="184"/>
      <c r="HJ537" s="184"/>
      <c r="HK537" s="184"/>
      <c r="HL537" s="184"/>
      <c r="HM537" s="184"/>
      <c r="HN537" s="184"/>
      <c r="HO537" s="184"/>
      <c r="HP537" s="184"/>
      <c r="HQ537" s="184"/>
      <c r="HR537" s="184"/>
      <c r="HS537" s="184"/>
      <c r="HT537" s="184"/>
      <c r="HU537" s="184"/>
      <c r="HV537" s="184"/>
      <c r="HW537" s="184"/>
      <c r="HX537" s="184"/>
      <c r="HY537" s="184"/>
      <c r="HZ537" s="184"/>
      <c r="IA537" s="184"/>
      <c r="IB537" s="184"/>
    </row>
    <row r="538" spans="3:236" ht="13.15" customHeight="1">
      <c r="C538" s="182"/>
      <c r="D538" s="183"/>
      <c r="E538" s="184"/>
      <c r="F538" s="184"/>
      <c r="G538" s="184"/>
      <c r="H538" s="184"/>
      <c r="I538" s="184"/>
      <c r="J538" s="184"/>
      <c r="K538" s="184"/>
      <c r="L538" s="184"/>
      <c r="M538" s="185"/>
      <c r="CM538" s="184"/>
      <c r="CN538" s="184"/>
      <c r="CO538" s="184"/>
      <c r="CP538" s="184"/>
      <c r="CQ538" s="184"/>
      <c r="CR538" s="184"/>
      <c r="CS538" s="184"/>
      <c r="CT538" s="184"/>
      <c r="CU538" s="184"/>
      <c r="CV538" s="184"/>
      <c r="CW538" s="184"/>
      <c r="CX538" s="184"/>
      <c r="CY538" s="184"/>
      <c r="CZ538" s="184"/>
      <c r="DA538" s="184"/>
      <c r="DB538" s="184"/>
      <c r="DC538" s="184"/>
      <c r="DD538" s="184"/>
      <c r="DE538" s="184"/>
      <c r="DF538" s="184"/>
      <c r="DG538" s="184"/>
      <c r="DH538" s="184"/>
      <c r="DI538" s="184"/>
      <c r="DJ538" s="184"/>
      <c r="DK538" s="184"/>
      <c r="DL538" s="184"/>
      <c r="DM538" s="184"/>
      <c r="DN538" s="184"/>
      <c r="DO538" s="184"/>
      <c r="DP538" s="184"/>
      <c r="DQ538" s="184"/>
      <c r="DR538" s="184"/>
      <c r="DS538" s="184"/>
      <c r="DT538" s="184"/>
      <c r="DU538" s="184"/>
      <c r="DV538" s="184"/>
      <c r="DW538" s="184"/>
      <c r="DX538" s="184"/>
      <c r="DY538" s="184"/>
      <c r="DZ538" s="184"/>
      <c r="EA538" s="184"/>
      <c r="EB538" s="184"/>
      <c r="EC538" s="184"/>
      <c r="ED538" s="184"/>
      <c r="EE538" s="184"/>
      <c r="EF538" s="184"/>
      <c r="EG538" s="184"/>
      <c r="EH538" s="184"/>
      <c r="EI538" s="184"/>
      <c r="EJ538" s="184"/>
      <c r="EK538" s="184"/>
      <c r="EL538" s="184"/>
      <c r="EM538" s="184"/>
      <c r="EN538" s="184"/>
      <c r="EO538" s="184"/>
      <c r="EP538" s="184"/>
      <c r="EQ538" s="184"/>
      <c r="ER538" s="184"/>
      <c r="ES538" s="184"/>
      <c r="ET538" s="184"/>
      <c r="EU538" s="184"/>
      <c r="EV538" s="184"/>
      <c r="EW538" s="184"/>
      <c r="EX538" s="184"/>
      <c r="EY538" s="184"/>
      <c r="EZ538" s="184"/>
      <c r="FA538" s="184"/>
      <c r="FB538" s="184"/>
      <c r="FC538" s="184"/>
      <c r="FD538" s="184"/>
      <c r="FE538" s="184"/>
      <c r="FF538" s="184"/>
      <c r="FG538" s="184"/>
      <c r="FH538" s="184"/>
      <c r="FI538" s="184"/>
      <c r="FJ538" s="184"/>
      <c r="FK538" s="184"/>
      <c r="FL538" s="184"/>
      <c r="FM538" s="184"/>
      <c r="FN538" s="184"/>
      <c r="FO538" s="184"/>
      <c r="FP538" s="184"/>
      <c r="FQ538" s="184"/>
      <c r="FR538" s="184"/>
      <c r="FS538" s="184"/>
      <c r="FT538" s="184"/>
      <c r="FU538" s="184"/>
      <c r="FV538" s="184"/>
      <c r="FW538" s="184"/>
      <c r="FX538" s="184"/>
      <c r="FY538" s="184"/>
      <c r="FZ538" s="184"/>
      <c r="GA538" s="184"/>
      <c r="GB538" s="184"/>
      <c r="GC538" s="184"/>
      <c r="GD538" s="184"/>
      <c r="GE538" s="184"/>
      <c r="GF538" s="184"/>
      <c r="GG538" s="184"/>
      <c r="GH538" s="184"/>
      <c r="GI538" s="184"/>
      <c r="GJ538" s="184"/>
      <c r="GK538" s="184"/>
      <c r="GL538" s="184"/>
      <c r="GM538" s="184"/>
      <c r="GN538" s="184"/>
      <c r="GO538" s="184"/>
      <c r="GP538" s="184"/>
      <c r="GQ538" s="184"/>
      <c r="GR538" s="184"/>
      <c r="GS538" s="184"/>
      <c r="GT538" s="184"/>
      <c r="GU538" s="184"/>
      <c r="GV538" s="184"/>
      <c r="GW538" s="184"/>
      <c r="GX538" s="184"/>
      <c r="GY538" s="184"/>
      <c r="GZ538" s="184"/>
      <c r="HA538" s="184"/>
      <c r="HB538" s="184"/>
      <c r="HC538" s="184"/>
      <c r="HD538" s="184"/>
      <c r="HE538" s="184"/>
      <c r="HF538" s="184"/>
      <c r="HG538" s="184"/>
      <c r="HH538" s="184"/>
      <c r="HI538" s="184"/>
      <c r="HJ538" s="184"/>
      <c r="HK538" s="184"/>
      <c r="HL538" s="184"/>
      <c r="HM538" s="184"/>
      <c r="HN538" s="184"/>
      <c r="HO538" s="184"/>
      <c r="HP538" s="184"/>
      <c r="HQ538" s="184"/>
      <c r="HR538" s="184"/>
      <c r="HS538" s="184"/>
      <c r="HT538" s="184"/>
      <c r="HU538" s="184"/>
      <c r="HV538" s="184"/>
      <c r="HW538" s="184"/>
      <c r="HX538" s="184"/>
      <c r="HY538" s="184"/>
      <c r="HZ538" s="184"/>
      <c r="IA538" s="184"/>
      <c r="IB538" s="184"/>
    </row>
    <row r="539" spans="3:236" ht="13.15" customHeight="1">
      <c r="C539" s="182"/>
      <c r="D539" s="183"/>
      <c r="E539" s="184"/>
      <c r="F539" s="184"/>
      <c r="G539" s="184"/>
      <c r="H539" s="184"/>
      <c r="I539" s="184"/>
      <c r="J539" s="184"/>
      <c r="K539" s="184"/>
      <c r="L539" s="184"/>
      <c r="M539" s="185"/>
      <c r="CM539" s="184"/>
      <c r="CN539" s="184"/>
      <c r="CO539" s="184"/>
      <c r="CP539" s="184"/>
      <c r="CQ539" s="184"/>
      <c r="CR539" s="184"/>
      <c r="CS539" s="184"/>
      <c r="CT539" s="184"/>
      <c r="CU539" s="184"/>
      <c r="CV539" s="184"/>
      <c r="CW539" s="184"/>
      <c r="CX539" s="184"/>
      <c r="CY539" s="184"/>
      <c r="CZ539" s="184"/>
      <c r="DA539" s="184"/>
      <c r="DB539" s="184"/>
      <c r="DC539" s="184"/>
      <c r="DD539" s="184"/>
      <c r="DE539" s="184"/>
      <c r="DF539" s="184"/>
      <c r="DG539" s="184"/>
      <c r="DH539" s="184"/>
      <c r="DI539" s="184"/>
      <c r="DJ539" s="184"/>
      <c r="DK539" s="184"/>
      <c r="DL539" s="184"/>
      <c r="DM539" s="184"/>
      <c r="DN539" s="184"/>
      <c r="DO539" s="184"/>
      <c r="DP539" s="184"/>
      <c r="DQ539" s="184"/>
      <c r="DR539" s="184"/>
      <c r="DS539" s="184"/>
      <c r="DT539" s="184"/>
      <c r="DU539" s="184"/>
      <c r="DV539" s="184"/>
      <c r="DW539" s="184"/>
      <c r="DX539" s="184"/>
      <c r="DY539" s="184"/>
      <c r="DZ539" s="184"/>
      <c r="EA539" s="184"/>
      <c r="EB539" s="184"/>
      <c r="EC539" s="184"/>
      <c r="ED539" s="184"/>
      <c r="EE539" s="184"/>
      <c r="EF539" s="184"/>
      <c r="EG539" s="184"/>
      <c r="EH539" s="184"/>
      <c r="EI539" s="184"/>
      <c r="EJ539" s="184"/>
      <c r="EK539" s="184"/>
      <c r="EL539" s="184"/>
      <c r="EM539" s="184"/>
      <c r="EN539" s="184"/>
      <c r="EO539" s="184"/>
      <c r="EP539" s="184"/>
      <c r="EQ539" s="184"/>
      <c r="ER539" s="184"/>
      <c r="ES539" s="184"/>
      <c r="ET539" s="184"/>
      <c r="EU539" s="184"/>
      <c r="EV539" s="184"/>
      <c r="EW539" s="184"/>
      <c r="EX539" s="184"/>
      <c r="EY539" s="184"/>
      <c r="EZ539" s="184"/>
      <c r="FA539" s="184"/>
      <c r="FB539" s="184"/>
      <c r="FC539" s="184"/>
      <c r="FD539" s="184"/>
      <c r="FE539" s="184"/>
      <c r="FF539" s="184"/>
      <c r="FG539" s="184"/>
      <c r="FH539" s="184"/>
      <c r="FI539" s="184"/>
      <c r="FJ539" s="184"/>
      <c r="FK539" s="184"/>
      <c r="FL539" s="184"/>
      <c r="FM539" s="184"/>
      <c r="FN539" s="184"/>
      <c r="FO539" s="184"/>
      <c r="FP539" s="184"/>
      <c r="FQ539" s="184"/>
      <c r="FR539" s="184"/>
      <c r="FS539" s="184"/>
      <c r="FT539" s="184"/>
      <c r="FU539" s="184"/>
      <c r="FV539" s="184"/>
      <c r="FW539" s="184"/>
      <c r="FX539" s="184"/>
      <c r="FY539" s="184"/>
      <c r="FZ539" s="184"/>
      <c r="GA539" s="184"/>
      <c r="GB539" s="184"/>
      <c r="GC539" s="184"/>
      <c r="GD539" s="184"/>
      <c r="GE539" s="184"/>
      <c r="GF539" s="184"/>
      <c r="GG539" s="184"/>
      <c r="GH539" s="184"/>
      <c r="GI539" s="184"/>
      <c r="GJ539" s="184"/>
      <c r="GK539" s="184"/>
      <c r="GL539" s="184"/>
      <c r="GM539" s="184"/>
      <c r="GN539" s="184"/>
      <c r="GO539" s="184"/>
      <c r="GP539" s="184"/>
      <c r="GQ539" s="184"/>
      <c r="GR539" s="184"/>
      <c r="GS539" s="184"/>
      <c r="GT539" s="184"/>
      <c r="GU539" s="184"/>
      <c r="GV539" s="184"/>
      <c r="GW539" s="184"/>
      <c r="GX539" s="184"/>
      <c r="GY539" s="184"/>
      <c r="GZ539" s="184"/>
      <c r="HA539" s="184"/>
      <c r="HB539" s="184"/>
      <c r="HC539" s="184"/>
      <c r="HD539" s="184"/>
      <c r="HE539" s="184"/>
      <c r="HF539" s="184"/>
      <c r="HG539" s="184"/>
      <c r="HH539" s="184"/>
      <c r="HI539" s="184"/>
      <c r="HJ539" s="184"/>
      <c r="HK539" s="184"/>
      <c r="HL539" s="184"/>
      <c r="HM539" s="184"/>
      <c r="HN539" s="184"/>
      <c r="HO539" s="184"/>
      <c r="HP539" s="184"/>
      <c r="HQ539" s="184"/>
      <c r="HR539" s="184"/>
      <c r="HS539" s="184"/>
      <c r="HT539" s="184"/>
      <c r="HU539" s="184"/>
      <c r="HV539" s="184"/>
      <c r="HW539" s="184"/>
      <c r="HX539" s="184"/>
      <c r="HY539" s="184"/>
      <c r="HZ539" s="184"/>
      <c r="IA539" s="184"/>
      <c r="IB539" s="184"/>
    </row>
    <row r="540" spans="3:236" ht="13.15" customHeight="1">
      <c r="C540" s="182"/>
      <c r="D540" s="183"/>
      <c r="E540" s="184"/>
      <c r="F540" s="184"/>
      <c r="G540" s="184"/>
      <c r="H540" s="184"/>
      <c r="I540" s="184"/>
      <c r="J540" s="184"/>
      <c r="K540" s="184"/>
      <c r="L540" s="184"/>
      <c r="M540" s="185"/>
      <c r="CM540" s="184"/>
      <c r="CN540" s="184"/>
      <c r="CO540" s="184"/>
      <c r="CP540" s="184"/>
      <c r="CQ540" s="184"/>
      <c r="CR540" s="184"/>
      <c r="CS540" s="184"/>
      <c r="CT540" s="184"/>
      <c r="CU540" s="184"/>
      <c r="CV540" s="184"/>
      <c r="CW540" s="184"/>
      <c r="CX540" s="184"/>
      <c r="CY540" s="184"/>
      <c r="CZ540" s="184"/>
      <c r="DA540" s="184"/>
      <c r="DB540" s="184"/>
      <c r="DC540" s="184"/>
      <c r="DD540" s="184"/>
      <c r="DE540" s="184"/>
      <c r="DF540" s="184"/>
      <c r="DG540" s="184"/>
      <c r="DH540" s="184"/>
      <c r="DI540" s="184"/>
      <c r="DJ540" s="184"/>
      <c r="DK540" s="184"/>
      <c r="DL540" s="184"/>
      <c r="DM540" s="184"/>
      <c r="DN540" s="184"/>
      <c r="DO540" s="184"/>
      <c r="DP540" s="184"/>
      <c r="DQ540" s="184"/>
      <c r="DR540" s="184"/>
      <c r="DS540" s="184"/>
      <c r="DT540" s="184"/>
      <c r="DU540" s="184"/>
      <c r="DV540" s="184"/>
      <c r="DW540" s="184"/>
      <c r="DX540" s="184"/>
      <c r="DY540" s="184"/>
      <c r="DZ540" s="184"/>
      <c r="EA540" s="184"/>
      <c r="EB540" s="184"/>
      <c r="EC540" s="184"/>
      <c r="ED540" s="184"/>
      <c r="EE540" s="184"/>
      <c r="EF540" s="184"/>
      <c r="EG540" s="184"/>
      <c r="EH540" s="184"/>
      <c r="EI540" s="184"/>
      <c r="EJ540" s="184"/>
      <c r="EK540" s="184"/>
      <c r="EL540" s="184"/>
      <c r="EM540" s="184"/>
      <c r="EN540" s="184"/>
      <c r="EO540" s="184"/>
      <c r="EP540" s="184"/>
      <c r="EQ540" s="184"/>
      <c r="ER540" s="184"/>
      <c r="ES540" s="184"/>
      <c r="ET540" s="184"/>
      <c r="EU540" s="184"/>
      <c r="EV540" s="184"/>
      <c r="EW540" s="184"/>
      <c r="EX540" s="184"/>
      <c r="EY540" s="184"/>
      <c r="EZ540" s="184"/>
      <c r="FA540" s="184"/>
      <c r="FB540" s="184"/>
      <c r="FC540" s="184"/>
      <c r="FD540" s="184"/>
      <c r="FE540" s="184"/>
      <c r="FF540" s="184"/>
      <c r="FG540" s="184"/>
      <c r="FH540" s="184"/>
      <c r="FI540" s="184"/>
      <c r="FJ540" s="184"/>
      <c r="FK540" s="184"/>
      <c r="FL540" s="184"/>
      <c r="FM540" s="184"/>
      <c r="FN540" s="184"/>
      <c r="FO540" s="184"/>
      <c r="FP540" s="184"/>
      <c r="FQ540" s="184"/>
      <c r="FR540" s="184"/>
      <c r="FS540" s="184"/>
      <c r="FT540" s="184"/>
      <c r="FU540" s="184"/>
      <c r="FV540" s="184"/>
      <c r="FW540" s="184"/>
      <c r="FX540" s="184"/>
      <c r="FY540" s="184"/>
      <c r="FZ540" s="184"/>
      <c r="GA540" s="184"/>
      <c r="GB540" s="184"/>
      <c r="GC540" s="184"/>
      <c r="GD540" s="184"/>
      <c r="GE540" s="184"/>
      <c r="GF540" s="184"/>
      <c r="GG540" s="184"/>
      <c r="GH540" s="184"/>
      <c r="GI540" s="184"/>
      <c r="GJ540" s="184"/>
      <c r="GK540" s="184"/>
      <c r="GL540" s="184"/>
      <c r="GM540" s="184"/>
      <c r="GN540" s="184"/>
      <c r="GO540" s="184"/>
      <c r="GP540" s="184"/>
      <c r="GQ540" s="184"/>
      <c r="GR540" s="184"/>
      <c r="GS540" s="184"/>
      <c r="GT540" s="184"/>
      <c r="GU540" s="184"/>
      <c r="GV540" s="184"/>
      <c r="GW540" s="184"/>
      <c r="GX540" s="184"/>
      <c r="GY540" s="184"/>
      <c r="GZ540" s="184"/>
      <c r="HA540" s="184"/>
      <c r="HB540" s="184"/>
      <c r="HC540" s="184"/>
      <c r="HD540" s="184"/>
      <c r="HE540" s="184"/>
      <c r="HF540" s="184"/>
      <c r="HG540" s="184"/>
      <c r="HH540" s="184"/>
      <c r="HI540" s="184"/>
      <c r="HJ540" s="184"/>
      <c r="HK540" s="184"/>
      <c r="HL540" s="184"/>
      <c r="HM540" s="184"/>
      <c r="HN540" s="184"/>
      <c r="HO540" s="184"/>
      <c r="HP540" s="184"/>
      <c r="HQ540" s="184"/>
      <c r="HR540" s="184"/>
      <c r="HS540" s="184"/>
      <c r="HT540" s="184"/>
      <c r="HU540" s="184"/>
      <c r="HV540" s="184"/>
      <c r="HW540" s="184"/>
      <c r="HX540" s="184"/>
      <c r="HY540" s="184"/>
      <c r="HZ540" s="184"/>
      <c r="IA540" s="184"/>
      <c r="IB540" s="184"/>
    </row>
    <row r="541" spans="3:236" ht="13.15" customHeight="1">
      <c r="C541" s="182"/>
      <c r="D541" s="183"/>
      <c r="E541" s="184"/>
      <c r="F541" s="184"/>
      <c r="G541" s="184"/>
      <c r="H541" s="184"/>
      <c r="I541" s="184"/>
      <c r="J541" s="184"/>
      <c r="K541" s="184"/>
      <c r="L541" s="184"/>
      <c r="M541" s="185"/>
      <c r="CM541" s="184"/>
      <c r="CN541" s="184"/>
      <c r="CO541" s="184"/>
      <c r="CP541" s="184"/>
      <c r="CQ541" s="184"/>
      <c r="CR541" s="184"/>
      <c r="CS541" s="184"/>
      <c r="CT541" s="184"/>
      <c r="CU541" s="184"/>
      <c r="CV541" s="184"/>
      <c r="CW541" s="184"/>
      <c r="CX541" s="184"/>
      <c r="CY541" s="184"/>
      <c r="CZ541" s="184"/>
      <c r="DA541" s="184"/>
      <c r="DB541" s="184"/>
      <c r="DC541" s="184"/>
      <c r="DD541" s="184"/>
      <c r="DE541" s="184"/>
      <c r="DF541" s="184"/>
      <c r="DG541" s="184"/>
      <c r="DH541" s="184"/>
      <c r="DI541" s="184"/>
      <c r="DJ541" s="184"/>
      <c r="DK541" s="184"/>
      <c r="DL541" s="184"/>
      <c r="DM541" s="184"/>
      <c r="DN541" s="184"/>
      <c r="DO541" s="184"/>
      <c r="DP541" s="184"/>
      <c r="DQ541" s="184"/>
      <c r="DR541" s="184"/>
      <c r="DS541" s="184"/>
      <c r="DT541" s="184"/>
      <c r="DU541" s="184"/>
      <c r="DV541" s="184"/>
      <c r="DW541" s="184"/>
      <c r="DX541" s="184"/>
      <c r="DY541" s="184"/>
      <c r="DZ541" s="184"/>
      <c r="EA541" s="184"/>
      <c r="EB541" s="184"/>
      <c r="EC541" s="184"/>
      <c r="ED541" s="184"/>
      <c r="EE541" s="184"/>
      <c r="EF541" s="184"/>
      <c r="EG541" s="184"/>
      <c r="EH541" s="184"/>
      <c r="EI541" s="184"/>
      <c r="EJ541" s="184"/>
      <c r="EK541" s="184"/>
      <c r="EL541" s="184"/>
      <c r="EM541" s="184"/>
      <c r="EN541" s="184"/>
      <c r="EO541" s="184"/>
      <c r="EP541" s="184"/>
      <c r="EQ541" s="184"/>
      <c r="ER541" s="184"/>
      <c r="ES541" s="184"/>
      <c r="ET541" s="184"/>
      <c r="EU541" s="184"/>
      <c r="EV541" s="184"/>
      <c r="EW541" s="184"/>
      <c r="EX541" s="184"/>
      <c r="EY541" s="184"/>
      <c r="EZ541" s="184"/>
      <c r="FA541" s="184"/>
      <c r="FB541" s="184"/>
      <c r="FC541" s="184"/>
      <c r="FD541" s="184"/>
      <c r="FE541" s="184"/>
      <c r="FF541" s="184"/>
      <c r="FG541" s="184"/>
      <c r="FH541" s="184"/>
      <c r="FI541" s="184"/>
      <c r="FJ541" s="184"/>
      <c r="FK541" s="184"/>
      <c r="FL541" s="184"/>
      <c r="FM541" s="184"/>
      <c r="FN541" s="184"/>
      <c r="FO541" s="184"/>
      <c r="FP541" s="184"/>
      <c r="FQ541" s="184"/>
      <c r="FR541" s="184"/>
      <c r="FS541" s="184"/>
      <c r="FT541" s="184"/>
      <c r="FU541" s="184"/>
      <c r="FV541" s="184"/>
      <c r="FW541" s="184"/>
      <c r="FX541" s="184"/>
      <c r="FY541" s="184"/>
      <c r="FZ541" s="184"/>
      <c r="GA541" s="184"/>
      <c r="GB541" s="184"/>
      <c r="GC541" s="184"/>
      <c r="GD541" s="184"/>
      <c r="GE541" s="184"/>
      <c r="GF541" s="184"/>
      <c r="GG541" s="184"/>
      <c r="GH541" s="184"/>
      <c r="GI541" s="184"/>
      <c r="GJ541" s="184"/>
      <c r="GK541" s="184"/>
      <c r="GL541" s="184"/>
      <c r="GM541" s="184"/>
      <c r="GN541" s="184"/>
      <c r="GO541" s="184"/>
      <c r="GP541" s="184"/>
      <c r="GQ541" s="184"/>
      <c r="GR541" s="184"/>
      <c r="GS541" s="184"/>
      <c r="GT541" s="184"/>
      <c r="GU541" s="184"/>
      <c r="GV541" s="184"/>
      <c r="GW541" s="184"/>
      <c r="GX541" s="184"/>
      <c r="GY541" s="184"/>
      <c r="GZ541" s="184"/>
      <c r="HA541" s="184"/>
      <c r="HB541" s="184"/>
      <c r="HC541" s="184"/>
      <c r="HD541" s="184"/>
      <c r="HE541" s="184"/>
      <c r="HF541" s="184"/>
      <c r="HG541" s="184"/>
      <c r="HH541" s="184"/>
      <c r="HI541" s="184"/>
      <c r="HJ541" s="184"/>
      <c r="HK541" s="184"/>
      <c r="HL541" s="184"/>
      <c r="HM541" s="184"/>
      <c r="HN541" s="184"/>
      <c r="HO541" s="184"/>
      <c r="HP541" s="184"/>
      <c r="HQ541" s="184"/>
      <c r="HR541" s="184"/>
      <c r="HS541" s="184"/>
      <c r="HT541" s="184"/>
      <c r="HU541" s="184"/>
      <c r="HV541" s="184"/>
      <c r="HW541" s="184"/>
      <c r="HX541" s="184"/>
      <c r="HY541" s="184"/>
      <c r="HZ541" s="184"/>
      <c r="IA541" s="184"/>
      <c r="IB541" s="184"/>
    </row>
    <row r="542" spans="3:236" ht="13.15" customHeight="1">
      <c r="C542" s="182"/>
      <c r="D542" s="183"/>
      <c r="E542" s="184"/>
      <c r="F542" s="184"/>
      <c r="G542" s="184"/>
      <c r="H542" s="184"/>
      <c r="I542" s="184"/>
      <c r="J542" s="184"/>
      <c r="K542" s="184"/>
      <c r="L542" s="184"/>
      <c r="M542" s="185"/>
      <c r="CM542" s="184"/>
      <c r="CN542" s="184"/>
      <c r="CO542" s="184"/>
      <c r="CP542" s="184"/>
      <c r="CQ542" s="184"/>
      <c r="CR542" s="184"/>
      <c r="CS542" s="184"/>
      <c r="CT542" s="184"/>
      <c r="CU542" s="184"/>
      <c r="CV542" s="184"/>
      <c r="CW542" s="184"/>
      <c r="CX542" s="184"/>
      <c r="CY542" s="184"/>
      <c r="CZ542" s="184"/>
      <c r="DA542" s="184"/>
      <c r="DB542" s="184"/>
      <c r="DC542" s="184"/>
      <c r="DD542" s="184"/>
      <c r="DE542" s="184"/>
      <c r="DF542" s="184"/>
      <c r="DG542" s="184"/>
      <c r="DH542" s="184"/>
      <c r="DI542" s="184"/>
      <c r="DJ542" s="184"/>
      <c r="DK542" s="184"/>
      <c r="DL542" s="184"/>
      <c r="DM542" s="184"/>
      <c r="DN542" s="184"/>
      <c r="DO542" s="184"/>
      <c r="DP542" s="184"/>
      <c r="DQ542" s="184"/>
      <c r="DR542" s="184"/>
      <c r="DS542" s="184"/>
      <c r="DT542" s="184"/>
      <c r="DU542" s="184"/>
      <c r="DV542" s="184"/>
      <c r="DW542" s="184"/>
      <c r="DX542" s="184"/>
      <c r="DY542" s="184"/>
      <c r="DZ542" s="184"/>
      <c r="EA542" s="184"/>
      <c r="EB542" s="184"/>
      <c r="EC542" s="184"/>
      <c r="ED542" s="184"/>
      <c r="EE542" s="184"/>
      <c r="EF542" s="184"/>
      <c r="EG542" s="184"/>
      <c r="EH542" s="184"/>
      <c r="EI542" s="184"/>
      <c r="EJ542" s="184"/>
      <c r="EK542" s="184"/>
      <c r="EL542" s="184"/>
      <c r="EM542" s="184"/>
      <c r="EN542" s="184"/>
      <c r="EO542" s="184"/>
      <c r="EP542" s="184"/>
      <c r="EQ542" s="184"/>
      <c r="ER542" s="184"/>
      <c r="ES542" s="184"/>
      <c r="ET542" s="184"/>
      <c r="EU542" s="184"/>
      <c r="EV542" s="184"/>
      <c r="EW542" s="184"/>
      <c r="EX542" s="184"/>
      <c r="EY542" s="184"/>
      <c r="EZ542" s="184"/>
      <c r="FA542" s="184"/>
      <c r="FB542" s="184"/>
      <c r="FC542" s="184"/>
      <c r="FD542" s="184"/>
      <c r="FE542" s="184"/>
      <c r="FF542" s="184"/>
      <c r="FG542" s="184"/>
      <c r="FH542" s="184"/>
      <c r="FI542" s="184"/>
      <c r="FJ542" s="184"/>
      <c r="FK542" s="184"/>
      <c r="FL542" s="184"/>
      <c r="FM542" s="184"/>
      <c r="FN542" s="184"/>
      <c r="FO542" s="184"/>
      <c r="FP542" s="184"/>
      <c r="FQ542" s="184"/>
      <c r="FR542" s="184"/>
      <c r="FS542" s="184"/>
      <c r="FT542" s="184"/>
      <c r="FU542" s="184"/>
      <c r="FV542" s="184"/>
      <c r="FW542" s="184"/>
      <c r="FX542" s="184"/>
      <c r="FY542" s="184"/>
      <c r="FZ542" s="184"/>
      <c r="GA542" s="184"/>
      <c r="GB542" s="184"/>
      <c r="GC542" s="184"/>
      <c r="GD542" s="184"/>
      <c r="GE542" s="184"/>
      <c r="GF542" s="184"/>
      <c r="GG542" s="184"/>
      <c r="GH542" s="184"/>
      <c r="GI542" s="184"/>
      <c r="GJ542" s="184"/>
      <c r="GK542" s="184"/>
      <c r="GL542" s="184"/>
      <c r="GM542" s="184"/>
      <c r="GN542" s="184"/>
      <c r="GO542" s="184"/>
      <c r="GP542" s="184"/>
      <c r="GQ542" s="184"/>
      <c r="GR542" s="184"/>
      <c r="GS542" s="184"/>
      <c r="GT542" s="184"/>
      <c r="GU542" s="184"/>
      <c r="GV542" s="184"/>
      <c r="GW542" s="184"/>
      <c r="GX542" s="184"/>
      <c r="GY542" s="184"/>
      <c r="GZ542" s="184"/>
      <c r="HA542" s="184"/>
      <c r="HB542" s="184"/>
      <c r="HC542" s="184"/>
      <c r="HD542" s="184"/>
      <c r="HE542" s="184"/>
      <c r="HF542" s="184"/>
      <c r="HG542" s="184"/>
      <c r="HH542" s="184"/>
      <c r="HI542" s="184"/>
      <c r="HJ542" s="184"/>
      <c r="HK542" s="184"/>
      <c r="HL542" s="184"/>
      <c r="HM542" s="184"/>
      <c r="HN542" s="184"/>
      <c r="HO542" s="184"/>
      <c r="HP542" s="184"/>
      <c r="HQ542" s="184"/>
      <c r="HR542" s="184"/>
      <c r="HS542" s="184"/>
      <c r="HT542" s="184"/>
      <c r="HU542" s="184"/>
      <c r="HV542" s="184"/>
      <c r="HW542" s="184"/>
      <c r="HX542" s="184"/>
      <c r="HY542" s="184"/>
      <c r="HZ542" s="184"/>
      <c r="IA542" s="184"/>
      <c r="IB542" s="184"/>
    </row>
    <row r="543" spans="3:236" ht="13.15" customHeight="1">
      <c r="C543" s="182"/>
      <c r="D543" s="183"/>
      <c r="E543" s="184"/>
      <c r="F543" s="184"/>
      <c r="G543" s="184"/>
      <c r="H543" s="184"/>
      <c r="I543" s="184"/>
      <c r="J543" s="184"/>
      <c r="K543" s="184"/>
      <c r="L543" s="184"/>
      <c r="M543" s="185"/>
      <c r="CM543" s="184"/>
      <c r="CN543" s="184"/>
      <c r="CO543" s="184"/>
      <c r="CP543" s="184"/>
      <c r="CQ543" s="184"/>
      <c r="CR543" s="184"/>
      <c r="CS543" s="184"/>
      <c r="CT543" s="184"/>
      <c r="CU543" s="184"/>
      <c r="CV543" s="184"/>
      <c r="CW543" s="184"/>
      <c r="CX543" s="184"/>
      <c r="CY543" s="184"/>
      <c r="CZ543" s="184"/>
      <c r="DA543" s="184"/>
      <c r="DB543" s="184"/>
      <c r="DC543" s="184"/>
      <c r="DD543" s="184"/>
      <c r="DE543" s="184"/>
      <c r="DF543" s="184"/>
      <c r="DG543" s="184"/>
      <c r="DH543" s="184"/>
      <c r="DI543" s="184"/>
      <c r="DJ543" s="184"/>
      <c r="DK543" s="184"/>
      <c r="DL543" s="184"/>
      <c r="DM543" s="184"/>
      <c r="DN543" s="184"/>
      <c r="DO543" s="184"/>
      <c r="DP543" s="184"/>
      <c r="DQ543" s="184"/>
      <c r="DR543" s="184"/>
      <c r="DS543" s="184"/>
      <c r="DT543" s="184"/>
      <c r="DU543" s="184"/>
      <c r="DV543" s="184"/>
      <c r="DW543" s="184"/>
      <c r="DX543" s="184"/>
      <c r="DY543" s="184"/>
      <c r="DZ543" s="184"/>
      <c r="EA543" s="184"/>
      <c r="EB543" s="184"/>
      <c r="EC543" s="184"/>
      <c r="ED543" s="184"/>
      <c r="EE543" s="184"/>
      <c r="EF543" s="184"/>
      <c r="EG543" s="184"/>
      <c r="EH543" s="184"/>
      <c r="EI543" s="184"/>
      <c r="EJ543" s="184"/>
      <c r="EK543" s="184"/>
      <c r="EL543" s="184"/>
      <c r="EM543" s="184"/>
      <c r="EN543" s="184"/>
      <c r="EO543" s="184"/>
      <c r="EP543" s="184"/>
      <c r="EQ543" s="184"/>
      <c r="ER543" s="184"/>
      <c r="ES543" s="184"/>
      <c r="ET543" s="184"/>
      <c r="EU543" s="184"/>
      <c r="EV543" s="184"/>
      <c r="EW543" s="184"/>
      <c r="EX543" s="184"/>
      <c r="EY543" s="184"/>
      <c r="EZ543" s="184"/>
      <c r="FA543" s="184"/>
      <c r="FB543" s="184"/>
      <c r="FC543" s="184"/>
      <c r="FD543" s="184"/>
      <c r="FE543" s="184"/>
      <c r="FF543" s="184"/>
      <c r="FG543" s="184"/>
      <c r="FH543" s="184"/>
      <c r="FI543" s="184"/>
      <c r="FJ543" s="184"/>
      <c r="FK543" s="184"/>
      <c r="FL543" s="184"/>
      <c r="FM543" s="184"/>
      <c r="FN543" s="184"/>
      <c r="FO543" s="184"/>
      <c r="FP543" s="184"/>
      <c r="FQ543" s="184"/>
      <c r="FR543" s="184"/>
      <c r="FS543" s="184"/>
      <c r="FT543" s="184"/>
      <c r="FU543" s="184"/>
      <c r="FV543" s="184"/>
      <c r="FW543" s="184"/>
      <c r="FX543" s="184"/>
      <c r="FY543" s="184"/>
      <c r="FZ543" s="184"/>
      <c r="GA543" s="184"/>
      <c r="GB543" s="184"/>
      <c r="GC543" s="184"/>
      <c r="GD543" s="184"/>
      <c r="GE543" s="184"/>
      <c r="GF543" s="184"/>
      <c r="GG543" s="184"/>
      <c r="GH543" s="184"/>
      <c r="GI543" s="184"/>
      <c r="GJ543" s="184"/>
      <c r="GK543" s="184"/>
      <c r="GL543" s="184"/>
      <c r="GM543" s="184"/>
      <c r="GN543" s="184"/>
      <c r="GO543" s="184"/>
      <c r="GP543" s="184"/>
      <c r="GQ543" s="184"/>
      <c r="GR543" s="184"/>
      <c r="GS543" s="184"/>
      <c r="GT543" s="184"/>
      <c r="GU543" s="184"/>
      <c r="GV543" s="184"/>
      <c r="GW543" s="184"/>
      <c r="GX543" s="184"/>
      <c r="GY543" s="184"/>
      <c r="GZ543" s="184"/>
      <c r="HA543" s="184"/>
      <c r="HB543" s="184"/>
      <c r="HC543" s="184"/>
      <c r="HD543" s="184"/>
      <c r="HE543" s="184"/>
      <c r="HF543" s="184"/>
      <c r="HG543" s="184"/>
      <c r="HH543" s="184"/>
      <c r="HI543" s="184"/>
      <c r="HJ543" s="184"/>
      <c r="HK543" s="184"/>
      <c r="HL543" s="184"/>
      <c r="HM543" s="184"/>
      <c r="HN543" s="184"/>
      <c r="HO543" s="184"/>
      <c r="HP543" s="184"/>
      <c r="HQ543" s="184"/>
      <c r="HR543" s="184"/>
      <c r="HS543" s="184"/>
      <c r="HT543" s="184"/>
      <c r="HU543" s="184"/>
      <c r="HV543" s="184"/>
      <c r="HW543" s="184"/>
      <c r="HX543" s="184"/>
      <c r="HY543" s="184"/>
      <c r="HZ543" s="184"/>
      <c r="IA543" s="184"/>
      <c r="IB543" s="184"/>
    </row>
    <row r="544" spans="3:236" ht="13.15" customHeight="1">
      <c r="C544" s="182"/>
      <c r="D544" s="183"/>
      <c r="E544" s="184"/>
      <c r="F544" s="184"/>
      <c r="G544" s="184"/>
      <c r="H544" s="184"/>
      <c r="I544" s="184"/>
      <c r="J544" s="184"/>
      <c r="K544" s="184"/>
      <c r="L544" s="184"/>
      <c r="M544" s="185"/>
      <c r="CM544" s="184"/>
      <c r="CN544" s="184"/>
      <c r="CO544" s="184"/>
      <c r="CP544" s="184"/>
      <c r="CQ544" s="184"/>
      <c r="CR544" s="184"/>
      <c r="CS544" s="184"/>
      <c r="CT544" s="184"/>
      <c r="CU544" s="184"/>
      <c r="CV544" s="184"/>
      <c r="CW544" s="184"/>
      <c r="CX544" s="184"/>
      <c r="CY544" s="184"/>
      <c r="CZ544" s="184"/>
      <c r="DA544" s="184"/>
      <c r="DB544" s="184"/>
      <c r="DC544" s="184"/>
      <c r="DD544" s="184"/>
      <c r="DE544" s="184"/>
      <c r="DF544" s="184"/>
      <c r="DG544" s="184"/>
      <c r="DH544" s="184"/>
      <c r="DI544" s="184"/>
      <c r="DJ544" s="184"/>
      <c r="DK544" s="184"/>
      <c r="DL544" s="184"/>
      <c r="DM544" s="184"/>
      <c r="DN544" s="184"/>
      <c r="DO544" s="184"/>
      <c r="DP544" s="184"/>
      <c r="DQ544" s="184"/>
      <c r="DR544" s="184"/>
      <c r="DS544" s="184"/>
      <c r="DT544" s="184"/>
      <c r="DU544" s="184"/>
      <c r="DV544" s="184"/>
      <c r="DW544" s="184"/>
      <c r="DX544" s="184"/>
      <c r="DY544" s="184"/>
      <c r="DZ544" s="184"/>
      <c r="EA544" s="184"/>
      <c r="EB544" s="184"/>
      <c r="EC544" s="184"/>
      <c r="ED544" s="184"/>
      <c r="EE544" s="184"/>
      <c r="EF544" s="184"/>
      <c r="EG544" s="184"/>
      <c r="EH544" s="184"/>
      <c r="EI544" s="184"/>
      <c r="EJ544" s="184"/>
      <c r="EK544" s="184"/>
      <c r="EL544" s="184"/>
      <c r="EM544" s="184"/>
      <c r="EN544" s="184"/>
      <c r="EO544" s="184"/>
      <c r="EP544" s="184"/>
      <c r="EQ544" s="184"/>
      <c r="ER544" s="184"/>
      <c r="ES544" s="184"/>
      <c r="ET544" s="184"/>
      <c r="EU544" s="184"/>
      <c r="EV544" s="184"/>
      <c r="EW544" s="184"/>
      <c r="EX544" s="184"/>
      <c r="EY544" s="184"/>
      <c r="EZ544" s="184"/>
      <c r="FA544" s="184"/>
      <c r="FB544" s="184"/>
      <c r="FC544" s="184"/>
      <c r="FD544" s="184"/>
      <c r="FE544" s="184"/>
      <c r="FF544" s="184"/>
      <c r="FG544" s="184"/>
      <c r="FH544" s="184"/>
      <c r="FI544" s="184"/>
      <c r="FJ544" s="184"/>
      <c r="FK544" s="184"/>
      <c r="FL544" s="184"/>
      <c r="FM544" s="184"/>
      <c r="FN544" s="184"/>
      <c r="FO544" s="184"/>
      <c r="FP544" s="184"/>
      <c r="FQ544" s="184"/>
      <c r="FR544" s="184"/>
      <c r="FS544" s="184"/>
      <c r="FT544" s="184"/>
      <c r="FU544" s="184"/>
      <c r="FV544" s="184"/>
      <c r="FW544" s="184"/>
      <c r="FX544" s="184"/>
      <c r="FY544" s="184"/>
      <c r="FZ544" s="184"/>
      <c r="GA544" s="184"/>
      <c r="GB544" s="184"/>
      <c r="GC544" s="184"/>
      <c r="GD544" s="184"/>
      <c r="GE544" s="184"/>
      <c r="GF544" s="184"/>
      <c r="GG544" s="184"/>
      <c r="GH544" s="184"/>
      <c r="GI544" s="184"/>
      <c r="GJ544" s="184"/>
      <c r="GK544" s="184"/>
      <c r="GL544" s="184"/>
      <c r="GM544" s="184"/>
      <c r="GN544" s="184"/>
      <c r="GO544" s="184"/>
      <c r="GP544" s="184"/>
      <c r="GQ544" s="184"/>
      <c r="GR544" s="184"/>
      <c r="GS544" s="184"/>
      <c r="GT544" s="184"/>
      <c r="GU544" s="184"/>
      <c r="GV544" s="184"/>
      <c r="GW544" s="184"/>
      <c r="GX544" s="184"/>
      <c r="GY544" s="184"/>
      <c r="GZ544" s="184"/>
      <c r="HA544" s="184"/>
      <c r="HB544" s="184"/>
      <c r="HC544" s="184"/>
      <c r="HD544" s="184"/>
      <c r="HE544" s="184"/>
      <c r="HF544" s="184"/>
      <c r="HG544" s="184"/>
      <c r="HH544" s="184"/>
      <c r="HI544" s="184"/>
      <c r="HJ544" s="184"/>
      <c r="HK544" s="184"/>
      <c r="HL544" s="184"/>
      <c r="HM544" s="184"/>
      <c r="HN544" s="184"/>
      <c r="HO544" s="184"/>
      <c r="HP544" s="184"/>
      <c r="HQ544" s="184"/>
      <c r="HR544" s="184"/>
      <c r="HS544" s="184"/>
      <c r="HT544" s="184"/>
      <c r="HU544" s="184"/>
      <c r="HV544" s="184"/>
      <c r="HW544" s="184"/>
      <c r="HX544" s="184"/>
      <c r="HY544" s="184"/>
      <c r="HZ544" s="184"/>
      <c r="IA544" s="184"/>
      <c r="IB544" s="184"/>
    </row>
    <row r="545" spans="3:236" ht="13.15" customHeight="1">
      <c r="C545" s="182"/>
      <c r="D545" s="183"/>
      <c r="E545" s="184"/>
      <c r="F545" s="184"/>
      <c r="G545" s="184"/>
      <c r="H545" s="184"/>
      <c r="I545" s="184"/>
      <c r="J545" s="184"/>
      <c r="K545" s="184"/>
      <c r="L545" s="184"/>
      <c r="M545" s="185"/>
      <c r="CM545" s="184"/>
      <c r="CN545" s="184"/>
      <c r="CO545" s="184"/>
      <c r="CP545" s="184"/>
      <c r="CQ545" s="184"/>
      <c r="CR545" s="184"/>
      <c r="CS545" s="184"/>
      <c r="CT545" s="184"/>
      <c r="CU545" s="184"/>
      <c r="CV545" s="184"/>
      <c r="CW545" s="184"/>
      <c r="CX545" s="184"/>
      <c r="CY545" s="184"/>
      <c r="CZ545" s="184"/>
      <c r="DA545" s="184"/>
      <c r="DB545" s="184"/>
      <c r="DC545" s="184"/>
      <c r="DD545" s="184"/>
      <c r="DE545" s="184"/>
      <c r="DF545" s="184"/>
      <c r="DG545" s="184"/>
      <c r="DH545" s="184"/>
      <c r="DI545" s="184"/>
      <c r="DJ545" s="184"/>
      <c r="DK545" s="184"/>
      <c r="DL545" s="184"/>
      <c r="DM545" s="184"/>
      <c r="DN545" s="184"/>
      <c r="DO545" s="184"/>
      <c r="DP545" s="184"/>
      <c r="DQ545" s="184"/>
      <c r="DR545" s="184"/>
      <c r="DS545" s="184"/>
      <c r="DT545" s="184"/>
      <c r="DU545" s="184"/>
      <c r="DV545" s="184"/>
      <c r="DW545" s="184"/>
      <c r="DX545" s="184"/>
      <c r="DY545" s="184"/>
      <c r="DZ545" s="184"/>
      <c r="EA545" s="184"/>
      <c r="EB545" s="184"/>
      <c r="EC545" s="184"/>
      <c r="ED545" s="184"/>
      <c r="EE545" s="184"/>
      <c r="EF545" s="184"/>
      <c r="EG545" s="184"/>
      <c r="EH545" s="184"/>
      <c r="EI545" s="184"/>
      <c r="EJ545" s="184"/>
      <c r="EK545" s="184"/>
      <c r="EL545" s="184"/>
      <c r="EM545" s="184"/>
      <c r="EN545" s="184"/>
      <c r="EO545" s="184"/>
      <c r="EP545" s="184"/>
      <c r="EQ545" s="184"/>
      <c r="ER545" s="184"/>
      <c r="ES545" s="184"/>
      <c r="ET545" s="184"/>
      <c r="EU545" s="184"/>
      <c r="EV545" s="184"/>
      <c r="EW545" s="184"/>
      <c r="EX545" s="184"/>
      <c r="EY545" s="184"/>
      <c r="EZ545" s="184"/>
      <c r="FA545" s="184"/>
      <c r="FB545" s="184"/>
      <c r="FC545" s="184"/>
      <c r="FD545" s="184"/>
      <c r="FE545" s="184"/>
      <c r="FF545" s="184"/>
      <c r="FG545" s="184"/>
      <c r="FH545" s="184"/>
      <c r="FI545" s="184"/>
      <c r="FJ545" s="184"/>
      <c r="FK545" s="184"/>
      <c r="FL545" s="184"/>
      <c r="FM545" s="184"/>
      <c r="FN545" s="184"/>
      <c r="FO545" s="184"/>
      <c r="FP545" s="184"/>
      <c r="FQ545" s="184"/>
      <c r="FR545" s="184"/>
      <c r="FS545" s="184"/>
      <c r="FT545" s="184"/>
      <c r="FU545" s="184"/>
      <c r="FV545" s="184"/>
      <c r="FW545" s="184"/>
      <c r="FX545" s="184"/>
      <c r="FY545" s="184"/>
      <c r="FZ545" s="184"/>
      <c r="GA545" s="184"/>
      <c r="GB545" s="184"/>
      <c r="GC545" s="184"/>
      <c r="GD545" s="184"/>
      <c r="GE545" s="184"/>
      <c r="GF545" s="184"/>
      <c r="GG545" s="184"/>
      <c r="GH545" s="184"/>
      <c r="GI545" s="184"/>
      <c r="GJ545" s="184"/>
      <c r="GK545" s="184"/>
      <c r="GL545" s="184"/>
      <c r="GM545" s="184"/>
      <c r="GN545" s="184"/>
      <c r="GO545" s="184"/>
      <c r="GP545" s="184"/>
      <c r="GQ545" s="184"/>
      <c r="GR545" s="184"/>
      <c r="GS545" s="184"/>
      <c r="GT545" s="184"/>
      <c r="GU545" s="184"/>
      <c r="GV545" s="184"/>
      <c r="GW545" s="184"/>
      <c r="GX545" s="184"/>
      <c r="GY545" s="184"/>
      <c r="GZ545" s="184"/>
      <c r="HA545" s="184"/>
      <c r="HB545" s="184"/>
      <c r="HC545" s="184"/>
      <c r="HD545" s="184"/>
      <c r="HE545" s="184"/>
      <c r="HF545" s="184"/>
      <c r="HG545" s="184"/>
      <c r="HH545" s="184"/>
      <c r="HI545" s="184"/>
      <c r="HJ545" s="184"/>
      <c r="HK545" s="184"/>
      <c r="HL545" s="184"/>
      <c r="HM545" s="184"/>
      <c r="HN545" s="184"/>
      <c r="HO545" s="184"/>
      <c r="HP545" s="184"/>
      <c r="HQ545" s="184"/>
      <c r="HR545" s="184"/>
      <c r="HS545" s="184"/>
      <c r="HT545" s="184"/>
      <c r="HU545" s="184"/>
      <c r="HV545" s="184"/>
      <c r="HW545" s="184"/>
      <c r="HX545" s="184"/>
      <c r="HY545" s="184"/>
      <c r="HZ545" s="184"/>
      <c r="IA545" s="184"/>
      <c r="IB545" s="184"/>
    </row>
    <row r="546" spans="3:236" ht="13.15" customHeight="1">
      <c r="C546" s="182"/>
      <c r="D546" s="183"/>
      <c r="E546" s="184"/>
      <c r="F546" s="184"/>
      <c r="G546" s="184"/>
      <c r="H546" s="184"/>
      <c r="I546" s="184"/>
      <c r="J546" s="184"/>
      <c r="K546" s="184"/>
      <c r="L546" s="184"/>
      <c r="M546" s="185"/>
      <c r="CM546" s="184"/>
      <c r="CN546" s="184"/>
      <c r="CO546" s="184"/>
      <c r="CP546" s="184"/>
      <c r="CQ546" s="184"/>
      <c r="CR546" s="184"/>
      <c r="CS546" s="184"/>
      <c r="CT546" s="184"/>
      <c r="CU546" s="184"/>
      <c r="CV546" s="184"/>
      <c r="CW546" s="184"/>
      <c r="CX546" s="184"/>
      <c r="CY546" s="184"/>
      <c r="CZ546" s="184"/>
      <c r="DA546" s="184"/>
      <c r="DB546" s="184"/>
      <c r="DC546" s="184"/>
      <c r="DD546" s="184"/>
      <c r="DE546" s="184"/>
      <c r="DF546" s="184"/>
      <c r="DG546" s="184"/>
      <c r="DH546" s="184"/>
      <c r="DI546" s="184"/>
      <c r="DJ546" s="184"/>
      <c r="DK546" s="184"/>
      <c r="DL546" s="184"/>
      <c r="DM546" s="184"/>
      <c r="DN546" s="184"/>
      <c r="DO546" s="184"/>
      <c r="DP546" s="184"/>
      <c r="DQ546" s="184"/>
      <c r="DR546" s="184"/>
      <c r="DS546" s="184"/>
      <c r="DT546" s="184"/>
      <c r="DU546" s="184"/>
      <c r="DV546" s="184"/>
      <c r="DW546" s="184"/>
      <c r="DX546" s="184"/>
      <c r="DY546" s="184"/>
      <c r="DZ546" s="184"/>
      <c r="EA546" s="184"/>
      <c r="EB546" s="184"/>
      <c r="EC546" s="184"/>
      <c r="ED546" s="184"/>
      <c r="EE546" s="184"/>
      <c r="EF546" s="184"/>
      <c r="EG546" s="184"/>
      <c r="EH546" s="184"/>
      <c r="EI546" s="184"/>
      <c r="EJ546" s="184"/>
      <c r="EK546" s="184"/>
      <c r="EL546" s="184"/>
      <c r="EM546" s="184"/>
      <c r="EN546" s="184"/>
      <c r="EO546" s="184"/>
      <c r="EP546" s="184"/>
      <c r="EQ546" s="184"/>
      <c r="ER546" s="184"/>
      <c r="ES546" s="184"/>
      <c r="ET546" s="184"/>
      <c r="EU546" s="184"/>
      <c r="EV546" s="184"/>
      <c r="EW546" s="184"/>
      <c r="EX546" s="184"/>
      <c r="EY546" s="184"/>
      <c r="EZ546" s="184"/>
      <c r="FA546" s="184"/>
      <c r="FB546" s="184"/>
      <c r="FC546" s="184"/>
      <c r="FD546" s="184"/>
      <c r="FE546" s="184"/>
      <c r="FF546" s="184"/>
      <c r="FG546" s="184"/>
      <c r="FH546" s="184"/>
      <c r="FI546" s="184"/>
      <c r="FJ546" s="184"/>
      <c r="FK546" s="184"/>
      <c r="FL546" s="184"/>
      <c r="FM546" s="184"/>
      <c r="FN546" s="184"/>
      <c r="FO546" s="184"/>
      <c r="FP546" s="184"/>
      <c r="FQ546" s="184"/>
      <c r="FR546" s="184"/>
      <c r="FS546" s="184"/>
      <c r="FT546" s="184"/>
      <c r="FU546" s="184"/>
      <c r="FV546" s="184"/>
      <c r="FW546" s="184"/>
      <c r="FX546" s="184"/>
      <c r="FY546" s="184"/>
      <c r="FZ546" s="184"/>
      <c r="GA546" s="184"/>
      <c r="GB546" s="184"/>
      <c r="GC546" s="184"/>
      <c r="GD546" s="184"/>
      <c r="GE546" s="184"/>
      <c r="GF546" s="184"/>
      <c r="GG546" s="184"/>
      <c r="GH546" s="184"/>
      <c r="GI546" s="184"/>
      <c r="GJ546" s="184"/>
      <c r="GK546" s="184"/>
      <c r="GL546" s="184"/>
      <c r="GM546" s="184"/>
      <c r="GN546" s="184"/>
      <c r="GO546" s="184"/>
      <c r="GP546" s="184"/>
      <c r="GQ546" s="184"/>
      <c r="GR546" s="184"/>
      <c r="GS546" s="184"/>
      <c r="GT546" s="184"/>
      <c r="GU546" s="184"/>
      <c r="GV546" s="184"/>
      <c r="GW546" s="184"/>
      <c r="GX546" s="184"/>
      <c r="GY546" s="184"/>
      <c r="GZ546" s="184"/>
      <c r="HA546" s="184"/>
      <c r="HB546" s="184"/>
      <c r="HC546" s="184"/>
      <c r="HD546" s="184"/>
      <c r="HE546" s="184"/>
      <c r="HF546" s="184"/>
      <c r="HG546" s="184"/>
      <c r="HH546" s="184"/>
      <c r="HI546" s="184"/>
      <c r="HJ546" s="184"/>
      <c r="HK546" s="184"/>
      <c r="HL546" s="184"/>
      <c r="HM546" s="184"/>
      <c r="HN546" s="184"/>
      <c r="HO546" s="184"/>
      <c r="HP546" s="184"/>
      <c r="HQ546" s="184"/>
      <c r="HR546" s="184"/>
      <c r="HS546" s="184"/>
      <c r="HT546" s="184"/>
      <c r="HU546" s="184"/>
      <c r="HV546" s="184"/>
      <c r="HW546" s="184"/>
      <c r="HX546" s="184"/>
      <c r="HY546" s="184"/>
      <c r="HZ546" s="184"/>
      <c r="IA546" s="184"/>
      <c r="IB546" s="184"/>
    </row>
    <row r="547" spans="3:236" ht="13.15" customHeight="1">
      <c r="C547" s="182"/>
      <c r="D547" s="183"/>
      <c r="E547" s="184"/>
      <c r="F547" s="184"/>
      <c r="G547" s="184"/>
      <c r="H547" s="184"/>
      <c r="I547" s="184"/>
      <c r="J547" s="184"/>
      <c r="K547" s="184"/>
      <c r="L547" s="184"/>
      <c r="M547" s="185"/>
      <c r="CM547" s="184"/>
      <c r="CN547" s="184"/>
      <c r="CO547" s="184"/>
      <c r="CP547" s="184"/>
      <c r="CQ547" s="184"/>
      <c r="CR547" s="184"/>
      <c r="CS547" s="184"/>
      <c r="CT547" s="184"/>
      <c r="CU547" s="184"/>
      <c r="CV547" s="184"/>
      <c r="CW547" s="184"/>
      <c r="CX547" s="184"/>
      <c r="CY547" s="184"/>
      <c r="CZ547" s="184"/>
      <c r="DA547" s="184"/>
      <c r="DB547" s="184"/>
      <c r="DC547" s="184"/>
      <c r="DD547" s="184"/>
      <c r="DE547" s="184"/>
      <c r="DF547" s="184"/>
      <c r="DG547" s="184"/>
      <c r="DH547" s="184"/>
      <c r="DI547" s="184"/>
      <c r="DJ547" s="184"/>
      <c r="DK547" s="184"/>
      <c r="DL547" s="184"/>
      <c r="DM547" s="184"/>
      <c r="DN547" s="184"/>
      <c r="DO547" s="184"/>
      <c r="DP547" s="184"/>
      <c r="DQ547" s="184"/>
      <c r="DR547" s="184"/>
      <c r="DS547" s="184"/>
      <c r="DT547" s="184"/>
      <c r="DU547" s="184"/>
      <c r="DV547" s="184"/>
      <c r="DW547" s="184"/>
      <c r="DX547" s="184"/>
      <c r="DY547" s="184"/>
      <c r="DZ547" s="184"/>
      <c r="EA547" s="184"/>
      <c r="EB547" s="184"/>
      <c r="EC547" s="184"/>
      <c r="ED547" s="184"/>
      <c r="EE547" s="184"/>
      <c r="EF547" s="184"/>
      <c r="EG547" s="184"/>
      <c r="EH547" s="184"/>
      <c r="EI547" s="184"/>
      <c r="EJ547" s="184"/>
      <c r="EK547" s="184"/>
      <c r="EL547" s="184"/>
      <c r="EM547" s="184"/>
      <c r="EN547" s="184"/>
      <c r="EO547" s="184"/>
      <c r="EP547" s="184"/>
      <c r="EQ547" s="184"/>
      <c r="ER547" s="184"/>
      <c r="ES547" s="184"/>
      <c r="ET547" s="184"/>
      <c r="EU547" s="184"/>
      <c r="EV547" s="184"/>
      <c r="EW547" s="184"/>
      <c r="EX547" s="184"/>
      <c r="EY547" s="184"/>
      <c r="EZ547" s="184"/>
      <c r="FA547" s="184"/>
      <c r="FB547" s="184"/>
      <c r="FC547" s="184"/>
      <c r="FD547" s="184"/>
      <c r="FE547" s="184"/>
      <c r="FF547" s="184"/>
      <c r="FG547" s="184"/>
      <c r="FH547" s="184"/>
      <c r="FI547" s="184"/>
      <c r="FJ547" s="184"/>
      <c r="FK547" s="184"/>
      <c r="FL547" s="184"/>
      <c r="FM547" s="184"/>
      <c r="FN547" s="184"/>
      <c r="FO547" s="184"/>
      <c r="FP547" s="184"/>
      <c r="FQ547" s="184"/>
      <c r="FR547" s="184"/>
      <c r="FS547" s="184"/>
      <c r="FT547" s="184"/>
      <c r="FU547" s="184"/>
      <c r="FV547" s="184"/>
      <c r="FW547" s="184"/>
      <c r="FX547" s="184"/>
      <c r="FY547" s="184"/>
      <c r="FZ547" s="184"/>
      <c r="GA547" s="184"/>
      <c r="GB547" s="184"/>
      <c r="GC547" s="184"/>
      <c r="GD547" s="184"/>
      <c r="GE547" s="184"/>
      <c r="GF547" s="184"/>
      <c r="GG547" s="184"/>
      <c r="GH547" s="184"/>
      <c r="GI547" s="184"/>
      <c r="GJ547" s="184"/>
      <c r="GK547" s="184"/>
      <c r="GL547" s="184"/>
      <c r="GM547" s="184"/>
      <c r="GN547" s="184"/>
      <c r="GO547" s="184"/>
      <c r="GP547" s="184"/>
      <c r="GQ547" s="184"/>
      <c r="GR547" s="184"/>
      <c r="GS547" s="184"/>
      <c r="GT547" s="184"/>
      <c r="GU547" s="184"/>
      <c r="GV547" s="184"/>
      <c r="GW547" s="184"/>
      <c r="GX547" s="184"/>
      <c r="GY547" s="184"/>
      <c r="GZ547" s="184"/>
      <c r="HA547" s="184"/>
      <c r="HB547" s="184"/>
      <c r="HC547" s="184"/>
      <c r="HD547" s="184"/>
      <c r="HE547" s="184"/>
      <c r="HF547" s="184"/>
      <c r="HG547" s="184"/>
      <c r="HH547" s="184"/>
      <c r="HI547" s="184"/>
      <c r="HJ547" s="184"/>
      <c r="HK547" s="184"/>
      <c r="HL547" s="184"/>
      <c r="HM547" s="184"/>
      <c r="HN547" s="184"/>
      <c r="HO547" s="184"/>
      <c r="HP547" s="184"/>
      <c r="HQ547" s="184"/>
      <c r="HR547" s="184"/>
      <c r="HS547" s="184"/>
      <c r="HT547" s="184"/>
      <c r="HU547" s="184"/>
      <c r="HV547" s="184"/>
      <c r="HW547" s="184"/>
      <c r="HX547" s="184"/>
      <c r="HY547" s="184"/>
      <c r="HZ547" s="184"/>
      <c r="IA547" s="184"/>
      <c r="IB547" s="184"/>
    </row>
    <row r="548" spans="3:236" ht="13.15" customHeight="1">
      <c r="C548" s="182"/>
      <c r="D548" s="183"/>
      <c r="E548" s="184"/>
      <c r="F548" s="184"/>
      <c r="G548" s="184"/>
      <c r="H548" s="184"/>
      <c r="I548" s="184"/>
      <c r="J548" s="184"/>
      <c r="K548" s="184"/>
      <c r="L548" s="184"/>
      <c r="M548" s="185"/>
      <c r="CM548" s="184"/>
      <c r="CN548" s="184"/>
      <c r="CO548" s="184"/>
      <c r="CP548" s="184"/>
      <c r="CQ548" s="184"/>
      <c r="CR548" s="184"/>
      <c r="CS548" s="184"/>
      <c r="CT548" s="184"/>
      <c r="CU548" s="184"/>
      <c r="CV548" s="184"/>
      <c r="CW548" s="184"/>
      <c r="CX548" s="184"/>
      <c r="CY548" s="184"/>
      <c r="CZ548" s="184"/>
      <c r="DA548" s="184"/>
      <c r="DB548" s="184"/>
      <c r="DC548" s="184"/>
      <c r="DD548" s="184"/>
      <c r="DE548" s="184"/>
      <c r="DF548" s="184"/>
      <c r="DG548" s="184"/>
      <c r="DH548" s="184"/>
      <c r="DI548" s="184"/>
      <c r="DJ548" s="184"/>
      <c r="DK548" s="184"/>
      <c r="DL548" s="184"/>
      <c r="DM548" s="184"/>
      <c r="DN548" s="184"/>
      <c r="DO548" s="184"/>
      <c r="DP548" s="184"/>
      <c r="DQ548" s="184"/>
      <c r="DR548" s="184"/>
      <c r="DS548" s="184"/>
      <c r="DT548" s="184"/>
      <c r="DU548" s="184"/>
      <c r="DV548" s="184"/>
      <c r="DW548" s="184"/>
      <c r="DX548" s="184"/>
      <c r="DY548" s="184"/>
      <c r="DZ548" s="184"/>
      <c r="EA548" s="184"/>
      <c r="EB548" s="184"/>
      <c r="EC548" s="184"/>
      <c r="ED548" s="184"/>
      <c r="EE548" s="184"/>
      <c r="EF548" s="184"/>
      <c r="EG548" s="184"/>
      <c r="EH548" s="184"/>
      <c r="EI548" s="184"/>
      <c r="EJ548" s="184"/>
      <c r="EK548" s="184"/>
      <c r="EL548" s="184"/>
      <c r="EM548" s="184"/>
      <c r="EN548" s="184"/>
      <c r="EO548" s="184"/>
      <c r="EP548" s="184"/>
      <c r="EQ548" s="184"/>
      <c r="ER548" s="184"/>
      <c r="ES548" s="184"/>
      <c r="ET548" s="184"/>
      <c r="EU548" s="184"/>
      <c r="EV548" s="184"/>
      <c r="EW548" s="184"/>
      <c r="EX548" s="184"/>
      <c r="EY548" s="184"/>
      <c r="EZ548" s="184"/>
      <c r="FA548" s="184"/>
      <c r="FB548" s="184"/>
      <c r="FC548" s="184"/>
      <c r="FD548" s="184"/>
      <c r="FE548" s="184"/>
      <c r="FF548" s="184"/>
      <c r="FG548" s="184"/>
      <c r="FH548" s="184"/>
      <c r="FI548" s="184"/>
      <c r="FJ548" s="184"/>
      <c r="FK548" s="184"/>
      <c r="FL548" s="184"/>
      <c r="FM548" s="184"/>
      <c r="FN548" s="184"/>
      <c r="FO548" s="184"/>
      <c r="FP548" s="184"/>
      <c r="FQ548" s="184"/>
      <c r="FR548" s="184"/>
      <c r="FS548" s="184"/>
      <c r="FT548" s="184"/>
      <c r="FU548" s="184"/>
      <c r="FV548" s="184"/>
      <c r="FW548" s="184"/>
      <c r="FX548" s="184"/>
      <c r="FY548" s="184"/>
      <c r="FZ548" s="184"/>
      <c r="GA548" s="184"/>
      <c r="GB548" s="184"/>
      <c r="GC548" s="184"/>
      <c r="GD548" s="184"/>
      <c r="GE548" s="184"/>
      <c r="GF548" s="184"/>
      <c r="GG548" s="184"/>
      <c r="GH548" s="184"/>
      <c r="GI548" s="184"/>
      <c r="GJ548" s="184"/>
      <c r="GK548" s="184"/>
      <c r="GL548" s="184"/>
      <c r="GM548" s="184"/>
      <c r="GN548" s="184"/>
      <c r="GO548" s="184"/>
      <c r="GP548" s="184"/>
      <c r="GQ548" s="184"/>
      <c r="GR548" s="184"/>
      <c r="GS548" s="184"/>
      <c r="GT548" s="184"/>
      <c r="GU548" s="184"/>
      <c r="GV548" s="184"/>
      <c r="GW548" s="184"/>
      <c r="GX548" s="184"/>
      <c r="GY548" s="184"/>
      <c r="GZ548" s="184"/>
      <c r="HA548" s="184"/>
      <c r="HB548" s="184"/>
      <c r="HC548" s="184"/>
      <c r="HD548" s="184"/>
      <c r="HE548" s="184"/>
      <c r="HF548" s="184"/>
      <c r="HG548" s="184"/>
      <c r="HH548" s="184"/>
      <c r="HI548" s="184"/>
      <c r="HJ548" s="184"/>
      <c r="HK548" s="184"/>
      <c r="HL548" s="184"/>
      <c r="HM548" s="184"/>
      <c r="HN548" s="184"/>
      <c r="HO548" s="184"/>
      <c r="HP548" s="184"/>
      <c r="HQ548" s="184"/>
      <c r="HR548" s="184"/>
      <c r="HS548" s="184"/>
      <c r="HT548" s="184"/>
      <c r="HU548" s="184"/>
      <c r="HV548" s="184"/>
      <c r="HW548" s="184"/>
      <c r="HX548" s="184"/>
      <c r="HY548" s="184"/>
      <c r="HZ548" s="184"/>
      <c r="IA548" s="184"/>
      <c r="IB548" s="184"/>
    </row>
    <row r="549" spans="3:236" ht="13.15" customHeight="1">
      <c r="C549" s="182"/>
      <c r="D549" s="183"/>
      <c r="E549" s="184"/>
      <c r="F549" s="184"/>
      <c r="G549" s="184"/>
      <c r="H549" s="184"/>
      <c r="I549" s="184"/>
      <c r="J549" s="184"/>
      <c r="K549" s="184"/>
      <c r="L549" s="184"/>
      <c r="M549" s="185"/>
      <c r="CM549" s="184"/>
      <c r="CN549" s="184"/>
      <c r="CO549" s="184"/>
      <c r="CP549" s="184"/>
      <c r="CQ549" s="184"/>
      <c r="CR549" s="184"/>
      <c r="CS549" s="184"/>
      <c r="CT549" s="184"/>
      <c r="CU549" s="184"/>
      <c r="CV549" s="184"/>
      <c r="CW549" s="184"/>
      <c r="CX549" s="184"/>
      <c r="CY549" s="184"/>
      <c r="CZ549" s="184"/>
      <c r="DA549" s="184"/>
      <c r="DB549" s="184"/>
      <c r="DC549" s="184"/>
      <c r="DD549" s="184"/>
      <c r="DE549" s="184"/>
      <c r="DF549" s="184"/>
      <c r="DG549" s="184"/>
      <c r="DH549" s="184"/>
      <c r="DI549" s="184"/>
      <c r="DJ549" s="184"/>
      <c r="DK549" s="184"/>
      <c r="DL549" s="184"/>
      <c r="DM549" s="184"/>
      <c r="DN549" s="184"/>
      <c r="DO549" s="184"/>
      <c r="DP549" s="184"/>
      <c r="DQ549" s="184"/>
      <c r="DR549" s="184"/>
      <c r="DS549" s="184"/>
      <c r="DT549" s="184"/>
      <c r="DU549" s="184"/>
      <c r="DV549" s="184"/>
      <c r="DW549" s="184"/>
      <c r="DX549" s="184"/>
      <c r="DY549" s="184"/>
      <c r="DZ549" s="184"/>
      <c r="EA549" s="184"/>
      <c r="EB549" s="184"/>
      <c r="EC549" s="184"/>
      <c r="ED549" s="184"/>
      <c r="EE549" s="184"/>
      <c r="EF549" s="184"/>
      <c r="EG549" s="184"/>
      <c r="EH549" s="184"/>
      <c r="EI549" s="184"/>
      <c r="EJ549" s="184"/>
      <c r="EK549" s="184"/>
      <c r="EL549" s="184"/>
      <c r="EM549" s="184"/>
      <c r="EN549" s="184"/>
      <c r="EO549" s="184"/>
      <c r="EP549" s="184"/>
      <c r="EQ549" s="184"/>
      <c r="ER549" s="184"/>
      <c r="ES549" s="184"/>
      <c r="ET549" s="184"/>
      <c r="EU549" s="184"/>
      <c r="EV549" s="184"/>
      <c r="EW549" s="184"/>
      <c r="EX549" s="184"/>
      <c r="EY549" s="184"/>
      <c r="EZ549" s="184"/>
      <c r="FA549" s="184"/>
      <c r="FB549" s="184"/>
      <c r="FC549" s="184"/>
      <c r="FD549" s="184"/>
      <c r="FE549" s="184"/>
      <c r="FF549" s="184"/>
      <c r="FG549" s="184"/>
      <c r="FH549" s="184"/>
      <c r="FI549" s="184"/>
      <c r="FJ549" s="184"/>
      <c r="FK549" s="184"/>
      <c r="FL549" s="184"/>
      <c r="FM549" s="184"/>
      <c r="FN549" s="184"/>
      <c r="FO549" s="184"/>
      <c r="FP549" s="184"/>
      <c r="FQ549" s="184"/>
      <c r="FR549" s="184"/>
      <c r="FS549" s="184"/>
      <c r="FT549" s="184"/>
      <c r="FU549" s="184"/>
      <c r="FV549" s="184"/>
      <c r="FW549" s="184"/>
      <c r="FX549" s="184"/>
      <c r="FY549" s="184"/>
      <c r="FZ549" s="184"/>
      <c r="GA549" s="184"/>
      <c r="GB549" s="184"/>
      <c r="GC549" s="184"/>
      <c r="GD549" s="184"/>
      <c r="GE549" s="184"/>
      <c r="GF549" s="184"/>
      <c r="GG549" s="184"/>
      <c r="GH549" s="184"/>
      <c r="GI549" s="184"/>
      <c r="GJ549" s="184"/>
      <c r="GK549" s="184"/>
      <c r="GL549" s="184"/>
      <c r="GM549" s="184"/>
      <c r="GN549" s="184"/>
      <c r="GO549" s="184"/>
      <c r="GP549" s="184"/>
      <c r="GQ549" s="184"/>
      <c r="GR549" s="184"/>
      <c r="GS549" s="184"/>
      <c r="GT549" s="184"/>
      <c r="GU549" s="184"/>
      <c r="GV549" s="184"/>
      <c r="GW549" s="184"/>
      <c r="GX549" s="184"/>
      <c r="GY549" s="184"/>
      <c r="GZ549" s="184"/>
      <c r="HA549" s="184"/>
      <c r="HB549" s="184"/>
      <c r="HC549" s="184"/>
      <c r="HD549" s="184"/>
      <c r="HE549" s="184"/>
      <c r="HF549" s="184"/>
      <c r="HG549" s="184"/>
      <c r="HH549" s="184"/>
      <c r="HI549" s="184"/>
      <c r="HJ549" s="184"/>
      <c r="HK549" s="184"/>
      <c r="HL549" s="184"/>
      <c r="HM549" s="184"/>
      <c r="HN549" s="184"/>
      <c r="HO549" s="184"/>
      <c r="HP549" s="184"/>
      <c r="HQ549" s="184"/>
      <c r="HR549" s="184"/>
      <c r="HS549" s="184"/>
      <c r="HT549" s="184"/>
      <c r="HU549" s="184"/>
      <c r="HV549" s="184"/>
      <c r="HW549" s="184"/>
      <c r="HX549" s="184"/>
      <c r="HY549" s="184"/>
      <c r="HZ549" s="184"/>
      <c r="IA549" s="184"/>
      <c r="IB549" s="184"/>
    </row>
    <row r="550" spans="3:236" ht="13.15" customHeight="1">
      <c r="C550" s="182"/>
      <c r="D550" s="183"/>
      <c r="E550" s="184"/>
      <c r="F550" s="184"/>
      <c r="G550" s="184"/>
      <c r="H550" s="184"/>
      <c r="I550" s="184"/>
      <c r="J550" s="184"/>
      <c r="K550" s="184"/>
      <c r="L550" s="184"/>
      <c r="M550" s="185"/>
      <c r="CM550" s="184"/>
      <c r="CN550" s="184"/>
      <c r="CO550" s="184"/>
      <c r="CP550" s="184"/>
      <c r="CQ550" s="184"/>
      <c r="CR550" s="184"/>
      <c r="CS550" s="184"/>
      <c r="CT550" s="184"/>
      <c r="CU550" s="184"/>
      <c r="CV550" s="184"/>
      <c r="CW550" s="184"/>
      <c r="CX550" s="184"/>
      <c r="CY550" s="184"/>
      <c r="CZ550" s="184"/>
      <c r="DA550" s="184"/>
      <c r="DB550" s="184"/>
      <c r="DC550" s="184"/>
      <c r="DD550" s="184"/>
      <c r="DE550" s="184"/>
      <c r="DF550" s="184"/>
      <c r="DG550" s="184"/>
      <c r="DH550" s="184"/>
      <c r="DI550" s="184"/>
      <c r="DJ550" s="184"/>
      <c r="DK550" s="184"/>
      <c r="DL550" s="184"/>
      <c r="DM550" s="184"/>
      <c r="DN550" s="184"/>
      <c r="DO550" s="184"/>
      <c r="DP550" s="184"/>
      <c r="DQ550" s="184"/>
      <c r="DR550" s="184"/>
      <c r="DS550" s="184"/>
      <c r="DT550" s="184"/>
      <c r="DU550" s="184"/>
      <c r="DV550" s="184"/>
      <c r="DW550" s="184"/>
      <c r="DX550" s="184"/>
      <c r="DY550" s="184"/>
      <c r="DZ550" s="184"/>
      <c r="EA550" s="184"/>
      <c r="EB550" s="184"/>
      <c r="EC550" s="184"/>
      <c r="ED550" s="184"/>
      <c r="EE550" s="184"/>
      <c r="EF550" s="184"/>
      <c r="EG550" s="184"/>
      <c r="EH550" s="184"/>
      <c r="EI550" s="184"/>
      <c r="EJ550" s="184"/>
      <c r="EK550" s="184"/>
      <c r="EL550" s="184"/>
      <c r="EM550" s="184"/>
      <c r="EN550" s="184"/>
      <c r="EO550" s="184"/>
      <c r="EP550" s="184"/>
      <c r="EQ550" s="184"/>
      <c r="ER550" s="184"/>
      <c r="ES550" s="184"/>
      <c r="ET550" s="184"/>
      <c r="EU550" s="184"/>
      <c r="EV550" s="184"/>
      <c r="EW550" s="184"/>
      <c r="EX550" s="184"/>
      <c r="EY550" s="184"/>
      <c r="EZ550" s="184"/>
      <c r="FA550" s="184"/>
      <c r="FB550" s="184"/>
      <c r="FC550" s="184"/>
      <c r="FD550" s="184"/>
      <c r="FE550" s="184"/>
      <c r="FF550" s="184"/>
      <c r="FG550" s="184"/>
      <c r="FH550" s="184"/>
      <c r="FI550" s="184"/>
      <c r="FJ550" s="184"/>
      <c r="FK550" s="184"/>
      <c r="FL550" s="184"/>
      <c r="FM550" s="184"/>
      <c r="FN550" s="184"/>
      <c r="FO550" s="184"/>
      <c r="FP550" s="184"/>
      <c r="FQ550" s="184"/>
      <c r="FR550" s="184"/>
      <c r="FS550" s="184"/>
      <c r="FT550" s="184"/>
      <c r="FU550" s="184"/>
      <c r="FV550" s="184"/>
      <c r="FW550" s="184"/>
      <c r="FX550" s="184"/>
      <c r="FY550" s="184"/>
      <c r="FZ550" s="184"/>
      <c r="GA550" s="184"/>
      <c r="GB550" s="184"/>
      <c r="GC550" s="184"/>
      <c r="GD550" s="184"/>
      <c r="GE550" s="184"/>
      <c r="GF550" s="184"/>
      <c r="GG550" s="184"/>
      <c r="GH550" s="184"/>
      <c r="GI550" s="184"/>
      <c r="GJ550" s="184"/>
      <c r="GK550" s="184"/>
      <c r="GL550" s="184"/>
      <c r="GM550" s="184"/>
      <c r="GN550" s="184"/>
      <c r="GO550" s="184"/>
      <c r="GP550" s="184"/>
      <c r="GQ550" s="184"/>
      <c r="GR550" s="184"/>
      <c r="GS550" s="184"/>
      <c r="GT550" s="184"/>
      <c r="GU550" s="184"/>
      <c r="GV550" s="184"/>
      <c r="GW550" s="184"/>
      <c r="GX550" s="184"/>
      <c r="GY550" s="184"/>
      <c r="GZ550" s="184"/>
      <c r="HA550" s="184"/>
      <c r="HB550" s="184"/>
      <c r="HC550" s="184"/>
      <c r="HD550" s="184"/>
      <c r="HE550" s="184"/>
      <c r="HF550" s="184"/>
      <c r="HG550" s="184"/>
      <c r="HH550" s="184"/>
      <c r="HI550" s="184"/>
      <c r="HJ550" s="184"/>
      <c r="HK550" s="184"/>
      <c r="HL550" s="184"/>
      <c r="HM550" s="184"/>
      <c r="HN550" s="184"/>
      <c r="HO550" s="184"/>
      <c r="HP550" s="184"/>
      <c r="HQ550" s="184"/>
      <c r="HR550" s="184"/>
      <c r="HS550" s="184"/>
      <c r="HT550" s="184"/>
      <c r="HU550" s="184"/>
      <c r="HV550" s="184"/>
      <c r="HW550" s="184"/>
      <c r="HX550" s="184"/>
      <c r="HY550" s="184"/>
      <c r="HZ550" s="184"/>
      <c r="IA550" s="184"/>
      <c r="IB550" s="184"/>
    </row>
    <row r="551" spans="3:236" ht="13.15" customHeight="1">
      <c r="C551" s="182"/>
      <c r="D551" s="183"/>
      <c r="E551" s="184"/>
      <c r="F551" s="184"/>
      <c r="G551" s="184"/>
      <c r="H551" s="184"/>
      <c r="I551" s="184"/>
      <c r="J551" s="184"/>
      <c r="K551" s="184"/>
      <c r="L551" s="184"/>
      <c r="M551" s="185"/>
      <c r="CM551" s="184"/>
      <c r="CN551" s="184"/>
      <c r="CO551" s="184"/>
      <c r="CP551" s="184"/>
      <c r="CQ551" s="184"/>
      <c r="CR551" s="184"/>
      <c r="CS551" s="184"/>
      <c r="CT551" s="184"/>
      <c r="CU551" s="184"/>
      <c r="CV551" s="184"/>
      <c r="CW551" s="184"/>
      <c r="CX551" s="184"/>
      <c r="CY551" s="184"/>
      <c r="CZ551" s="184"/>
      <c r="DA551" s="184"/>
      <c r="DB551" s="184"/>
      <c r="DC551" s="184"/>
      <c r="DD551" s="184"/>
      <c r="DE551" s="184"/>
      <c r="DF551" s="184"/>
      <c r="DG551" s="184"/>
      <c r="DH551" s="184"/>
      <c r="DI551" s="184"/>
      <c r="DJ551" s="184"/>
      <c r="DK551" s="184"/>
      <c r="DL551" s="184"/>
      <c r="DM551" s="184"/>
      <c r="DN551" s="184"/>
      <c r="DO551" s="184"/>
      <c r="DP551" s="184"/>
      <c r="DQ551" s="184"/>
      <c r="DR551" s="184"/>
      <c r="DS551" s="184"/>
      <c r="DT551" s="184"/>
      <c r="DU551" s="184"/>
      <c r="DV551" s="184"/>
      <c r="DW551" s="184"/>
      <c r="DX551" s="184"/>
      <c r="DY551" s="184"/>
      <c r="DZ551" s="184"/>
      <c r="EA551" s="184"/>
      <c r="EB551" s="184"/>
      <c r="EC551" s="184"/>
      <c r="ED551" s="184"/>
      <c r="EE551" s="184"/>
      <c r="EF551" s="184"/>
      <c r="EG551" s="184"/>
      <c r="EH551" s="184"/>
      <c r="EI551" s="184"/>
      <c r="EJ551" s="184"/>
      <c r="EK551" s="184"/>
      <c r="EL551" s="184"/>
      <c r="EM551" s="184"/>
      <c r="EN551" s="184"/>
      <c r="EO551" s="184"/>
      <c r="EP551" s="184"/>
      <c r="EQ551" s="184"/>
      <c r="ER551" s="184"/>
      <c r="ES551" s="184"/>
      <c r="ET551" s="184"/>
      <c r="EU551" s="184"/>
      <c r="EV551" s="184"/>
      <c r="EW551" s="184"/>
      <c r="EX551" s="184"/>
      <c r="EY551" s="184"/>
      <c r="EZ551" s="184"/>
      <c r="FA551" s="184"/>
      <c r="FB551" s="184"/>
      <c r="FC551" s="184"/>
      <c r="FD551" s="184"/>
      <c r="FE551" s="184"/>
      <c r="FF551" s="184"/>
      <c r="FG551" s="184"/>
      <c r="FH551" s="184"/>
      <c r="FI551" s="184"/>
      <c r="FJ551" s="184"/>
      <c r="FK551" s="184"/>
      <c r="FL551" s="184"/>
      <c r="FM551" s="184"/>
      <c r="FN551" s="184"/>
      <c r="FO551" s="184"/>
      <c r="FP551" s="184"/>
      <c r="FQ551" s="184"/>
      <c r="FR551" s="184"/>
      <c r="FS551" s="184"/>
      <c r="FT551" s="184"/>
      <c r="FU551" s="184"/>
      <c r="FV551" s="184"/>
      <c r="FW551" s="184"/>
      <c r="FX551" s="184"/>
      <c r="FY551" s="184"/>
      <c r="FZ551" s="184"/>
      <c r="GA551" s="184"/>
      <c r="GB551" s="184"/>
      <c r="GC551" s="184"/>
      <c r="GD551" s="184"/>
      <c r="GE551" s="184"/>
      <c r="GF551" s="184"/>
      <c r="GG551" s="184"/>
      <c r="GH551" s="184"/>
      <c r="GI551" s="184"/>
      <c r="GJ551" s="184"/>
      <c r="GK551" s="184"/>
      <c r="GL551" s="184"/>
      <c r="GM551" s="184"/>
      <c r="GN551" s="184"/>
      <c r="GO551" s="184"/>
      <c r="GP551" s="184"/>
      <c r="GQ551" s="184"/>
      <c r="GR551" s="184"/>
      <c r="GS551" s="184"/>
      <c r="GT551" s="184"/>
      <c r="GU551" s="184"/>
      <c r="GV551" s="184"/>
      <c r="GW551" s="184"/>
      <c r="GX551" s="184"/>
      <c r="GY551" s="184"/>
      <c r="GZ551" s="184"/>
      <c r="HA551" s="184"/>
      <c r="HB551" s="184"/>
      <c r="HC551" s="184"/>
      <c r="HD551" s="184"/>
      <c r="HE551" s="184"/>
      <c r="HF551" s="184"/>
      <c r="HG551" s="184"/>
      <c r="HH551" s="184"/>
      <c r="HI551" s="184"/>
      <c r="HJ551" s="184"/>
      <c r="HK551" s="184"/>
      <c r="HL551" s="184"/>
      <c r="HM551" s="184"/>
      <c r="HN551" s="184"/>
      <c r="HO551" s="184"/>
      <c r="HP551" s="184"/>
      <c r="HQ551" s="184"/>
      <c r="HR551" s="184"/>
      <c r="HS551" s="184"/>
      <c r="HT551" s="184"/>
      <c r="HU551" s="184"/>
      <c r="HV551" s="184"/>
      <c r="HW551" s="184"/>
      <c r="HX551" s="184"/>
      <c r="HY551" s="184"/>
      <c r="HZ551" s="184"/>
      <c r="IA551" s="184"/>
      <c r="IB551" s="184"/>
    </row>
    <row r="552" spans="3:236" ht="13.15" customHeight="1">
      <c r="C552" s="182"/>
      <c r="D552" s="183"/>
      <c r="E552" s="184"/>
      <c r="F552" s="184"/>
      <c r="G552" s="184"/>
      <c r="H552" s="184"/>
      <c r="I552" s="184"/>
      <c r="J552" s="184"/>
      <c r="K552" s="184"/>
      <c r="L552" s="184"/>
      <c r="M552" s="185"/>
      <c r="CM552" s="184"/>
      <c r="CN552" s="184"/>
      <c r="CO552" s="184"/>
      <c r="CP552" s="184"/>
      <c r="CQ552" s="184"/>
      <c r="CR552" s="184"/>
      <c r="CS552" s="184"/>
      <c r="CT552" s="184"/>
      <c r="CU552" s="184"/>
      <c r="CV552" s="184"/>
      <c r="CW552" s="184"/>
      <c r="CX552" s="184"/>
      <c r="CY552" s="184"/>
      <c r="CZ552" s="184"/>
      <c r="DA552" s="184"/>
      <c r="DB552" s="184"/>
      <c r="DC552" s="184"/>
      <c r="DD552" s="184"/>
      <c r="DE552" s="184"/>
      <c r="DF552" s="184"/>
      <c r="DG552" s="184"/>
      <c r="DH552" s="184"/>
      <c r="DI552" s="184"/>
      <c r="DJ552" s="184"/>
      <c r="DK552" s="184"/>
      <c r="DL552" s="184"/>
      <c r="DM552" s="184"/>
      <c r="DN552" s="184"/>
      <c r="DO552" s="184"/>
      <c r="DP552" s="184"/>
      <c r="DQ552" s="184"/>
      <c r="DR552" s="184"/>
      <c r="DS552" s="184"/>
      <c r="DT552" s="184"/>
      <c r="DU552" s="184"/>
      <c r="DV552" s="184"/>
      <c r="DW552" s="184"/>
      <c r="DX552" s="184"/>
      <c r="DY552" s="184"/>
      <c r="DZ552" s="184"/>
      <c r="EA552" s="184"/>
      <c r="EB552" s="184"/>
      <c r="EC552" s="184"/>
      <c r="ED552" s="184"/>
      <c r="EE552" s="184"/>
      <c r="EF552" s="184"/>
      <c r="EG552" s="184"/>
      <c r="EH552" s="184"/>
      <c r="EI552" s="184"/>
      <c r="EJ552" s="184"/>
      <c r="EK552" s="184"/>
      <c r="EL552" s="184"/>
      <c r="EM552" s="184"/>
      <c r="EN552" s="184"/>
      <c r="EO552" s="184"/>
      <c r="EP552" s="184"/>
      <c r="EQ552" s="184"/>
      <c r="ER552" s="184"/>
      <c r="ES552" s="184"/>
      <c r="ET552" s="184"/>
      <c r="EU552" s="184"/>
      <c r="EV552" s="184"/>
      <c r="EW552" s="184"/>
      <c r="EX552" s="184"/>
      <c r="EY552" s="184"/>
      <c r="EZ552" s="184"/>
      <c r="FA552" s="184"/>
      <c r="FB552" s="184"/>
      <c r="FC552" s="184"/>
      <c r="FD552" s="184"/>
      <c r="FE552" s="184"/>
      <c r="FF552" s="184"/>
      <c r="FG552" s="184"/>
      <c r="FH552" s="184"/>
      <c r="FI552" s="184"/>
      <c r="FJ552" s="184"/>
      <c r="FK552" s="184"/>
      <c r="FL552" s="184"/>
      <c r="FM552" s="184"/>
      <c r="FN552" s="184"/>
      <c r="FO552" s="184"/>
      <c r="FP552" s="184"/>
      <c r="FQ552" s="184"/>
      <c r="FR552" s="184"/>
      <c r="FS552" s="184"/>
      <c r="FT552" s="184"/>
      <c r="FU552" s="184"/>
      <c r="FV552" s="184"/>
      <c r="FW552" s="184"/>
      <c r="FX552" s="184"/>
      <c r="FY552" s="184"/>
      <c r="FZ552" s="184"/>
      <c r="GA552" s="184"/>
      <c r="GB552" s="184"/>
      <c r="GC552" s="184"/>
      <c r="GD552" s="184"/>
      <c r="GE552" s="184"/>
      <c r="GF552" s="184"/>
      <c r="GG552" s="184"/>
      <c r="GH552" s="184"/>
      <c r="GI552" s="184"/>
      <c r="GJ552" s="184"/>
      <c r="GK552" s="184"/>
      <c r="GL552" s="184"/>
      <c r="GM552" s="184"/>
      <c r="GN552" s="184"/>
      <c r="GO552" s="184"/>
      <c r="GP552" s="184"/>
      <c r="GQ552" s="184"/>
      <c r="GR552" s="184"/>
      <c r="GS552" s="184"/>
      <c r="GT552" s="184"/>
      <c r="GU552" s="184"/>
      <c r="GV552" s="184"/>
      <c r="GW552" s="184"/>
      <c r="GX552" s="184"/>
      <c r="GY552" s="184"/>
      <c r="GZ552" s="184"/>
      <c r="HA552" s="184"/>
      <c r="HB552" s="184"/>
      <c r="HC552" s="184"/>
      <c r="HD552" s="184"/>
      <c r="HE552" s="184"/>
      <c r="HF552" s="184"/>
      <c r="HG552" s="184"/>
      <c r="HH552" s="184"/>
      <c r="HI552" s="184"/>
      <c r="HJ552" s="184"/>
      <c r="HK552" s="184"/>
      <c r="HL552" s="184"/>
      <c r="HM552" s="184"/>
      <c r="HN552" s="184"/>
      <c r="HO552" s="184"/>
      <c r="HP552" s="184"/>
      <c r="HQ552" s="184"/>
      <c r="HR552" s="184"/>
      <c r="HS552" s="184"/>
      <c r="HT552" s="184"/>
      <c r="HU552" s="184"/>
      <c r="HV552" s="184"/>
      <c r="HW552" s="184"/>
      <c r="HX552" s="184"/>
      <c r="HY552" s="184"/>
      <c r="HZ552" s="184"/>
      <c r="IA552" s="184"/>
      <c r="IB552" s="184"/>
    </row>
    <row r="553" spans="3:236" ht="13.15" customHeight="1">
      <c r="C553" s="182"/>
      <c r="D553" s="183"/>
      <c r="E553" s="184"/>
      <c r="F553" s="184"/>
      <c r="G553" s="184"/>
      <c r="H553" s="184"/>
      <c r="I553" s="184"/>
      <c r="J553" s="184"/>
      <c r="K553" s="184"/>
      <c r="L553" s="184"/>
      <c r="M553" s="185"/>
      <c r="CM553" s="184"/>
      <c r="CN553" s="184"/>
      <c r="CO553" s="184"/>
      <c r="CP553" s="184"/>
      <c r="CQ553" s="184"/>
      <c r="CR553" s="184"/>
      <c r="CS553" s="184"/>
      <c r="CT553" s="184"/>
      <c r="CU553" s="184"/>
      <c r="CV553" s="184"/>
      <c r="CW553" s="184"/>
      <c r="CX553" s="184"/>
      <c r="CY553" s="184"/>
      <c r="CZ553" s="184"/>
      <c r="DA553" s="184"/>
      <c r="DB553" s="184"/>
      <c r="DC553" s="184"/>
      <c r="DD553" s="184"/>
      <c r="DE553" s="184"/>
      <c r="DF553" s="184"/>
      <c r="DG553" s="184"/>
      <c r="DH553" s="184"/>
      <c r="DI553" s="184"/>
      <c r="DJ553" s="184"/>
      <c r="DK553" s="184"/>
      <c r="DL553" s="184"/>
      <c r="DM553" s="184"/>
      <c r="DN553" s="184"/>
      <c r="DO553" s="184"/>
      <c r="DP553" s="184"/>
      <c r="DQ553" s="184"/>
      <c r="DR553" s="184"/>
      <c r="DS553" s="184"/>
      <c r="DT553" s="184"/>
      <c r="DU553" s="184"/>
      <c r="DV553" s="184"/>
      <c r="DW553" s="184"/>
      <c r="DX553" s="184"/>
      <c r="DY553" s="184"/>
      <c r="DZ553" s="184"/>
      <c r="EA553" s="184"/>
      <c r="EB553" s="184"/>
      <c r="EC553" s="184"/>
      <c r="ED553" s="184"/>
      <c r="EE553" s="184"/>
      <c r="EF553" s="184"/>
      <c r="EG553" s="184"/>
      <c r="EH553" s="184"/>
      <c r="EI553" s="184"/>
      <c r="EJ553" s="184"/>
      <c r="EK553" s="184"/>
      <c r="EL553" s="184"/>
      <c r="EM553" s="184"/>
      <c r="EN553" s="184"/>
      <c r="EO553" s="184"/>
      <c r="EP553" s="184"/>
      <c r="EQ553" s="184"/>
      <c r="ER553" s="184"/>
      <c r="ES553" s="184"/>
      <c r="ET553" s="184"/>
      <c r="EU553" s="184"/>
      <c r="EV553" s="184"/>
      <c r="EW553" s="184"/>
      <c r="EX553" s="184"/>
      <c r="EY553" s="184"/>
      <c r="EZ553" s="184"/>
      <c r="FA553" s="184"/>
      <c r="FB553" s="184"/>
      <c r="FC553" s="184"/>
      <c r="FD553" s="184"/>
      <c r="FE553" s="184"/>
      <c r="FF553" s="184"/>
      <c r="FG553" s="184"/>
      <c r="FH553" s="184"/>
      <c r="FI553" s="184"/>
      <c r="FJ553" s="184"/>
      <c r="FK553" s="184"/>
      <c r="FL553" s="184"/>
      <c r="FM553" s="184"/>
      <c r="FN553" s="184"/>
      <c r="FO553" s="184"/>
      <c r="FP553" s="184"/>
      <c r="FQ553" s="184"/>
      <c r="FR553" s="184"/>
      <c r="FS553" s="184"/>
      <c r="FT553" s="184"/>
      <c r="FU553" s="184"/>
      <c r="FV553" s="184"/>
      <c r="FW553" s="184"/>
      <c r="FX553" s="184"/>
      <c r="FY553" s="184"/>
      <c r="FZ553" s="184"/>
      <c r="GA553" s="184"/>
      <c r="GB553" s="184"/>
      <c r="GC553" s="184"/>
      <c r="GD553" s="184"/>
      <c r="GE553" s="184"/>
      <c r="GF553" s="184"/>
      <c r="GG553" s="184"/>
      <c r="GH553" s="184"/>
      <c r="GI553" s="184"/>
      <c r="GJ553" s="184"/>
      <c r="GK553" s="184"/>
      <c r="GL553" s="184"/>
      <c r="GM553" s="184"/>
      <c r="GN553" s="184"/>
      <c r="GO553" s="184"/>
      <c r="GP553" s="184"/>
      <c r="GQ553" s="184"/>
      <c r="GR553" s="184"/>
      <c r="GS553" s="184"/>
      <c r="GT553" s="184"/>
      <c r="GU553" s="184"/>
      <c r="GV553" s="184"/>
      <c r="GW553" s="184"/>
      <c r="GX553" s="184"/>
      <c r="GY553" s="184"/>
      <c r="GZ553" s="184"/>
      <c r="HA553" s="184"/>
      <c r="HB553" s="184"/>
      <c r="HC553" s="184"/>
      <c r="HD553" s="184"/>
      <c r="HE553" s="184"/>
      <c r="HF553" s="184"/>
      <c r="HG553" s="184"/>
      <c r="HH553" s="184"/>
      <c r="HI553" s="184"/>
      <c r="HJ553" s="184"/>
      <c r="HK553" s="184"/>
      <c r="HL553" s="184"/>
      <c r="HM553" s="184"/>
      <c r="HN553" s="184"/>
      <c r="HO553" s="184"/>
      <c r="HP553" s="184"/>
      <c r="HQ553" s="184"/>
      <c r="HR553" s="184"/>
      <c r="HS553" s="184"/>
      <c r="HT553" s="184"/>
      <c r="HU553" s="184"/>
      <c r="HV553" s="184"/>
      <c r="HW553" s="184"/>
      <c r="HX553" s="184"/>
      <c r="HY553" s="184"/>
      <c r="HZ553" s="184"/>
      <c r="IA553" s="184"/>
      <c r="IB553" s="184"/>
    </row>
    <row r="554" spans="3:236" ht="13.15" customHeight="1">
      <c r="C554" s="182"/>
      <c r="D554" s="183"/>
      <c r="E554" s="184"/>
      <c r="F554" s="184"/>
      <c r="G554" s="184"/>
      <c r="H554" s="184"/>
      <c r="I554" s="184"/>
      <c r="J554" s="184"/>
      <c r="K554" s="184"/>
      <c r="L554" s="184"/>
      <c r="M554" s="185"/>
      <c r="CM554" s="184"/>
      <c r="CN554" s="184"/>
      <c r="CO554" s="184"/>
      <c r="CP554" s="184"/>
      <c r="CQ554" s="184"/>
      <c r="CR554" s="184"/>
      <c r="CS554" s="184"/>
      <c r="CT554" s="184"/>
      <c r="CU554" s="184"/>
      <c r="CV554" s="184"/>
      <c r="CW554" s="184"/>
      <c r="CX554" s="184"/>
      <c r="CY554" s="184"/>
      <c r="CZ554" s="184"/>
      <c r="DA554" s="184"/>
      <c r="DB554" s="184"/>
      <c r="DC554" s="184"/>
      <c r="DD554" s="184"/>
      <c r="DE554" s="184"/>
      <c r="DF554" s="184"/>
      <c r="DG554" s="184"/>
      <c r="DH554" s="184"/>
      <c r="DI554" s="184"/>
      <c r="DJ554" s="184"/>
      <c r="DK554" s="184"/>
      <c r="DL554" s="184"/>
      <c r="DM554" s="184"/>
      <c r="DN554" s="184"/>
      <c r="DO554" s="184"/>
      <c r="DP554" s="184"/>
      <c r="DQ554" s="184"/>
      <c r="DR554" s="184"/>
      <c r="DS554" s="184"/>
      <c r="DT554" s="184"/>
      <c r="DU554" s="184"/>
      <c r="DV554" s="184"/>
      <c r="DW554" s="184"/>
      <c r="DX554" s="184"/>
      <c r="DY554" s="184"/>
      <c r="DZ554" s="184"/>
      <c r="EA554" s="184"/>
      <c r="EB554" s="184"/>
      <c r="EC554" s="184"/>
      <c r="ED554" s="184"/>
      <c r="EE554" s="184"/>
      <c r="EF554" s="184"/>
      <c r="EG554" s="184"/>
      <c r="EH554" s="184"/>
      <c r="EI554" s="184"/>
      <c r="EJ554" s="184"/>
      <c r="EK554" s="184"/>
      <c r="EL554" s="184"/>
      <c r="EM554" s="184"/>
      <c r="EN554" s="184"/>
      <c r="EO554" s="184"/>
      <c r="EP554" s="184"/>
      <c r="EQ554" s="184"/>
      <c r="ER554" s="184"/>
      <c r="ES554" s="184"/>
      <c r="ET554" s="184"/>
      <c r="EU554" s="184"/>
      <c r="EV554" s="184"/>
      <c r="EW554" s="184"/>
      <c r="EX554" s="184"/>
      <c r="EY554" s="184"/>
      <c r="EZ554" s="184"/>
      <c r="FA554" s="184"/>
      <c r="FB554" s="184"/>
      <c r="FC554" s="184"/>
      <c r="FD554" s="184"/>
      <c r="FE554" s="184"/>
      <c r="FF554" s="184"/>
      <c r="FG554" s="184"/>
      <c r="FH554" s="184"/>
      <c r="FI554" s="184"/>
      <c r="FJ554" s="184"/>
      <c r="FK554" s="184"/>
      <c r="FL554" s="184"/>
      <c r="FM554" s="184"/>
      <c r="FN554" s="184"/>
      <c r="FO554" s="184"/>
      <c r="FP554" s="184"/>
      <c r="FQ554" s="184"/>
      <c r="FR554" s="184"/>
      <c r="FS554" s="184"/>
      <c r="FT554" s="184"/>
      <c r="FU554" s="184"/>
      <c r="FV554" s="184"/>
      <c r="FW554" s="184"/>
      <c r="FX554" s="184"/>
      <c r="FY554" s="184"/>
      <c r="FZ554" s="184"/>
      <c r="GA554" s="184"/>
      <c r="GB554" s="184"/>
      <c r="GC554" s="184"/>
      <c r="GD554" s="184"/>
      <c r="GE554" s="184"/>
      <c r="GF554" s="184"/>
      <c r="GG554" s="184"/>
      <c r="GH554" s="184"/>
      <c r="GI554" s="184"/>
      <c r="GJ554" s="184"/>
      <c r="GK554" s="184"/>
      <c r="GL554" s="184"/>
      <c r="GM554" s="184"/>
      <c r="GN554" s="184"/>
      <c r="GO554" s="184"/>
      <c r="GP554" s="184"/>
      <c r="GQ554" s="184"/>
      <c r="GR554" s="184"/>
      <c r="GS554" s="184"/>
      <c r="GT554" s="184"/>
      <c r="GU554" s="184"/>
      <c r="GV554" s="184"/>
      <c r="GW554" s="184"/>
      <c r="GX554" s="184"/>
      <c r="GY554" s="184"/>
      <c r="GZ554" s="184"/>
      <c r="HA554" s="184"/>
      <c r="HB554" s="184"/>
      <c r="HC554" s="184"/>
      <c r="HD554" s="184"/>
      <c r="HE554" s="184"/>
      <c r="HF554" s="184"/>
      <c r="HG554" s="184"/>
      <c r="HH554" s="184"/>
      <c r="HI554" s="184"/>
      <c r="HJ554" s="184"/>
      <c r="HK554" s="184"/>
      <c r="HL554" s="184"/>
      <c r="HM554" s="184"/>
      <c r="HN554" s="184"/>
      <c r="HO554" s="184"/>
      <c r="HP554" s="184"/>
      <c r="HQ554" s="184"/>
      <c r="HR554" s="184"/>
      <c r="HS554" s="184"/>
      <c r="HT554" s="184"/>
      <c r="HU554" s="184"/>
      <c r="HV554" s="184"/>
      <c r="HW554" s="184"/>
      <c r="HX554" s="184"/>
      <c r="HY554" s="184"/>
      <c r="HZ554" s="184"/>
      <c r="IA554" s="184"/>
      <c r="IB554" s="184"/>
    </row>
    <row r="555" spans="3:236" ht="13.15" customHeight="1">
      <c r="C555" s="182"/>
      <c r="D555" s="183"/>
      <c r="E555" s="184"/>
      <c r="F555" s="184"/>
      <c r="G555" s="184"/>
      <c r="H555" s="184"/>
      <c r="I555" s="184"/>
      <c r="J555" s="184"/>
      <c r="K555" s="184"/>
      <c r="L555" s="184"/>
      <c r="M555" s="185"/>
      <c r="CM555" s="184"/>
      <c r="CN555" s="184"/>
      <c r="CO555" s="184"/>
      <c r="CP555" s="184"/>
      <c r="CQ555" s="184"/>
      <c r="CR555" s="184"/>
      <c r="CS555" s="184"/>
      <c r="CT555" s="184"/>
      <c r="CU555" s="184"/>
      <c r="CV555" s="184"/>
      <c r="CW555" s="184"/>
      <c r="CX555" s="184"/>
      <c r="CY555" s="184"/>
      <c r="CZ555" s="184"/>
      <c r="DA555" s="184"/>
      <c r="DB555" s="184"/>
      <c r="DC555" s="184"/>
      <c r="DD555" s="184"/>
      <c r="DE555" s="184"/>
      <c r="DF555" s="184"/>
      <c r="DG555" s="184"/>
      <c r="DH555" s="184"/>
      <c r="DI555" s="184"/>
      <c r="DJ555" s="184"/>
      <c r="DK555" s="184"/>
      <c r="DL555" s="184"/>
      <c r="DM555" s="184"/>
      <c r="DN555" s="184"/>
      <c r="DO555" s="184"/>
      <c r="DP555" s="184"/>
      <c r="DQ555" s="184"/>
      <c r="DR555" s="184"/>
      <c r="DS555" s="184"/>
      <c r="DT555" s="184"/>
      <c r="DU555" s="184"/>
      <c r="DV555" s="184"/>
      <c r="DW555" s="184"/>
      <c r="DX555" s="184"/>
      <c r="DY555" s="184"/>
      <c r="DZ555" s="184"/>
      <c r="EA555" s="184"/>
      <c r="EB555" s="184"/>
      <c r="EC555" s="184"/>
      <c r="ED555" s="184"/>
      <c r="EE555" s="184"/>
      <c r="EF555" s="184"/>
      <c r="EG555" s="184"/>
      <c r="EH555" s="184"/>
      <c r="EI555" s="184"/>
      <c r="EJ555" s="184"/>
      <c r="EK555" s="184"/>
      <c r="EL555" s="184"/>
      <c r="EM555" s="184"/>
      <c r="EN555" s="184"/>
      <c r="EO555" s="184"/>
      <c r="EP555" s="184"/>
      <c r="EQ555" s="184"/>
      <c r="ER555" s="184"/>
      <c r="ES555" s="184"/>
      <c r="ET555" s="184"/>
      <c r="EU555" s="184"/>
      <c r="EV555" s="184"/>
      <c r="EW555" s="184"/>
      <c r="EX555" s="184"/>
      <c r="EY555" s="184"/>
      <c r="EZ555" s="184"/>
      <c r="FA555" s="184"/>
      <c r="FB555" s="184"/>
      <c r="FC555" s="184"/>
      <c r="FD555" s="184"/>
      <c r="FE555" s="184"/>
      <c r="FF555" s="184"/>
      <c r="FG555" s="184"/>
      <c r="FH555" s="184"/>
      <c r="FI555" s="184"/>
      <c r="FJ555" s="184"/>
      <c r="FK555" s="184"/>
      <c r="FL555" s="184"/>
      <c r="FM555" s="184"/>
      <c r="FN555" s="184"/>
      <c r="FO555" s="184"/>
      <c r="FP555" s="184"/>
      <c r="FQ555" s="184"/>
      <c r="FR555" s="184"/>
      <c r="FS555" s="184"/>
      <c r="FT555" s="184"/>
      <c r="FU555" s="184"/>
      <c r="FV555" s="184"/>
      <c r="FW555" s="184"/>
      <c r="FX555" s="184"/>
      <c r="FY555" s="184"/>
      <c r="FZ555" s="184"/>
      <c r="GA555" s="184"/>
      <c r="GB555" s="184"/>
      <c r="GC555" s="184"/>
      <c r="GD555" s="184"/>
      <c r="GE555" s="184"/>
      <c r="GF555" s="184"/>
      <c r="GG555" s="184"/>
      <c r="GH555" s="184"/>
      <c r="GI555" s="184"/>
      <c r="GJ555" s="184"/>
      <c r="GK555" s="184"/>
      <c r="GL555" s="184"/>
      <c r="GM555" s="184"/>
      <c r="GN555" s="184"/>
      <c r="GO555" s="184"/>
      <c r="GP555" s="184"/>
      <c r="GQ555" s="184"/>
      <c r="GR555" s="184"/>
      <c r="GS555" s="184"/>
      <c r="GT555" s="184"/>
      <c r="GU555" s="184"/>
      <c r="GV555" s="184"/>
      <c r="GW555" s="184"/>
      <c r="GX555" s="184"/>
      <c r="GY555" s="184"/>
      <c r="GZ555" s="184"/>
      <c r="HA555" s="184"/>
      <c r="HB555" s="184"/>
      <c r="HC555" s="184"/>
      <c r="HD555" s="184"/>
      <c r="HE555" s="184"/>
      <c r="HF555" s="184"/>
      <c r="HG555" s="184"/>
      <c r="HH555" s="184"/>
      <c r="HI555" s="184"/>
      <c r="HJ555" s="184"/>
      <c r="HK555" s="184"/>
      <c r="HL555" s="184"/>
      <c r="HM555" s="184"/>
      <c r="HN555" s="184"/>
      <c r="HO555" s="184"/>
      <c r="HP555" s="184"/>
      <c r="HQ555" s="184"/>
      <c r="HR555" s="184"/>
      <c r="HS555" s="184"/>
      <c r="HT555" s="184"/>
      <c r="HU555" s="184"/>
      <c r="HV555" s="184"/>
      <c r="HW555" s="184"/>
      <c r="HX555" s="184"/>
      <c r="HY555" s="184"/>
      <c r="HZ555" s="184"/>
      <c r="IA555" s="184"/>
      <c r="IB555" s="184"/>
    </row>
    <row r="556" spans="3:236" ht="13.15" customHeight="1">
      <c r="C556" s="182"/>
      <c r="D556" s="183"/>
      <c r="E556" s="184"/>
      <c r="F556" s="184"/>
      <c r="G556" s="184"/>
      <c r="H556" s="184"/>
      <c r="I556" s="184"/>
      <c r="J556" s="184"/>
      <c r="K556" s="184"/>
      <c r="L556" s="184"/>
      <c r="M556" s="185"/>
      <c r="CM556" s="184"/>
      <c r="CN556" s="184"/>
      <c r="CO556" s="184"/>
      <c r="CP556" s="184"/>
      <c r="CQ556" s="184"/>
      <c r="CR556" s="184"/>
      <c r="CS556" s="184"/>
      <c r="CT556" s="184"/>
      <c r="CU556" s="184"/>
      <c r="CV556" s="184"/>
      <c r="CW556" s="184"/>
      <c r="CX556" s="184"/>
      <c r="CY556" s="184"/>
      <c r="CZ556" s="184"/>
      <c r="DA556" s="184"/>
      <c r="DB556" s="184"/>
      <c r="DC556" s="184"/>
      <c r="DD556" s="184"/>
      <c r="DE556" s="184"/>
      <c r="DF556" s="184"/>
      <c r="DG556" s="184"/>
      <c r="DH556" s="184"/>
      <c r="DI556" s="184"/>
      <c r="DJ556" s="184"/>
      <c r="DK556" s="184"/>
      <c r="DL556" s="184"/>
      <c r="DM556" s="184"/>
      <c r="DN556" s="184"/>
      <c r="DO556" s="184"/>
      <c r="DP556" s="184"/>
      <c r="DQ556" s="184"/>
      <c r="DR556" s="184"/>
      <c r="DS556" s="184"/>
      <c r="DT556" s="184"/>
      <c r="DU556" s="184"/>
      <c r="DV556" s="184"/>
      <c r="DW556" s="184"/>
      <c r="DX556" s="184"/>
      <c r="DY556" s="184"/>
      <c r="DZ556" s="184"/>
      <c r="EA556" s="184"/>
      <c r="EB556" s="184"/>
      <c r="EC556" s="184"/>
      <c r="ED556" s="184"/>
      <c r="EE556" s="184"/>
      <c r="EF556" s="184"/>
      <c r="EG556" s="184"/>
      <c r="EH556" s="184"/>
      <c r="EI556" s="184"/>
      <c r="EJ556" s="184"/>
      <c r="EK556" s="184"/>
      <c r="EL556" s="184"/>
      <c r="EM556" s="184"/>
      <c r="EN556" s="184"/>
      <c r="EO556" s="184"/>
      <c r="EP556" s="184"/>
      <c r="EQ556" s="184"/>
      <c r="ER556" s="184"/>
      <c r="ES556" s="184"/>
      <c r="ET556" s="184"/>
      <c r="EU556" s="184"/>
      <c r="EV556" s="184"/>
      <c r="EW556" s="184"/>
      <c r="EX556" s="184"/>
      <c r="EY556" s="184"/>
      <c r="EZ556" s="184"/>
      <c r="FA556" s="184"/>
      <c r="FB556" s="184"/>
      <c r="FC556" s="184"/>
      <c r="FD556" s="184"/>
      <c r="FE556" s="184"/>
      <c r="FF556" s="184"/>
      <c r="FG556" s="184"/>
      <c r="FH556" s="184"/>
      <c r="FI556" s="184"/>
      <c r="FJ556" s="184"/>
      <c r="FK556" s="184"/>
      <c r="FL556" s="184"/>
      <c r="FM556" s="184"/>
      <c r="FN556" s="184"/>
      <c r="FO556" s="184"/>
      <c r="FP556" s="184"/>
      <c r="FQ556" s="184"/>
      <c r="FR556" s="184"/>
      <c r="FS556" s="184"/>
      <c r="FT556" s="184"/>
      <c r="FU556" s="184"/>
      <c r="FV556" s="184"/>
      <c r="FW556" s="184"/>
      <c r="FX556" s="184"/>
      <c r="FY556" s="184"/>
      <c r="FZ556" s="184"/>
      <c r="GA556" s="184"/>
      <c r="GB556" s="184"/>
      <c r="GC556" s="184"/>
      <c r="GD556" s="184"/>
      <c r="GE556" s="184"/>
      <c r="GF556" s="184"/>
      <c r="GG556" s="184"/>
      <c r="GH556" s="184"/>
      <c r="GI556" s="184"/>
      <c r="GJ556" s="184"/>
      <c r="GK556" s="184"/>
      <c r="GL556" s="184"/>
      <c r="GM556" s="184"/>
      <c r="GN556" s="184"/>
      <c r="GO556" s="184"/>
      <c r="GP556" s="184"/>
      <c r="GQ556" s="184"/>
      <c r="GR556" s="184"/>
      <c r="GS556" s="184"/>
      <c r="GT556" s="184"/>
      <c r="GU556" s="184"/>
      <c r="GV556" s="184"/>
      <c r="GW556" s="184"/>
      <c r="GX556" s="184"/>
      <c r="GY556" s="184"/>
      <c r="GZ556" s="184"/>
      <c r="HA556" s="184"/>
      <c r="HB556" s="184"/>
      <c r="HC556" s="184"/>
      <c r="HD556" s="184"/>
      <c r="HE556" s="184"/>
      <c r="HF556" s="184"/>
      <c r="HG556" s="184"/>
      <c r="HH556" s="184"/>
      <c r="HI556" s="184"/>
      <c r="HJ556" s="184"/>
      <c r="HK556" s="184"/>
      <c r="HL556" s="184"/>
      <c r="HM556" s="184"/>
      <c r="HN556" s="184"/>
      <c r="HO556" s="184"/>
      <c r="HP556" s="184"/>
      <c r="HQ556" s="184"/>
      <c r="HR556" s="184"/>
      <c r="HS556" s="184"/>
      <c r="HT556" s="184"/>
      <c r="HU556" s="184"/>
      <c r="HV556" s="184"/>
      <c r="HW556" s="184"/>
      <c r="HX556" s="184"/>
      <c r="HY556" s="184"/>
      <c r="HZ556" s="184"/>
      <c r="IA556" s="184"/>
      <c r="IB556" s="184"/>
    </row>
    <row r="557" spans="3:236" ht="13.15" customHeight="1">
      <c r="C557" s="182"/>
      <c r="D557" s="183"/>
      <c r="E557" s="184"/>
      <c r="F557" s="184"/>
      <c r="G557" s="184"/>
      <c r="H557" s="184"/>
      <c r="I557" s="184"/>
      <c r="J557" s="184"/>
      <c r="K557" s="184"/>
      <c r="L557" s="184"/>
      <c r="M557" s="185"/>
      <c r="CM557" s="184"/>
      <c r="CN557" s="184"/>
      <c r="CO557" s="184"/>
      <c r="CP557" s="184"/>
      <c r="CQ557" s="184"/>
      <c r="CR557" s="184"/>
      <c r="CS557" s="184"/>
      <c r="CT557" s="184"/>
      <c r="CU557" s="184"/>
      <c r="CV557" s="184"/>
      <c r="CW557" s="184"/>
      <c r="CX557" s="184"/>
      <c r="CY557" s="184"/>
      <c r="CZ557" s="184"/>
      <c r="DA557" s="184"/>
      <c r="DB557" s="184"/>
      <c r="DC557" s="184"/>
      <c r="DD557" s="184"/>
      <c r="DE557" s="184"/>
      <c r="DF557" s="184"/>
      <c r="DG557" s="184"/>
      <c r="DH557" s="184"/>
      <c r="DI557" s="184"/>
      <c r="DJ557" s="184"/>
      <c r="DK557" s="184"/>
      <c r="DL557" s="184"/>
      <c r="DM557" s="184"/>
      <c r="DN557" s="184"/>
      <c r="DO557" s="184"/>
      <c r="DP557" s="184"/>
      <c r="DQ557" s="184"/>
      <c r="DR557" s="184"/>
      <c r="DS557" s="184"/>
      <c r="DT557" s="184"/>
      <c r="DU557" s="184"/>
      <c r="DV557" s="184"/>
      <c r="DW557" s="184"/>
      <c r="DX557" s="184"/>
      <c r="DY557" s="184"/>
      <c r="DZ557" s="184"/>
      <c r="EA557" s="184"/>
      <c r="EB557" s="184"/>
      <c r="EC557" s="184"/>
      <c r="ED557" s="184"/>
      <c r="EE557" s="184"/>
      <c r="EF557" s="184"/>
      <c r="EG557" s="184"/>
      <c r="EH557" s="184"/>
      <c r="EI557" s="184"/>
      <c r="EJ557" s="184"/>
      <c r="EK557" s="184"/>
      <c r="EL557" s="184"/>
      <c r="EM557" s="184"/>
      <c r="EN557" s="184"/>
      <c r="EO557" s="184"/>
      <c r="EP557" s="184"/>
      <c r="EQ557" s="184"/>
      <c r="ER557" s="184"/>
      <c r="ES557" s="184"/>
      <c r="ET557" s="184"/>
      <c r="EU557" s="184"/>
      <c r="EV557" s="184"/>
      <c r="EW557" s="184"/>
      <c r="EX557" s="184"/>
      <c r="EY557" s="184"/>
      <c r="EZ557" s="184"/>
      <c r="FA557" s="184"/>
      <c r="FB557" s="184"/>
      <c r="FC557" s="184"/>
      <c r="FD557" s="184"/>
      <c r="FE557" s="184"/>
      <c r="FF557" s="184"/>
      <c r="FG557" s="184"/>
      <c r="FH557" s="184"/>
      <c r="FI557" s="184"/>
      <c r="FJ557" s="184"/>
      <c r="FK557" s="184"/>
      <c r="FL557" s="184"/>
      <c r="FM557" s="184"/>
      <c r="FN557" s="184"/>
      <c r="FO557" s="184"/>
      <c r="FP557" s="184"/>
      <c r="FQ557" s="184"/>
      <c r="FR557" s="184"/>
      <c r="FS557" s="184"/>
      <c r="FT557" s="184"/>
      <c r="FU557" s="184"/>
      <c r="FV557" s="184"/>
      <c r="FW557" s="184"/>
      <c r="FX557" s="184"/>
      <c r="FY557" s="184"/>
      <c r="FZ557" s="184"/>
      <c r="GA557" s="184"/>
      <c r="GB557" s="184"/>
      <c r="GC557" s="184"/>
      <c r="GD557" s="184"/>
      <c r="GE557" s="184"/>
      <c r="GF557" s="184"/>
      <c r="GG557" s="184"/>
      <c r="GH557" s="184"/>
      <c r="GI557" s="184"/>
      <c r="GJ557" s="184"/>
      <c r="GK557" s="184"/>
      <c r="GL557" s="184"/>
      <c r="GM557" s="184"/>
      <c r="GN557" s="184"/>
      <c r="GO557" s="184"/>
      <c r="GP557" s="184"/>
      <c r="GQ557" s="184"/>
      <c r="GR557" s="184"/>
      <c r="GS557" s="184"/>
      <c r="GT557" s="184"/>
      <c r="GU557" s="184"/>
      <c r="GV557" s="184"/>
      <c r="GW557" s="184"/>
      <c r="GX557" s="184"/>
      <c r="GY557" s="184"/>
      <c r="GZ557" s="184"/>
      <c r="HA557" s="184"/>
      <c r="HB557" s="184"/>
      <c r="HC557" s="184"/>
      <c r="HD557" s="184"/>
      <c r="HE557" s="184"/>
      <c r="HF557" s="184"/>
      <c r="HG557" s="184"/>
      <c r="HH557" s="184"/>
      <c r="HI557" s="184"/>
      <c r="HJ557" s="184"/>
      <c r="HK557" s="184"/>
      <c r="HL557" s="184"/>
      <c r="HM557" s="184"/>
      <c r="HN557" s="184"/>
      <c r="HO557" s="184"/>
      <c r="HP557" s="184"/>
      <c r="HQ557" s="184"/>
      <c r="HR557" s="184"/>
      <c r="HS557" s="184"/>
      <c r="HT557" s="184"/>
      <c r="HU557" s="184"/>
      <c r="HV557" s="184"/>
      <c r="HW557" s="184"/>
      <c r="HX557" s="184"/>
      <c r="HY557" s="184"/>
      <c r="HZ557" s="184"/>
      <c r="IA557" s="184"/>
      <c r="IB557" s="184"/>
    </row>
    <row r="558" spans="3:236" ht="13.15" customHeight="1">
      <c r="C558" s="182"/>
      <c r="D558" s="183"/>
      <c r="E558" s="184"/>
      <c r="F558" s="184"/>
      <c r="G558" s="184"/>
      <c r="H558" s="184"/>
      <c r="I558" s="184"/>
      <c r="J558" s="184"/>
      <c r="K558" s="184"/>
      <c r="L558" s="184"/>
      <c r="M558" s="185"/>
      <c r="CM558" s="184"/>
      <c r="CN558" s="184"/>
      <c r="CO558" s="184"/>
      <c r="CP558" s="184"/>
      <c r="CQ558" s="184"/>
      <c r="CR558" s="184"/>
      <c r="CS558" s="184"/>
      <c r="CT558" s="184"/>
      <c r="CU558" s="184"/>
      <c r="CV558" s="184"/>
      <c r="CW558" s="184"/>
      <c r="CX558" s="184"/>
      <c r="CY558" s="184"/>
      <c r="CZ558" s="184"/>
      <c r="DA558" s="184"/>
      <c r="DB558" s="184"/>
      <c r="DC558" s="184"/>
      <c r="DD558" s="184"/>
      <c r="DE558" s="184"/>
      <c r="DF558" s="184"/>
      <c r="DG558" s="184"/>
      <c r="DH558" s="184"/>
      <c r="DI558" s="184"/>
      <c r="DJ558" s="184"/>
      <c r="DK558" s="184"/>
      <c r="DL558" s="184"/>
      <c r="DM558" s="184"/>
      <c r="DN558" s="184"/>
      <c r="DO558" s="184"/>
      <c r="DP558" s="184"/>
      <c r="DQ558" s="184"/>
      <c r="DR558" s="184"/>
      <c r="DS558" s="184"/>
      <c r="DT558" s="184"/>
      <c r="DU558" s="184"/>
      <c r="DV558" s="184"/>
      <c r="DW558" s="184"/>
      <c r="DX558" s="184"/>
      <c r="DY558" s="184"/>
      <c r="DZ558" s="184"/>
      <c r="EA558" s="184"/>
      <c r="EB558" s="184"/>
      <c r="EC558" s="184"/>
      <c r="ED558" s="184"/>
      <c r="EE558" s="184"/>
      <c r="EF558" s="184"/>
      <c r="EG558" s="184"/>
      <c r="EH558" s="184"/>
      <c r="EI558" s="184"/>
      <c r="EJ558" s="184"/>
      <c r="EK558" s="184"/>
      <c r="EL558" s="184"/>
      <c r="EM558" s="184"/>
      <c r="EN558" s="184"/>
      <c r="EO558" s="184"/>
      <c r="EP558" s="184"/>
      <c r="EQ558" s="184"/>
      <c r="ER558" s="184"/>
      <c r="ES558" s="184"/>
      <c r="ET558" s="184"/>
      <c r="EU558" s="184"/>
      <c r="EV558" s="184"/>
      <c r="EW558" s="184"/>
      <c r="EX558" s="184"/>
      <c r="EY558" s="184"/>
      <c r="EZ558" s="184"/>
      <c r="FA558" s="184"/>
      <c r="FB558" s="184"/>
      <c r="FC558" s="184"/>
      <c r="FD558" s="184"/>
      <c r="FE558" s="184"/>
      <c r="FF558" s="184"/>
      <c r="FG558" s="184"/>
      <c r="FH558" s="184"/>
      <c r="FI558" s="184"/>
      <c r="FJ558" s="184"/>
      <c r="FK558" s="184"/>
      <c r="FL558" s="184"/>
      <c r="FM558" s="184"/>
      <c r="FN558" s="184"/>
      <c r="FO558" s="184"/>
      <c r="FP558" s="184"/>
      <c r="FQ558" s="184"/>
      <c r="FR558" s="184"/>
      <c r="FS558" s="184"/>
      <c r="FT558" s="184"/>
      <c r="FU558" s="184"/>
      <c r="FV558" s="184"/>
      <c r="FW558" s="184"/>
      <c r="FX558" s="184"/>
      <c r="FY558" s="184"/>
      <c r="FZ558" s="184"/>
      <c r="GA558" s="184"/>
      <c r="GB558" s="184"/>
      <c r="GC558" s="184"/>
      <c r="GD558" s="184"/>
      <c r="GE558" s="184"/>
      <c r="GF558" s="184"/>
      <c r="GG558" s="184"/>
      <c r="GH558" s="184"/>
      <c r="GI558" s="184"/>
      <c r="GJ558" s="184"/>
      <c r="GK558" s="184"/>
      <c r="GL558" s="184"/>
      <c r="GM558" s="184"/>
      <c r="GN558" s="184"/>
      <c r="GO558" s="184"/>
      <c r="GP558" s="184"/>
      <c r="GQ558" s="184"/>
      <c r="GR558" s="184"/>
      <c r="GS558" s="184"/>
      <c r="GT558" s="184"/>
      <c r="GU558" s="184"/>
      <c r="GV558" s="184"/>
      <c r="GW558" s="184"/>
      <c r="GX558" s="184"/>
      <c r="GY558" s="184"/>
      <c r="GZ558" s="184"/>
      <c r="HA558" s="184"/>
      <c r="HB558" s="184"/>
      <c r="HC558" s="184"/>
      <c r="HD558" s="184"/>
      <c r="HE558" s="184"/>
      <c r="HF558" s="184"/>
      <c r="HG558" s="184"/>
      <c r="HH558" s="184"/>
      <c r="HI558" s="184"/>
      <c r="HJ558" s="184"/>
      <c r="HK558" s="184"/>
      <c r="HL558" s="184"/>
      <c r="HM558" s="184"/>
      <c r="HN558" s="184"/>
      <c r="HO558" s="184"/>
      <c r="HP558" s="184"/>
      <c r="HQ558" s="184"/>
      <c r="HR558" s="184"/>
      <c r="HS558" s="184"/>
      <c r="HT558" s="184"/>
      <c r="HU558" s="184"/>
      <c r="HV558" s="184"/>
      <c r="HW558" s="184"/>
      <c r="HX558" s="184"/>
      <c r="HY558" s="184"/>
      <c r="HZ558" s="184"/>
      <c r="IA558" s="184"/>
      <c r="IB558" s="184"/>
    </row>
    <row r="559" spans="3:236" ht="13.15" customHeight="1">
      <c r="C559" s="182"/>
      <c r="D559" s="183"/>
      <c r="E559" s="184"/>
      <c r="F559" s="184"/>
      <c r="G559" s="184"/>
      <c r="H559" s="184"/>
      <c r="I559" s="184"/>
      <c r="J559" s="184"/>
      <c r="K559" s="184"/>
      <c r="L559" s="184"/>
      <c r="M559" s="185"/>
      <c r="CM559" s="184"/>
      <c r="CN559" s="184"/>
      <c r="CO559" s="184"/>
      <c r="CP559" s="184"/>
      <c r="CQ559" s="184"/>
      <c r="CR559" s="184"/>
      <c r="CS559" s="184"/>
      <c r="CT559" s="184"/>
      <c r="CU559" s="184"/>
      <c r="CV559" s="184"/>
      <c r="CW559" s="184"/>
      <c r="CX559" s="184"/>
      <c r="CY559" s="184"/>
      <c r="CZ559" s="184"/>
      <c r="DA559" s="184"/>
      <c r="DB559" s="184"/>
      <c r="DC559" s="184"/>
      <c r="DD559" s="184"/>
      <c r="DE559" s="184"/>
      <c r="DF559" s="184"/>
      <c r="DG559" s="184"/>
      <c r="DH559" s="184"/>
      <c r="DI559" s="184"/>
      <c r="DJ559" s="184"/>
      <c r="DK559" s="184"/>
      <c r="DL559" s="184"/>
      <c r="DM559" s="184"/>
      <c r="DN559" s="184"/>
      <c r="DO559" s="184"/>
      <c r="DP559" s="184"/>
      <c r="DQ559" s="184"/>
      <c r="DR559" s="184"/>
      <c r="DS559" s="184"/>
      <c r="DT559" s="184"/>
      <c r="DU559" s="184"/>
      <c r="DV559" s="184"/>
      <c r="DW559" s="184"/>
      <c r="DX559" s="184"/>
      <c r="DY559" s="184"/>
      <c r="DZ559" s="184"/>
      <c r="EA559" s="184"/>
      <c r="EB559" s="184"/>
      <c r="EC559" s="184"/>
      <c r="ED559" s="184"/>
      <c r="EE559" s="184"/>
      <c r="EF559" s="184"/>
      <c r="EG559" s="184"/>
      <c r="EH559" s="184"/>
      <c r="EI559" s="184"/>
      <c r="EJ559" s="184"/>
      <c r="EK559" s="184"/>
      <c r="EL559" s="184"/>
      <c r="EM559" s="184"/>
      <c r="EN559" s="184"/>
      <c r="EO559" s="184"/>
      <c r="EP559" s="184"/>
      <c r="EQ559" s="184"/>
      <c r="ER559" s="184"/>
      <c r="ES559" s="184"/>
      <c r="ET559" s="184"/>
      <c r="EU559" s="184"/>
      <c r="EV559" s="184"/>
      <c r="EW559" s="184"/>
      <c r="EX559" s="184"/>
      <c r="EY559" s="184"/>
      <c r="EZ559" s="184"/>
      <c r="FA559" s="184"/>
      <c r="FB559" s="184"/>
      <c r="FC559" s="184"/>
      <c r="FD559" s="184"/>
      <c r="FE559" s="184"/>
      <c r="FF559" s="184"/>
      <c r="FG559" s="184"/>
      <c r="FH559" s="184"/>
      <c r="FI559" s="184"/>
      <c r="FJ559" s="184"/>
      <c r="FK559" s="184"/>
      <c r="FL559" s="184"/>
      <c r="FM559" s="184"/>
      <c r="FN559" s="184"/>
      <c r="FO559" s="184"/>
      <c r="FP559" s="184"/>
      <c r="FQ559" s="184"/>
      <c r="FR559" s="184"/>
      <c r="FS559" s="184"/>
      <c r="FT559" s="184"/>
      <c r="FU559" s="184"/>
      <c r="FV559" s="184"/>
      <c r="FW559" s="184"/>
      <c r="FX559" s="184"/>
      <c r="FY559" s="184"/>
      <c r="FZ559" s="184"/>
      <c r="GA559" s="184"/>
      <c r="GB559" s="184"/>
      <c r="GC559" s="184"/>
      <c r="GD559" s="184"/>
      <c r="GE559" s="184"/>
      <c r="GF559" s="184"/>
      <c r="GG559" s="184"/>
      <c r="GH559" s="184"/>
      <c r="GI559" s="184"/>
      <c r="GJ559" s="184"/>
      <c r="GK559" s="184"/>
      <c r="GL559" s="184"/>
      <c r="GM559" s="184"/>
      <c r="GN559" s="184"/>
      <c r="GO559" s="184"/>
      <c r="GP559" s="184"/>
      <c r="GQ559" s="184"/>
      <c r="GR559" s="184"/>
      <c r="GS559" s="184"/>
      <c r="GT559" s="184"/>
      <c r="GU559" s="184"/>
      <c r="GV559" s="184"/>
      <c r="GW559" s="184"/>
      <c r="GX559" s="184"/>
      <c r="GY559" s="184"/>
      <c r="GZ559" s="184"/>
      <c r="HA559" s="184"/>
      <c r="HB559" s="184"/>
      <c r="HC559" s="184"/>
      <c r="HD559" s="184"/>
      <c r="HE559" s="184"/>
      <c r="HF559" s="184"/>
      <c r="HG559" s="184"/>
      <c r="HH559" s="184"/>
      <c r="HI559" s="184"/>
      <c r="HJ559" s="184"/>
      <c r="HK559" s="184"/>
      <c r="HL559" s="184"/>
      <c r="HM559" s="184"/>
      <c r="HN559" s="184"/>
      <c r="HO559" s="184"/>
      <c r="HP559" s="184"/>
      <c r="HQ559" s="184"/>
      <c r="HR559" s="184"/>
      <c r="HS559" s="184"/>
      <c r="HT559" s="184"/>
      <c r="HU559" s="184"/>
      <c r="HV559" s="184"/>
      <c r="HW559" s="184"/>
      <c r="HX559" s="184"/>
      <c r="HY559" s="184"/>
      <c r="HZ559" s="184"/>
      <c r="IA559" s="184"/>
      <c r="IB559" s="184"/>
    </row>
    <row r="560" spans="3:236" ht="13.15" customHeight="1">
      <c r="C560" s="182"/>
      <c r="D560" s="183"/>
      <c r="E560" s="184"/>
      <c r="F560" s="184"/>
      <c r="G560" s="184"/>
      <c r="H560" s="184"/>
      <c r="I560" s="184"/>
      <c r="J560" s="184"/>
      <c r="K560" s="184"/>
      <c r="L560" s="184"/>
      <c r="M560" s="185"/>
      <c r="CM560" s="184"/>
      <c r="CN560" s="184"/>
      <c r="CO560" s="184"/>
      <c r="CP560" s="184"/>
      <c r="CQ560" s="184"/>
      <c r="CR560" s="184"/>
      <c r="CS560" s="184"/>
      <c r="CT560" s="184"/>
      <c r="CU560" s="184"/>
      <c r="CV560" s="184"/>
      <c r="CW560" s="184"/>
      <c r="CX560" s="184"/>
      <c r="CY560" s="184"/>
      <c r="CZ560" s="184"/>
      <c r="DA560" s="184"/>
      <c r="DB560" s="184"/>
      <c r="DC560" s="184"/>
      <c r="DD560" s="184"/>
      <c r="DE560" s="184"/>
      <c r="DF560" s="184"/>
      <c r="DG560" s="184"/>
      <c r="DH560" s="184"/>
      <c r="DI560" s="184"/>
      <c r="DJ560" s="184"/>
      <c r="DK560" s="184"/>
      <c r="DL560" s="184"/>
      <c r="DM560" s="184"/>
      <c r="DN560" s="184"/>
      <c r="DO560" s="184"/>
      <c r="DP560" s="184"/>
      <c r="DQ560" s="184"/>
      <c r="DR560" s="184"/>
      <c r="DS560" s="184"/>
      <c r="DT560" s="184"/>
      <c r="DU560" s="184"/>
      <c r="DV560" s="184"/>
      <c r="DW560" s="184"/>
      <c r="DX560" s="184"/>
      <c r="DY560" s="184"/>
      <c r="DZ560" s="184"/>
      <c r="EA560" s="184"/>
      <c r="EB560" s="184"/>
      <c r="EC560" s="184"/>
      <c r="ED560" s="184"/>
      <c r="EE560" s="184"/>
      <c r="EF560" s="184"/>
      <c r="EG560" s="184"/>
      <c r="EH560" s="184"/>
      <c r="EI560" s="184"/>
      <c r="EJ560" s="184"/>
      <c r="EK560" s="184"/>
      <c r="EL560" s="184"/>
      <c r="EM560" s="184"/>
      <c r="EN560" s="184"/>
      <c r="EO560" s="184"/>
      <c r="EP560" s="184"/>
      <c r="EQ560" s="184"/>
      <c r="ER560" s="184"/>
      <c r="ES560" s="184"/>
      <c r="ET560" s="184"/>
      <c r="EU560" s="184"/>
      <c r="EV560" s="184"/>
      <c r="EW560" s="184"/>
      <c r="EX560" s="184"/>
      <c r="EY560" s="184"/>
      <c r="EZ560" s="184"/>
      <c r="FA560" s="184"/>
      <c r="FB560" s="184"/>
      <c r="FC560" s="184"/>
      <c r="FD560" s="184"/>
      <c r="FE560" s="184"/>
      <c r="FF560" s="184"/>
      <c r="FG560" s="184"/>
      <c r="FH560" s="184"/>
      <c r="FI560" s="184"/>
      <c r="FJ560" s="184"/>
      <c r="FK560" s="184"/>
      <c r="FL560" s="184"/>
      <c r="FM560" s="184"/>
      <c r="FN560" s="184"/>
      <c r="FO560" s="184"/>
      <c r="FP560" s="184"/>
      <c r="FQ560" s="184"/>
      <c r="FR560" s="184"/>
      <c r="FS560" s="184"/>
      <c r="FT560" s="184"/>
      <c r="FU560" s="184"/>
      <c r="FV560" s="184"/>
      <c r="FW560" s="184"/>
      <c r="FX560" s="184"/>
      <c r="FY560" s="184"/>
      <c r="FZ560" s="184"/>
      <c r="GA560" s="184"/>
      <c r="GB560" s="184"/>
      <c r="GC560" s="184"/>
      <c r="GD560" s="184"/>
      <c r="GE560" s="184"/>
      <c r="GF560" s="184"/>
      <c r="GG560" s="184"/>
      <c r="GH560" s="184"/>
      <c r="GI560" s="184"/>
      <c r="GJ560" s="184"/>
      <c r="GK560" s="184"/>
      <c r="GL560" s="184"/>
      <c r="GM560" s="184"/>
      <c r="GN560" s="184"/>
      <c r="GO560" s="184"/>
      <c r="GP560" s="184"/>
      <c r="GQ560" s="184"/>
      <c r="GR560" s="184"/>
      <c r="GS560" s="184"/>
      <c r="GT560" s="184"/>
      <c r="GU560" s="184"/>
      <c r="GV560" s="184"/>
      <c r="GW560" s="184"/>
      <c r="GX560" s="184"/>
      <c r="GY560" s="184"/>
      <c r="GZ560" s="184"/>
      <c r="HA560" s="184"/>
      <c r="HB560" s="184"/>
      <c r="HC560" s="184"/>
      <c r="HD560" s="184"/>
      <c r="HE560" s="184"/>
      <c r="HF560" s="184"/>
      <c r="HG560" s="184"/>
      <c r="HH560" s="184"/>
      <c r="HI560" s="184"/>
      <c r="HJ560" s="184"/>
      <c r="HK560" s="184"/>
      <c r="HL560" s="184"/>
      <c r="HM560" s="184"/>
      <c r="HN560" s="184"/>
      <c r="HO560" s="184"/>
      <c r="HP560" s="184"/>
      <c r="HQ560" s="184"/>
      <c r="HR560" s="184"/>
      <c r="HS560" s="184"/>
      <c r="HT560" s="184"/>
      <c r="HU560" s="184"/>
      <c r="HV560" s="184"/>
      <c r="HW560" s="184"/>
      <c r="HX560" s="184"/>
      <c r="HY560" s="184"/>
      <c r="HZ560" s="184"/>
      <c r="IA560" s="184"/>
      <c r="IB560" s="184"/>
    </row>
    <row r="561" spans="3:236" ht="13.15" customHeight="1">
      <c r="C561" s="182"/>
      <c r="D561" s="183"/>
      <c r="E561" s="184"/>
      <c r="F561" s="184"/>
      <c r="G561" s="184"/>
      <c r="H561" s="184"/>
      <c r="I561" s="184"/>
      <c r="J561" s="184"/>
      <c r="K561" s="184"/>
      <c r="L561" s="184"/>
      <c r="M561" s="185"/>
      <c r="CM561" s="184"/>
      <c r="CN561" s="184"/>
      <c r="CO561" s="184"/>
      <c r="CP561" s="184"/>
      <c r="CQ561" s="184"/>
      <c r="CR561" s="184"/>
      <c r="CS561" s="184"/>
      <c r="CT561" s="184"/>
      <c r="CU561" s="184"/>
      <c r="CV561" s="184"/>
      <c r="CW561" s="184"/>
      <c r="CX561" s="184"/>
      <c r="CY561" s="184"/>
      <c r="CZ561" s="184"/>
      <c r="DA561" s="184"/>
      <c r="DB561" s="184"/>
      <c r="DC561" s="184"/>
      <c r="DD561" s="184"/>
      <c r="DE561" s="184"/>
      <c r="DF561" s="184"/>
      <c r="DG561" s="184"/>
      <c r="DH561" s="184"/>
      <c r="DI561" s="184"/>
      <c r="DJ561" s="184"/>
      <c r="DK561" s="184"/>
      <c r="DL561" s="184"/>
      <c r="DM561" s="184"/>
      <c r="DN561" s="184"/>
      <c r="DO561" s="184"/>
      <c r="DP561" s="184"/>
      <c r="DQ561" s="184"/>
      <c r="DR561" s="184"/>
      <c r="DS561" s="184"/>
      <c r="DT561" s="184"/>
      <c r="DU561" s="184"/>
      <c r="DV561" s="184"/>
      <c r="DW561" s="184"/>
      <c r="DX561" s="184"/>
      <c r="DY561" s="184"/>
      <c r="DZ561" s="184"/>
      <c r="EA561" s="184"/>
      <c r="EB561" s="184"/>
      <c r="EC561" s="184"/>
      <c r="ED561" s="184"/>
      <c r="EE561" s="184"/>
      <c r="EF561" s="184"/>
      <c r="EG561" s="184"/>
      <c r="EH561" s="184"/>
      <c r="EI561" s="184"/>
      <c r="EJ561" s="184"/>
      <c r="EK561" s="184"/>
      <c r="EL561" s="184"/>
      <c r="EM561" s="184"/>
      <c r="EN561" s="184"/>
      <c r="EO561" s="184"/>
      <c r="EP561" s="184"/>
      <c r="EQ561" s="184"/>
      <c r="ER561" s="184"/>
      <c r="ES561" s="184"/>
      <c r="ET561" s="184"/>
      <c r="EU561" s="184"/>
      <c r="EV561" s="184"/>
      <c r="EW561" s="184"/>
      <c r="EX561" s="184"/>
      <c r="EY561" s="184"/>
      <c r="EZ561" s="184"/>
      <c r="FA561" s="184"/>
      <c r="FB561" s="184"/>
      <c r="FC561" s="184"/>
      <c r="FD561" s="184"/>
      <c r="FE561" s="184"/>
      <c r="FF561" s="184"/>
      <c r="FG561" s="184"/>
      <c r="FH561" s="184"/>
      <c r="FI561" s="184"/>
      <c r="FJ561" s="184"/>
      <c r="FK561" s="184"/>
      <c r="FL561" s="184"/>
      <c r="FM561" s="184"/>
      <c r="FN561" s="184"/>
      <c r="FO561" s="184"/>
      <c r="FP561" s="184"/>
      <c r="FQ561" s="184"/>
      <c r="FR561" s="184"/>
      <c r="FS561" s="184"/>
      <c r="FT561" s="184"/>
      <c r="FU561" s="184"/>
      <c r="FV561" s="184"/>
      <c r="FW561" s="184"/>
      <c r="FX561" s="184"/>
      <c r="FY561" s="184"/>
      <c r="FZ561" s="184"/>
      <c r="GA561" s="184"/>
      <c r="GB561" s="184"/>
      <c r="GC561" s="184"/>
      <c r="GD561" s="184"/>
      <c r="GE561" s="184"/>
      <c r="GF561" s="184"/>
      <c r="GG561" s="184"/>
      <c r="GH561" s="184"/>
      <c r="GI561" s="184"/>
      <c r="GJ561" s="184"/>
      <c r="GK561" s="184"/>
      <c r="GL561" s="184"/>
      <c r="GM561" s="184"/>
      <c r="GN561" s="184"/>
      <c r="GO561" s="184"/>
      <c r="GP561" s="184"/>
      <c r="GQ561" s="184"/>
      <c r="GR561" s="184"/>
      <c r="GS561" s="184"/>
      <c r="GT561" s="184"/>
      <c r="GU561" s="184"/>
      <c r="GV561" s="184"/>
      <c r="GW561" s="184"/>
      <c r="GX561" s="184"/>
      <c r="GY561" s="184"/>
      <c r="GZ561" s="184"/>
      <c r="HA561" s="184"/>
      <c r="HB561" s="184"/>
      <c r="HC561" s="184"/>
      <c r="HD561" s="184"/>
      <c r="HE561" s="184"/>
      <c r="HF561" s="184"/>
      <c r="HG561" s="184"/>
      <c r="HH561" s="184"/>
      <c r="HI561" s="184"/>
      <c r="HJ561" s="184"/>
      <c r="HK561" s="184"/>
      <c r="HL561" s="184"/>
      <c r="HM561" s="184"/>
      <c r="HN561" s="184"/>
      <c r="HO561" s="184"/>
      <c r="HP561" s="184"/>
      <c r="HQ561" s="184"/>
      <c r="HR561" s="184"/>
      <c r="HS561" s="184"/>
      <c r="HT561" s="184"/>
      <c r="HU561" s="184"/>
      <c r="HV561" s="184"/>
      <c r="HW561" s="184"/>
      <c r="HX561" s="184"/>
      <c r="HY561" s="184"/>
      <c r="HZ561" s="184"/>
      <c r="IA561" s="184"/>
      <c r="IB561" s="184"/>
    </row>
    <row r="562" spans="3:236" ht="13.15" customHeight="1">
      <c r="C562" s="182"/>
      <c r="D562" s="183"/>
      <c r="E562" s="184"/>
      <c r="F562" s="184"/>
      <c r="G562" s="184"/>
      <c r="H562" s="184"/>
      <c r="I562" s="184"/>
      <c r="J562" s="184"/>
      <c r="K562" s="184"/>
      <c r="L562" s="184"/>
      <c r="M562" s="185"/>
      <c r="CM562" s="184"/>
      <c r="CN562" s="184"/>
      <c r="CO562" s="184"/>
      <c r="CP562" s="184"/>
      <c r="CQ562" s="184"/>
      <c r="CR562" s="184"/>
      <c r="CS562" s="184"/>
      <c r="CT562" s="184"/>
      <c r="CU562" s="184"/>
      <c r="CV562" s="184"/>
      <c r="CW562" s="184"/>
      <c r="CX562" s="184"/>
      <c r="CY562" s="184"/>
      <c r="CZ562" s="184"/>
      <c r="DA562" s="184"/>
      <c r="DB562" s="184"/>
      <c r="DC562" s="184"/>
      <c r="DD562" s="184"/>
      <c r="DE562" s="184"/>
      <c r="DF562" s="184"/>
      <c r="DG562" s="184"/>
      <c r="DH562" s="184"/>
      <c r="DI562" s="184"/>
      <c r="DJ562" s="184"/>
      <c r="DK562" s="184"/>
      <c r="DL562" s="184"/>
      <c r="DM562" s="184"/>
      <c r="DN562" s="184"/>
      <c r="DO562" s="184"/>
      <c r="DP562" s="184"/>
      <c r="DQ562" s="184"/>
      <c r="DR562" s="184"/>
      <c r="DS562" s="184"/>
      <c r="DT562" s="184"/>
      <c r="DU562" s="184"/>
      <c r="DV562" s="184"/>
      <c r="DW562" s="184"/>
      <c r="DX562" s="184"/>
      <c r="DY562" s="184"/>
      <c r="DZ562" s="184"/>
      <c r="EA562" s="184"/>
      <c r="EB562" s="184"/>
      <c r="EC562" s="184"/>
      <c r="ED562" s="184"/>
      <c r="EE562" s="184"/>
      <c r="EF562" s="184"/>
      <c r="EG562" s="184"/>
      <c r="EH562" s="184"/>
      <c r="EI562" s="184"/>
      <c r="EJ562" s="184"/>
      <c r="EK562" s="184"/>
      <c r="EL562" s="184"/>
      <c r="EM562" s="184"/>
      <c r="EN562" s="184"/>
      <c r="EO562" s="184"/>
      <c r="EP562" s="184"/>
      <c r="EQ562" s="184"/>
      <c r="ER562" s="184"/>
      <c r="ES562" s="184"/>
      <c r="ET562" s="184"/>
      <c r="EU562" s="184"/>
      <c r="EV562" s="184"/>
      <c r="EW562" s="184"/>
      <c r="EX562" s="184"/>
      <c r="EY562" s="184"/>
      <c r="EZ562" s="184"/>
      <c r="FA562" s="184"/>
      <c r="FB562" s="184"/>
      <c r="FC562" s="184"/>
      <c r="FD562" s="184"/>
      <c r="FE562" s="184"/>
      <c r="FF562" s="184"/>
      <c r="FG562" s="184"/>
      <c r="FH562" s="184"/>
      <c r="FI562" s="184"/>
      <c r="FJ562" s="184"/>
      <c r="FK562" s="184"/>
      <c r="FL562" s="184"/>
      <c r="FM562" s="184"/>
      <c r="FN562" s="184"/>
      <c r="FO562" s="184"/>
      <c r="FP562" s="184"/>
      <c r="FQ562" s="184"/>
      <c r="FR562" s="184"/>
      <c r="FS562" s="184"/>
      <c r="FT562" s="184"/>
      <c r="FU562" s="184"/>
      <c r="FV562" s="184"/>
      <c r="FW562" s="184"/>
      <c r="FX562" s="184"/>
      <c r="FY562" s="184"/>
      <c r="FZ562" s="184"/>
      <c r="GA562" s="184"/>
      <c r="GB562" s="184"/>
      <c r="GC562" s="184"/>
      <c r="GD562" s="184"/>
      <c r="GE562" s="184"/>
      <c r="GF562" s="184"/>
      <c r="GG562" s="184"/>
      <c r="GH562" s="184"/>
      <c r="GI562" s="184"/>
      <c r="GJ562" s="184"/>
      <c r="GK562" s="184"/>
      <c r="GL562" s="184"/>
      <c r="GM562" s="184"/>
      <c r="GN562" s="184"/>
      <c r="GO562" s="184"/>
      <c r="GP562" s="184"/>
      <c r="GQ562" s="184"/>
      <c r="GR562" s="184"/>
      <c r="GS562" s="184"/>
      <c r="GT562" s="184"/>
      <c r="GU562" s="184"/>
      <c r="GV562" s="184"/>
      <c r="GW562" s="184"/>
      <c r="GX562" s="184"/>
      <c r="GY562" s="184"/>
      <c r="GZ562" s="184"/>
      <c r="HA562" s="184"/>
      <c r="HB562" s="184"/>
      <c r="HC562" s="184"/>
      <c r="HD562" s="184"/>
      <c r="HE562" s="184"/>
      <c r="HF562" s="184"/>
      <c r="HG562" s="184"/>
      <c r="HH562" s="184"/>
      <c r="HI562" s="184"/>
      <c r="HJ562" s="184"/>
      <c r="HK562" s="184"/>
      <c r="HL562" s="184"/>
      <c r="HM562" s="184"/>
      <c r="HN562" s="184"/>
      <c r="HO562" s="184"/>
      <c r="HP562" s="184"/>
      <c r="HQ562" s="184"/>
      <c r="HR562" s="184"/>
      <c r="HS562" s="184"/>
      <c r="HT562" s="184"/>
      <c r="HU562" s="184"/>
      <c r="HV562" s="184"/>
      <c r="HW562" s="184"/>
      <c r="HX562" s="184"/>
      <c r="HY562" s="184"/>
      <c r="HZ562" s="184"/>
      <c r="IA562" s="184"/>
      <c r="IB562" s="184"/>
    </row>
    <row r="563" spans="3:236" ht="13.15" customHeight="1">
      <c r="C563" s="182"/>
      <c r="D563" s="183"/>
      <c r="E563" s="184"/>
      <c r="F563" s="184"/>
      <c r="G563" s="184"/>
      <c r="H563" s="184"/>
      <c r="I563" s="184"/>
      <c r="J563" s="184"/>
      <c r="K563" s="184"/>
      <c r="L563" s="184"/>
      <c r="M563" s="185"/>
      <c r="CM563" s="184"/>
      <c r="CN563" s="184"/>
      <c r="CO563" s="184"/>
      <c r="CP563" s="184"/>
      <c r="CQ563" s="184"/>
      <c r="CR563" s="184"/>
      <c r="CS563" s="184"/>
      <c r="CT563" s="184"/>
      <c r="CU563" s="184"/>
      <c r="CV563" s="184"/>
      <c r="CW563" s="184"/>
      <c r="CX563" s="184"/>
      <c r="CY563" s="184"/>
      <c r="CZ563" s="184"/>
      <c r="DA563" s="184"/>
      <c r="DB563" s="184"/>
      <c r="DC563" s="184"/>
      <c r="DD563" s="184"/>
      <c r="DE563" s="184"/>
      <c r="DF563" s="184"/>
      <c r="DG563" s="184"/>
      <c r="DH563" s="184"/>
      <c r="DI563" s="184"/>
      <c r="DJ563" s="184"/>
      <c r="DK563" s="184"/>
      <c r="DL563" s="184"/>
      <c r="DM563" s="184"/>
      <c r="DN563" s="184"/>
      <c r="DO563" s="184"/>
      <c r="DP563" s="184"/>
      <c r="DQ563" s="184"/>
      <c r="DR563" s="184"/>
      <c r="DS563" s="184"/>
      <c r="DT563" s="184"/>
      <c r="DU563" s="184"/>
      <c r="DV563" s="184"/>
      <c r="DW563" s="184"/>
      <c r="DX563" s="184"/>
      <c r="DY563" s="184"/>
      <c r="DZ563" s="184"/>
      <c r="EA563" s="184"/>
      <c r="EB563" s="184"/>
      <c r="EC563" s="184"/>
      <c r="ED563" s="184"/>
      <c r="EE563" s="184"/>
      <c r="EF563" s="184"/>
      <c r="EG563" s="184"/>
      <c r="EH563" s="184"/>
      <c r="EI563" s="184"/>
      <c r="EJ563" s="184"/>
      <c r="EK563" s="184"/>
      <c r="EL563" s="184"/>
      <c r="EM563" s="184"/>
      <c r="EN563" s="184"/>
      <c r="EO563" s="184"/>
      <c r="EP563" s="184"/>
      <c r="EQ563" s="184"/>
      <c r="ER563" s="184"/>
      <c r="ES563" s="184"/>
      <c r="ET563" s="184"/>
      <c r="EU563" s="184"/>
      <c r="EV563" s="184"/>
      <c r="EW563" s="184"/>
      <c r="EX563" s="184"/>
      <c r="EY563" s="184"/>
      <c r="EZ563" s="184"/>
      <c r="FA563" s="184"/>
      <c r="FB563" s="184"/>
      <c r="FC563" s="184"/>
      <c r="FD563" s="184"/>
      <c r="FE563" s="184"/>
      <c r="FF563" s="184"/>
      <c r="FG563" s="184"/>
      <c r="FH563" s="184"/>
      <c r="FI563" s="184"/>
      <c r="FJ563" s="184"/>
      <c r="FK563" s="184"/>
      <c r="FL563" s="184"/>
      <c r="FM563" s="184"/>
      <c r="FN563" s="184"/>
      <c r="FO563" s="184"/>
      <c r="FP563" s="184"/>
      <c r="FQ563" s="184"/>
      <c r="FR563" s="184"/>
      <c r="FS563" s="184"/>
      <c r="FT563" s="184"/>
      <c r="FU563" s="184"/>
      <c r="FV563" s="184"/>
      <c r="FW563" s="184"/>
      <c r="FX563" s="184"/>
      <c r="FY563" s="184"/>
      <c r="FZ563" s="184"/>
      <c r="GA563" s="184"/>
      <c r="GB563" s="184"/>
      <c r="GC563" s="184"/>
      <c r="GD563" s="184"/>
      <c r="GE563" s="184"/>
      <c r="GF563" s="184"/>
      <c r="GG563" s="184"/>
      <c r="GH563" s="184"/>
      <c r="GI563" s="184"/>
      <c r="GJ563" s="184"/>
      <c r="GK563" s="184"/>
      <c r="GL563" s="184"/>
      <c r="GM563" s="184"/>
      <c r="GN563" s="184"/>
      <c r="GO563" s="184"/>
      <c r="GP563" s="184"/>
      <c r="GQ563" s="184"/>
      <c r="GR563" s="184"/>
      <c r="GS563" s="184"/>
      <c r="GT563" s="184"/>
      <c r="GU563" s="184"/>
      <c r="GV563" s="184"/>
      <c r="GW563" s="184"/>
      <c r="GX563" s="184"/>
      <c r="GY563" s="184"/>
      <c r="GZ563" s="184"/>
      <c r="HA563" s="184"/>
      <c r="HB563" s="184"/>
      <c r="HC563" s="184"/>
      <c r="HD563" s="184"/>
      <c r="HE563" s="184"/>
      <c r="HF563" s="184"/>
      <c r="HG563" s="184"/>
      <c r="HH563" s="184"/>
      <c r="HI563" s="184"/>
      <c r="HJ563" s="184"/>
      <c r="HK563" s="184"/>
      <c r="HL563" s="184"/>
      <c r="HM563" s="184"/>
      <c r="HN563" s="184"/>
      <c r="HO563" s="184"/>
      <c r="HP563" s="184"/>
      <c r="HQ563" s="184"/>
      <c r="HR563" s="184"/>
      <c r="HS563" s="184"/>
      <c r="HT563" s="184"/>
      <c r="HU563" s="184"/>
      <c r="HV563" s="184"/>
      <c r="HW563" s="184"/>
      <c r="HX563" s="184"/>
      <c r="HY563" s="184"/>
      <c r="HZ563" s="184"/>
      <c r="IA563" s="184"/>
      <c r="IB563" s="184"/>
    </row>
    <row r="564" spans="3:236" ht="13.15" customHeight="1">
      <c r="C564" s="182"/>
      <c r="D564" s="183"/>
      <c r="E564" s="184"/>
      <c r="F564" s="184"/>
      <c r="G564" s="184"/>
      <c r="H564" s="184"/>
      <c r="I564" s="184"/>
      <c r="J564" s="184"/>
      <c r="K564" s="184"/>
      <c r="L564" s="184"/>
      <c r="M564" s="185"/>
      <c r="CM564" s="184"/>
      <c r="CN564" s="184"/>
      <c r="CO564" s="184"/>
      <c r="CP564" s="184"/>
      <c r="CQ564" s="184"/>
      <c r="CR564" s="184"/>
      <c r="CS564" s="184"/>
      <c r="CT564" s="184"/>
      <c r="CU564" s="184"/>
      <c r="CV564" s="184"/>
      <c r="CW564" s="184"/>
      <c r="CX564" s="184"/>
      <c r="CY564" s="184"/>
      <c r="CZ564" s="184"/>
      <c r="DA564" s="184"/>
      <c r="DB564" s="184"/>
      <c r="DC564" s="184"/>
      <c r="DD564" s="184"/>
      <c r="DE564" s="184"/>
      <c r="DF564" s="184"/>
      <c r="DG564" s="184"/>
      <c r="DH564" s="184"/>
      <c r="DI564" s="184"/>
      <c r="DJ564" s="184"/>
      <c r="DK564" s="184"/>
      <c r="DL564" s="184"/>
      <c r="DM564" s="184"/>
      <c r="DN564" s="184"/>
      <c r="DO564" s="184"/>
      <c r="DP564" s="184"/>
      <c r="DQ564" s="184"/>
      <c r="DR564" s="184"/>
      <c r="DS564" s="184"/>
      <c r="DT564" s="184"/>
      <c r="DU564" s="184"/>
      <c r="DV564" s="184"/>
      <c r="DW564" s="184"/>
      <c r="DX564" s="184"/>
      <c r="DY564" s="184"/>
      <c r="DZ564" s="184"/>
      <c r="EA564" s="184"/>
      <c r="EB564" s="184"/>
      <c r="EC564" s="184"/>
      <c r="ED564" s="184"/>
      <c r="EE564" s="184"/>
      <c r="EF564" s="184"/>
      <c r="EG564" s="184"/>
      <c r="EH564" s="184"/>
      <c r="EI564" s="184"/>
      <c r="EJ564" s="184"/>
      <c r="EK564" s="184"/>
      <c r="EL564" s="184"/>
      <c r="EM564" s="184"/>
      <c r="EN564" s="184"/>
      <c r="EO564" s="184"/>
      <c r="EP564" s="184"/>
      <c r="EQ564" s="184"/>
      <c r="ER564" s="184"/>
      <c r="ES564" s="184"/>
      <c r="ET564" s="184"/>
      <c r="EU564" s="184"/>
      <c r="EV564" s="184"/>
      <c r="EW564" s="184"/>
      <c r="EX564" s="184"/>
      <c r="EY564" s="184"/>
      <c r="EZ564" s="184"/>
      <c r="FA564" s="184"/>
      <c r="FB564" s="184"/>
      <c r="FC564" s="184"/>
      <c r="FD564" s="184"/>
      <c r="FE564" s="184"/>
      <c r="FF564" s="184"/>
      <c r="FG564" s="184"/>
      <c r="FH564" s="184"/>
      <c r="FI564" s="184"/>
      <c r="FJ564" s="184"/>
      <c r="FK564" s="184"/>
      <c r="FL564" s="184"/>
      <c r="FM564" s="184"/>
      <c r="FN564" s="184"/>
      <c r="FO564" s="184"/>
      <c r="FP564" s="184"/>
      <c r="FQ564" s="184"/>
      <c r="FR564" s="184"/>
      <c r="FS564" s="184"/>
      <c r="FT564" s="184"/>
      <c r="FU564" s="184"/>
      <c r="FV564" s="184"/>
      <c r="FW564" s="184"/>
      <c r="FX564" s="184"/>
      <c r="FY564" s="184"/>
      <c r="FZ564" s="184"/>
      <c r="GA564" s="184"/>
      <c r="GB564" s="184"/>
      <c r="GC564" s="184"/>
      <c r="GD564" s="184"/>
      <c r="GE564" s="184"/>
      <c r="GF564" s="184"/>
      <c r="GG564" s="184"/>
      <c r="GH564" s="184"/>
      <c r="GI564" s="184"/>
      <c r="GJ564" s="184"/>
      <c r="GK564" s="184"/>
      <c r="GL564" s="184"/>
      <c r="GM564" s="184"/>
      <c r="GN564" s="184"/>
      <c r="GO564" s="184"/>
      <c r="GP564" s="184"/>
      <c r="GQ564" s="184"/>
      <c r="GR564" s="184"/>
      <c r="GS564" s="184"/>
      <c r="GT564" s="184"/>
      <c r="GU564" s="184"/>
      <c r="GV564" s="184"/>
      <c r="GW564" s="184"/>
      <c r="GX564" s="184"/>
      <c r="GY564" s="184"/>
      <c r="GZ564" s="184"/>
      <c r="HA564" s="184"/>
      <c r="HB564" s="184"/>
      <c r="HC564" s="184"/>
      <c r="HD564" s="184"/>
      <c r="HE564" s="184"/>
      <c r="HF564" s="184"/>
      <c r="HG564" s="184"/>
      <c r="HH564" s="184"/>
      <c r="HI564" s="184"/>
      <c r="HJ564" s="184"/>
      <c r="HK564" s="184"/>
      <c r="HL564" s="184"/>
      <c r="HM564" s="184"/>
      <c r="HN564" s="184"/>
      <c r="HO564" s="184"/>
      <c r="HP564" s="184"/>
      <c r="HQ564" s="184"/>
      <c r="HR564" s="184"/>
      <c r="HS564" s="184"/>
      <c r="HT564" s="184"/>
      <c r="HU564" s="184"/>
      <c r="HV564" s="184"/>
      <c r="HW564" s="184"/>
      <c r="HX564" s="184"/>
      <c r="HY564" s="184"/>
      <c r="HZ564" s="184"/>
      <c r="IA564" s="184"/>
      <c r="IB564" s="184"/>
    </row>
    <row r="565" spans="3:236" ht="13.15" customHeight="1">
      <c r="C565" s="182"/>
      <c r="D565" s="183"/>
      <c r="E565" s="184"/>
      <c r="F565" s="184"/>
      <c r="G565" s="184"/>
      <c r="H565" s="184"/>
      <c r="I565" s="184"/>
      <c r="J565" s="184"/>
      <c r="K565" s="184"/>
      <c r="L565" s="184"/>
      <c r="M565" s="185"/>
      <c r="CM565" s="184"/>
      <c r="CN565" s="184"/>
      <c r="CO565" s="184"/>
      <c r="CP565" s="184"/>
      <c r="CQ565" s="184"/>
      <c r="CR565" s="184"/>
      <c r="CS565" s="184"/>
      <c r="CT565" s="184"/>
      <c r="CU565" s="184"/>
      <c r="CV565" s="184"/>
      <c r="CW565" s="184"/>
      <c r="CX565" s="184"/>
      <c r="CY565" s="184"/>
      <c r="CZ565" s="184"/>
      <c r="DA565" s="184"/>
      <c r="DB565" s="184"/>
      <c r="DC565" s="184"/>
      <c r="DD565" s="184"/>
      <c r="DE565" s="184"/>
      <c r="DF565" s="184"/>
      <c r="DG565" s="184"/>
      <c r="DH565" s="184"/>
      <c r="DI565" s="184"/>
      <c r="DJ565" s="184"/>
      <c r="DK565" s="184"/>
      <c r="DL565" s="184"/>
      <c r="DM565" s="184"/>
      <c r="DN565" s="184"/>
      <c r="DO565" s="184"/>
      <c r="DP565" s="184"/>
      <c r="DQ565" s="184"/>
      <c r="DR565" s="184"/>
      <c r="DS565" s="184"/>
      <c r="DT565" s="184"/>
      <c r="DU565" s="184"/>
      <c r="DV565" s="184"/>
      <c r="DW565" s="184"/>
      <c r="DX565" s="184"/>
      <c r="DY565" s="184"/>
      <c r="DZ565" s="184"/>
      <c r="EA565" s="184"/>
      <c r="EB565" s="184"/>
      <c r="EC565" s="184"/>
      <c r="ED565" s="184"/>
      <c r="EE565" s="184"/>
      <c r="EF565" s="184"/>
      <c r="EG565" s="184"/>
      <c r="EH565" s="184"/>
      <c r="EI565" s="184"/>
      <c r="EJ565" s="184"/>
      <c r="EK565" s="184"/>
      <c r="EL565" s="184"/>
      <c r="EM565" s="184"/>
      <c r="EN565" s="184"/>
      <c r="EO565" s="184"/>
      <c r="EP565" s="184"/>
      <c r="EQ565" s="184"/>
      <c r="ER565" s="184"/>
      <c r="ES565" s="184"/>
      <c r="ET565" s="184"/>
      <c r="EU565" s="184"/>
      <c r="EV565" s="184"/>
      <c r="EW565" s="184"/>
      <c r="EX565" s="184"/>
      <c r="EY565" s="184"/>
      <c r="EZ565" s="184"/>
      <c r="FA565" s="184"/>
      <c r="FB565" s="184"/>
      <c r="FC565" s="184"/>
      <c r="FD565" s="184"/>
      <c r="FE565" s="184"/>
      <c r="FF565" s="184"/>
      <c r="FG565" s="184"/>
      <c r="FH565" s="184"/>
      <c r="FI565" s="184"/>
      <c r="FJ565" s="184"/>
      <c r="FK565" s="184"/>
      <c r="FL565" s="184"/>
      <c r="FM565" s="184"/>
      <c r="FN565" s="184"/>
      <c r="FO565" s="184"/>
      <c r="FP565" s="184"/>
      <c r="FQ565" s="184"/>
      <c r="FR565" s="184"/>
      <c r="FS565" s="184"/>
      <c r="FT565" s="184"/>
      <c r="FU565" s="184"/>
      <c r="FV565" s="184"/>
      <c r="FW565" s="184"/>
      <c r="FX565" s="184"/>
      <c r="FY565" s="184"/>
      <c r="FZ565" s="184"/>
      <c r="GA565" s="184"/>
      <c r="GB565" s="184"/>
      <c r="GC565" s="184"/>
      <c r="GD565" s="184"/>
      <c r="GE565" s="184"/>
      <c r="GF565" s="184"/>
      <c r="GG565" s="184"/>
      <c r="GH565" s="184"/>
      <c r="GI565" s="184"/>
      <c r="GJ565" s="184"/>
      <c r="GK565" s="184"/>
      <c r="GL565" s="184"/>
      <c r="GM565" s="184"/>
      <c r="GN565" s="184"/>
      <c r="GO565" s="184"/>
      <c r="GP565" s="184"/>
      <c r="GQ565" s="184"/>
      <c r="GR565" s="184"/>
      <c r="GS565" s="184"/>
      <c r="GT565" s="184"/>
      <c r="GU565" s="184"/>
      <c r="GV565" s="184"/>
      <c r="GW565" s="184"/>
      <c r="GX565" s="184"/>
      <c r="GY565" s="184"/>
      <c r="GZ565" s="184"/>
      <c r="HA565" s="184"/>
      <c r="HB565" s="184"/>
      <c r="HC565" s="184"/>
      <c r="HD565" s="184"/>
      <c r="HE565" s="184"/>
      <c r="HF565" s="184"/>
      <c r="HG565" s="184"/>
      <c r="HH565" s="184"/>
      <c r="HI565" s="184"/>
      <c r="HJ565" s="184"/>
      <c r="HK565" s="184"/>
      <c r="HL565" s="184"/>
      <c r="HM565" s="184"/>
      <c r="HN565" s="184"/>
      <c r="HO565" s="184"/>
      <c r="HP565" s="184"/>
      <c r="HQ565" s="184"/>
      <c r="HR565" s="184"/>
      <c r="HS565" s="184"/>
      <c r="HT565" s="184"/>
      <c r="HU565" s="184"/>
      <c r="HV565" s="184"/>
      <c r="HW565" s="184"/>
      <c r="HX565" s="184"/>
      <c r="HY565" s="184"/>
      <c r="HZ565" s="184"/>
      <c r="IA565" s="184"/>
      <c r="IB565" s="184"/>
    </row>
    <row r="566" spans="3:236" ht="13.15" customHeight="1">
      <c r="C566" s="182"/>
      <c r="D566" s="183"/>
      <c r="E566" s="184"/>
      <c r="F566" s="184"/>
      <c r="G566" s="184"/>
      <c r="H566" s="184"/>
      <c r="I566" s="184"/>
      <c r="J566" s="184"/>
      <c r="K566" s="184"/>
      <c r="L566" s="184"/>
      <c r="M566" s="185"/>
      <c r="CM566" s="184"/>
      <c r="CN566" s="184"/>
      <c r="CO566" s="184"/>
      <c r="CP566" s="184"/>
      <c r="CQ566" s="184"/>
      <c r="CR566" s="184"/>
      <c r="CS566" s="184"/>
      <c r="CT566" s="184"/>
      <c r="CU566" s="184"/>
      <c r="CV566" s="184"/>
      <c r="CW566" s="184"/>
      <c r="CX566" s="184"/>
      <c r="CY566" s="184"/>
      <c r="CZ566" s="184"/>
      <c r="DA566" s="184"/>
      <c r="DB566" s="184"/>
      <c r="DC566" s="184"/>
      <c r="DD566" s="184"/>
      <c r="DE566" s="184"/>
      <c r="DF566" s="184"/>
      <c r="DG566" s="184"/>
      <c r="DH566" s="184"/>
      <c r="DI566" s="184"/>
      <c r="DJ566" s="184"/>
      <c r="DK566" s="184"/>
      <c r="DL566" s="184"/>
      <c r="DM566" s="184"/>
      <c r="DN566" s="184"/>
      <c r="DO566" s="184"/>
      <c r="DP566" s="184"/>
      <c r="DQ566" s="184"/>
      <c r="DR566" s="184"/>
      <c r="DS566" s="184"/>
      <c r="DT566" s="184"/>
      <c r="DU566" s="184"/>
      <c r="DV566" s="184"/>
      <c r="DW566" s="184"/>
      <c r="DX566" s="184"/>
      <c r="DY566" s="184"/>
      <c r="DZ566" s="184"/>
      <c r="EA566" s="184"/>
      <c r="EB566" s="184"/>
      <c r="EC566" s="184"/>
      <c r="ED566" s="184"/>
      <c r="EE566" s="184"/>
      <c r="EF566" s="184"/>
      <c r="EG566" s="184"/>
      <c r="EH566" s="184"/>
      <c r="EI566" s="184"/>
      <c r="EJ566" s="184"/>
      <c r="EK566" s="184"/>
      <c r="EL566" s="184"/>
      <c r="EM566" s="184"/>
      <c r="EN566" s="184"/>
      <c r="EO566" s="184"/>
      <c r="EP566" s="184"/>
      <c r="EQ566" s="184"/>
      <c r="ER566" s="184"/>
      <c r="ES566" s="184"/>
      <c r="ET566" s="184"/>
      <c r="EU566" s="184"/>
      <c r="EV566" s="184"/>
      <c r="EW566" s="184"/>
      <c r="EX566" s="184"/>
      <c r="EY566" s="184"/>
      <c r="EZ566" s="184"/>
      <c r="FA566" s="184"/>
      <c r="FB566" s="184"/>
      <c r="FC566" s="184"/>
      <c r="FD566" s="184"/>
      <c r="FE566" s="184"/>
      <c r="FF566" s="184"/>
      <c r="FG566" s="184"/>
      <c r="FH566" s="184"/>
      <c r="FI566" s="184"/>
      <c r="FJ566" s="184"/>
      <c r="FK566" s="184"/>
      <c r="FL566" s="184"/>
      <c r="FM566" s="184"/>
      <c r="FN566" s="184"/>
      <c r="FO566" s="184"/>
      <c r="FP566" s="184"/>
      <c r="FQ566" s="184"/>
      <c r="FR566" s="184"/>
      <c r="FS566" s="184"/>
      <c r="FT566" s="184"/>
      <c r="FU566" s="184"/>
      <c r="FV566" s="184"/>
      <c r="FW566" s="184"/>
      <c r="FX566" s="184"/>
      <c r="FY566" s="184"/>
      <c r="FZ566" s="184"/>
      <c r="GA566" s="184"/>
      <c r="GB566" s="184"/>
      <c r="GC566" s="184"/>
      <c r="GD566" s="184"/>
      <c r="GE566" s="184"/>
      <c r="GF566" s="184"/>
      <c r="GG566" s="184"/>
      <c r="GH566" s="184"/>
      <c r="GI566" s="184"/>
      <c r="GJ566" s="184"/>
      <c r="GK566" s="184"/>
      <c r="GL566" s="184"/>
      <c r="GM566" s="184"/>
      <c r="GN566" s="184"/>
      <c r="GO566" s="184"/>
      <c r="GP566" s="184"/>
      <c r="GQ566" s="184"/>
      <c r="GR566" s="184"/>
      <c r="GS566" s="184"/>
      <c r="GT566" s="184"/>
      <c r="GU566" s="184"/>
      <c r="GV566" s="184"/>
      <c r="GW566" s="184"/>
      <c r="GX566" s="184"/>
      <c r="GY566" s="184"/>
      <c r="GZ566" s="184"/>
      <c r="HA566" s="184"/>
      <c r="HB566" s="184"/>
      <c r="HC566" s="184"/>
      <c r="HD566" s="184"/>
      <c r="HE566" s="184"/>
      <c r="HF566" s="184"/>
      <c r="HG566" s="184"/>
      <c r="HH566" s="184"/>
      <c r="HI566" s="184"/>
      <c r="HJ566" s="184"/>
      <c r="HK566" s="184"/>
      <c r="HL566" s="184"/>
      <c r="HM566" s="184"/>
      <c r="HN566" s="184"/>
      <c r="HO566" s="184"/>
      <c r="HP566" s="184"/>
      <c r="HQ566" s="184"/>
      <c r="HR566" s="184"/>
      <c r="HS566" s="184"/>
      <c r="HT566" s="184"/>
      <c r="HU566" s="184"/>
      <c r="HV566" s="184"/>
      <c r="HW566" s="184"/>
      <c r="HX566" s="184"/>
      <c r="HY566" s="184"/>
      <c r="HZ566" s="184"/>
      <c r="IA566" s="184"/>
      <c r="IB566" s="184"/>
    </row>
    <row r="567" spans="3:236" ht="13.15" customHeight="1">
      <c r="C567" s="182"/>
      <c r="D567" s="183"/>
      <c r="E567" s="184"/>
      <c r="F567" s="184"/>
      <c r="G567" s="184"/>
      <c r="H567" s="184"/>
      <c r="I567" s="184"/>
      <c r="J567" s="184"/>
      <c r="K567" s="184"/>
      <c r="L567" s="184"/>
      <c r="M567" s="185"/>
      <c r="CM567" s="184"/>
      <c r="CN567" s="184"/>
      <c r="CO567" s="184"/>
      <c r="CP567" s="184"/>
      <c r="CQ567" s="184"/>
      <c r="CR567" s="184"/>
      <c r="CS567" s="184"/>
      <c r="CT567" s="184"/>
      <c r="CU567" s="184"/>
      <c r="CV567" s="184"/>
      <c r="CW567" s="184"/>
      <c r="CX567" s="184"/>
      <c r="CY567" s="184"/>
      <c r="CZ567" s="184"/>
      <c r="DA567" s="184"/>
      <c r="DB567" s="184"/>
      <c r="DC567" s="184"/>
      <c r="DD567" s="184"/>
      <c r="DE567" s="184"/>
      <c r="DF567" s="184"/>
      <c r="DG567" s="184"/>
      <c r="DH567" s="184"/>
      <c r="DI567" s="184"/>
      <c r="DJ567" s="184"/>
      <c r="DK567" s="184"/>
      <c r="DL567" s="184"/>
      <c r="DM567" s="184"/>
      <c r="DN567" s="184"/>
      <c r="DO567" s="184"/>
      <c r="DP567" s="184"/>
      <c r="DQ567" s="184"/>
      <c r="DR567" s="184"/>
      <c r="DS567" s="184"/>
      <c r="DT567" s="184"/>
      <c r="DU567" s="184"/>
      <c r="DV567" s="184"/>
      <c r="DW567" s="184"/>
      <c r="DX567" s="184"/>
      <c r="DY567" s="184"/>
      <c r="DZ567" s="184"/>
      <c r="EA567" s="184"/>
      <c r="EB567" s="184"/>
      <c r="EC567" s="184"/>
      <c r="ED567" s="184"/>
      <c r="EE567" s="184"/>
      <c r="EF567" s="184"/>
      <c r="EG567" s="184"/>
      <c r="EH567" s="184"/>
      <c r="EI567" s="184"/>
      <c r="EJ567" s="184"/>
      <c r="EK567" s="184"/>
      <c r="EL567" s="184"/>
      <c r="EM567" s="184"/>
      <c r="EN567" s="184"/>
      <c r="EO567" s="184"/>
      <c r="EP567" s="184"/>
      <c r="EQ567" s="184"/>
      <c r="ER567" s="184"/>
      <c r="ES567" s="184"/>
      <c r="ET567" s="184"/>
      <c r="EU567" s="184"/>
      <c r="EV567" s="184"/>
      <c r="EW567" s="184"/>
      <c r="EX567" s="184"/>
      <c r="EY567" s="184"/>
      <c r="EZ567" s="184"/>
      <c r="FA567" s="184"/>
      <c r="FB567" s="184"/>
      <c r="FC567" s="184"/>
      <c r="FD567" s="184"/>
      <c r="FE567" s="184"/>
      <c r="FF567" s="184"/>
      <c r="FG567" s="184"/>
      <c r="FH567" s="184"/>
      <c r="FI567" s="184"/>
      <c r="FJ567" s="184"/>
      <c r="FK567" s="184"/>
      <c r="FL567" s="184"/>
      <c r="FM567" s="184"/>
      <c r="FN567" s="184"/>
      <c r="FO567" s="184"/>
      <c r="FP567" s="184"/>
      <c r="FQ567" s="184"/>
      <c r="FR567" s="184"/>
      <c r="FS567" s="184"/>
      <c r="FT567" s="184"/>
      <c r="FU567" s="184"/>
      <c r="FV567" s="184"/>
      <c r="FW567" s="184"/>
      <c r="FX567" s="184"/>
      <c r="FY567" s="184"/>
      <c r="FZ567" s="184"/>
      <c r="GA567" s="184"/>
      <c r="GB567" s="184"/>
      <c r="GC567" s="184"/>
      <c r="GD567" s="184"/>
      <c r="GE567" s="184"/>
      <c r="GF567" s="184"/>
      <c r="GG567" s="184"/>
      <c r="GH567" s="184"/>
      <c r="GI567" s="184"/>
      <c r="GJ567" s="184"/>
      <c r="GK567" s="184"/>
      <c r="GL567" s="184"/>
      <c r="GM567" s="184"/>
      <c r="GN567" s="184"/>
      <c r="GO567" s="184"/>
      <c r="GP567" s="184"/>
      <c r="GQ567" s="184"/>
      <c r="GR567" s="184"/>
      <c r="GS567" s="184"/>
      <c r="GT567" s="184"/>
      <c r="GU567" s="184"/>
      <c r="GV567" s="184"/>
      <c r="GW567" s="184"/>
      <c r="GX567" s="184"/>
      <c r="GY567" s="184"/>
      <c r="GZ567" s="184"/>
      <c r="HA567" s="184"/>
      <c r="HB567" s="184"/>
      <c r="HC567" s="184"/>
      <c r="HD567" s="184"/>
      <c r="HE567" s="184"/>
      <c r="HF567" s="184"/>
      <c r="HG567" s="184"/>
      <c r="HH567" s="184"/>
      <c r="HI567" s="184"/>
      <c r="HJ567" s="184"/>
      <c r="HK567" s="184"/>
      <c r="HL567" s="184"/>
      <c r="HM567" s="184"/>
      <c r="HN567" s="184"/>
      <c r="HO567" s="184"/>
      <c r="HP567" s="184"/>
      <c r="HQ567" s="184"/>
      <c r="HR567" s="184"/>
      <c r="HS567" s="184"/>
      <c r="HT567" s="184"/>
      <c r="HU567" s="184"/>
      <c r="HV567" s="184"/>
      <c r="HW567" s="184"/>
      <c r="HX567" s="184"/>
      <c r="HY567" s="184"/>
      <c r="HZ567" s="184"/>
      <c r="IA567" s="184"/>
      <c r="IB567" s="184"/>
    </row>
    <row r="568" spans="3:236" ht="13.15" customHeight="1">
      <c r="C568" s="182"/>
      <c r="D568" s="183"/>
      <c r="E568" s="184"/>
      <c r="F568" s="184"/>
      <c r="G568" s="184"/>
      <c r="H568" s="184"/>
      <c r="I568" s="184"/>
      <c r="J568" s="184"/>
      <c r="K568" s="184"/>
      <c r="L568" s="184"/>
      <c r="M568" s="185"/>
      <c r="HZ568" s="188"/>
      <c r="IA568" s="188"/>
      <c r="IB568" s="188"/>
    </row>
    <row r="657" spans="1:236" ht="13.15" customHeight="1">
      <c r="A657" s="412"/>
      <c r="C657" s="446"/>
      <c r="D657" s="193"/>
      <c r="E657" s="187"/>
      <c r="F657" s="187"/>
      <c r="G657" s="187"/>
      <c r="H657" s="187"/>
      <c r="I657" s="187"/>
      <c r="J657" s="187"/>
      <c r="K657" s="187"/>
      <c r="L657" s="187"/>
      <c r="M657" s="447"/>
      <c r="AA657" s="187"/>
      <c r="AB657" s="187"/>
      <c r="AC657" s="187"/>
      <c r="AD657" s="187"/>
      <c r="AE657" s="187"/>
      <c r="AF657" s="187"/>
      <c r="AG657" s="187"/>
      <c r="AH657" s="187"/>
      <c r="AI657" s="187"/>
      <c r="AJ657" s="187"/>
      <c r="AK657" s="187"/>
      <c r="AL657" s="187"/>
      <c r="AM657" s="187"/>
      <c r="AN657" s="187"/>
      <c r="AO657" s="187"/>
      <c r="AP657" s="187"/>
      <c r="AQ657" s="187"/>
      <c r="AR657" s="187"/>
      <c r="AS657" s="187"/>
      <c r="AT657" s="187"/>
      <c r="AU657" s="187"/>
      <c r="AV657" s="187"/>
      <c r="AW657" s="187"/>
      <c r="AX657" s="187"/>
      <c r="AY657" s="187"/>
      <c r="AZ657" s="187"/>
      <c r="BA657" s="187"/>
      <c r="BB657" s="187"/>
      <c r="BC657" s="187"/>
      <c r="BD657" s="187"/>
      <c r="BE657" s="187"/>
      <c r="BF657" s="187"/>
      <c r="BG657" s="187"/>
      <c r="BH657" s="187"/>
      <c r="BI657" s="187"/>
      <c r="BJ657" s="187"/>
      <c r="BK657" s="187"/>
      <c r="BL657" s="187"/>
      <c r="BM657" s="187"/>
      <c r="BN657" s="187"/>
      <c r="BO657" s="187"/>
      <c r="BP657" s="187"/>
      <c r="BQ657" s="187"/>
      <c r="BR657" s="187"/>
      <c r="BS657" s="187"/>
      <c r="BT657" s="187"/>
      <c r="BU657" s="187"/>
      <c r="BV657" s="187"/>
      <c r="BW657" s="187"/>
      <c r="BX657" s="187"/>
      <c r="BY657" s="187"/>
      <c r="BZ657" s="187"/>
      <c r="CA657" s="187"/>
      <c r="CB657" s="187"/>
      <c r="CC657" s="187"/>
      <c r="CD657" s="187"/>
      <c r="CE657" s="187"/>
      <c r="CF657" s="187"/>
      <c r="CG657" s="187"/>
      <c r="CH657" s="187"/>
      <c r="CI657" s="187"/>
      <c r="CJ657" s="187"/>
      <c r="CK657" s="187"/>
      <c r="CL657" s="187"/>
      <c r="CM657" s="187"/>
      <c r="CN657" s="187"/>
      <c r="CO657" s="187"/>
      <c r="CP657" s="187"/>
      <c r="CQ657" s="187"/>
      <c r="CR657" s="187"/>
      <c r="CS657" s="187"/>
      <c r="CT657" s="187"/>
      <c r="CU657" s="187"/>
      <c r="CV657" s="187"/>
      <c r="CW657" s="187"/>
      <c r="CX657" s="187"/>
      <c r="CY657" s="187"/>
      <c r="CZ657" s="187"/>
      <c r="DA657" s="187"/>
      <c r="DB657" s="187"/>
      <c r="DC657" s="187"/>
      <c r="DD657" s="187"/>
      <c r="DE657" s="187"/>
      <c r="DF657" s="187"/>
      <c r="DG657" s="187"/>
      <c r="DH657" s="187"/>
      <c r="DI657" s="187"/>
      <c r="DJ657" s="187"/>
      <c r="DK657" s="187"/>
      <c r="DL657" s="187"/>
      <c r="DM657" s="187"/>
      <c r="DN657" s="187"/>
      <c r="DO657" s="187"/>
      <c r="DP657" s="187"/>
      <c r="DQ657" s="187"/>
      <c r="DR657" s="187"/>
      <c r="DS657" s="187"/>
      <c r="DT657" s="187"/>
      <c r="DU657" s="187"/>
      <c r="DV657" s="187"/>
      <c r="DW657" s="187"/>
      <c r="DX657" s="187"/>
      <c r="DY657" s="187"/>
      <c r="DZ657" s="187"/>
      <c r="EA657" s="187"/>
      <c r="EB657" s="187"/>
      <c r="EC657" s="187"/>
      <c r="ED657" s="187"/>
      <c r="EE657" s="187"/>
      <c r="EF657" s="187"/>
      <c r="EG657" s="187"/>
      <c r="EH657" s="187"/>
      <c r="EI657" s="187"/>
      <c r="EJ657" s="187"/>
      <c r="EK657" s="187"/>
      <c r="EL657" s="187"/>
      <c r="EM657" s="187"/>
      <c r="EN657" s="187"/>
      <c r="EO657" s="187"/>
      <c r="EP657" s="187"/>
      <c r="EQ657" s="187"/>
      <c r="ER657" s="187"/>
      <c r="ES657" s="187"/>
      <c r="ET657" s="187"/>
      <c r="EU657" s="187"/>
      <c r="EV657" s="187"/>
      <c r="EW657" s="187"/>
      <c r="EX657" s="187"/>
      <c r="EY657" s="187"/>
      <c r="EZ657" s="187"/>
      <c r="FA657" s="187"/>
      <c r="FB657" s="187"/>
      <c r="FC657" s="187"/>
      <c r="FD657" s="187"/>
      <c r="FE657" s="187"/>
      <c r="FF657" s="187"/>
      <c r="FG657" s="187"/>
      <c r="FH657" s="187"/>
      <c r="FI657" s="187"/>
      <c r="FJ657" s="187"/>
      <c r="FK657" s="187"/>
      <c r="FL657" s="187"/>
      <c r="FM657" s="187"/>
      <c r="FN657" s="187"/>
      <c r="FO657" s="187"/>
      <c r="FP657" s="187"/>
      <c r="FQ657" s="187"/>
      <c r="FR657" s="187"/>
      <c r="FS657" s="187"/>
      <c r="FT657" s="187"/>
      <c r="FU657" s="187"/>
      <c r="FV657" s="187"/>
      <c r="FW657" s="187"/>
      <c r="FX657" s="187"/>
      <c r="FY657" s="187"/>
      <c r="FZ657" s="187"/>
      <c r="GA657" s="187"/>
      <c r="GB657" s="187"/>
      <c r="GC657" s="187"/>
      <c r="GD657" s="187"/>
      <c r="GE657" s="187"/>
      <c r="GF657" s="187"/>
      <c r="GG657" s="187"/>
      <c r="GH657" s="187"/>
      <c r="GI657" s="187"/>
      <c r="GJ657" s="187"/>
      <c r="GK657" s="187"/>
      <c r="GL657" s="187"/>
      <c r="GM657" s="187"/>
      <c r="GN657" s="187"/>
      <c r="GO657" s="187"/>
      <c r="GP657" s="187"/>
      <c r="GQ657" s="187"/>
      <c r="GR657" s="187"/>
      <c r="GS657" s="187"/>
      <c r="GT657" s="187"/>
      <c r="GU657" s="187"/>
      <c r="GV657" s="187"/>
      <c r="GW657" s="187"/>
      <c r="GX657" s="187"/>
      <c r="GY657" s="187"/>
      <c r="GZ657" s="187"/>
      <c r="HA657" s="187"/>
      <c r="HB657" s="187"/>
      <c r="HC657" s="187"/>
      <c r="HD657" s="187"/>
      <c r="HE657" s="187"/>
      <c r="HF657" s="187"/>
      <c r="HG657" s="187"/>
      <c r="HH657" s="187"/>
      <c r="HI657" s="187"/>
      <c r="HJ657" s="187"/>
      <c r="HK657" s="187"/>
      <c r="HL657" s="187"/>
      <c r="HM657" s="187"/>
      <c r="HN657" s="187"/>
      <c r="HO657" s="187"/>
      <c r="HP657" s="187"/>
      <c r="HQ657" s="187"/>
      <c r="HR657" s="187"/>
      <c r="HS657" s="187"/>
      <c r="HT657" s="187"/>
      <c r="HU657" s="187"/>
      <c r="HV657" s="187"/>
      <c r="HW657" s="187"/>
      <c r="HX657" s="187"/>
      <c r="HY657" s="187"/>
      <c r="HZ657" s="187"/>
      <c r="IA657" s="187"/>
      <c r="IB657" s="187"/>
    </row>
    <row r="658" spans="1:236" ht="13.15" customHeight="1">
      <c r="A658" s="412"/>
      <c r="C658" s="446"/>
      <c r="D658" s="193"/>
      <c r="E658" s="187"/>
      <c r="F658" s="187"/>
      <c r="G658" s="187"/>
      <c r="H658" s="187"/>
      <c r="I658" s="187"/>
      <c r="J658" s="187"/>
      <c r="K658" s="187"/>
      <c r="L658" s="187"/>
      <c r="M658" s="447"/>
      <c r="AA658" s="187"/>
      <c r="AB658" s="187"/>
      <c r="AC658" s="187"/>
      <c r="AD658" s="187"/>
      <c r="AE658" s="187"/>
      <c r="AF658" s="187"/>
      <c r="AG658" s="187"/>
      <c r="AH658" s="187"/>
      <c r="AI658" s="187"/>
      <c r="AJ658" s="187"/>
      <c r="AK658" s="187"/>
      <c r="AL658" s="187"/>
      <c r="AM658" s="187"/>
      <c r="AN658" s="187"/>
      <c r="AO658" s="187"/>
      <c r="AP658" s="187"/>
      <c r="AQ658" s="187"/>
      <c r="AR658" s="187"/>
      <c r="AS658" s="187"/>
      <c r="AT658" s="187"/>
      <c r="AU658" s="187"/>
      <c r="AV658" s="187"/>
      <c r="AW658" s="187"/>
      <c r="AX658" s="187"/>
      <c r="AY658" s="187"/>
      <c r="AZ658" s="187"/>
      <c r="BA658" s="187"/>
      <c r="BB658" s="187"/>
      <c r="BC658" s="187"/>
      <c r="BD658" s="187"/>
      <c r="BE658" s="187"/>
      <c r="BF658" s="187"/>
      <c r="BG658" s="187"/>
      <c r="BH658" s="187"/>
      <c r="BI658" s="187"/>
      <c r="BJ658" s="187"/>
      <c r="BK658" s="187"/>
      <c r="BL658" s="187"/>
      <c r="BM658" s="187"/>
      <c r="BN658" s="187"/>
      <c r="BO658" s="187"/>
      <c r="BP658" s="187"/>
      <c r="BQ658" s="187"/>
      <c r="BR658" s="187"/>
      <c r="BS658" s="187"/>
      <c r="BT658" s="187"/>
      <c r="BU658" s="187"/>
      <c r="BV658" s="187"/>
      <c r="BW658" s="187"/>
      <c r="BX658" s="187"/>
      <c r="BY658" s="187"/>
      <c r="BZ658" s="187"/>
      <c r="CA658" s="187"/>
      <c r="CB658" s="187"/>
      <c r="CC658" s="187"/>
      <c r="CD658" s="187"/>
      <c r="CE658" s="187"/>
      <c r="CF658" s="187"/>
      <c r="CG658" s="187"/>
      <c r="CH658" s="187"/>
      <c r="CI658" s="187"/>
      <c r="CJ658" s="187"/>
      <c r="CK658" s="187"/>
      <c r="CL658" s="187"/>
      <c r="CM658" s="187"/>
      <c r="CN658" s="187"/>
      <c r="CO658" s="187"/>
      <c r="CP658" s="187"/>
      <c r="CQ658" s="187"/>
      <c r="CR658" s="187"/>
      <c r="CS658" s="187"/>
      <c r="CT658" s="187"/>
      <c r="CU658" s="187"/>
      <c r="CV658" s="187"/>
      <c r="CW658" s="187"/>
      <c r="CX658" s="187"/>
      <c r="CY658" s="187"/>
      <c r="CZ658" s="187"/>
      <c r="DA658" s="187"/>
      <c r="DB658" s="187"/>
      <c r="DC658" s="187"/>
      <c r="DD658" s="187"/>
      <c r="DE658" s="187"/>
      <c r="DF658" s="187"/>
      <c r="DG658" s="187"/>
      <c r="DH658" s="187"/>
      <c r="DI658" s="187"/>
      <c r="DJ658" s="187"/>
      <c r="DK658" s="187"/>
      <c r="DL658" s="187"/>
      <c r="DM658" s="187"/>
      <c r="DN658" s="187"/>
      <c r="DO658" s="187"/>
      <c r="DP658" s="187"/>
      <c r="DQ658" s="187"/>
      <c r="DR658" s="187"/>
      <c r="DS658" s="187"/>
      <c r="DT658" s="187"/>
      <c r="DU658" s="187"/>
      <c r="DV658" s="187"/>
      <c r="DW658" s="187"/>
      <c r="DX658" s="187"/>
      <c r="DY658" s="187"/>
      <c r="DZ658" s="187"/>
      <c r="EA658" s="187"/>
      <c r="EB658" s="187"/>
      <c r="EC658" s="187"/>
      <c r="ED658" s="187"/>
      <c r="EE658" s="187"/>
      <c r="EF658" s="187"/>
      <c r="EG658" s="187"/>
      <c r="EH658" s="187"/>
      <c r="EI658" s="187"/>
      <c r="EJ658" s="187"/>
      <c r="EK658" s="187"/>
      <c r="EL658" s="187"/>
      <c r="EM658" s="187"/>
      <c r="EN658" s="187"/>
      <c r="EO658" s="187"/>
      <c r="EP658" s="187"/>
      <c r="EQ658" s="187"/>
      <c r="ER658" s="187"/>
      <c r="ES658" s="187"/>
      <c r="ET658" s="187"/>
      <c r="EU658" s="187"/>
      <c r="EV658" s="187"/>
      <c r="EW658" s="187"/>
      <c r="EX658" s="187"/>
      <c r="EY658" s="187"/>
      <c r="EZ658" s="187"/>
      <c r="FA658" s="187"/>
      <c r="FB658" s="187"/>
      <c r="FC658" s="187"/>
      <c r="FD658" s="187"/>
      <c r="FE658" s="187"/>
      <c r="FF658" s="187"/>
      <c r="FG658" s="187"/>
      <c r="FH658" s="187"/>
      <c r="FI658" s="187"/>
      <c r="FJ658" s="187"/>
      <c r="FK658" s="187"/>
      <c r="FL658" s="187"/>
      <c r="FM658" s="187"/>
      <c r="FN658" s="187"/>
      <c r="FO658" s="187"/>
      <c r="FP658" s="187"/>
      <c r="FQ658" s="187"/>
      <c r="FR658" s="187"/>
      <c r="FS658" s="187"/>
      <c r="FT658" s="187"/>
      <c r="FU658" s="187"/>
      <c r="FV658" s="187"/>
      <c r="FW658" s="187"/>
      <c r="FX658" s="187"/>
      <c r="FY658" s="187"/>
      <c r="FZ658" s="187"/>
      <c r="GA658" s="187"/>
      <c r="GB658" s="187"/>
      <c r="GC658" s="187"/>
      <c r="GD658" s="187"/>
      <c r="GE658" s="187"/>
      <c r="GF658" s="187"/>
      <c r="GG658" s="187"/>
      <c r="GH658" s="187"/>
      <c r="GI658" s="187"/>
      <c r="GJ658" s="187"/>
      <c r="GK658" s="187"/>
      <c r="GL658" s="187"/>
      <c r="GM658" s="187"/>
      <c r="GN658" s="187"/>
      <c r="GO658" s="187"/>
      <c r="GP658" s="187"/>
      <c r="GQ658" s="187"/>
      <c r="GR658" s="187"/>
      <c r="GS658" s="187"/>
      <c r="GT658" s="187"/>
      <c r="GU658" s="187"/>
      <c r="GV658" s="187"/>
      <c r="GW658" s="187"/>
      <c r="GX658" s="187"/>
      <c r="GY658" s="187"/>
      <c r="GZ658" s="187"/>
      <c r="HA658" s="187"/>
      <c r="HB658" s="187"/>
      <c r="HC658" s="187"/>
      <c r="HD658" s="187"/>
      <c r="HE658" s="187"/>
      <c r="HF658" s="187"/>
      <c r="HG658" s="187"/>
      <c r="HH658" s="187"/>
      <c r="HI658" s="187"/>
      <c r="HJ658" s="187"/>
      <c r="HK658" s="187"/>
      <c r="HL658" s="187"/>
      <c r="HM658" s="187"/>
      <c r="HN658" s="187"/>
      <c r="HO658" s="187"/>
      <c r="HP658" s="187"/>
      <c r="HQ658" s="187"/>
      <c r="HR658" s="187"/>
      <c r="HS658" s="187"/>
      <c r="HT658" s="187"/>
      <c r="HU658" s="187"/>
      <c r="HV658" s="187"/>
      <c r="HW658" s="187"/>
      <c r="HX658" s="187"/>
      <c r="HY658" s="187"/>
      <c r="HZ658" s="187"/>
      <c r="IA658" s="187"/>
      <c r="IB658" s="187"/>
    </row>
    <row r="659" spans="1:236" ht="13.15" customHeight="1">
      <c r="A659" s="412"/>
      <c r="C659" s="446"/>
      <c r="D659" s="193"/>
      <c r="E659" s="187"/>
      <c r="F659" s="187"/>
      <c r="G659" s="187"/>
      <c r="H659" s="187"/>
      <c r="I659" s="187"/>
      <c r="J659" s="187"/>
      <c r="K659" s="187"/>
      <c r="L659" s="187"/>
      <c r="M659" s="447"/>
      <c r="AA659" s="187"/>
      <c r="AB659" s="187"/>
      <c r="AC659" s="187"/>
      <c r="AD659" s="187"/>
      <c r="AE659" s="187"/>
      <c r="AF659" s="187"/>
      <c r="AG659" s="187"/>
      <c r="AH659" s="187"/>
      <c r="AI659" s="187"/>
      <c r="AJ659" s="187"/>
      <c r="AK659" s="187"/>
      <c r="AL659" s="187"/>
      <c r="AM659" s="187"/>
      <c r="AN659" s="187"/>
      <c r="AO659" s="187"/>
      <c r="AP659" s="187"/>
      <c r="AQ659" s="187"/>
      <c r="AR659" s="187"/>
      <c r="AS659" s="187"/>
      <c r="AT659" s="187"/>
      <c r="AU659" s="187"/>
      <c r="AV659" s="187"/>
      <c r="AW659" s="187"/>
      <c r="AX659" s="187"/>
      <c r="AY659" s="187"/>
      <c r="AZ659" s="187"/>
      <c r="BA659" s="187"/>
      <c r="BB659" s="187"/>
      <c r="BC659" s="187"/>
      <c r="BD659" s="187"/>
      <c r="BE659" s="187"/>
      <c r="BF659" s="187"/>
      <c r="BG659" s="187"/>
      <c r="BH659" s="187"/>
      <c r="BI659" s="187"/>
      <c r="BJ659" s="187"/>
      <c r="BK659" s="187"/>
      <c r="BL659" s="187"/>
      <c r="BM659" s="187"/>
      <c r="BN659" s="187"/>
      <c r="BO659" s="187"/>
      <c r="BP659" s="187"/>
      <c r="BQ659" s="187"/>
      <c r="BR659" s="187"/>
      <c r="BS659" s="187"/>
      <c r="BT659" s="187"/>
      <c r="BU659" s="187"/>
      <c r="BV659" s="187"/>
      <c r="BW659" s="187"/>
      <c r="BX659" s="187"/>
      <c r="BY659" s="187"/>
      <c r="BZ659" s="187"/>
      <c r="CA659" s="187"/>
      <c r="CB659" s="187"/>
      <c r="CC659" s="187"/>
      <c r="CD659" s="187"/>
      <c r="CE659" s="187"/>
      <c r="CF659" s="187"/>
      <c r="CG659" s="187"/>
      <c r="CH659" s="187"/>
      <c r="CI659" s="187"/>
      <c r="CJ659" s="187"/>
      <c r="CK659" s="187"/>
      <c r="CL659" s="187"/>
      <c r="CM659" s="187"/>
      <c r="CN659" s="187"/>
      <c r="CO659" s="187"/>
      <c r="CP659" s="187"/>
      <c r="CQ659" s="187"/>
      <c r="CR659" s="187"/>
      <c r="CS659" s="187"/>
      <c r="CT659" s="187"/>
      <c r="CU659" s="187"/>
      <c r="CV659" s="187"/>
      <c r="CW659" s="187"/>
      <c r="CX659" s="187"/>
      <c r="CY659" s="187"/>
      <c r="CZ659" s="187"/>
      <c r="DA659" s="187"/>
      <c r="DB659" s="187"/>
      <c r="DC659" s="187"/>
      <c r="DD659" s="187"/>
      <c r="DE659" s="187"/>
      <c r="DF659" s="187"/>
      <c r="DG659" s="187"/>
      <c r="DH659" s="187"/>
      <c r="DI659" s="187"/>
      <c r="DJ659" s="187"/>
      <c r="DK659" s="187"/>
      <c r="DL659" s="187"/>
      <c r="DM659" s="187"/>
      <c r="DN659" s="187"/>
      <c r="DO659" s="187"/>
      <c r="DP659" s="187"/>
      <c r="DQ659" s="187"/>
      <c r="DR659" s="187"/>
      <c r="DS659" s="187"/>
      <c r="DT659" s="187"/>
      <c r="DU659" s="187"/>
      <c r="DV659" s="187"/>
      <c r="DW659" s="187"/>
      <c r="DX659" s="187"/>
      <c r="DY659" s="187"/>
      <c r="DZ659" s="187"/>
      <c r="EA659" s="187"/>
      <c r="EB659" s="187"/>
      <c r="EC659" s="187"/>
      <c r="ED659" s="187"/>
      <c r="EE659" s="187"/>
      <c r="EF659" s="187"/>
      <c r="EG659" s="187"/>
      <c r="EH659" s="187"/>
      <c r="EI659" s="187"/>
      <c r="EJ659" s="187"/>
      <c r="EK659" s="187"/>
      <c r="EL659" s="187"/>
      <c r="EM659" s="187"/>
      <c r="EN659" s="187"/>
      <c r="EO659" s="187"/>
      <c r="EP659" s="187"/>
      <c r="EQ659" s="187"/>
      <c r="ER659" s="187"/>
      <c r="ES659" s="187"/>
      <c r="ET659" s="187"/>
      <c r="EU659" s="187"/>
      <c r="EV659" s="187"/>
      <c r="EW659" s="187"/>
      <c r="EX659" s="187"/>
      <c r="EY659" s="187"/>
      <c r="EZ659" s="187"/>
      <c r="FA659" s="187"/>
      <c r="FB659" s="187"/>
      <c r="FC659" s="187"/>
      <c r="FD659" s="187"/>
      <c r="FE659" s="187"/>
      <c r="FF659" s="187"/>
      <c r="FG659" s="187"/>
      <c r="FH659" s="187"/>
      <c r="FI659" s="187"/>
      <c r="FJ659" s="187"/>
      <c r="FK659" s="187"/>
      <c r="FL659" s="187"/>
      <c r="FM659" s="187"/>
      <c r="FN659" s="187"/>
      <c r="FO659" s="187"/>
      <c r="FP659" s="187"/>
      <c r="FQ659" s="187"/>
      <c r="FR659" s="187"/>
      <c r="FS659" s="187"/>
      <c r="FT659" s="187"/>
      <c r="FU659" s="187"/>
      <c r="FV659" s="187"/>
      <c r="FW659" s="187"/>
      <c r="FX659" s="187"/>
      <c r="FY659" s="187"/>
      <c r="FZ659" s="187"/>
      <c r="GA659" s="187"/>
      <c r="GB659" s="187"/>
      <c r="GC659" s="187"/>
      <c r="GD659" s="187"/>
      <c r="GE659" s="187"/>
      <c r="GF659" s="187"/>
      <c r="GG659" s="187"/>
      <c r="GH659" s="187"/>
      <c r="GI659" s="187"/>
      <c r="GJ659" s="187"/>
      <c r="GK659" s="187"/>
      <c r="GL659" s="187"/>
      <c r="GM659" s="187"/>
      <c r="GN659" s="187"/>
      <c r="GO659" s="187"/>
      <c r="GP659" s="187"/>
      <c r="GQ659" s="187"/>
      <c r="GR659" s="187"/>
      <c r="GS659" s="187"/>
      <c r="GT659" s="187"/>
      <c r="GU659" s="187"/>
      <c r="GV659" s="187"/>
      <c r="GW659" s="187"/>
      <c r="GX659" s="187"/>
      <c r="GY659" s="187"/>
      <c r="GZ659" s="187"/>
      <c r="HA659" s="187"/>
      <c r="HB659" s="187"/>
      <c r="HC659" s="187"/>
      <c r="HD659" s="187"/>
      <c r="HE659" s="187"/>
      <c r="HF659" s="187"/>
      <c r="HG659" s="187"/>
      <c r="HH659" s="187"/>
      <c r="HI659" s="187"/>
      <c r="HJ659" s="187"/>
      <c r="HK659" s="187"/>
      <c r="HL659" s="187"/>
      <c r="HM659" s="187"/>
      <c r="HN659" s="187"/>
      <c r="HO659" s="187"/>
      <c r="HP659" s="187"/>
      <c r="HQ659" s="187"/>
      <c r="HR659" s="187"/>
      <c r="HS659" s="187"/>
      <c r="HT659" s="187"/>
      <c r="HU659" s="187"/>
      <c r="HV659" s="187"/>
      <c r="HW659" s="187"/>
      <c r="HX659" s="187"/>
      <c r="HY659" s="187"/>
      <c r="HZ659" s="187"/>
      <c r="IA659" s="187"/>
      <c r="IB659" s="187"/>
    </row>
    <row r="660" spans="1:236" ht="13.15" customHeight="1">
      <c r="A660" s="412"/>
      <c r="C660" s="446"/>
      <c r="D660" s="193"/>
      <c r="E660" s="187"/>
      <c r="F660" s="187"/>
      <c r="G660" s="187"/>
      <c r="H660" s="187"/>
      <c r="I660" s="187"/>
      <c r="J660" s="187"/>
      <c r="K660" s="187"/>
      <c r="L660" s="187"/>
      <c r="M660" s="447"/>
      <c r="AA660" s="187"/>
      <c r="AB660" s="187"/>
      <c r="AC660" s="187"/>
      <c r="AD660" s="187"/>
      <c r="AE660" s="187"/>
      <c r="AF660" s="187"/>
      <c r="AG660" s="187"/>
      <c r="AH660" s="187"/>
      <c r="AI660" s="187"/>
      <c r="AJ660" s="187"/>
      <c r="AK660" s="187"/>
      <c r="AL660" s="187"/>
      <c r="AM660" s="187"/>
      <c r="AN660" s="187"/>
      <c r="AO660" s="187"/>
      <c r="AP660" s="187"/>
      <c r="AQ660" s="187"/>
      <c r="AR660" s="187"/>
      <c r="AS660" s="187"/>
      <c r="AT660" s="187"/>
      <c r="AU660" s="187"/>
      <c r="AV660" s="187"/>
      <c r="AW660" s="187"/>
      <c r="AX660" s="187"/>
      <c r="AY660" s="187"/>
      <c r="AZ660" s="187"/>
      <c r="BA660" s="187"/>
      <c r="BB660" s="187"/>
      <c r="BC660" s="187"/>
      <c r="BD660" s="187"/>
      <c r="BE660" s="187"/>
      <c r="BF660" s="187"/>
      <c r="BG660" s="187"/>
      <c r="BH660" s="187"/>
      <c r="BI660" s="187"/>
      <c r="BJ660" s="187"/>
      <c r="BK660" s="187"/>
      <c r="BL660" s="187"/>
      <c r="BM660" s="187"/>
      <c r="BN660" s="187"/>
      <c r="BO660" s="187"/>
      <c r="BP660" s="187"/>
      <c r="BQ660" s="187"/>
      <c r="BR660" s="187"/>
      <c r="BS660" s="187"/>
      <c r="BT660" s="187"/>
      <c r="BU660" s="187"/>
      <c r="BV660" s="187"/>
      <c r="BW660" s="187"/>
      <c r="BX660" s="187"/>
      <c r="BY660" s="187"/>
      <c r="BZ660" s="187"/>
      <c r="CA660" s="187"/>
      <c r="CB660" s="187"/>
      <c r="CC660" s="187"/>
      <c r="CD660" s="187"/>
      <c r="CE660" s="187"/>
      <c r="CF660" s="187"/>
      <c r="CG660" s="187"/>
      <c r="CH660" s="187"/>
      <c r="CI660" s="187"/>
      <c r="CJ660" s="187"/>
      <c r="CK660" s="187"/>
      <c r="CL660" s="187"/>
      <c r="CM660" s="187"/>
      <c r="CN660" s="187"/>
      <c r="CO660" s="187"/>
      <c r="CP660" s="187"/>
      <c r="CQ660" s="187"/>
      <c r="CR660" s="187"/>
      <c r="CS660" s="187"/>
      <c r="CT660" s="187"/>
      <c r="CU660" s="187"/>
      <c r="CV660" s="187"/>
      <c r="CW660" s="187"/>
      <c r="CX660" s="187"/>
      <c r="CY660" s="187"/>
      <c r="CZ660" s="187"/>
      <c r="DA660" s="187"/>
      <c r="DB660" s="187"/>
      <c r="DC660" s="187"/>
      <c r="DD660" s="187"/>
      <c r="DE660" s="187"/>
      <c r="DF660" s="187"/>
      <c r="DG660" s="187"/>
      <c r="DH660" s="187"/>
      <c r="DI660" s="187"/>
      <c r="DJ660" s="187"/>
      <c r="DK660" s="187"/>
      <c r="DL660" s="187"/>
      <c r="DM660" s="187"/>
      <c r="DN660" s="187"/>
      <c r="DO660" s="187"/>
      <c r="DP660" s="187"/>
      <c r="DQ660" s="187"/>
      <c r="DR660" s="187"/>
      <c r="DS660" s="187"/>
      <c r="DT660" s="187"/>
      <c r="DU660" s="187"/>
      <c r="DV660" s="187"/>
      <c r="DW660" s="187"/>
      <c r="DX660" s="187"/>
      <c r="DY660" s="187"/>
      <c r="DZ660" s="187"/>
      <c r="EA660" s="187"/>
      <c r="EB660" s="187"/>
      <c r="EC660" s="187"/>
      <c r="ED660" s="187"/>
      <c r="EE660" s="187"/>
      <c r="EF660" s="187"/>
      <c r="EG660" s="187"/>
      <c r="EH660" s="187"/>
      <c r="EI660" s="187"/>
      <c r="EJ660" s="187"/>
      <c r="EK660" s="187"/>
      <c r="EL660" s="187"/>
      <c r="EM660" s="187"/>
      <c r="EN660" s="187"/>
      <c r="EO660" s="187"/>
      <c r="EP660" s="187"/>
      <c r="EQ660" s="187"/>
      <c r="ER660" s="187"/>
      <c r="ES660" s="187"/>
      <c r="ET660" s="187"/>
      <c r="EU660" s="187"/>
      <c r="EV660" s="187"/>
      <c r="EW660" s="187"/>
      <c r="EX660" s="187"/>
      <c r="EY660" s="187"/>
      <c r="EZ660" s="187"/>
      <c r="FA660" s="187"/>
      <c r="FB660" s="187"/>
      <c r="FC660" s="187"/>
      <c r="FD660" s="187"/>
      <c r="FE660" s="187"/>
      <c r="FF660" s="187"/>
      <c r="FG660" s="187"/>
      <c r="FH660" s="187"/>
      <c r="FI660" s="187"/>
      <c r="FJ660" s="187"/>
      <c r="FK660" s="187"/>
      <c r="FL660" s="187"/>
      <c r="FM660" s="187"/>
      <c r="FN660" s="187"/>
      <c r="FO660" s="187"/>
      <c r="FP660" s="187"/>
      <c r="FQ660" s="187"/>
      <c r="FR660" s="187"/>
      <c r="FS660" s="187"/>
      <c r="FT660" s="187"/>
      <c r="FU660" s="187"/>
      <c r="FV660" s="187"/>
      <c r="FW660" s="187"/>
      <c r="FX660" s="187"/>
      <c r="FY660" s="187"/>
      <c r="FZ660" s="187"/>
      <c r="GA660" s="187"/>
      <c r="GB660" s="187"/>
      <c r="GC660" s="187"/>
      <c r="GD660" s="187"/>
      <c r="GE660" s="187"/>
      <c r="GF660" s="187"/>
      <c r="GG660" s="187"/>
      <c r="GH660" s="187"/>
      <c r="GI660" s="187"/>
      <c r="GJ660" s="187"/>
      <c r="GK660" s="187"/>
      <c r="GL660" s="187"/>
      <c r="GM660" s="187"/>
      <c r="GN660" s="187"/>
      <c r="GO660" s="187"/>
      <c r="GP660" s="187"/>
      <c r="GQ660" s="187"/>
      <c r="GR660" s="187"/>
      <c r="GS660" s="187"/>
      <c r="GT660" s="187"/>
      <c r="GU660" s="187"/>
      <c r="GV660" s="187"/>
      <c r="GW660" s="187"/>
      <c r="GX660" s="187"/>
      <c r="GY660" s="187"/>
      <c r="GZ660" s="187"/>
      <c r="HA660" s="187"/>
      <c r="HB660" s="187"/>
      <c r="HC660" s="187"/>
      <c r="HD660" s="187"/>
      <c r="HE660" s="187"/>
      <c r="HF660" s="187"/>
      <c r="HG660" s="187"/>
      <c r="HH660" s="187"/>
      <c r="HI660" s="187"/>
      <c r="HJ660" s="187"/>
      <c r="HK660" s="187"/>
      <c r="HL660" s="187"/>
      <c r="HM660" s="187"/>
      <c r="HN660" s="187"/>
      <c r="HO660" s="187"/>
      <c r="HP660" s="187"/>
      <c r="HQ660" s="187"/>
      <c r="HR660" s="187"/>
      <c r="HS660" s="187"/>
      <c r="HT660" s="187"/>
      <c r="HU660" s="187"/>
      <c r="HV660" s="187"/>
      <c r="HW660" s="187"/>
      <c r="HX660" s="187"/>
      <c r="HY660" s="187"/>
      <c r="HZ660" s="187"/>
      <c r="IA660" s="187"/>
      <c r="IB660" s="187"/>
    </row>
    <row r="661" spans="1:236" ht="13.15" customHeight="1">
      <c r="A661" s="412"/>
      <c r="C661" s="446"/>
      <c r="D661" s="193"/>
      <c r="E661" s="187"/>
      <c r="F661" s="187"/>
      <c r="G661" s="187"/>
      <c r="H661" s="187"/>
      <c r="I661" s="187"/>
      <c r="J661" s="187"/>
      <c r="K661" s="187"/>
      <c r="L661" s="187"/>
      <c r="M661" s="447"/>
      <c r="AA661" s="187"/>
      <c r="AB661" s="187"/>
      <c r="AC661" s="187"/>
      <c r="AD661" s="187"/>
      <c r="AE661" s="187"/>
      <c r="AF661" s="187"/>
      <c r="AG661" s="187"/>
      <c r="AH661" s="187"/>
      <c r="AI661" s="187"/>
      <c r="AJ661" s="187"/>
      <c r="AK661" s="187"/>
      <c r="AL661" s="187"/>
      <c r="AM661" s="187"/>
      <c r="AN661" s="187"/>
      <c r="AO661" s="187"/>
      <c r="AP661" s="187"/>
      <c r="AQ661" s="187"/>
      <c r="AR661" s="187"/>
      <c r="AS661" s="187"/>
      <c r="AT661" s="187"/>
      <c r="AU661" s="187"/>
      <c r="AV661" s="187"/>
      <c r="AW661" s="187"/>
      <c r="AX661" s="187"/>
      <c r="AY661" s="187"/>
      <c r="AZ661" s="187"/>
      <c r="BA661" s="187"/>
      <c r="BB661" s="187"/>
      <c r="BC661" s="187"/>
      <c r="BD661" s="187"/>
      <c r="BE661" s="187"/>
      <c r="BF661" s="187"/>
      <c r="BG661" s="187"/>
      <c r="BH661" s="187"/>
      <c r="BI661" s="187"/>
      <c r="BJ661" s="187"/>
      <c r="BK661" s="187"/>
      <c r="BL661" s="187"/>
      <c r="BM661" s="187"/>
      <c r="BN661" s="187"/>
      <c r="BO661" s="187"/>
      <c r="BP661" s="187"/>
      <c r="BQ661" s="187"/>
      <c r="BR661" s="187"/>
      <c r="BS661" s="187"/>
      <c r="BT661" s="187"/>
      <c r="BU661" s="187"/>
      <c r="BV661" s="187"/>
      <c r="BW661" s="187"/>
      <c r="BX661" s="187"/>
      <c r="BY661" s="187"/>
      <c r="BZ661" s="187"/>
      <c r="CA661" s="187"/>
      <c r="CB661" s="187"/>
      <c r="CC661" s="187"/>
      <c r="CD661" s="187"/>
      <c r="CE661" s="187"/>
      <c r="CF661" s="187"/>
      <c r="CG661" s="187"/>
      <c r="CH661" s="187"/>
      <c r="CI661" s="187"/>
      <c r="CJ661" s="187"/>
      <c r="CK661" s="187"/>
      <c r="CL661" s="187"/>
      <c r="CM661" s="187"/>
      <c r="CN661" s="187"/>
      <c r="CO661" s="187"/>
      <c r="CP661" s="187"/>
      <c r="CQ661" s="187"/>
      <c r="CR661" s="187"/>
      <c r="CS661" s="187"/>
      <c r="CT661" s="187"/>
      <c r="CU661" s="187"/>
      <c r="CV661" s="187"/>
      <c r="CW661" s="187"/>
      <c r="CX661" s="187"/>
      <c r="CY661" s="187"/>
      <c r="CZ661" s="187"/>
      <c r="DA661" s="187"/>
      <c r="DB661" s="187"/>
      <c r="DC661" s="187"/>
      <c r="DD661" s="187"/>
      <c r="DE661" s="187"/>
      <c r="DF661" s="187"/>
      <c r="DG661" s="187"/>
      <c r="DH661" s="187"/>
      <c r="DI661" s="187"/>
      <c r="DJ661" s="187"/>
      <c r="DK661" s="187"/>
      <c r="DL661" s="187"/>
      <c r="DM661" s="187"/>
      <c r="DN661" s="187"/>
      <c r="DO661" s="187"/>
      <c r="DP661" s="187"/>
      <c r="DQ661" s="187"/>
      <c r="DR661" s="187"/>
      <c r="DS661" s="187"/>
      <c r="DT661" s="187"/>
      <c r="DU661" s="187"/>
      <c r="DV661" s="187"/>
      <c r="DW661" s="187"/>
      <c r="DX661" s="187"/>
      <c r="DY661" s="187"/>
      <c r="DZ661" s="187"/>
      <c r="EA661" s="187"/>
      <c r="EB661" s="187"/>
      <c r="EC661" s="187"/>
      <c r="ED661" s="187"/>
      <c r="EE661" s="187"/>
      <c r="EF661" s="187"/>
      <c r="EG661" s="187"/>
      <c r="EH661" s="187"/>
      <c r="EI661" s="187"/>
      <c r="EJ661" s="187"/>
      <c r="EK661" s="187"/>
      <c r="EL661" s="187"/>
      <c r="EM661" s="187"/>
      <c r="EN661" s="187"/>
      <c r="EO661" s="187"/>
      <c r="EP661" s="187"/>
      <c r="EQ661" s="187"/>
      <c r="ER661" s="187"/>
      <c r="ES661" s="187"/>
      <c r="ET661" s="187"/>
      <c r="EU661" s="187"/>
      <c r="EV661" s="187"/>
      <c r="EW661" s="187"/>
      <c r="EX661" s="187"/>
      <c r="EY661" s="187"/>
      <c r="EZ661" s="187"/>
      <c r="FA661" s="187"/>
      <c r="FB661" s="187"/>
      <c r="FC661" s="187"/>
      <c r="FD661" s="187"/>
      <c r="FE661" s="187"/>
      <c r="FF661" s="187"/>
      <c r="FG661" s="187"/>
      <c r="FH661" s="187"/>
      <c r="FI661" s="187"/>
      <c r="FJ661" s="187"/>
      <c r="FK661" s="187"/>
      <c r="FL661" s="187"/>
      <c r="FM661" s="187"/>
      <c r="FN661" s="187"/>
      <c r="FO661" s="187"/>
      <c r="FP661" s="187"/>
      <c r="FQ661" s="187"/>
      <c r="FR661" s="187"/>
      <c r="FS661" s="187"/>
      <c r="FT661" s="187"/>
      <c r="FU661" s="187"/>
      <c r="FV661" s="187"/>
      <c r="FW661" s="187"/>
      <c r="FX661" s="187"/>
      <c r="FY661" s="187"/>
      <c r="FZ661" s="187"/>
      <c r="GA661" s="187"/>
      <c r="GB661" s="187"/>
      <c r="GC661" s="187"/>
      <c r="GD661" s="187"/>
      <c r="GE661" s="187"/>
      <c r="GF661" s="187"/>
      <c r="GG661" s="187"/>
      <c r="GH661" s="187"/>
      <c r="GI661" s="187"/>
      <c r="GJ661" s="187"/>
      <c r="GK661" s="187"/>
      <c r="GL661" s="187"/>
      <c r="GM661" s="187"/>
      <c r="GN661" s="187"/>
      <c r="GO661" s="187"/>
      <c r="GP661" s="187"/>
      <c r="GQ661" s="187"/>
      <c r="GR661" s="187"/>
      <c r="GS661" s="187"/>
      <c r="GT661" s="187"/>
      <c r="GU661" s="187"/>
      <c r="GV661" s="187"/>
      <c r="GW661" s="187"/>
      <c r="GX661" s="187"/>
      <c r="GY661" s="187"/>
      <c r="GZ661" s="187"/>
      <c r="HA661" s="187"/>
      <c r="HB661" s="187"/>
      <c r="HC661" s="187"/>
      <c r="HD661" s="187"/>
      <c r="HE661" s="187"/>
      <c r="HF661" s="187"/>
      <c r="HG661" s="187"/>
      <c r="HH661" s="187"/>
      <c r="HI661" s="187"/>
      <c r="HJ661" s="187"/>
      <c r="HK661" s="187"/>
      <c r="HL661" s="187"/>
      <c r="HM661" s="187"/>
      <c r="HN661" s="187"/>
      <c r="HO661" s="187"/>
      <c r="HP661" s="187"/>
      <c r="HQ661" s="187"/>
      <c r="HR661" s="187"/>
      <c r="HS661" s="187"/>
      <c r="HT661" s="187"/>
      <c r="HU661" s="187"/>
      <c r="HV661" s="187"/>
      <c r="HW661" s="187"/>
      <c r="HX661" s="187"/>
      <c r="HY661" s="187"/>
      <c r="HZ661" s="187"/>
      <c r="IA661" s="187"/>
      <c r="IB661" s="187"/>
    </row>
    <row r="662" spans="1:236" ht="13.15" customHeight="1">
      <c r="A662" s="412"/>
      <c r="C662" s="446"/>
      <c r="D662" s="193"/>
      <c r="E662" s="187"/>
      <c r="F662" s="187"/>
      <c r="G662" s="187"/>
      <c r="H662" s="187"/>
      <c r="I662" s="187"/>
      <c r="J662" s="187"/>
      <c r="K662" s="187"/>
      <c r="L662" s="187"/>
      <c r="M662" s="447"/>
      <c r="AA662" s="187"/>
      <c r="AB662" s="187"/>
      <c r="AC662" s="187"/>
      <c r="AD662" s="187"/>
      <c r="AE662" s="187"/>
      <c r="AF662" s="187"/>
      <c r="AG662" s="187"/>
      <c r="AH662" s="187"/>
      <c r="AI662" s="187"/>
      <c r="AJ662" s="187"/>
      <c r="AK662" s="187"/>
      <c r="AL662" s="187"/>
      <c r="AM662" s="187"/>
      <c r="AN662" s="187"/>
      <c r="AO662" s="187"/>
      <c r="AP662" s="187"/>
      <c r="AQ662" s="187"/>
      <c r="AR662" s="187"/>
      <c r="AS662" s="187"/>
      <c r="AT662" s="187"/>
      <c r="AU662" s="187"/>
      <c r="AV662" s="187"/>
      <c r="AW662" s="187"/>
      <c r="AX662" s="187"/>
      <c r="AY662" s="187"/>
      <c r="AZ662" s="187"/>
      <c r="BA662" s="187"/>
      <c r="BB662" s="187"/>
      <c r="BC662" s="187"/>
      <c r="BD662" s="187"/>
      <c r="BE662" s="187"/>
      <c r="BF662" s="187"/>
      <c r="BG662" s="187"/>
      <c r="BH662" s="187"/>
      <c r="BI662" s="187"/>
      <c r="BJ662" s="187"/>
      <c r="BK662" s="187"/>
      <c r="BL662" s="187"/>
      <c r="BM662" s="187"/>
      <c r="BN662" s="187"/>
      <c r="BO662" s="187"/>
      <c r="BP662" s="187"/>
      <c r="BQ662" s="187"/>
      <c r="BR662" s="187"/>
      <c r="BS662" s="187"/>
      <c r="BT662" s="187"/>
      <c r="BU662" s="187"/>
      <c r="BV662" s="187"/>
      <c r="BW662" s="187"/>
      <c r="BX662" s="187"/>
      <c r="BY662" s="187"/>
      <c r="BZ662" s="187"/>
      <c r="CA662" s="187"/>
      <c r="CB662" s="187"/>
      <c r="CC662" s="187"/>
      <c r="CD662" s="187"/>
      <c r="CE662" s="187"/>
      <c r="CF662" s="187"/>
      <c r="CG662" s="187"/>
      <c r="CH662" s="187"/>
      <c r="CI662" s="187"/>
      <c r="CJ662" s="187"/>
      <c r="CK662" s="187"/>
      <c r="CL662" s="187"/>
      <c r="CM662" s="187"/>
      <c r="CN662" s="187"/>
      <c r="CO662" s="187"/>
      <c r="CP662" s="187"/>
      <c r="CQ662" s="187"/>
      <c r="CR662" s="187"/>
      <c r="CS662" s="187"/>
      <c r="CT662" s="187"/>
      <c r="CU662" s="187"/>
      <c r="CV662" s="187"/>
      <c r="CW662" s="187"/>
      <c r="CX662" s="187"/>
      <c r="CY662" s="187"/>
      <c r="CZ662" s="187"/>
      <c r="DA662" s="187"/>
      <c r="DB662" s="187"/>
      <c r="DC662" s="187"/>
      <c r="DD662" s="187"/>
      <c r="DE662" s="187"/>
      <c r="DF662" s="187"/>
      <c r="DG662" s="187"/>
      <c r="DH662" s="187"/>
      <c r="DI662" s="187"/>
      <c r="DJ662" s="187"/>
      <c r="DK662" s="187"/>
      <c r="DL662" s="187"/>
      <c r="DM662" s="187"/>
      <c r="DN662" s="187"/>
      <c r="DO662" s="187"/>
      <c r="DP662" s="187"/>
      <c r="DQ662" s="187"/>
      <c r="DR662" s="187"/>
      <c r="DS662" s="187"/>
      <c r="DT662" s="187"/>
      <c r="DU662" s="187"/>
      <c r="DV662" s="187"/>
      <c r="DW662" s="187"/>
      <c r="DX662" s="187"/>
      <c r="DY662" s="187"/>
      <c r="DZ662" s="187"/>
      <c r="EA662" s="187"/>
      <c r="EB662" s="187"/>
      <c r="EC662" s="187"/>
      <c r="ED662" s="187"/>
      <c r="EE662" s="187"/>
      <c r="EF662" s="187"/>
      <c r="EG662" s="187"/>
      <c r="EH662" s="187"/>
      <c r="EI662" s="187"/>
      <c r="EJ662" s="187"/>
      <c r="EK662" s="187"/>
      <c r="EL662" s="187"/>
      <c r="EM662" s="187"/>
      <c r="EN662" s="187"/>
      <c r="EO662" s="187"/>
      <c r="EP662" s="187"/>
      <c r="EQ662" s="187"/>
      <c r="ER662" s="187"/>
      <c r="ES662" s="187"/>
      <c r="ET662" s="187"/>
      <c r="EU662" s="187"/>
      <c r="EV662" s="187"/>
      <c r="EW662" s="187"/>
      <c r="EX662" s="187"/>
      <c r="EY662" s="187"/>
      <c r="EZ662" s="187"/>
      <c r="FA662" s="187"/>
      <c r="FB662" s="187"/>
      <c r="FC662" s="187"/>
      <c r="FD662" s="187"/>
      <c r="FE662" s="187"/>
      <c r="FF662" s="187"/>
      <c r="FG662" s="187"/>
      <c r="FH662" s="187"/>
      <c r="FI662" s="187"/>
      <c r="FJ662" s="187"/>
      <c r="FK662" s="187"/>
      <c r="FL662" s="187"/>
      <c r="FM662" s="187"/>
      <c r="FN662" s="187"/>
      <c r="FO662" s="187"/>
      <c r="FP662" s="187"/>
      <c r="FQ662" s="187"/>
      <c r="FR662" s="187"/>
      <c r="FS662" s="187"/>
      <c r="FT662" s="187"/>
      <c r="FU662" s="187"/>
      <c r="FV662" s="187"/>
      <c r="FW662" s="187"/>
      <c r="FX662" s="187"/>
      <c r="FY662" s="187"/>
      <c r="FZ662" s="187"/>
      <c r="GA662" s="187"/>
      <c r="GB662" s="187"/>
      <c r="GC662" s="187"/>
      <c r="GD662" s="187"/>
      <c r="GE662" s="187"/>
      <c r="GF662" s="187"/>
      <c r="GG662" s="187"/>
      <c r="GH662" s="187"/>
      <c r="GI662" s="187"/>
      <c r="GJ662" s="187"/>
      <c r="GK662" s="187"/>
      <c r="GL662" s="187"/>
      <c r="GM662" s="187"/>
      <c r="GN662" s="187"/>
      <c r="GO662" s="187"/>
      <c r="GP662" s="187"/>
      <c r="GQ662" s="187"/>
      <c r="GR662" s="187"/>
      <c r="GS662" s="187"/>
      <c r="GT662" s="187"/>
      <c r="GU662" s="187"/>
      <c r="GV662" s="187"/>
      <c r="GW662" s="187"/>
      <c r="GX662" s="187"/>
      <c r="GY662" s="187"/>
      <c r="GZ662" s="187"/>
      <c r="HA662" s="187"/>
      <c r="HB662" s="187"/>
      <c r="HC662" s="187"/>
      <c r="HD662" s="187"/>
      <c r="HE662" s="187"/>
      <c r="HF662" s="187"/>
      <c r="HG662" s="187"/>
      <c r="HH662" s="187"/>
      <c r="HI662" s="187"/>
      <c r="HJ662" s="187"/>
      <c r="HK662" s="187"/>
      <c r="HL662" s="187"/>
      <c r="HM662" s="187"/>
      <c r="HN662" s="187"/>
      <c r="HO662" s="187"/>
      <c r="HP662" s="187"/>
      <c r="HQ662" s="187"/>
      <c r="HR662" s="187"/>
      <c r="HS662" s="187"/>
      <c r="HT662" s="187"/>
      <c r="HU662" s="187"/>
      <c r="HV662" s="187"/>
      <c r="HW662" s="187"/>
      <c r="HX662" s="187"/>
      <c r="HY662" s="187"/>
      <c r="HZ662" s="187"/>
      <c r="IA662" s="187"/>
      <c r="IB662" s="187"/>
    </row>
    <row r="663" spans="1:236" ht="13.15" customHeight="1">
      <c r="A663" s="412"/>
      <c r="C663" s="446"/>
      <c r="D663" s="193"/>
      <c r="E663" s="187"/>
      <c r="F663" s="187"/>
      <c r="G663" s="187"/>
      <c r="H663" s="187"/>
      <c r="I663" s="187"/>
      <c r="J663" s="187"/>
      <c r="K663" s="187"/>
      <c r="L663" s="187"/>
      <c r="M663" s="447"/>
      <c r="AA663" s="187"/>
      <c r="AB663" s="187"/>
      <c r="AC663" s="187"/>
      <c r="AD663" s="187"/>
      <c r="AE663" s="187"/>
      <c r="AF663" s="187"/>
      <c r="AG663" s="187"/>
      <c r="AH663" s="187"/>
      <c r="AI663" s="187"/>
      <c r="AJ663" s="187"/>
      <c r="AK663" s="187"/>
      <c r="AL663" s="187"/>
      <c r="AM663" s="187"/>
      <c r="AN663" s="187"/>
      <c r="AO663" s="187"/>
      <c r="AP663" s="187"/>
      <c r="AQ663" s="187"/>
      <c r="AR663" s="187"/>
      <c r="AS663" s="187"/>
      <c r="AT663" s="187"/>
      <c r="AU663" s="187"/>
      <c r="AV663" s="187"/>
      <c r="AW663" s="187"/>
      <c r="AX663" s="187"/>
      <c r="AY663" s="187"/>
      <c r="AZ663" s="187"/>
      <c r="BA663" s="187"/>
      <c r="BB663" s="187"/>
      <c r="BC663" s="187"/>
      <c r="BD663" s="187"/>
      <c r="BE663" s="187"/>
      <c r="BF663" s="187"/>
      <c r="BG663" s="187"/>
      <c r="BH663" s="187"/>
      <c r="BI663" s="187"/>
      <c r="BJ663" s="187"/>
      <c r="BK663" s="187"/>
      <c r="BL663" s="187"/>
      <c r="BM663" s="187"/>
      <c r="BN663" s="187"/>
      <c r="BO663" s="187"/>
      <c r="BP663" s="187"/>
      <c r="BQ663" s="187"/>
      <c r="BR663" s="187"/>
      <c r="BS663" s="187"/>
      <c r="BT663" s="187"/>
      <c r="BU663" s="187"/>
      <c r="BV663" s="187"/>
      <c r="BW663" s="187"/>
      <c r="BX663" s="187"/>
      <c r="BY663" s="187"/>
      <c r="BZ663" s="187"/>
      <c r="CA663" s="187"/>
      <c r="CB663" s="187"/>
      <c r="CC663" s="187"/>
      <c r="CD663" s="187"/>
      <c r="CE663" s="187"/>
      <c r="CF663" s="187"/>
      <c r="CG663" s="187"/>
      <c r="CH663" s="187"/>
      <c r="CI663" s="187"/>
      <c r="CJ663" s="187"/>
      <c r="CK663" s="187"/>
      <c r="CL663" s="187"/>
      <c r="CM663" s="187"/>
      <c r="CN663" s="187"/>
      <c r="CO663" s="187"/>
      <c r="CP663" s="187"/>
      <c r="CQ663" s="187"/>
      <c r="CR663" s="187"/>
      <c r="CS663" s="187"/>
      <c r="CT663" s="187"/>
      <c r="CU663" s="187"/>
      <c r="CV663" s="187"/>
      <c r="CW663" s="187"/>
      <c r="CX663" s="187"/>
      <c r="CY663" s="187"/>
      <c r="CZ663" s="187"/>
      <c r="DA663" s="187"/>
      <c r="DB663" s="187"/>
      <c r="DC663" s="187"/>
      <c r="DD663" s="187"/>
      <c r="DE663" s="187"/>
      <c r="DF663" s="187"/>
      <c r="DG663" s="187"/>
      <c r="DH663" s="187"/>
      <c r="DI663" s="187"/>
      <c r="DJ663" s="187"/>
      <c r="DK663" s="187"/>
      <c r="DL663" s="187"/>
      <c r="DM663" s="187"/>
      <c r="DN663" s="187"/>
      <c r="DO663" s="187"/>
      <c r="DP663" s="187"/>
      <c r="DQ663" s="187"/>
      <c r="DR663" s="187"/>
      <c r="DS663" s="187"/>
      <c r="DT663" s="187"/>
      <c r="DU663" s="187"/>
      <c r="DV663" s="187"/>
      <c r="DW663" s="187"/>
      <c r="DX663" s="187"/>
      <c r="DY663" s="187"/>
      <c r="DZ663" s="187"/>
      <c r="EA663" s="187"/>
      <c r="EB663" s="187"/>
      <c r="EC663" s="187"/>
      <c r="ED663" s="187"/>
      <c r="EE663" s="187"/>
      <c r="EF663" s="187"/>
      <c r="EG663" s="187"/>
      <c r="EH663" s="187"/>
      <c r="EI663" s="187"/>
      <c r="EJ663" s="187"/>
      <c r="EK663" s="187"/>
      <c r="EL663" s="187"/>
      <c r="EM663" s="187"/>
      <c r="EN663" s="187"/>
      <c r="EO663" s="187"/>
      <c r="EP663" s="187"/>
      <c r="EQ663" s="187"/>
      <c r="ER663" s="187"/>
      <c r="ES663" s="187"/>
      <c r="ET663" s="187"/>
      <c r="EU663" s="187"/>
      <c r="EV663" s="187"/>
      <c r="EW663" s="187"/>
      <c r="EX663" s="187"/>
      <c r="EY663" s="187"/>
      <c r="EZ663" s="187"/>
      <c r="FA663" s="187"/>
      <c r="FB663" s="187"/>
      <c r="FC663" s="187"/>
      <c r="FD663" s="187"/>
      <c r="FE663" s="187"/>
      <c r="FF663" s="187"/>
      <c r="FG663" s="187"/>
      <c r="FH663" s="187"/>
      <c r="FI663" s="187"/>
      <c r="FJ663" s="187"/>
      <c r="FK663" s="187"/>
      <c r="FL663" s="187"/>
      <c r="FM663" s="187"/>
      <c r="FN663" s="187"/>
      <c r="FO663" s="187"/>
      <c r="FP663" s="187"/>
      <c r="FQ663" s="187"/>
      <c r="FR663" s="187"/>
      <c r="FS663" s="187"/>
      <c r="FT663" s="187"/>
      <c r="FU663" s="187"/>
      <c r="FV663" s="187"/>
      <c r="FW663" s="187"/>
      <c r="FX663" s="187"/>
      <c r="FY663" s="187"/>
      <c r="FZ663" s="187"/>
      <c r="GA663" s="187"/>
      <c r="GB663" s="187"/>
      <c r="GC663" s="187"/>
      <c r="GD663" s="187"/>
      <c r="GE663" s="187"/>
      <c r="GF663" s="187"/>
      <c r="GG663" s="187"/>
      <c r="GH663" s="187"/>
      <c r="GI663" s="187"/>
      <c r="GJ663" s="187"/>
      <c r="GK663" s="187"/>
      <c r="GL663" s="187"/>
      <c r="GM663" s="187"/>
      <c r="GN663" s="187"/>
      <c r="GO663" s="187"/>
      <c r="GP663" s="187"/>
      <c r="GQ663" s="187"/>
      <c r="GR663" s="187"/>
      <c r="GS663" s="187"/>
      <c r="GT663" s="187"/>
      <c r="GU663" s="187"/>
      <c r="GV663" s="187"/>
      <c r="GW663" s="187"/>
      <c r="GX663" s="187"/>
      <c r="GY663" s="187"/>
      <c r="GZ663" s="187"/>
      <c r="HA663" s="187"/>
      <c r="HB663" s="187"/>
      <c r="HC663" s="187"/>
      <c r="HD663" s="187"/>
      <c r="HE663" s="187"/>
      <c r="HF663" s="187"/>
      <c r="HG663" s="187"/>
      <c r="HH663" s="187"/>
      <c r="HI663" s="187"/>
      <c r="HJ663" s="187"/>
      <c r="HK663" s="187"/>
      <c r="HL663" s="187"/>
      <c r="HM663" s="187"/>
      <c r="HN663" s="187"/>
      <c r="HO663" s="187"/>
      <c r="HP663" s="187"/>
      <c r="HQ663" s="187"/>
      <c r="HR663" s="187"/>
      <c r="HS663" s="187"/>
      <c r="HT663" s="187"/>
      <c r="HU663" s="187"/>
      <c r="HV663" s="187"/>
      <c r="HW663" s="187"/>
      <c r="HX663" s="187"/>
      <c r="HY663" s="187"/>
      <c r="HZ663" s="187"/>
      <c r="IA663" s="187"/>
      <c r="IB663" s="187"/>
    </row>
    <row r="664" spans="1:236" ht="13.15" customHeight="1">
      <c r="A664" s="412"/>
      <c r="C664" s="446"/>
      <c r="D664" s="193"/>
      <c r="E664" s="187"/>
      <c r="F664" s="187"/>
      <c r="G664" s="187"/>
      <c r="H664" s="187"/>
      <c r="I664" s="187"/>
      <c r="J664" s="187"/>
      <c r="K664" s="187"/>
      <c r="L664" s="187"/>
      <c r="M664" s="447"/>
      <c r="AA664" s="187"/>
      <c r="AB664" s="187"/>
      <c r="AC664" s="187"/>
      <c r="AD664" s="187"/>
      <c r="AE664" s="187"/>
      <c r="AF664" s="187"/>
      <c r="AG664" s="187"/>
      <c r="AH664" s="187"/>
      <c r="AI664" s="187"/>
      <c r="AJ664" s="187"/>
      <c r="AK664" s="187"/>
      <c r="AL664" s="187"/>
      <c r="AM664" s="187"/>
      <c r="AN664" s="187"/>
      <c r="AO664" s="187"/>
      <c r="AP664" s="187"/>
      <c r="AQ664" s="187"/>
      <c r="AR664" s="187"/>
      <c r="AS664" s="187"/>
      <c r="AT664" s="187"/>
      <c r="AU664" s="187"/>
      <c r="AV664" s="187"/>
      <c r="AW664" s="187"/>
      <c r="AX664" s="187"/>
      <c r="AY664" s="187"/>
      <c r="AZ664" s="187"/>
      <c r="BA664" s="187"/>
      <c r="BB664" s="187"/>
      <c r="BC664" s="187"/>
      <c r="BD664" s="187"/>
      <c r="BE664" s="187"/>
      <c r="BF664" s="187"/>
      <c r="BG664" s="187"/>
      <c r="BH664" s="187"/>
      <c r="BI664" s="187"/>
      <c r="BJ664" s="187"/>
      <c r="BK664" s="187"/>
      <c r="BL664" s="187"/>
      <c r="BM664" s="187"/>
      <c r="BN664" s="187"/>
      <c r="BO664" s="187"/>
      <c r="BP664" s="187"/>
      <c r="BQ664" s="187"/>
      <c r="BR664" s="187"/>
      <c r="BS664" s="187"/>
      <c r="BT664" s="187"/>
      <c r="BU664" s="187"/>
      <c r="BV664" s="187"/>
      <c r="BW664" s="187"/>
      <c r="BX664" s="187"/>
      <c r="BY664" s="187"/>
      <c r="BZ664" s="187"/>
      <c r="CA664" s="187"/>
      <c r="CB664" s="187"/>
      <c r="CC664" s="187"/>
      <c r="CD664" s="187"/>
      <c r="CE664" s="187"/>
      <c r="CF664" s="187"/>
      <c r="CG664" s="187"/>
      <c r="CH664" s="187"/>
      <c r="CI664" s="187"/>
      <c r="CJ664" s="187"/>
      <c r="CK664" s="187"/>
      <c r="CL664" s="187"/>
      <c r="CM664" s="187"/>
      <c r="CN664" s="187"/>
      <c r="CO664" s="187"/>
      <c r="CP664" s="187"/>
      <c r="CQ664" s="187"/>
      <c r="CR664" s="187"/>
      <c r="CS664" s="187"/>
      <c r="CT664" s="187"/>
      <c r="CU664" s="187"/>
      <c r="CV664" s="187"/>
      <c r="CW664" s="187"/>
      <c r="CX664" s="187"/>
      <c r="CY664" s="187"/>
      <c r="CZ664" s="187"/>
      <c r="DA664" s="187"/>
      <c r="DB664" s="187"/>
      <c r="DC664" s="187"/>
      <c r="DD664" s="187"/>
      <c r="DE664" s="187"/>
      <c r="DF664" s="187"/>
      <c r="DG664" s="187"/>
      <c r="DH664" s="187"/>
      <c r="DI664" s="187"/>
      <c r="DJ664" s="187"/>
      <c r="DK664" s="187"/>
      <c r="DL664" s="187"/>
      <c r="DM664" s="187"/>
      <c r="DN664" s="187"/>
      <c r="DO664" s="187"/>
      <c r="DP664" s="187"/>
      <c r="DQ664" s="187"/>
      <c r="DR664" s="187"/>
      <c r="DS664" s="187"/>
      <c r="DT664" s="187"/>
      <c r="DU664" s="187"/>
      <c r="DV664" s="187"/>
      <c r="DW664" s="187"/>
      <c r="DX664" s="187"/>
      <c r="DY664" s="187"/>
      <c r="DZ664" s="187"/>
      <c r="EA664" s="187"/>
      <c r="EB664" s="187"/>
      <c r="EC664" s="187"/>
      <c r="ED664" s="187"/>
      <c r="EE664" s="187"/>
      <c r="EF664" s="187"/>
      <c r="EG664" s="187"/>
      <c r="EH664" s="187"/>
      <c r="EI664" s="187"/>
      <c r="EJ664" s="187"/>
      <c r="EK664" s="187"/>
      <c r="EL664" s="187"/>
      <c r="EM664" s="187"/>
      <c r="EN664" s="187"/>
      <c r="EO664" s="187"/>
      <c r="EP664" s="187"/>
      <c r="EQ664" s="187"/>
      <c r="ER664" s="187"/>
      <c r="ES664" s="187"/>
      <c r="ET664" s="187"/>
      <c r="EU664" s="187"/>
      <c r="EV664" s="187"/>
      <c r="EW664" s="187"/>
      <c r="EX664" s="187"/>
      <c r="EY664" s="187"/>
      <c r="EZ664" s="187"/>
      <c r="FA664" s="187"/>
      <c r="FB664" s="187"/>
      <c r="FC664" s="187"/>
      <c r="FD664" s="187"/>
      <c r="FE664" s="187"/>
      <c r="FF664" s="187"/>
      <c r="FG664" s="187"/>
      <c r="FH664" s="187"/>
      <c r="FI664" s="187"/>
      <c r="FJ664" s="187"/>
      <c r="FK664" s="187"/>
      <c r="FL664" s="187"/>
      <c r="FM664" s="187"/>
      <c r="FN664" s="187"/>
      <c r="FO664" s="187"/>
      <c r="FP664" s="187"/>
      <c r="FQ664" s="187"/>
      <c r="FR664" s="187"/>
      <c r="FS664" s="187"/>
      <c r="FT664" s="187"/>
      <c r="FU664" s="187"/>
      <c r="FV664" s="187"/>
      <c r="FW664" s="187"/>
      <c r="FX664" s="187"/>
      <c r="FY664" s="187"/>
      <c r="FZ664" s="187"/>
      <c r="GA664" s="187"/>
      <c r="GB664" s="187"/>
      <c r="GC664" s="187"/>
      <c r="GD664" s="187"/>
      <c r="GE664" s="187"/>
      <c r="GF664" s="187"/>
      <c r="GG664" s="187"/>
      <c r="GH664" s="187"/>
      <c r="GI664" s="187"/>
      <c r="GJ664" s="187"/>
      <c r="GK664" s="187"/>
      <c r="GL664" s="187"/>
      <c r="GM664" s="187"/>
      <c r="GN664" s="187"/>
      <c r="GO664" s="187"/>
      <c r="GP664" s="187"/>
      <c r="GQ664" s="187"/>
      <c r="GR664" s="187"/>
      <c r="GS664" s="187"/>
      <c r="GT664" s="187"/>
      <c r="GU664" s="187"/>
      <c r="GV664" s="187"/>
      <c r="GW664" s="187"/>
      <c r="GX664" s="187"/>
      <c r="GY664" s="187"/>
      <c r="GZ664" s="187"/>
      <c r="HA664" s="187"/>
      <c r="HB664" s="187"/>
      <c r="HC664" s="187"/>
      <c r="HD664" s="187"/>
      <c r="HE664" s="187"/>
      <c r="HF664" s="187"/>
      <c r="HG664" s="187"/>
      <c r="HH664" s="187"/>
      <c r="HI664" s="187"/>
      <c r="HJ664" s="187"/>
      <c r="HK664" s="187"/>
      <c r="HL664" s="187"/>
      <c r="HM664" s="187"/>
      <c r="HN664" s="187"/>
      <c r="HO664" s="187"/>
      <c r="HP664" s="187"/>
      <c r="HQ664" s="187"/>
      <c r="HR664" s="187"/>
      <c r="HS664" s="187"/>
      <c r="HT664" s="187"/>
      <c r="HU664" s="187"/>
      <c r="HV664" s="187"/>
      <c r="HW664" s="187"/>
      <c r="HX664" s="187"/>
      <c r="HY664" s="187"/>
      <c r="HZ664" s="187"/>
      <c r="IA664" s="187"/>
      <c r="IB664" s="187"/>
    </row>
    <row r="665" spans="1:236" ht="13.15" customHeight="1">
      <c r="A665" s="412"/>
      <c r="C665" s="446"/>
      <c r="D665" s="193"/>
      <c r="E665" s="187"/>
      <c r="F665" s="187"/>
      <c r="G665" s="187"/>
      <c r="H665" s="187"/>
      <c r="I665" s="187"/>
      <c r="J665" s="187"/>
      <c r="K665" s="187"/>
      <c r="L665" s="187"/>
      <c r="M665" s="447"/>
      <c r="AA665" s="187"/>
      <c r="AB665" s="187"/>
      <c r="AC665" s="187"/>
      <c r="AD665" s="187"/>
      <c r="AE665" s="187"/>
      <c r="AF665" s="187"/>
      <c r="AG665" s="187"/>
      <c r="AH665" s="187"/>
      <c r="AI665" s="187"/>
      <c r="AJ665" s="187"/>
      <c r="AK665" s="187"/>
      <c r="AL665" s="187"/>
      <c r="AM665" s="187"/>
      <c r="AN665" s="187"/>
      <c r="AO665" s="187"/>
      <c r="AP665" s="187"/>
      <c r="AQ665" s="187"/>
      <c r="AR665" s="187"/>
      <c r="AS665" s="187"/>
      <c r="AT665" s="187"/>
      <c r="AU665" s="187"/>
      <c r="AV665" s="187"/>
      <c r="AW665" s="187"/>
      <c r="AX665" s="187"/>
      <c r="AY665" s="187"/>
      <c r="AZ665" s="187"/>
      <c r="BA665" s="187"/>
      <c r="BB665" s="187"/>
      <c r="BC665" s="187"/>
      <c r="BD665" s="187"/>
      <c r="BE665" s="187"/>
      <c r="BF665" s="187"/>
      <c r="BG665" s="187"/>
      <c r="BH665" s="187"/>
      <c r="BI665" s="187"/>
      <c r="BJ665" s="187"/>
      <c r="BK665" s="187"/>
      <c r="BL665" s="187"/>
      <c r="BM665" s="187"/>
      <c r="BN665" s="187"/>
      <c r="BO665" s="187"/>
      <c r="BP665" s="187"/>
      <c r="BQ665" s="187"/>
      <c r="BR665" s="187"/>
      <c r="BS665" s="187"/>
      <c r="BT665" s="187"/>
      <c r="BU665" s="187"/>
      <c r="BV665" s="187"/>
      <c r="BW665" s="187"/>
      <c r="BX665" s="187"/>
      <c r="BY665" s="187"/>
      <c r="BZ665" s="187"/>
      <c r="CA665" s="187"/>
      <c r="CB665" s="187"/>
      <c r="CC665" s="187"/>
      <c r="CD665" s="187"/>
      <c r="CE665" s="187"/>
      <c r="CF665" s="187"/>
      <c r="CG665" s="187"/>
      <c r="CH665" s="187"/>
      <c r="CI665" s="187"/>
      <c r="CJ665" s="187"/>
      <c r="CK665" s="187"/>
      <c r="CL665" s="187"/>
      <c r="CM665" s="187"/>
      <c r="CN665" s="187"/>
      <c r="CO665" s="187"/>
      <c r="CP665" s="187"/>
      <c r="CQ665" s="187"/>
      <c r="CR665" s="187"/>
      <c r="CS665" s="187"/>
      <c r="CT665" s="187"/>
      <c r="CU665" s="187"/>
      <c r="CV665" s="187"/>
      <c r="CW665" s="187"/>
      <c r="CX665" s="187"/>
      <c r="CY665" s="187"/>
      <c r="CZ665" s="187"/>
      <c r="DA665" s="187"/>
      <c r="DB665" s="187"/>
      <c r="DC665" s="187"/>
      <c r="DD665" s="187"/>
      <c r="DE665" s="187"/>
      <c r="DF665" s="187"/>
      <c r="DG665" s="187"/>
      <c r="DH665" s="187"/>
      <c r="DI665" s="187"/>
      <c r="DJ665" s="187"/>
      <c r="DK665" s="187"/>
      <c r="DL665" s="187"/>
      <c r="DM665" s="187"/>
      <c r="DN665" s="187"/>
      <c r="DO665" s="187"/>
      <c r="DP665" s="187"/>
      <c r="DQ665" s="187"/>
      <c r="DR665" s="187"/>
      <c r="DS665" s="187"/>
      <c r="DT665" s="187"/>
      <c r="DU665" s="187"/>
      <c r="DV665" s="187"/>
      <c r="DW665" s="187"/>
      <c r="DX665" s="187"/>
      <c r="DY665" s="187"/>
      <c r="DZ665" s="187"/>
      <c r="EA665" s="187"/>
      <c r="EB665" s="187"/>
      <c r="EC665" s="187"/>
      <c r="ED665" s="187"/>
      <c r="EE665" s="187"/>
      <c r="EF665" s="187"/>
      <c r="EG665" s="187"/>
      <c r="EH665" s="187"/>
      <c r="EI665" s="187"/>
      <c r="EJ665" s="187"/>
      <c r="EK665" s="187"/>
      <c r="EL665" s="187"/>
      <c r="EM665" s="187"/>
      <c r="EN665" s="187"/>
      <c r="EO665" s="187"/>
      <c r="EP665" s="187"/>
      <c r="EQ665" s="187"/>
      <c r="ER665" s="187"/>
      <c r="ES665" s="187"/>
      <c r="ET665" s="187"/>
      <c r="EU665" s="187"/>
      <c r="EV665" s="187"/>
      <c r="EW665" s="187"/>
      <c r="EX665" s="187"/>
      <c r="EY665" s="187"/>
      <c r="EZ665" s="187"/>
      <c r="FA665" s="187"/>
      <c r="FB665" s="187"/>
      <c r="FC665" s="187"/>
      <c r="FD665" s="187"/>
      <c r="FE665" s="187"/>
      <c r="FF665" s="187"/>
      <c r="FG665" s="187"/>
      <c r="FH665" s="187"/>
      <c r="FI665" s="187"/>
      <c r="FJ665" s="187"/>
      <c r="FK665" s="187"/>
      <c r="FL665" s="187"/>
      <c r="FM665" s="187"/>
      <c r="FN665" s="187"/>
      <c r="FO665" s="187"/>
      <c r="FP665" s="187"/>
      <c r="FQ665" s="187"/>
      <c r="FR665" s="187"/>
      <c r="FS665" s="187"/>
      <c r="FT665" s="187"/>
      <c r="FU665" s="187"/>
      <c r="FV665" s="187"/>
      <c r="FW665" s="187"/>
      <c r="FX665" s="187"/>
      <c r="FY665" s="187"/>
      <c r="FZ665" s="187"/>
      <c r="GA665" s="187"/>
      <c r="GB665" s="187"/>
      <c r="GC665" s="187"/>
      <c r="GD665" s="187"/>
      <c r="GE665" s="187"/>
      <c r="GF665" s="187"/>
      <c r="GG665" s="187"/>
      <c r="GH665" s="187"/>
      <c r="GI665" s="187"/>
      <c r="GJ665" s="187"/>
      <c r="GK665" s="187"/>
      <c r="GL665" s="187"/>
      <c r="GM665" s="187"/>
      <c r="GN665" s="187"/>
      <c r="GO665" s="187"/>
      <c r="GP665" s="187"/>
      <c r="GQ665" s="187"/>
      <c r="GR665" s="187"/>
      <c r="GS665" s="187"/>
      <c r="GT665" s="187"/>
      <c r="GU665" s="187"/>
      <c r="GV665" s="187"/>
      <c r="GW665" s="187"/>
      <c r="GX665" s="187"/>
      <c r="GY665" s="187"/>
      <c r="GZ665" s="187"/>
      <c r="HA665" s="187"/>
      <c r="HB665" s="187"/>
      <c r="HC665" s="187"/>
      <c r="HD665" s="187"/>
      <c r="HE665" s="187"/>
      <c r="HF665" s="187"/>
      <c r="HG665" s="187"/>
      <c r="HH665" s="187"/>
      <c r="HI665" s="187"/>
      <c r="HJ665" s="187"/>
      <c r="HK665" s="187"/>
      <c r="HL665" s="187"/>
      <c r="HM665" s="187"/>
      <c r="HN665" s="187"/>
      <c r="HO665" s="187"/>
      <c r="HP665" s="187"/>
      <c r="HQ665" s="187"/>
      <c r="HR665" s="187"/>
      <c r="HS665" s="187"/>
      <c r="HT665" s="187"/>
      <c r="HU665" s="187"/>
      <c r="HV665" s="187"/>
      <c r="HW665" s="187"/>
      <c r="HX665" s="187"/>
      <c r="HY665" s="187"/>
      <c r="HZ665" s="187"/>
      <c r="IA665" s="187"/>
      <c r="IB665" s="187"/>
    </row>
    <row r="666" spans="1:236" ht="13.15" customHeight="1">
      <c r="A666" s="412"/>
      <c r="C666" s="446"/>
      <c r="D666" s="193"/>
      <c r="E666" s="187"/>
      <c r="F666" s="187"/>
      <c r="G666" s="187"/>
      <c r="H666" s="187"/>
      <c r="I666" s="187"/>
      <c r="J666" s="187"/>
      <c r="K666" s="187"/>
      <c r="L666" s="187"/>
      <c r="M666" s="447"/>
      <c r="AA666" s="187"/>
      <c r="AB666" s="187"/>
      <c r="AC666" s="187"/>
      <c r="AD666" s="187"/>
      <c r="AE666" s="187"/>
      <c r="AF666" s="187"/>
      <c r="AG666" s="187"/>
      <c r="AH666" s="187"/>
      <c r="AI666" s="187"/>
      <c r="AJ666" s="187"/>
      <c r="AK666" s="187"/>
      <c r="AL666" s="187"/>
      <c r="AM666" s="187"/>
      <c r="AN666" s="187"/>
      <c r="AO666" s="187"/>
      <c r="AP666" s="187"/>
      <c r="AQ666" s="187"/>
      <c r="AR666" s="187"/>
      <c r="AS666" s="187"/>
      <c r="AT666" s="187"/>
      <c r="AU666" s="187"/>
      <c r="AV666" s="187"/>
      <c r="AW666" s="187"/>
      <c r="AX666" s="187"/>
      <c r="AY666" s="187"/>
      <c r="AZ666" s="187"/>
      <c r="BA666" s="187"/>
      <c r="BB666" s="187"/>
      <c r="BC666" s="187"/>
      <c r="BD666" s="187"/>
      <c r="BE666" s="187"/>
      <c r="BF666" s="187"/>
      <c r="BG666" s="187"/>
      <c r="BH666" s="187"/>
      <c r="BI666" s="187"/>
      <c r="BJ666" s="187"/>
      <c r="BK666" s="187"/>
      <c r="BL666" s="187"/>
      <c r="BM666" s="187"/>
      <c r="BN666" s="187"/>
      <c r="BO666" s="187"/>
      <c r="BP666" s="187"/>
      <c r="BQ666" s="187"/>
      <c r="BR666" s="187"/>
      <c r="BS666" s="187"/>
      <c r="BT666" s="187"/>
      <c r="BU666" s="187"/>
      <c r="BV666" s="187"/>
      <c r="BW666" s="187"/>
      <c r="BX666" s="187"/>
      <c r="BY666" s="187"/>
      <c r="BZ666" s="187"/>
      <c r="CA666" s="187"/>
      <c r="CB666" s="187"/>
      <c r="CC666" s="187"/>
      <c r="CD666" s="187"/>
      <c r="CE666" s="187"/>
      <c r="CF666" s="187"/>
      <c r="CG666" s="187"/>
      <c r="CH666" s="187"/>
      <c r="CI666" s="187"/>
      <c r="CJ666" s="187"/>
      <c r="CK666" s="187"/>
      <c r="CL666" s="187"/>
      <c r="CM666" s="187"/>
      <c r="CN666" s="187"/>
      <c r="CO666" s="187"/>
      <c r="CP666" s="187"/>
      <c r="CQ666" s="187"/>
      <c r="CR666" s="187"/>
      <c r="CS666" s="187"/>
      <c r="CT666" s="187"/>
      <c r="CU666" s="187"/>
      <c r="CV666" s="187"/>
      <c r="CW666" s="187"/>
      <c r="CX666" s="187"/>
      <c r="CY666" s="187"/>
      <c r="CZ666" s="187"/>
      <c r="DA666" s="187"/>
      <c r="DB666" s="187"/>
      <c r="DC666" s="187"/>
      <c r="DD666" s="187"/>
      <c r="DE666" s="187"/>
      <c r="DF666" s="187"/>
      <c r="DG666" s="187"/>
      <c r="DH666" s="187"/>
      <c r="DI666" s="187"/>
      <c r="DJ666" s="187"/>
      <c r="DK666" s="187"/>
      <c r="DL666" s="187"/>
      <c r="DM666" s="187"/>
      <c r="DN666" s="187"/>
      <c r="DO666" s="187"/>
      <c r="DP666" s="187"/>
      <c r="DQ666" s="187"/>
      <c r="DR666" s="187"/>
      <c r="DS666" s="187"/>
      <c r="DT666" s="187"/>
      <c r="DU666" s="187"/>
      <c r="DV666" s="187"/>
      <c r="DW666" s="187"/>
      <c r="DX666" s="187"/>
      <c r="DY666" s="187"/>
      <c r="DZ666" s="187"/>
      <c r="EA666" s="187"/>
      <c r="EB666" s="187"/>
      <c r="EC666" s="187"/>
      <c r="ED666" s="187"/>
      <c r="EE666" s="187"/>
      <c r="EF666" s="187"/>
      <c r="EG666" s="187"/>
      <c r="EH666" s="187"/>
      <c r="EI666" s="187"/>
      <c r="EJ666" s="187"/>
      <c r="EK666" s="187"/>
      <c r="EL666" s="187"/>
      <c r="EM666" s="187"/>
      <c r="EN666" s="187"/>
      <c r="EO666" s="187"/>
      <c r="EP666" s="187"/>
      <c r="EQ666" s="187"/>
      <c r="ER666" s="187"/>
      <c r="ES666" s="187"/>
      <c r="ET666" s="187"/>
      <c r="EU666" s="187"/>
      <c r="EV666" s="187"/>
      <c r="EW666" s="187"/>
      <c r="EX666" s="187"/>
      <c r="EY666" s="187"/>
      <c r="EZ666" s="187"/>
      <c r="FA666" s="187"/>
      <c r="FB666" s="187"/>
      <c r="FC666" s="187"/>
      <c r="FD666" s="187"/>
      <c r="FE666" s="187"/>
      <c r="FF666" s="187"/>
      <c r="FG666" s="187"/>
      <c r="FH666" s="187"/>
      <c r="FI666" s="187"/>
      <c r="FJ666" s="187"/>
      <c r="FK666" s="187"/>
      <c r="FL666" s="187"/>
      <c r="FM666" s="187"/>
      <c r="FN666" s="187"/>
      <c r="FO666" s="187"/>
      <c r="FP666" s="187"/>
      <c r="FQ666" s="187"/>
      <c r="FR666" s="187"/>
      <c r="FS666" s="187"/>
      <c r="FT666" s="187"/>
      <c r="FU666" s="187"/>
      <c r="FV666" s="187"/>
      <c r="FW666" s="187"/>
      <c r="FX666" s="187"/>
      <c r="FY666" s="187"/>
      <c r="FZ666" s="187"/>
      <c r="GA666" s="187"/>
      <c r="GB666" s="187"/>
      <c r="GC666" s="187"/>
      <c r="GD666" s="187"/>
      <c r="GE666" s="187"/>
      <c r="GF666" s="187"/>
      <c r="GG666" s="187"/>
      <c r="GH666" s="187"/>
      <c r="GI666" s="187"/>
      <c r="GJ666" s="187"/>
      <c r="GK666" s="187"/>
      <c r="GL666" s="187"/>
      <c r="GM666" s="187"/>
      <c r="GN666" s="187"/>
      <c r="GO666" s="187"/>
      <c r="GP666" s="187"/>
      <c r="GQ666" s="187"/>
      <c r="GR666" s="187"/>
      <c r="GS666" s="187"/>
      <c r="GT666" s="187"/>
      <c r="GU666" s="187"/>
      <c r="GV666" s="187"/>
      <c r="GW666" s="187"/>
      <c r="GX666" s="187"/>
      <c r="GY666" s="187"/>
      <c r="GZ666" s="187"/>
      <c r="HA666" s="187"/>
      <c r="HB666" s="187"/>
      <c r="HC666" s="187"/>
      <c r="HD666" s="187"/>
      <c r="HE666" s="187"/>
      <c r="HF666" s="187"/>
      <c r="HG666" s="187"/>
      <c r="HH666" s="187"/>
      <c r="HI666" s="187"/>
      <c r="HJ666" s="187"/>
      <c r="HK666" s="187"/>
      <c r="HL666" s="187"/>
      <c r="HM666" s="187"/>
      <c r="HN666" s="187"/>
      <c r="HO666" s="187"/>
      <c r="HP666" s="187"/>
      <c r="HQ666" s="187"/>
      <c r="HR666" s="187"/>
      <c r="HS666" s="187"/>
      <c r="HT666" s="187"/>
      <c r="HU666" s="187"/>
      <c r="HV666" s="187"/>
      <c r="HW666" s="187"/>
      <c r="HX666" s="187"/>
      <c r="HY666" s="187"/>
      <c r="HZ666" s="187"/>
      <c r="IA666" s="187"/>
      <c r="IB666" s="187"/>
    </row>
    <row r="667" spans="1:236" ht="13.15" customHeight="1">
      <c r="A667" s="412"/>
      <c r="C667" s="446"/>
      <c r="D667" s="193"/>
      <c r="E667" s="187"/>
      <c r="F667" s="187"/>
      <c r="G667" s="187"/>
      <c r="H667" s="187"/>
      <c r="I667" s="187"/>
      <c r="J667" s="187"/>
      <c r="K667" s="187"/>
      <c r="L667" s="187"/>
      <c r="M667" s="447"/>
      <c r="AA667" s="187"/>
      <c r="AB667" s="187"/>
      <c r="AC667" s="187"/>
      <c r="AD667" s="187"/>
      <c r="AE667" s="187"/>
      <c r="AF667" s="187"/>
      <c r="AG667" s="187"/>
      <c r="AH667" s="187"/>
      <c r="AI667" s="187"/>
      <c r="AJ667" s="187"/>
      <c r="AK667" s="187"/>
      <c r="AL667" s="187"/>
      <c r="AM667" s="187"/>
      <c r="AN667" s="187"/>
      <c r="AO667" s="187"/>
      <c r="AP667" s="187"/>
      <c r="AQ667" s="187"/>
      <c r="AR667" s="187"/>
      <c r="AS667" s="187"/>
      <c r="AT667" s="187"/>
      <c r="AU667" s="187"/>
      <c r="AV667" s="187"/>
      <c r="AW667" s="187"/>
      <c r="AX667" s="187"/>
      <c r="AY667" s="187"/>
      <c r="AZ667" s="187"/>
      <c r="BA667" s="187"/>
      <c r="BB667" s="187"/>
      <c r="BC667" s="187"/>
      <c r="BD667" s="187"/>
      <c r="BE667" s="187"/>
      <c r="BF667" s="187"/>
      <c r="BG667" s="187"/>
      <c r="BH667" s="187"/>
      <c r="BI667" s="187"/>
      <c r="BJ667" s="187"/>
      <c r="BK667" s="187"/>
      <c r="BL667" s="187"/>
      <c r="BM667" s="187"/>
      <c r="BN667" s="187"/>
      <c r="BO667" s="187"/>
      <c r="BP667" s="187"/>
      <c r="BQ667" s="187"/>
      <c r="BR667" s="187"/>
      <c r="BS667" s="187"/>
      <c r="BT667" s="187"/>
      <c r="BU667" s="187"/>
      <c r="BV667" s="187"/>
      <c r="BW667" s="187"/>
      <c r="BX667" s="187"/>
      <c r="BY667" s="187"/>
      <c r="BZ667" s="187"/>
      <c r="CA667" s="187"/>
      <c r="CB667" s="187"/>
      <c r="CC667" s="187"/>
      <c r="CD667" s="187"/>
      <c r="CE667" s="187"/>
      <c r="CF667" s="187"/>
      <c r="CG667" s="187"/>
      <c r="CH667" s="187"/>
      <c r="CI667" s="187"/>
      <c r="CJ667" s="187"/>
      <c r="CK667" s="187"/>
      <c r="CL667" s="187"/>
      <c r="CM667" s="187"/>
      <c r="CN667" s="187"/>
      <c r="CO667" s="187"/>
      <c r="CP667" s="187"/>
      <c r="CQ667" s="187"/>
      <c r="CR667" s="187"/>
      <c r="CS667" s="187"/>
      <c r="CT667" s="187"/>
      <c r="CU667" s="187"/>
      <c r="CV667" s="187"/>
      <c r="CW667" s="187"/>
      <c r="CX667" s="187"/>
      <c r="CY667" s="187"/>
      <c r="CZ667" s="187"/>
      <c r="DA667" s="187"/>
      <c r="DB667" s="187"/>
      <c r="DC667" s="187"/>
      <c r="DD667" s="187"/>
      <c r="DE667" s="187"/>
      <c r="DF667" s="187"/>
      <c r="DG667" s="187"/>
      <c r="DH667" s="187"/>
      <c r="DI667" s="187"/>
      <c r="DJ667" s="187"/>
      <c r="DK667" s="187"/>
      <c r="DL667" s="187"/>
      <c r="DM667" s="187"/>
      <c r="DN667" s="187"/>
      <c r="DO667" s="187"/>
      <c r="DP667" s="187"/>
      <c r="DQ667" s="187"/>
      <c r="DR667" s="187"/>
      <c r="DS667" s="187"/>
      <c r="DT667" s="187"/>
      <c r="DU667" s="187"/>
      <c r="DV667" s="187"/>
      <c r="DW667" s="187"/>
      <c r="DX667" s="187"/>
      <c r="DY667" s="187"/>
      <c r="DZ667" s="187"/>
      <c r="EA667" s="187"/>
      <c r="EB667" s="187"/>
      <c r="EC667" s="187"/>
      <c r="ED667" s="187"/>
      <c r="EE667" s="187"/>
      <c r="EF667" s="187"/>
      <c r="EG667" s="187"/>
      <c r="EH667" s="187"/>
      <c r="EI667" s="187"/>
      <c r="EJ667" s="187"/>
      <c r="EK667" s="187"/>
      <c r="EL667" s="187"/>
      <c r="EM667" s="187"/>
      <c r="EN667" s="187"/>
      <c r="EO667" s="187"/>
      <c r="EP667" s="187"/>
      <c r="EQ667" s="187"/>
      <c r="ER667" s="187"/>
      <c r="ES667" s="187"/>
      <c r="ET667" s="187"/>
      <c r="EU667" s="187"/>
      <c r="EV667" s="187"/>
      <c r="EW667" s="187"/>
      <c r="EX667" s="187"/>
      <c r="EY667" s="187"/>
      <c r="EZ667" s="187"/>
      <c r="FA667" s="187"/>
      <c r="FB667" s="187"/>
      <c r="FC667" s="187"/>
      <c r="FD667" s="187"/>
      <c r="FE667" s="187"/>
      <c r="FF667" s="187"/>
      <c r="FG667" s="187"/>
      <c r="FH667" s="187"/>
      <c r="FI667" s="187"/>
      <c r="FJ667" s="187"/>
      <c r="FK667" s="187"/>
      <c r="FL667" s="187"/>
      <c r="FM667" s="187"/>
      <c r="FN667" s="187"/>
      <c r="FO667" s="187"/>
      <c r="FP667" s="187"/>
      <c r="FQ667" s="187"/>
      <c r="FR667" s="187"/>
      <c r="FS667" s="187"/>
      <c r="FT667" s="187"/>
      <c r="FU667" s="187"/>
      <c r="FV667" s="187"/>
      <c r="FW667" s="187"/>
      <c r="FX667" s="187"/>
      <c r="FY667" s="187"/>
      <c r="FZ667" s="187"/>
      <c r="GA667" s="187"/>
      <c r="GB667" s="187"/>
      <c r="GC667" s="187"/>
      <c r="GD667" s="187"/>
      <c r="GE667" s="187"/>
      <c r="GF667" s="187"/>
      <c r="GG667" s="187"/>
      <c r="GH667" s="187"/>
      <c r="GI667" s="187"/>
      <c r="GJ667" s="187"/>
      <c r="GK667" s="187"/>
      <c r="GL667" s="187"/>
      <c r="GM667" s="187"/>
      <c r="GN667" s="187"/>
      <c r="GO667" s="187"/>
      <c r="GP667" s="187"/>
      <c r="GQ667" s="187"/>
      <c r="GR667" s="187"/>
      <c r="GS667" s="187"/>
      <c r="GT667" s="187"/>
      <c r="GU667" s="187"/>
      <c r="GV667" s="187"/>
      <c r="GW667" s="187"/>
      <c r="GX667" s="187"/>
      <c r="GY667" s="187"/>
      <c r="GZ667" s="187"/>
      <c r="HA667" s="187"/>
      <c r="HB667" s="187"/>
      <c r="HC667" s="187"/>
      <c r="HD667" s="187"/>
      <c r="HE667" s="187"/>
      <c r="HF667" s="187"/>
      <c r="HG667" s="187"/>
      <c r="HH667" s="187"/>
      <c r="HI667" s="187"/>
      <c r="HJ667" s="187"/>
      <c r="HK667" s="187"/>
      <c r="HL667" s="187"/>
      <c r="HM667" s="187"/>
      <c r="HN667" s="187"/>
      <c r="HO667" s="187"/>
      <c r="HP667" s="187"/>
      <c r="HQ667" s="187"/>
      <c r="HR667" s="187"/>
      <c r="HS667" s="187"/>
      <c r="HT667" s="187"/>
      <c r="HU667" s="187"/>
      <c r="HV667" s="187"/>
      <c r="HW667" s="187"/>
      <c r="HX667" s="187"/>
      <c r="HY667" s="187"/>
      <c r="HZ667" s="187"/>
      <c r="IA667" s="187"/>
      <c r="IB667" s="187"/>
    </row>
    <row r="668" spans="1:236" ht="13.15" customHeight="1">
      <c r="A668" s="412"/>
      <c r="C668" s="446"/>
      <c r="D668" s="193"/>
      <c r="E668" s="187"/>
      <c r="F668" s="187"/>
      <c r="G668" s="187"/>
      <c r="H668" s="187"/>
      <c r="I668" s="187"/>
      <c r="J668" s="187"/>
      <c r="K668" s="187"/>
      <c r="L668" s="187"/>
      <c r="M668" s="447"/>
      <c r="AA668" s="187"/>
      <c r="AB668" s="187"/>
      <c r="AC668" s="187"/>
      <c r="AD668" s="187"/>
      <c r="AE668" s="187"/>
      <c r="AF668" s="187"/>
      <c r="AG668" s="187"/>
      <c r="AH668" s="187"/>
      <c r="AI668" s="187"/>
      <c r="AJ668" s="187"/>
      <c r="AK668" s="187"/>
      <c r="AL668" s="187"/>
      <c r="AM668" s="187"/>
      <c r="AN668" s="187"/>
      <c r="AO668" s="187"/>
      <c r="AP668" s="187"/>
      <c r="AQ668" s="187"/>
      <c r="AR668" s="187"/>
      <c r="AS668" s="187"/>
      <c r="AT668" s="187"/>
      <c r="AU668" s="187"/>
      <c r="AV668" s="187"/>
      <c r="AW668" s="187"/>
      <c r="AX668" s="187"/>
      <c r="AY668" s="187"/>
      <c r="AZ668" s="187"/>
      <c r="BA668" s="187"/>
      <c r="BB668" s="187"/>
      <c r="BC668" s="187"/>
      <c r="BD668" s="187"/>
      <c r="BE668" s="187"/>
      <c r="BF668" s="187"/>
      <c r="BG668" s="187"/>
      <c r="BH668" s="187"/>
      <c r="BI668" s="187"/>
      <c r="BJ668" s="187"/>
      <c r="BK668" s="187"/>
      <c r="BL668" s="187"/>
      <c r="BM668" s="187"/>
      <c r="BN668" s="187"/>
      <c r="BO668" s="187"/>
      <c r="BP668" s="187"/>
      <c r="BQ668" s="187"/>
      <c r="BR668" s="187"/>
      <c r="BS668" s="187"/>
      <c r="BT668" s="187"/>
      <c r="BU668" s="187"/>
      <c r="BV668" s="187"/>
      <c r="BW668" s="187"/>
      <c r="BX668" s="187"/>
      <c r="BY668" s="187"/>
      <c r="BZ668" s="187"/>
      <c r="CA668" s="187"/>
      <c r="CB668" s="187"/>
      <c r="CC668" s="187"/>
      <c r="CD668" s="187"/>
      <c r="CE668" s="187"/>
      <c r="CF668" s="187"/>
      <c r="CG668" s="187"/>
      <c r="CH668" s="187"/>
      <c r="CI668" s="187"/>
      <c r="CJ668" s="187"/>
      <c r="CK668" s="187"/>
      <c r="CL668" s="187"/>
      <c r="CM668" s="187"/>
      <c r="CN668" s="187"/>
      <c r="CO668" s="187"/>
      <c r="CP668" s="187"/>
      <c r="CQ668" s="187"/>
      <c r="CR668" s="187"/>
      <c r="CS668" s="187"/>
      <c r="CT668" s="187"/>
      <c r="CU668" s="187"/>
      <c r="CV668" s="187"/>
      <c r="CW668" s="187"/>
      <c r="CX668" s="187"/>
      <c r="CY668" s="187"/>
      <c r="CZ668" s="187"/>
      <c r="DA668" s="187"/>
      <c r="DB668" s="187"/>
      <c r="DC668" s="187"/>
      <c r="DD668" s="187"/>
      <c r="DE668" s="187"/>
      <c r="DF668" s="187"/>
      <c r="DG668" s="187"/>
      <c r="DH668" s="187"/>
      <c r="DI668" s="187"/>
      <c r="DJ668" s="187"/>
      <c r="DK668" s="187"/>
      <c r="DL668" s="187"/>
      <c r="DM668" s="187"/>
      <c r="DN668" s="187"/>
      <c r="DO668" s="187"/>
      <c r="DP668" s="187"/>
      <c r="DQ668" s="187"/>
      <c r="DR668" s="187"/>
      <c r="DS668" s="187"/>
      <c r="DT668" s="187"/>
      <c r="DU668" s="187"/>
      <c r="DV668" s="187"/>
      <c r="DW668" s="187"/>
      <c r="DX668" s="187"/>
      <c r="DY668" s="187"/>
      <c r="DZ668" s="187"/>
      <c r="EA668" s="187"/>
      <c r="EB668" s="187"/>
      <c r="EC668" s="187"/>
      <c r="ED668" s="187"/>
      <c r="EE668" s="187"/>
      <c r="EF668" s="187"/>
      <c r="EG668" s="187"/>
      <c r="EH668" s="187"/>
      <c r="EI668" s="187"/>
      <c r="EJ668" s="187"/>
      <c r="EK668" s="187"/>
      <c r="EL668" s="187"/>
      <c r="EM668" s="187"/>
      <c r="EN668" s="187"/>
      <c r="EO668" s="187"/>
      <c r="EP668" s="187"/>
      <c r="EQ668" s="187"/>
      <c r="ER668" s="187"/>
      <c r="ES668" s="187"/>
      <c r="ET668" s="187"/>
      <c r="EU668" s="187"/>
      <c r="EV668" s="187"/>
      <c r="EW668" s="187"/>
      <c r="EX668" s="187"/>
      <c r="EY668" s="187"/>
      <c r="EZ668" s="187"/>
      <c r="FA668" s="187"/>
      <c r="FB668" s="187"/>
      <c r="FC668" s="187"/>
      <c r="FD668" s="187"/>
      <c r="FE668" s="187"/>
      <c r="FF668" s="187"/>
      <c r="FG668" s="187"/>
      <c r="FH668" s="187"/>
      <c r="FI668" s="187"/>
      <c r="FJ668" s="187"/>
      <c r="FK668" s="187"/>
      <c r="FL668" s="187"/>
      <c r="FM668" s="187"/>
      <c r="FN668" s="187"/>
      <c r="FO668" s="187"/>
      <c r="FP668" s="187"/>
      <c r="FQ668" s="187"/>
      <c r="FR668" s="187"/>
      <c r="FS668" s="187"/>
      <c r="FT668" s="187"/>
      <c r="FU668" s="187"/>
      <c r="FV668" s="187"/>
      <c r="FW668" s="187"/>
      <c r="FX668" s="187"/>
      <c r="FY668" s="187"/>
      <c r="FZ668" s="187"/>
      <c r="GA668" s="187"/>
      <c r="GB668" s="187"/>
      <c r="GC668" s="187"/>
      <c r="GD668" s="187"/>
      <c r="GE668" s="187"/>
      <c r="GF668" s="187"/>
      <c r="GG668" s="187"/>
      <c r="GH668" s="187"/>
      <c r="GI668" s="187"/>
      <c r="GJ668" s="187"/>
      <c r="GK668" s="187"/>
      <c r="GL668" s="187"/>
      <c r="GM668" s="187"/>
      <c r="GN668" s="187"/>
      <c r="GO668" s="187"/>
      <c r="GP668" s="187"/>
      <c r="GQ668" s="187"/>
      <c r="GR668" s="187"/>
      <c r="GS668" s="187"/>
      <c r="GT668" s="187"/>
      <c r="GU668" s="187"/>
      <c r="GV668" s="187"/>
      <c r="GW668" s="187"/>
      <c r="GX668" s="187"/>
      <c r="GY668" s="187"/>
      <c r="GZ668" s="187"/>
      <c r="HA668" s="187"/>
      <c r="HB668" s="187"/>
      <c r="HC668" s="187"/>
      <c r="HD668" s="187"/>
      <c r="HE668" s="187"/>
      <c r="HF668" s="187"/>
      <c r="HG668" s="187"/>
      <c r="HH668" s="187"/>
      <c r="HI668" s="187"/>
      <c r="HJ668" s="187"/>
      <c r="HK668" s="187"/>
      <c r="HL668" s="187"/>
      <c r="HM668" s="187"/>
      <c r="HN668" s="187"/>
      <c r="HO668" s="187"/>
      <c r="HP668" s="187"/>
      <c r="HQ668" s="187"/>
      <c r="HR668" s="187"/>
      <c r="HS668" s="187"/>
      <c r="HT668" s="187"/>
      <c r="HU668" s="187"/>
      <c r="HV668" s="187"/>
      <c r="HW668" s="187"/>
      <c r="HX668" s="187"/>
      <c r="HY668" s="187"/>
      <c r="HZ668" s="187"/>
      <c r="IA668" s="187"/>
      <c r="IB668" s="187"/>
    </row>
    <row r="669" spans="1:236" ht="13.15" customHeight="1">
      <c r="A669" s="412"/>
      <c r="C669" s="446"/>
      <c r="D669" s="193"/>
      <c r="E669" s="187"/>
      <c r="F669" s="187"/>
      <c r="G669" s="187"/>
      <c r="H669" s="187"/>
      <c r="I669" s="187"/>
      <c r="J669" s="187"/>
      <c r="K669" s="187"/>
      <c r="L669" s="187"/>
      <c r="M669" s="447"/>
      <c r="AA669" s="187"/>
      <c r="AB669" s="187"/>
      <c r="AC669" s="187"/>
      <c r="AD669" s="187"/>
      <c r="AE669" s="187"/>
      <c r="AF669" s="187"/>
      <c r="AG669" s="187"/>
      <c r="AH669" s="187"/>
      <c r="AI669" s="187"/>
      <c r="AJ669" s="187"/>
      <c r="AK669" s="187"/>
      <c r="AL669" s="187"/>
      <c r="AM669" s="187"/>
      <c r="AN669" s="187"/>
      <c r="AO669" s="187"/>
      <c r="AP669" s="187"/>
      <c r="AQ669" s="187"/>
      <c r="AR669" s="187"/>
      <c r="AS669" s="187"/>
      <c r="AT669" s="187"/>
      <c r="AU669" s="187"/>
      <c r="AV669" s="187"/>
      <c r="AW669" s="187"/>
      <c r="AX669" s="187"/>
      <c r="AY669" s="187"/>
      <c r="AZ669" s="187"/>
      <c r="BA669" s="187"/>
      <c r="BB669" s="187"/>
      <c r="BC669" s="187"/>
      <c r="BD669" s="187"/>
      <c r="BE669" s="187"/>
      <c r="BF669" s="187"/>
      <c r="BG669" s="187"/>
      <c r="BH669" s="187"/>
      <c r="BI669" s="187"/>
      <c r="BJ669" s="187"/>
      <c r="BK669" s="187"/>
      <c r="BL669" s="187"/>
      <c r="BM669" s="187"/>
      <c r="BN669" s="187"/>
      <c r="BO669" s="187"/>
      <c r="BP669" s="187"/>
      <c r="BQ669" s="187"/>
      <c r="BR669" s="187"/>
      <c r="BS669" s="187"/>
      <c r="BT669" s="187"/>
      <c r="BU669" s="187"/>
      <c r="BV669" s="187"/>
      <c r="BW669" s="187"/>
      <c r="BX669" s="187"/>
      <c r="BY669" s="187"/>
      <c r="BZ669" s="187"/>
      <c r="CA669" s="187"/>
      <c r="CB669" s="187"/>
      <c r="CC669" s="187"/>
      <c r="CD669" s="187"/>
      <c r="CE669" s="187"/>
      <c r="CF669" s="187"/>
      <c r="CG669" s="187"/>
      <c r="CH669" s="187"/>
      <c r="CI669" s="187"/>
      <c r="CJ669" s="187"/>
      <c r="CK669" s="187"/>
      <c r="CL669" s="187"/>
      <c r="CM669" s="187"/>
      <c r="CN669" s="187"/>
      <c r="CO669" s="187"/>
      <c r="CP669" s="187"/>
      <c r="CQ669" s="187"/>
      <c r="CR669" s="187"/>
      <c r="CS669" s="187"/>
      <c r="CT669" s="187"/>
      <c r="CU669" s="187"/>
      <c r="CV669" s="187"/>
      <c r="CW669" s="187"/>
      <c r="CX669" s="187"/>
      <c r="CY669" s="187"/>
      <c r="CZ669" s="187"/>
      <c r="DA669" s="187"/>
      <c r="DB669" s="187"/>
      <c r="DC669" s="187"/>
      <c r="DD669" s="187"/>
      <c r="DE669" s="187"/>
      <c r="DF669" s="187"/>
      <c r="DG669" s="187"/>
      <c r="DH669" s="187"/>
      <c r="DI669" s="187"/>
      <c r="DJ669" s="187"/>
      <c r="DK669" s="187"/>
      <c r="DL669" s="187"/>
      <c r="DM669" s="187"/>
      <c r="DN669" s="187"/>
      <c r="DO669" s="187"/>
      <c r="DP669" s="187"/>
      <c r="DQ669" s="187"/>
      <c r="DR669" s="187"/>
      <c r="DS669" s="187"/>
      <c r="DT669" s="187"/>
      <c r="DU669" s="187"/>
      <c r="DV669" s="187"/>
      <c r="DW669" s="187"/>
      <c r="DX669" s="187"/>
      <c r="DY669" s="187"/>
      <c r="DZ669" s="187"/>
      <c r="EA669" s="187"/>
      <c r="EB669" s="187"/>
      <c r="EC669" s="187"/>
      <c r="ED669" s="187"/>
      <c r="EE669" s="187"/>
      <c r="EF669" s="187"/>
      <c r="EG669" s="187"/>
      <c r="EH669" s="187"/>
      <c r="EI669" s="187"/>
      <c r="EJ669" s="187"/>
      <c r="EK669" s="187"/>
      <c r="EL669" s="187"/>
      <c r="EM669" s="187"/>
      <c r="EN669" s="187"/>
      <c r="EO669" s="187"/>
      <c r="EP669" s="187"/>
      <c r="EQ669" s="187"/>
      <c r="ER669" s="187"/>
      <c r="ES669" s="187"/>
      <c r="ET669" s="187"/>
      <c r="EU669" s="187"/>
      <c r="EV669" s="187"/>
      <c r="EW669" s="187"/>
      <c r="EX669" s="187"/>
      <c r="EY669" s="187"/>
      <c r="EZ669" s="187"/>
      <c r="FA669" s="187"/>
      <c r="FB669" s="187"/>
      <c r="FC669" s="187"/>
      <c r="FD669" s="187"/>
      <c r="FE669" s="187"/>
      <c r="FF669" s="187"/>
      <c r="FG669" s="187"/>
      <c r="FH669" s="187"/>
      <c r="FI669" s="187"/>
      <c r="FJ669" s="187"/>
      <c r="FK669" s="187"/>
      <c r="FL669" s="187"/>
      <c r="FM669" s="187"/>
      <c r="FN669" s="187"/>
      <c r="FO669" s="187"/>
      <c r="FP669" s="187"/>
      <c r="FQ669" s="187"/>
      <c r="FR669" s="187"/>
      <c r="FS669" s="187"/>
      <c r="FT669" s="187"/>
      <c r="FU669" s="187"/>
      <c r="FV669" s="187"/>
      <c r="FW669" s="187"/>
      <c r="FX669" s="187"/>
      <c r="FY669" s="187"/>
      <c r="FZ669" s="187"/>
      <c r="GA669" s="187"/>
      <c r="GB669" s="187"/>
      <c r="GC669" s="187"/>
      <c r="GD669" s="187"/>
      <c r="GE669" s="187"/>
      <c r="GF669" s="187"/>
      <c r="GG669" s="187"/>
      <c r="GH669" s="187"/>
      <c r="GI669" s="187"/>
      <c r="GJ669" s="187"/>
      <c r="GK669" s="187"/>
      <c r="GL669" s="187"/>
      <c r="GM669" s="187"/>
      <c r="GN669" s="187"/>
      <c r="GO669" s="187"/>
      <c r="GP669" s="187"/>
      <c r="GQ669" s="187"/>
      <c r="GR669" s="187"/>
      <c r="GS669" s="187"/>
      <c r="GT669" s="187"/>
      <c r="GU669" s="187"/>
      <c r="GV669" s="187"/>
      <c r="GW669" s="187"/>
      <c r="GX669" s="187"/>
      <c r="GY669" s="187"/>
      <c r="GZ669" s="187"/>
      <c r="HA669" s="187"/>
      <c r="HB669" s="187"/>
      <c r="HC669" s="187"/>
      <c r="HD669" s="187"/>
      <c r="HE669" s="187"/>
      <c r="HF669" s="187"/>
      <c r="HG669" s="187"/>
      <c r="HH669" s="187"/>
      <c r="HI669" s="187"/>
      <c r="HJ669" s="187"/>
      <c r="HK669" s="187"/>
      <c r="HL669" s="187"/>
      <c r="HM669" s="187"/>
      <c r="HN669" s="187"/>
      <c r="HO669" s="187"/>
      <c r="HP669" s="187"/>
      <c r="HQ669" s="187"/>
      <c r="HR669" s="187"/>
      <c r="HS669" s="187"/>
      <c r="HT669" s="187"/>
      <c r="HU669" s="187"/>
      <c r="HV669" s="187"/>
      <c r="HW669" s="187"/>
      <c r="HX669" s="187"/>
      <c r="HY669" s="187"/>
      <c r="HZ669" s="187"/>
      <c r="IA669" s="187"/>
      <c r="IB669" s="187"/>
    </row>
    <row r="670" spans="1:236" ht="13.15" customHeight="1">
      <c r="A670" s="412"/>
      <c r="C670" s="446"/>
      <c r="D670" s="193"/>
      <c r="E670" s="187"/>
      <c r="F670" s="187"/>
      <c r="G670" s="187"/>
      <c r="H670" s="187"/>
      <c r="I670" s="187"/>
      <c r="J670" s="187"/>
      <c r="K670" s="187"/>
      <c r="L670" s="187"/>
      <c r="M670" s="447"/>
      <c r="AA670" s="187"/>
      <c r="AB670" s="187"/>
      <c r="AC670" s="187"/>
      <c r="AD670" s="187"/>
      <c r="AE670" s="187"/>
      <c r="AF670" s="187"/>
      <c r="AG670" s="187"/>
      <c r="AH670" s="187"/>
      <c r="AI670" s="187"/>
      <c r="AJ670" s="187"/>
      <c r="AK670" s="187"/>
      <c r="AL670" s="187"/>
      <c r="AM670" s="187"/>
      <c r="AN670" s="187"/>
      <c r="AO670" s="187"/>
      <c r="AP670" s="187"/>
      <c r="AQ670" s="187"/>
      <c r="AR670" s="187"/>
      <c r="AS670" s="187"/>
      <c r="AT670" s="187"/>
      <c r="AU670" s="187"/>
      <c r="AV670" s="187"/>
      <c r="AW670" s="187"/>
      <c r="AX670" s="187"/>
      <c r="AY670" s="187"/>
      <c r="AZ670" s="187"/>
      <c r="BA670" s="187"/>
      <c r="BB670" s="187"/>
      <c r="BC670" s="187"/>
      <c r="BD670" s="187"/>
      <c r="BE670" s="187"/>
      <c r="BF670" s="187"/>
      <c r="BG670" s="187"/>
      <c r="BH670" s="187"/>
      <c r="BI670" s="187"/>
      <c r="BJ670" s="187"/>
      <c r="BK670" s="187"/>
      <c r="BL670" s="187"/>
      <c r="BM670" s="187"/>
      <c r="BN670" s="187"/>
      <c r="BO670" s="187"/>
      <c r="BP670" s="187"/>
      <c r="BQ670" s="187"/>
      <c r="BR670" s="187"/>
      <c r="BS670" s="187"/>
      <c r="BT670" s="187"/>
      <c r="BU670" s="187"/>
      <c r="BV670" s="187"/>
      <c r="BW670" s="187"/>
      <c r="BX670" s="187"/>
      <c r="BY670" s="187"/>
      <c r="BZ670" s="187"/>
      <c r="CA670" s="187"/>
      <c r="CB670" s="187"/>
      <c r="CC670" s="187"/>
      <c r="CD670" s="187"/>
      <c r="CE670" s="187"/>
      <c r="CF670" s="187"/>
      <c r="CG670" s="187"/>
      <c r="CH670" s="187"/>
      <c r="CI670" s="187"/>
      <c r="CJ670" s="187"/>
      <c r="CK670" s="187"/>
      <c r="CL670" s="187"/>
      <c r="CM670" s="187"/>
      <c r="CN670" s="187"/>
      <c r="CO670" s="187"/>
      <c r="CP670" s="187"/>
      <c r="CQ670" s="187"/>
      <c r="CR670" s="187"/>
      <c r="CS670" s="187"/>
      <c r="CT670" s="187"/>
      <c r="CU670" s="187"/>
      <c r="CV670" s="187"/>
      <c r="CW670" s="187"/>
      <c r="CX670" s="187"/>
      <c r="CY670" s="187"/>
      <c r="CZ670" s="187"/>
      <c r="DA670" s="187"/>
      <c r="DB670" s="187"/>
      <c r="DC670" s="187"/>
      <c r="DD670" s="187"/>
      <c r="DE670" s="187"/>
      <c r="DF670" s="187"/>
      <c r="DG670" s="187"/>
      <c r="DH670" s="187"/>
      <c r="DI670" s="187"/>
      <c r="DJ670" s="187"/>
      <c r="DK670" s="187"/>
      <c r="DL670" s="187"/>
      <c r="DM670" s="187"/>
      <c r="DN670" s="187"/>
      <c r="DO670" s="187"/>
      <c r="DP670" s="187"/>
      <c r="DQ670" s="187"/>
      <c r="DR670" s="187"/>
      <c r="DS670" s="187"/>
      <c r="DT670" s="187"/>
      <c r="DU670" s="187"/>
      <c r="DV670" s="187"/>
      <c r="DW670" s="187"/>
      <c r="DX670" s="187"/>
      <c r="DY670" s="187"/>
      <c r="DZ670" s="187"/>
      <c r="EA670" s="187"/>
      <c r="EB670" s="187"/>
      <c r="EC670" s="187"/>
      <c r="ED670" s="187"/>
      <c r="EE670" s="187"/>
      <c r="EF670" s="187"/>
      <c r="EG670" s="187"/>
      <c r="EH670" s="187"/>
      <c r="EI670" s="187"/>
      <c r="EJ670" s="187"/>
      <c r="EK670" s="187"/>
      <c r="EL670" s="187"/>
      <c r="EM670" s="187"/>
      <c r="EN670" s="187"/>
      <c r="EO670" s="187"/>
      <c r="EP670" s="187"/>
      <c r="EQ670" s="187"/>
      <c r="ER670" s="187"/>
      <c r="ES670" s="187"/>
      <c r="ET670" s="187"/>
      <c r="EU670" s="187"/>
      <c r="EV670" s="187"/>
      <c r="EW670" s="187"/>
      <c r="EX670" s="187"/>
      <c r="EY670" s="187"/>
      <c r="EZ670" s="187"/>
      <c r="FA670" s="187"/>
      <c r="FB670" s="187"/>
      <c r="FC670" s="187"/>
      <c r="FD670" s="187"/>
      <c r="FE670" s="187"/>
      <c r="FF670" s="187"/>
      <c r="FG670" s="187"/>
      <c r="FH670" s="187"/>
      <c r="FI670" s="187"/>
      <c r="FJ670" s="187"/>
      <c r="FK670" s="187"/>
      <c r="FL670" s="187"/>
      <c r="FM670" s="187"/>
      <c r="FN670" s="187"/>
      <c r="FO670" s="187"/>
      <c r="FP670" s="187"/>
      <c r="FQ670" s="187"/>
      <c r="FR670" s="187"/>
      <c r="FS670" s="187"/>
      <c r="FT670" s="187"/>
      <c r="FU670" s="187"/>
      <c r="FV670" s="187"/>
      <c r="FW670" s="187"/>
      <c r="FX670" s="187"/>
      <c r="FY670" s="187"/>
      <c r="FZ670" s="187"/>
      <c r="GA670" s="187"/>
      <c r="GB670" s="187"/>
      <c r="GC670" s="187"/>
      <c r="GD670" s="187"/>
      <c r="GE670" s="187"/>
      <c r="GF670" s="187"/>
      <c r="GG670" s="187"/>
      <c r="GH670" s="187"/>
      <c r="GI670" s="187"/>
      <c r="GJ670" s="187"/>
      <c r="GK670" s="187"/>
      <c r="GL670" s="187"/>
      <c r="GM670" s="187"/>
      <c r="GN670" s="187"/>
      <c r="GO670" s="187"/>
      <c r="GP670" s="187"/>
      <c r="GQ670" s="187"/>
      <c r="GR670" s="187"/>
      <c r="GS670" s="187"/>
      <c r="GT670" s="187"/>
      <c r="GU670" s="187"/>
      <c r="GV670" s="187"/>
      <c r="GW670" s="187"/>
      <c r="GX670" s="187"/>
      <c r="GY670" s="187"/>
      <c r="GZ670" s="187"/>
      <c r="HA670" s="187"/>
      <c r="HB670" s="187"/>
      <c r="HC670" s="187"/>
      <c r="HD670" s="187"/>
      <c r="HE670" s="187"/>
      <c r="HF670" s="187"/>
      <c r="HG670" s="187"/>
      <c r="HH670" s="187"/>
      <c r="HI670" s="187"/>
      <c r="HJ670" s="187"/>
      <c r="HK670" s="187"/>
      <c r="HL670" s="187"/>
      <c r="HM670" s="187"/>
      <c r="HN670" s="187"/>
      <c r="HO670" s="187"/>
      <c r="HP670" s="187"/>
      <c r="HQ670" s="187"/>
      <c r="HR670" s="187"/>
      <c r="HS670" s="187"/>
      <c r="HT670" s="187"/>
      <c r="HU670" s="187"/>
      <c r="HV670" s="187"/>
      <c r="HW670" s="187"/>
      <c r="HX670" s="187"/>
      <c r="HY670" s="187"/>
      <c r="HZ670" s="187"/>
      <c r="IA670" s="187"/>
      <c r="IB670" s="187"/>
    </row>
    <row r="671" spans="1:236" ht="13.15" customHeight="1">
      <c r="A671" s="412"/>
      <c r="C671" s="446"/>
      <c r="D671" s="193"/>
      <c r="E671" s="187"/>
      <c r="F671" s="187"/>
      <c r="G671" s="187"/>
      <c r="H671" s="187"/>
      <c r="I671" s="187"/>
      <c r="J671" s="187"/>
      <c r="K671" s="187"/>
      <c r="L671" s="187"/>
      <c r="M671" s="447"/>
      <c r="AA671" s="187"/>
      <c r="AB671" s="187"/>
      <c r="AC671" s="187"/>
      <c r="AD671" s="187"/>
      <c r="AE671" s="187"/>
      <c r="AF671" s="187"/>
      <c r="AG671" s="187"/>
      <c r="AH671" s="187"/>
      <c r="AI671" s="187"/>
      <c r="AJ671" s="187"/>
      <c r="AK671" s="187"/>
      <c r="AL671" s="187"/>
      <c r="AM671" s="187"/>
      <c r="AN671" s="187"/>
      <c r="AO671" s="187"/>
      <c r="AP671" s="187"/>
      <c r="AQ671" s="187"/>
      <c r="AR671" s="187"/>
      <c r="AS671" s="187"/>
      <c r="AT671" s="187"/>
      <c r="AU671" s="187"/>
      <c r="AV671" s="187"/>
      <c r="AW671" s="187"/>
      <c r="AX671" s="187"/>
      <c r="AY671" s="187"/>
      <c r="AZ671" s="187"/>
      <c r="BA671" s="187"/>
      <c r="BB671" s="187"/>
      <c r="BC671" s="187"/>
      <c r="BD671" s="187"/>
      <c r="BE671" s="187"/>
      <c r="BF671" s="187"/>
      <c r="BG671" s="187"/>
      <c r="BH671" s="187"/>
      <c r="BI671" s="187"/>
      <c r="BJ671" s="187"/>
      <c r="BK671" s="187"/>
      <c r="BL671" s="187"/>
      <c r="BM671" s="187"/>
      <c r="BN671" s="187"/>
      <c r="BO671" s="187"/>
      <c r="BP671" s="187"/>
      <c r="BQ671" s="187"/>
      <c r="BR671" s="187"/>
      <c r="BS671" s="187"/>
      <c r="BT671" s="187"/>
      <c r="BU671" s="187"/>
      <c r="BV671" s="187"/>
      <c r="BW671" s="187"/>
      <c r="BX671" s="187"/>
      <c r="BY671" s="187"/>
      <c r="BZ671" s="187"/>
      <c r="CA671" s="187"/>
      <c r="CB671" s="187"/>
      <c r="CC671" s="187"/>
      <c r="CD671" s="187"/>
      <c r="CE671" s="187"/>
      <c r="CF671" s="187"/>
      <c r="CG671" s="187"/>
      <c r="CH671" s="187"/>
      <c r="CI671" s="187"/>
      <c r="CJ671" s="187"/>
      <c r="CK671" s="187"/>
      <c r="CL671" s="187"/>
      <c r="CM671" s="187"/>
      <c r="CN671" s="187"/>
      <c r="CO671" s="187"/>
      <c r="CP671" s="187"/>
      <c r="CQ671" s="187"/>
      <c r="CR671" s="187"/>
      <c r="CS671" s="187"/>
      <c r="CT671" s="187"/>
      <c r="CU671" s="187"/>
      <c r="CV671" s="187"/>
      <c r="CW671" s="187"/>
      <c r="CX671" s="187"/>
      <c r="CY671" s="187"/>
      <c r="CZ671" s="187"/>
      <c r="DA671" s="187"/>
      <c r="DB671" s="187"/>
      <c r="DC671" s="187"/>
      <c r="DD671" s="187"/>
      <c r="DE671" s="187"/>
      <c r="DF671" s="187"/>
      <c r="DG671" s="187"/>
      <c r="DH671" s="187"/>
      <c r="DI671" s="187"/>
      <c r="DJ671" s="187"/>
      <c r="DK671" s="187"/>
      <c r="DL671" s="187"/>
      <c r="DM671" s="187"/>
      <c r="DN671" s="187"/>
      <c r="DO671" s="187"/>
      <c r="DP671" s="187"/>
      <c r="DQ671" s="187"/>
      <c r="DR671" s="187"/>
      <c r="DS671" s="187"/>
      <c r="DT671" s="187"/>
      <c r="DU671" s="187"/>
      <c r="DV671" s="187"/>
      <c r="DW671" s="187"/>
      <c r="DX671" s="187"/>
      <c r="DY671" s="187"/>
      <c r="DZ671" s="187"/>
      <c r="EA671" s="187"/>
      <c r="EB671" s="187"/>
      <c r="EC671" s="187"/>
      <c r="ED671" s="187"/>
      <c r="EE671" s="187"/>
      <c r="EF671" s="187"/>
      <c r="EG671" s="187"/>
      <c r="EH671" s="187"/>
      <c r="EI671" s="187"/>
      <c r="EJ671" s="187"/>
      <c r="EK671" s="187"/>
      <c r="EL671" s="187"/>
      <c r="EM671" s="187"/>
      <c r="EN671" s="187"/>
      <c r="EO671" s="187"/>
      <c r="EP671" s="187"/>
      <c r="EQ671" s="187"/>
      <c r="ER671" s="187"/>
      <c r="ES671" s="187"/>
      <c r="ET671" s="187"/>
      <c r="EU671" s="187"/>
      <c r="EV671" s="187"/>
      <c r="EW671" s="187"/>
      <c r="EX671" s="187"/>
      <c r="EY671" s="187"/>
      <c r="EZ671" s="187"/>
      <c r="FA671" s="187"/>
      <c r="FB671" s="187"/>
      <c r="FC671" s="187"/>
      <c r="FD671" s="187"/>
      <c r="FE671" s="187"/>
      <c r="FF671" s="187"/>
      <c r="FG671" s="187"/>
      <c r="FH671" s="187"/>
      <c r="FI671" s="187"/>
      <c r="FJ671" s="187"/>
      <c r="FK671" s="187"/>
      <c r="FL671" s="187"/>
      <c r="FM671" s="187"/>
      <c r="FN671" s="187"/>
      <c r="FO671" s="187"/>
      <c r="FP671" s="187"/>
      <c r="FQ671" s="187"/>
      <c r="FR671" s="187"/>
      <c r="FS671" s="187"/>
      <c r="FT671" s="187"/>
      <c r="FU671" s="187"/>
      <c r="FV671" s="187"/>
      <c r="FW671" s="187"/>
      <c r="FX671" s="187"/>
      <c r="FY671" s="187"/>
      <c r="FZ671" s="187"/>
      <c r="GA671" s="187"/>
      <c r="GB671" s="187"/>
      <c r="GC671" s="187"/>
      <c r="GD671" s="187"/>
      <c r="GE671" s="187"/>
      <c r="GF671" s="187"/>
      <c r="GG671" s="187"/>
      <c r="GH671" s="187"/>
      <c r="GI671" s="187"/>
      <c r="GJ671" s="187"/>
      <c r="GK671" s="187"/>
      <c r="GL671" s="187"/>
      <c r="GM671" s="187"/>
      <c r="GN671" s="187"/>
      <c r="GO671" s="187"/>
      <c r="GP671" s="187"/>
      <c r="GQ671" s="187"/>
      <c r="GR671" s="187"/>
      <c r="GS671" s="187"/>
      <c r="GT671" s="187"/>
      <c r="GU671" s="187"/>
      <c r="GV671" s="187"/>
      <c r="GW671" s="187"/>
      <c r="GX671" s="187"/>
      <c r="GY671" s="187"/>
      <c r="GZ671" s="187"/>
      <c r="HA671" s="187"/>
      <c r="HB671" s="187"/>
      <c r="HC671" s="187"/>
      <c r="HD671" s="187"/>
      <c r="HE671" s="187"/>
      <c r="HF671" s="187"/>
      <c r="HG671" s="187"/>
      <c r="HH671" s="187"/>
      <c r="HI671" s="187"/>
      <c r="HJ671" s="187"/>
      <c r="HK671" s="187"/>
      <c r="HL671" s="187"/>
      <c r="HM671" s="187"/>
      <c r="HN671" s="187"/>
      <c r="HO671" s="187"/>
      <c r="HP671" s="187"/>
      <c r="HQ671" s="187"/>
      <c r="HR671" s="187"/>
      <c r="HS671" s="187"/>
      <c r="HT671" s="187"/>
      <c r="HU671" s="187"/>
      <c r="HV671" s="187"/>
      <c r="HW671" s="187"/>
      <c r="HX671" s="187"/>
      <c r="HY671" s="187"/>
      <c r="HZ671" s="187"/>
      <c r="IA671" s="187"/>
      <c r="IB671" s="187"/>
    </row>
    <row r="672" spans="1:236" ht="13.15" customHeight="1">
      <c r="A672" s="412"/>
      <c r="C672" s="446"/>
      <c r="D672" s="193"/>
      <c r="E672" s="187"/>
      <c r="F672" s="187"/>
      <c r="G672" s="187"/>
      <c r="H672" s="187"/>
      <c r="I672" s="187"/>
      <c r="J672" s="187"/>
      <c r="K672" s="187"/>
      <c r="L672" s="187"/>
      <c r="M672" s="447"/>
      <c r="AA672" s="187"/>
      <c r="AB672" s="187"/>
      <c r="AC672" s="187"/>
      <c r="AD672" s="187"/>
      <c r="AE672" s="187"/>
      <c r="AF672" s="187"/>
      <c r="AG672" s="187"/>
      <c r="AH672" s="187"/>
      <c r="AI672" s="187"/>
      <c r="AJ672" s="187"/>
      <c r="AK672" s="187"/>
      <c r="AL672" s="187"/>
      <c r="AM672" s="187"/>
      <c r="AN672" s="187"/>
      <c r="AO672" s="187"/>
      <c r="AP672" s="187"/>
      <c r="AQ672" s="187"/>
      <c r="AR672" s="187"/>
      <c r="AS672" s="187"/>
      <c r="AT672" s="187"/>
      <c r="AU672" s="187"/>
      <c r="AV672" s="187"/>
      <c r="AW672" s="187"/>
      <c r="AX672" s="187"/>
      <c r="AY672" s="187"/>
      <c r="AZ672" s="187"/>
      <c r="BA672" s="187"/>
      <c r="BB672" s="187"/>
      <c r="BC672" s="187"/>
      <c r="BD672" s="187"/>
      <c r="BE672" s="187"/>
      <c r="BF672" s="187"/>
      <c r="BG672" s="187"/>
      <c r="BH672" s="187"/>
      <c r="BI672" s="187"/>
      <c r="BJ672" s="187"/>
      <c r="BK672" s="187"/>
      <c r="BL672" s="187"/>
      <c r="BM672" s="187"/>
      <c r="BN672" s="187"/>
      <c r="BO672" s="187"/>
      <c r="BP672" s="187"/>
      <c r="BQ672" s="187"/>
      <c r="BR672" s="187"/>
      <c r="BS672" s="187"/>
      <c r="BT672" s="187"/>
      <c r="BU672" s="187"/>
      <c r="BV672" s="187"/>
      <c r="BW672" s="187"/>
      <c r="BX672" s="187"/>
      <c r="BY672" s="187"/>
      <c r="BZ672" s="187"/>
      <c r="CA672" s="187"/>
      <c r="CB672" s="187"/>
      <c r="CC672" s="187"/>
      <c r="CD672" s="187"/>
      <c r="CE672" s="187"/>
      <c r="CF672" s="187"/>
      <c r="CG672" s="187"/>
      <c r="CH672" s="187"/>
      <c r="CI672" s="187"/>
      <c r="CJ672" s="187"/>
      <c r="CK672" s="187"/>
      <c r="CL672" s="187"/>
      <c r="CM672" s="187"/>
      <c r="CN672" s="187"/>
      <c r="CO672" s="187"/>
      <c r="CP672" s="187"/>
      <c r="CQ672" s="187"/>
      <c r="CR672" s="187"/>
      <c r="CS672" s="187"/>
      <c r="CT672" s="187"/>
      <c r="CU672" s="187"/>
      <c r="CV672" s="187"/>
      <c r="CW672" s="187"/>
      <c r="CX672" s="187"/>
      <c r="CY672" s="187"/>
      <c r="CZ672" s="187"/>
      <c r="DA672" s="187"/>
      <c r="DB672" s="187"/>
      <c r="DC672" s="187"/>
      <c r="DD672" s="187"/>
      <c r="DE672" s="187"/>
      <c r="DF672" s="187"/>
      <c r="DG672" s="187"/>
      <c r="DH672" s="187"/>
      <c r="DI672" s="187"/>
      <c r="DJ672" s="187"/>
      <c r="DK672" s="187"/>
      <c r="DL672" s="187"/>
      <c r="DM672" s="187"/>
      <c r="DN672" s="187"/>
      <c r="DO672" s="187"/>
      <c r="DP672" s="187"/>
      <c r="DQ672" s="187"/>
      <c r="DR672" s="187"/>
      <c r="DS672" s="187"/>
      <c r="DT672" s="187"/>
      <c r="DU672" s="187"/>
      <c r="DV672" s="187"/>
      <c r="DW672" s="187"/>
      <c r="DX672" s="187"/>
      <c r="DY672" s="187"/>
      <c r="DZ672" s="187"/>
      <c r="EA672" s="187"/>
      <c r="EB672" s="187"/>
      <c r="EC672" s="187"/>
      <c r="ED672" s="187"/>
      <c r="EE672" s="187"/>
      <c r="EF672" s="187"/>
      <c r="EG672" s="187"/>
      <c r="EH672" s="187"/>
      <c r="EI672" s="187"/>
      <c r="EJ672" s="187"/>
      <c r="EK672" s="187"/>
      <c r="EL672" s="187"/>
      <c r="EM672" s="187"/>
      <c r="EN672" s="187"/>
      <c r="EO672" s="187"/>
      <c r="EP672" s="187"/>
      <c r="EQ672" s="187"/>
      <c r="ER672" s="187"/>
      <c r="ES672" s="187"/>
      <c r="ET672" s="187"/>
      <c r="EU672" s="187"/>
      <c r="EV672" s="187"/>
      <c r="EW672" s="187"/>
      <c r="EX672" s="187"/>
      <c r="EY672" s="187"/>
      <c r="EZ672" s="187"/>
      <c r="FA672" s="187"/>
      <c r="FB672" s="187"/>
      <c r="FC672" s="187"/>
      <c r="FD672" s="187"/>
      <c r="FE672" s="187"/>
      <c r="FF672" s="187"/>
      <c r="FG672" s="187"/>
      <c r="FH672" s="187"/>
      <c r="FI672" s="187"/>
      <c r="FJ672" s="187"/>
      <c r="FK672" s="187"/>
      <c r="FL672" s="187"/>
      <c r="FM672" s="187"/>
      <c r="FN672" s="187"/>
      <c r="FO672" s="187"/>
      <c r="FP672" s="187"/>
      <c r="FQ672" s="187"/>
      <c r="FR672" s="187"/>
      <c r="FS672" s="187"/>
      <c r="FT672" s="187"/>
      <c r="FU672" s="187"/>
      <c r="FV672" s="187"/>
      <c r="FW672" s="187"/>
      <c r="FX672" s="187"/>
      <c r="FY672" s="187"/>
      <c r="FZ672" s="187"/>
      <c r="GA672" s="187"/>
      <c r="GB672" s="187"/>
      <c r="GC672" s="187"/>
      <c r="GD672" s="187"/>
      <c r="GE672" s="187"/>
      <c r="GF672" s="187"/>
      <c r="GG672" s="187"/>
      <c r="GH672" s="187"/>
      <c r="GI672" s="187"/>
      <c r="GJ672" s="187"/>
      <c r="GK672" s="187"/>
      <c r="GL672" s="187"/>
      <c r="GM672" s="187"/>
      <c r="GN672" s="187"/>
      <c r="GO672" s="187"/>
      <c r="GP672" s="187"/>
      <c r="GQ672" s="187"/>
      <c r="GR672" s="187"/>
      <c r="GS672" s="187"/>
      <c r="GT672" s="187"/>
      <c r="GU672" s="187"/>
      <c r="GV672" s="187"/>
      <c r="GW672" s="187"/>
      <c r="GX672" s="187"/>
      <c r="GY672" s="187"/>
      <c r="GZ672" s="187"/>
      <c r="HA672" s="187"/>
      <c r="HB672" s="187"/>
      <c r="HC672" s="187"/>
      <c r="HD672" s="187"/>
      <c r="HE672" s="187"/>
      <c r="HF672" s="187"/>
      <c r="HG672" s="187"/>
      <c r="HH672" s="187"/>
      <c r="HI672" s="187"/>
      <c r="HJ672" s="187"/>
      <c r="HK672" s="187"/>
      <c r="HL672" s="187"/>
      <c r="HM672" s="187"/>
      <c r="HN672" s="187"/>
      <c r="HO672" s="187"/>
      <c r="HP672" s="187"/>
      <c r="HQ672" s="187"/>
      <c r="HR672" s="187"/>
      <c r="HS672" s="187"/>
      <c r="HT672" s="187"/>
      <c r="HU672" s="187"/>
      <c r="HV672" s="187"/>
      <c r="HW672" s="187"/>
      <c r="HX672" s="187"/>
      <c r="HY672" s="187"/>
      <c r="HZ672" s="187"/>
      <c r="IA672" s="187"/>
      <c r="IB672" s="187"/>
    </row>
    <row r="673" spans="1:236" ht="13.15" customHeight="1">
      <c r="A673" s="412"/>
      <c r="C673" s="446"/>
      <c r="D673" s="193"/>
      <c r="E673" s="187"/>
      <c r="F673" s="187"/>
      <c r="G673" s="187"/>
      <c r="H673" s="187"/>
      <c r="I673" s="187"/>
      <c r="J673" s="187"/>
      <c r="K673" s="187"/>
      <c r="L673" s="187"/>
      <c r="M673" s="447"/>
      <c r="AA673" s="187"/>
      <c r="AB673" s="187"/>
      <c r="AC673" s="187"/>
      <c r="AD673" s="187"/>
      <c r="AE673" s="187"/>
      <c r="AF673" s="187"/>
      <c r="AG673" s="187"/>
      <c r="AH673" s="187"/>
      <c r="AI673" s="187"/>
      <c r="AJ673" s="187"/>
      <c r="AK673" s="187"/>
      <c r="AL673" s="187"/>
      <c r="AM673" s="187"/>
      <c r="AN673" s="187"/>
      <c r="AO673" s="187"/>
      <c r="AP673" s="187"/>
      <c r="AQ673" s="187"/>
      <c r="AR673" s="187"/>
      <c r="AS673" s="187"/>
      <c r="AT673" s="187"/>
      <c r="AU673" s="187"/>
      <c r="AV673" s="187"/>
      <c r="AW673" s="187"/>
      <c r="AX673" s="187"/>
      <c r="AY673" s="187"/>
      <c r="AZ673" s="187"/>
      <c r="BA673" s="187"/>
      <c r="BB673" s="187"/>
      <c r="BC673" s="187"/>
      <c r="BD673" s="187"/>
      <c r="BE673" s="187"/>
      <c r="BF673" s="187"/>
      <c r="BG673" s="187"/>
      <c r="BH673" s="187"/>
      <c r="BI673" s="187"/>
      <c r="BJ673" s="187"/>
      <c r="BK673" s="187"/>
      <c r="BL673" s="187"/>
      <c r="BM673" s="187"/>
      <c r="BN673" s="187"/>
      <c r="BO673" s="187"/>
      <c r="BP673" s="187"/>
      <c r="BQ673" s="187"/>
      <c r="BR673" s="187"/>
      <c r="BS673" s="187"/>
      <c r="BT673" s="187"/>
      <c r="BU673" s="187"/>
      <c r="BV673" s="187"/>
      <c r="BW673" s="187"/>
      <c r="BX673" s="187"/>
      <c r="BY673" s="187"/>
      <c r="BZ673" s="187"/>
      <c r="CA673" s="187"/>
      <c r="CB673" s="187"/>
      <c r="CC673" s="187"/>
      <c r="CD673" s="187"/>
      <c r="CE673" s="187"/>
      <c r="CF673" s="187"/>
      <c r="CG673" s="187"/>
      <c r="CH673" s="187"/>
      <c r="CI673" s="187"/>
      <c r="CJ673" s="187"/>
      <c r="CK673" s="187"/>
      <c r="CL673" s="187"/>
      <c r="CM673" s="187"/>
      <c r="CN673" s="187"/>
      <c r="CO673" s="187"/>
      <c r="CP673" s="187"/>
      <c r="CQ673" s="187"/>
      <c r="CR673" s="187"/>
      <c r="CS673" s="187"/>
      <c r="CT673" s="187"/>
      <c r="CU673" s="187"/>
      <c r="CV673" s="187"/>
      <c r="CW673" s="187"/>
      <c r="CX673" s="187"/>
      <c r="CY673" s="187"/>
      <c r="CZ673" s="187"/>
      <c r="DA673" s="187"/>
      <c r="DB673" s="187"/>
      <c r="DC673" s="187"/>
      <c r="DD673" s="187"/>
      <c r="DE673" s="187"/>
      <c r="DF673" s="187"/>
      <c r="DG673" s="187"/>
      <c r="DH673" s="187"/>
      <c r="DI673" s="187"/>
      <c r="DJ673" s="187"/>
      <c r="DK673" s="187"/>
      <c r="DL673" s="187"/>
      <c r="DM673" s="187"/>
      <c r="DN673" s="187"/>
      <c r="DO673" s="187"/>
      <c r="DP673" s="187"/>
      <c r="DQ673" s="187"/>
      <c r="DR673" s="187"/>
      <c r="DS673" s="187"/>
      <c r="DT673" s="187"/>
      <c r="DU673" s="187"/>
      <c r="DV673" s="187"/>
      <c r="DW673" s="187"/>
      <c r="DX673" s="187"/>
      <c r="DY673" s="187"/>
      <c r="DZ673" s="187"/>
      <c r="EA673" s="187"/>
      <c r="EB673" s="187"/>
      <c r="EC673" s="187"/>
      <c r="ED673" s="187"/>
      <c r="EE673" s="187"/>
      <c r="EF673" s="187"/>
      <c r="EG673" s="187"/>
      <c r="EH673" s="187"/>
      <c r="EI673" s="187"/>
      <c r="EJ673" s="187"/>
      <c r="EK673" s="187"/>
      <c r="EL673" s="187"/>
      <c r="EM673" s="187"/>
      <c r="EN673" s="187"/>
      <c r="EO673" s="187"/>
      <c r="EP673" s="187"/>
      <c r="EQ673" s="187"/>
      <c r="ER673" s="187"/>
      <c r="ES673" s="187"/>
      <c r="ET673" s="187"/>
      <c r="EU673" s="187"/>
      <c r="EV673" s="187"/>
      <c r="EW673" s="187"/>
      <c r="EX673" s="187"/>
      <c r="EY673" s="187"/>
      <c r="EZ673" s="187"/>
      <c r="FA673" s="187"/>
      <c r="FB673" s="187"/>
      <c r="FC673" s="187"/>
      <c r="FD673" s="187"/>
      <c r="FE673" s="187"/>
      <c r="FF673" s="187"/>
      <c r="FG673" s="187"/>
      <c r="FH673" s="187"/>
      <c r="FI673" s="187"/>
      <c r="FJ673" s="187"/>
      <c r="FK673" s="187"/>
      <c r="FL673" s="187"/>
      <c r="FM673" s="187"/>
      <c r="FN673" s="187"/>
      <c r="FO673" s="187"/>
      <c r="FP673" s="187"/>
      <c r="FQ673" s="187"/>
      <c r="FR673" s="187"/>
      <c r="FS673" s="187"/>
      <c r="FT673" s="187"/>
      <c r="FU673" s="187"/>
      <c r="FV673" s="187"/>
      <c r="FW673" s="187"/>
      <c r="FX673" s="187"/>
      <c r="FY673" s="187"/>
      <c r="FZ673" s="187"/>
      <c r="GA673" s="187"/>
      <c r="GB673" s="187"/>
      <c r="GC673" s="187"/>
      <c r="GD673" s="187"/>
      <c r="GE673" s="187"/>
      <c r="GF673" s="187"/>
      <c r="GG673" s="187"/>
      <c r="GH673" s="187"/>
      <c r="GI673" s="187"/>
      <c r="GJ673" s="187"/>
      <c r="GK673" s="187"/>
      <c r="GL673" s="187"/>
      <c r="GM673" s="187"/>
      <c r="GN673" s="187"/>
      <c r="GO673" s="187"/>
      <c r="GP673" s="187"/>
      <c r="GQ673" s="187"/>
      <c r="GR673" s="187"/>
      <c r="GS673" s="187"/>
      <c r="GT673" s="187"/>
      <c r="GU673" s="187"/>
      <c r="GV673" s="187"/>
      <c r="GW673" s="187"/>
      <c r="GX673" s="187"/>
      <c r="GY673" s="187"/>
      <c r="GZ673" s="187"/>
      <c r="HA673" s="187"/>
      <c r="HB673" s="187"/>
      <c r="HC673" s="187"/>
      <c r="HD673" s="187"/>
      <c r="HE673" s="187"/>
      <c r="HF673" s="187"/>
      <c r="HG673" s="187"/>
      <c r="HH673" s="187"/>
      <c r="HI673" s="187"/>
      <c r="HJ673" s="187"/>
      <c r="HK673" s="187"/>
      <c r="HL673" s="187"/>
      <c r="HM673" s="187"/>
      <c r="HN673" s="187"/>
      <c r="HO673" s="187"/>
      <c r="HP673" s="187"/>
      <c r="HQ673" s="187"/>
      <c r="HR673" s="187"/>
      <c r="HS673" s="187"/>
      <c r="HT673" s="187"/>
      <c r="HU673" s="187"/>
      <c r="HV673" s="187"/>
      <c r="HW673" s="187"/>
      <c r="HX673" s="187"/>
      <c r="HY673" s="187"/>
      <c r="HZ673" s="187"/>
      <c r="IA673" s="187"/>
      <c r="IB673" s="187"/>
    </row>
    <row r="674" spans="1:236" ht="13.15" customHeight="1">
      <c r="A674" s="412"/>
      <c r="C674" s="446"/>
      <c r="D674" s="193"/>
      <c r="E674" s="187"/>
      <c r="F674" s="187"/>
      <c r="G674" s="187"/>
      <c r="H674" s="187"/>
      <c r="I674" s="187"/>
      <c r="J674" s="187"/>
      <c r="K674" s="187"/>
      <c r="L674" s="187"/>
      <c r="M674" s="447"/>
      <c r="AA674" s="187"/>
      <c r="AB674" s="187"/>
      <c r="AC674" s="187"/>
      <c r="AD674" s="187"/>
      <c r="AE674" s="187"/>
      <c r="AF674" s="187"/>
      <c r="AG674" s="187"/>
      <c r="AH674" s="187"/>
      <c r="AI674" s="187"/>
      <c r="AJ674" s="187"/>
      <c r="AK674" s="187"/>
      <c r="AL674" s="187"/>
      <c r="AM674" s="187"/>
      <c r="AN674" s="187"/>
      <c r="AO674" s="187"/>
      <c r="AP674" s="187"/>
      <c r="AQ674" s="187"/>
      <c r="AR674" s="187"/>
      <c r="AS674" s="187"/>
      <c r="AT674" s="187"/>
      <c r="AU674" s="187"/>
      <c r="AV674" s="187"/>
      <c r="AW674" s="187"/>
      <c r="AX674" s="187"/>
      <c r="AY674" s="187"/>
      <c r="AZ674" s="187"/>
      <c r="BA674" s="187"/>
      <c r="BB674" s="187"/>
      <c r="BC674" s="187"/>
      <c r="BD674" s="187"/>
      <c r="BE674" s="187"/>
      <c r="BF674" s="187"/>
      <c r="BG674" s="187"/>
      <c r="BH674" s="187"/>
      <c r="BI674" s="187"/>
      <c r="BJ674" s="187"/>
      <c r="BK674" s="187"/>
      <c r="BL674" s="187"/>
      <c r="BM674" s="187"/>
      <c r="BN674" s="187"/>
      <c r="BO674" s="187"/>
      <c r="BP674" s="187"/>
      <c r="BQ674" s="187"/>
      <c r="BR674" s="187"/>
      <c r="BS674" s="187"/>
      <c r="BT674" s="187"/>
      <c r="BU674" s="187"/>
      <c r="BV674" s="187"/>
      <c r="BW674" s="187"/>
      <c r="BX674" s="187"/>
      <c r="BY674" s="187"/>
      <c r="BZ674" s="187"/>
      <c r="CA674" s="187"/>
      <c r="CB674" s="187"/>
      <c r="CC674" s="187"/>
      <c r="CD674" s="187"/>
      <c r="CE674" s="187"/>
      <c r="CF674" s="187"/>
      <c r="CG674" s="187"/>
      <c r="CH674" s="187"/>
      <c r="CI674" s="187"/>
      <c r="CJ674" s="187"/>
      <c r="CK674" s="187"/>
      <c r="CL674" s="187"/>
      <c r="CM674" s="187"/>
      <c r="CN674" s="187"/>
      <c r="CO674" s="187"/>
      <c r="CP674" s="187"/>
      <c r="CQ674" s="187"/>
      <c r="CR674" s="187"/>
      <c r="CS674" s="187"/>
      <c r="CT674" s="187"/>
      <c r="CU674" s="187"/>
      <c r="CV674" s="187"/>
      <c r="CW674" s="187"/>
      <c r="CX674" s="187"/>
      <c r="CY674" s="187"/>
      <c r="CZ674" s="187"/>
      <c r="DA674" s="187"/>
      <c r="DB674" s="187"/>
      <c r="DC674" s="187"/>
      <c r="DD674" s="187"/>
      <c r="DE674" s="187"/>
      <c r="DF674" s="187"/>
      <c r="DG674" s="187"/>
      <c r="DH674" s="187"/>
      <c r="DI674" s="187"/>
      <c r="DJ674" s="187"/>
      <c r="DK674" s="187"/>
      <c r="DL674" s="187"/>
      <c r="DM674" s="187"/>
      <c r="DN674" s="187"/>
      <c r="DO674" s="187"/>
      <c r="DP674" s="187"/>
      <c r="DQ674" s="187"/>
      <c r="DR674" s="187"/>
      <c r="DS674" s="187"/>
      <c r="DT674" s="187"/>
      <c r="DU674" s="187"/>
      <c r="DV674" s="187"/>
      <c r="DW674" s="187"/>
      <c r="DX674" s="187"/>
      <c r="DY674" s="187"/>
      <c r="DZ674" s="187"/>
      <c r="EA674" s="187"/>
      <c r="EB674" s="187"/>
      <c r="EC674" s="187"/>
      <c r="ED674" s="187"/>
      <c r="EE674" s="187"/>
      <c r="EF674" s="187"/>
      <c r="EG674" s="187"/>
      <c r="EH674" s="187"/>
      <c r="EI674" s="187"/>
      <c r="EJ674" s="187"/>
      <c r="EK674" s="187"/>
      <c r="EL674" s="187"/>
      <c r="EM674" s="187"/>
      <c r="EN674" s="187"/>
      <c r="EO674" s="187"/>
      <c r="EP674" s="187"/>
      <c r="EQ674" s="187"/>
      <c r="ER674" s="187"/>
      <c r="ES674" s="187"/>
      <c r="ET674" s="187"/>
      <c r="EU674" s="187"/>
      <c r="EV674" s="187"/>
      <c r="EW674" s="187"/>
      <c r="EX674" s="187"/>
      <c r="EY674" s="187"/>
      <c r="EZ674" s="187"/>
      <c r="FA674" s="187"/>
      <c r="FB674" s="187"/>
      <c r="FC674" s="187"/>
      <c r="FD674" s="187"/>
      <c r="FE674" s="187"/>
      <c r="FF674" s="187"/>
      <c r="FG674" s="187"/>
      <c r="FH674" s="187"/>
      <c r="FI674" s="187"/>
      <c r="FJ674" s="187"/>
      <c r="FK674" s="187"/>
      <c r="FL674" s="187"/>
      <c r="FM674" s="187"/>
      <c r="FN674" s="187"/>
      <c r="FO674" s="187"/>
      <c r="FP674" s="187"/>
      <c r="FQ674" s="187"/>
      <c r="FR674" s="187"/>
      <c r="FS674" s="187"/>
      <c r="FT674" s="187"/>
      <c r="FU674" s="187"/>
      <c r="FV674" s="187"/>
      <c r="FW674" s="187"/>
      <c r="FX674" s="187"/>
      <c r="FY674" s="187"/>
      <c r="FZ674" s="187"/>
      <c r="GA674" s="187"/>
      <c r="GB674" s="187"/>
      <c r="GC674" s="187"/>
      <c r="GD674" s="187"/>
      <c r="GE674" s="187"/>
      <c r="GF674" s="187"/>
      <c r="GG674" s="187"/>
      <c r="GH674" s="187"/>
      <c r="GI674" s="187"/>
      <c r="GJ674" s="187"/>
      <c r="GK674" s="187"/>
      <c r="GL674" s="187"/>
      <c r="GM674" s="187"/>
      <c r="GN674" s="187"/>
      <c r="GO674" s="187"/>
      <c r="GP674" s="187"/>
      <c r="GQ674" s="187"/>
      <c r="GR674" s="187"/>
      <c r="GS674" s="187"/>
      <c r="GT674" s="187"/>
      <c r="GU674" s="187"/>
      <c r="GV674" s="187"/>
      <c r="GW674" s="187"/>
      <c r="GX674" s="187"/>
      <c r="GY674" s="187"/>
      <c r="GZ674" s="187"/>
      <c r="HA674" s="187"/>
      <c r="HB674" s="187"/>
      <c r="HC674" s="187"/>
      <c r="HD674" s="187"/>
      <c r="HE674" s="187"/>
      <c r="HF674" s="187"/>
      <c r="HG674" s="187"/>
      <c r="HH674" s="187"/>
      <c r="HI674" s="187"/>
      <c r="HJ674" s="187"/>
      <c r="HK674" s="187"/>
      <c r="HL674" s="187"/>
      <c r="HM674" s="187"/>
      <c r="HN674" s="187"/>
      <c r="HO674" s="187"/>
      <c r="HP674" s="187"/>
      <c r="HQ674" s="187"/>
      <c r="HR674" s="187"/>
      <c r="HS674" s="187"/>
      <c r="HT674" s="187"/>
      <c r="HU674" s="187"/>
      <c r="HV674" s="187"/>
      <c r="HW674" s="187"/>
      <c r="HX674" s="187"/>
      <c r="HY674" s="187"/>
      <c r="HZ674" s="187"/>
      <c r="IA674" s="187"/>
      <c r="IB674" s="187"/>
    </row>
    <row r="675" spans="1:236" ht="13.15" customHeight="1">
      <c r="A675" s="412"/>
      <c r="C675" s="446"/>
      <c r="D675" s="193"/>
      <c r="E675" s="187"/>
      <c r="F675" s="187"/>
      <c r="G675" s="187"/>
      <c r="H675" s="187"/>
      <c r="I675" s="187"/>
      <c r="J675" s="187"/>
      <c r="K675" s="187"/>
      <c r="L675" s="187"/>
      <c r="M675" s="447"/>
      <c r="AA675" s="187"/>
      <c r="AB675" s="187"/>
      <c r="AC675" s="187"/>
      <c r="AD675" s="187"/>
      <c r="AE675" s="187"/>
      <c r="AF675" s="187"/>
      <c r="AG675" s="187"/>
      <c r="AH675" s="187"/>
      <c r="AI675" s="187"/>
      <c r="AJ675" s="187"/>
      <c r="AK675" s="187"/>
      <c r="AL675" s="187"/>
      <c r="AM675" s="187"/>
      <c r="AN675" s="187"/>
      <c r="AO675" s="187"/>
      <c r="AP675" s="187"/>
      <c r="AQ675" s="187"/>
      <c r="AR675" s="187"/>
      <c r="AS675" s="187"/>
      <c r="AT675" s="187"/>
      <c r="AU675" s="187"/>
      <c r="AV675" s="187"/>
      <c r="AW675" s="187"/>
      <c r="AX675" s="187"/>
      <c r="AY675" s="187"/>
      <c r="AZ675" s="187"/>
      <c r="BA675" s="187"/>
      <c r="BB675" s="187"/>
      <c r="BC675" s="187"/>
      <c r="BD675" s="187"/>
      <c r="BE675" s="187"/>
      <c r="BF675" s="187"/>
      <c r="BG675" s="187"/>
      <c r="BH675" s="187"/>
      <c r="BI675" s="187"/>
      <c r="BJ675" s="187"/>
      <c r="BK675" s="187"/>
      <c r="BL675" s="187"/>
      <c r="BM675" s="187"/>
      <c r="BN675" s="187"/>
      <c r="BO675" s="187"/>
      <c r="BP675" s="187"/>
      <c r="BQ675" s="187"/>
      <c r="BR675" s="187"/>
      <c r="BS675" s="187"/>
      <c r="BT675" s="187"/>
      <c r="BU675" s="187"/>
      <c r="BV675" s="187"/>
      <c r="BW675" s="187"/>
      <c r="BX675" s="187"/>
      <c r="BY675" s="187"/>
      <c r="BZ675" s="187"/>
      <c r="CA675" s="187"/>
      <c r="CB675" s="187"/>
      <c r="CC675" s="187"/>
      <c r="CD675" s="187"/>
      <c r="CE675" s="187"/>
      <c r="CF675" s="187"/>
      <c r="CG675" s="187"/>
      <c r="CH675" s="187"/>
      <c r="CI675" s="187"/>
      <c r="CJ675" s="187"/>
      <c r="CK675" s="187"/>
      <c r="CL675" s="187"/>
      <c r="CM675" s="187"/>
      <c r="CN675" s="187"/>
      <c r="CO675" s="187"/>
      <c r="CP675" s="187"/>
      <c r="CQ675" s="187"/>
      <c r="CR675" s="187"/>
      <c r="CS675" s="187"/>
      <c r="CT675" s="187"/>
      <c r="CU675" s="187"/>
      <c r="CV675" s="187"/>
      <c r="CW675" s="187"/>
      <c r="CX675" s="187"/>
      <c r="CY675" s="187"/>
      <c r="CZ675" s="187"/>
      <c r="DA675" s="187"/>
      <c r="DB675" s="187"/>
      <c r="DC675" s="187"/>
      <c r="DD675" s="187"/>
      <c r="DE675" s="187"/>
      <c r="DF675" s="187"/>
      <c r="DG675" s="187"/>
      <c r="DH675" s="187"/>
      <c r="DI675" s="187"/>
      <c r="DJ675" s="187"/>
      <c r="DK675" s="187"/>
      <c r="DL675" s="187"/>
      <c r="DM675" s="187"/>
      <c r="DN675" s="187"/>
      <c r="DO675" s="187"/>
      <c r="DP675" s="187"/>
      <c r="DQ675" s="187"/>
      <c r="DR675" s="187"/>
      <c r="DS675" s="187"/>
      <c r="DT675" s="187"/>
      <c r="DU675" s="187"/>
      <c r="DV675" s="187"/>
      <c r="DW675" s="187"/>
      <c r="DX675" s="187"/>
      <c r="DY675" s="187"/>
      <c r="DZ675" s="187"/>
      <c r="EA675" s="187"/>
      <c r="EB675" s="187"/>
      <c r="EC675" s="187"/>
      <c r="ED675" s="187"/>
      <c r="EE675" s="187"/>
      <c r="EF675" s="187"/>
      <c r="EG675" s="187"/>
      <c r="EH675" s="187"/>
      <c r="EI675" s="187"/>
      <c r="EJ675" s="187"/>
      <c r="EK675" s="187"/>
      <c r="EL675" s="187"/>
      <c r="EM675" s="187"/>
      <c r="EN675" s="187"/>
      <c r="EO675" s="187"/>
      <c r="EP675" s="187"/>
      <c r="EQ675" s="187"/>
      <c r="ER675" s="187"/>
      <c r="ES675" s="187"/>
      <c r="ET675" s="187"/>
      <c r="EU675" s="187"/>
      <c r="EV675" s="187"/>
      <c r="EW675" s="187"/>
      <c r="EX675" s="187"/>
      <c r="EY675" s="187"/>
      <c r="EZ675" s="187"/>
      <c r="FA675" s="187"/>
      <c r="FB675" s="187"/>
      <c r="FC675" s="187"/>
      <c r="FD675" s="187"/>
      <c r="FE675" s="187"/>
      <c r="FF675" s="187"/>
      <c r="FG675" s="187"/>
      <c r="FH675" s="187"/>
      <c r="FI675" s="187"/>
      <c r="FJ675" s="187"/>
      <c r="FK675" s="187"/>
      <c r="FL675" s="187"/>
      <c r="FM675" s="187"/>
      <c r="FN675" s="187"/>
      <c r="FO675" s="187"/>
      <c r="FP675" s="187"/>
      <c r="FQ675" s="187"/>
      <c r="FR675" s="187"/>
      <c r="FS675" s="187"/>
      <c r="FT675" s="187"/>
      <c r="FU675" s="187"/>
      <c r="FV675" s="187"/>
      <c r="FW675" s="187"/>
      <c r="FX675" s="187"/>
      <c r="FY675" s="187"/>
      <c r="FZ675" s="187"/>
      <c r="GA675" s="187"/>
      <c r="GB675" s="187"/>
      <c r="GC675" s="187"/>
      <c r="GD675" s="187"/>
      <c r="GE675" s="187"/>
      <c r="GF675" s="187"/>
      <c r="GG675" s="187"/>
      <c r="GH675" s="187"/>
      <c r="GI675" s="187"/>
      <c r="GJ675" s="187"/>
      <c r="GK675" s="187"/>
      <c r="GL675" s="187"/>
      <c r="GM675" s="187"/>
      <c r="GN675" s="187"/>
      <c r="GO675" s="187"/>
      <c r="GP675" s="187"/>
      <c r="GQ675" s="187"/>
      <c r="GR675" s="187"/>
      <c r="GS675" s="187"/>
      <c r="GT675" s="187"/>
      <c r="GU675" s="187"/>
      <c r="GV675" s="187"/>
      <c r="GW675" s="187"/>
      <c r="GX675" s="187"/>
      <c r="GY675" s="187"/>
      <c r="GZ675" s="187"/>
      <c r="HA675" s="187"/>
      <c r="HB675" s="187"/>
      <c r="HC675" s="187"/>
      <c r="HD675" s="187"/>
      <c r="HE675" s="187"/>
      <c r="HF675" s="187"/>
      <c r="HG675" s="187"/>
      <c r="HH675" s="187"/>
      <c r="HI675" s="187"/>
      <c r="HJ675" s="187"/>
      <c r="HK675" s="187"/>
      <c r="HL675" s="187"/>
      <c r="HM675" s="187"/>
      <c r="HN675" s="187"/>
      <c r="HO675" s="187"/>
      <c r="HP675" s="187"/>
      <c r="HQ675" s="187"/>
      <c r="HR675" s="187"/>
      <c r="HS675" s="187"/>
      <c r="HT675" s="187"/>
      <c r="HU675" s="187"/>
      <c r="HV675" s="187"/>
      <c r="HW675" s="187"/>
      <c r="HX675" s="187"/>
      <c r="HY675" s="187"/>
      <c r="HZ675" s="187"/>
      <c r="IA675" s="187"/>
      <c r="IB675" s="187"/>
    </row>
    <row r="676" spans="1:236" ht="13.15" customHeight="1">
      <c r="A676" s="412"/>
      <c r="C676" s="446"/>
      <c r="D676" s="193"/>
      <c r="E676" s="187"/>
      <c r="F676" s="187"/>
      <c r="G676" s="187"/>
      <c r="H676" s="187"/>
      <c r="I676" s="187"/>
      <c r="J676" s="187"/>
      <c r="K676" s="187"/>
      <c r="L676" s="187"/>
      <c r="M676" s="447"/>
      <c r="AA676" s="187"/>
      <c r="AB676" s="187"/>
      <c r="AC676" s="187"/>
      <c r="AD676" s="187"/>
      <c r="AE676" s="187"/>
      <c r="AF676" s="187"/>
      <c r="AG676" s="187"/>
      <c r="AH676" s="187"/>
      <c r="AI676" s="187"/>
      <c r="AJ676" s="187"/>
      <c r="AK676" s="187"/>
      <c r="AL676" s="187"/>
      <c r="AM676" s="187"/>
      <c r="AN676" s="187"/>
      <c r="AO676" s="187"/>
      <c r="AP676" s="187"/>
      <c r="AQ676" s="187"/>
      <c r="AR676" s="187"/>
      <c r="AS676" s="187"/>
      <c r="AT676" s="187"/>
      <c r="AU676" s="187"/>
      <c r="AV676" s="187"/>
      <c r="AW676" s="187"/>
      <c r="AX676" s="187"/>
      <c r="AY676" s="187"/>
      <c r="AZ676" s="187"/>
      <c r="BA676" s="187"/>
      <c r="BB676" s="187"/>
      <c r="BC676" s="187"/>
      <c r="BD676" s="187"/>
      <c r="BE676" s="187"/>
      <c r="BF676" s="187"/>
      <c r="BG676" s="187"/>
      <c r="BH676" s="187"/>
      <c r="BI676" s="187"/>
      <c r="BJ676" s="187"/>
      <c r="BK676" s="187"/>
      <c r="BL676" s="187"/>
      <c r="BM676" s="187"/>
      <c r="BN676" s="187"/>
      <c r="BO676" s="187"/>
      <c r="BP676" s="187"/>
      <c r="BQ676" s="187"/>
      <c r="BR676" s="187"/>
      <c r="BS676" s="187"/>
      <c r="BT676" s="187"/>
      <c r="BU676" s="187"/>
      <c r="BV676" s="187"/>
      <c r="BW676" s="187"/>
      <c r="BX676" s="187"/>
      <c r="BY676" s="187"/>
      <c r="BZ676" s="187"/>
      <c r="CA676" s="187"/>
      <c r="CB676" s="187"/>
      <c r="CC676" s="187"/>
      <c r="CD676" s="187"/>
      <c r="CE676" s="187"/>
      <c r="CF676" s="187"/>
      <c r="CG676" s="187"/>
      <c r="CH676" s="187"/>
      <c r="CI676" s="187"/>
      <c r="CJ676" s="187"/>
      <c r="CK676" s="187"/>
      <c r="CL676" s="187"/>
      <c r="CM676" s="187"/>
      <c r="CN676" s="187"/>
      <c r="CO676" s="187"/>
      <c r="CP676" s="187"/>
      <c r="CQ676" s="187"/>
      <c r="CR676" s="187"/>
      <c r="CS676" s="187"/>
      <c r="CT676" s="187"/>
      <c r="CU676" s="187"/>
      <c r="CV676" s="187"/>
      <c r="CW676" s="187"/>
      <c r="CX676" s="187"/>
      <c r="CY676" s="187"/>
      <c r="CZ676" s="187"/>
      <c r="DA676" s="187"/>
      <c r="DB676" s="187"/>
      <c r="DC676" s="187"/>
      <c r="DD676" s="187"/>
      <c r="DE676" s="187"/>
      <c r="DF676" s="187"/>
      <c r="DG676" s="187"/>
      <c r="DH676" s="187"/>
      <c r="DI676" s="187"/>
      <c r="DJ676" s="187"/>
      <c r="DK676" s="187"/>
      <c r="DL676" s="187"/>
      <c r="DM676" s="187"/>
      <c r="DN676" s="187"/>
      <c r="DO676" s="187"/>
      <c r="DP676" s="187"/>
      <c r="DQ676" s="187"/>
      <c r="DR676" s="187"/>
      <c r="DS676" s="187"/>
      <c r="DT676" s="187"/>
      <c r="DU676" s="187"/>
      <c r="DV676" s="187"/>
      <c r="DW676" s="187"/>
      <c r="DX676" s="187"/>
      <c r="DY676" s="187"/>
      <c r="DZ676" s="187"/>
      <c r="EA676" s="187"/>
      <c r="EB676" s="187"/>
      <c r="EC676" s="187"/>
      <c r="ED676" s="187"/>
      <c r="EE676" s="187"/>
      <c r="EF676" s="187"/>
      <c r="EG676" s="187"/>
      <c r="EH676" s="187"/>
      <c r="EI676" s="187"/>
      <c r="EJ676" s="187"/>
      <c r="EK676" s="187"/>
      <c r="EL676" s="187"/>
      <c r="EM676" s="187"/>
      <c r="EN676" s="187"/>
      <c r="EO676" s="187"/>
      <c r="EP676" s="187"/>
      <c r="EQ676" s="187"/>
      <c r="ER676" s="187"/>
      <c r="ES676" s="187"/>
      <c r="ET676" s="187"/>
      <c r="EU676" s="187"/>
      <c r="EV676" s="187"/>
      <c r="EW676" s="187"/>
      <c r="EX676" s="187"/>
      <c r="EY676" s="187"/>
      <c r="EZ676" s="187"/>
      <c r="FA676" s="187"/>
      <c r="FB676" s="187"/>
      <c r="FC676" s="187"/>
      <c r="FD676" s="187"/>
      <c r="FE676" s="187"/>
      <c r="FF676" s="187"/>
      <c r="FG676" s="187"/>
      <c r="FH676" s="187"/>
      <c r="FI676" s="187"/>
      <c r="FJ676" s="187"/>
      <c r="FK676" s="187"/>
      <c r="FL676" s="187"/>
      <c r="FM676" s="187"/>
      <c r="FN676" s="187"/>
      <c r="FO676" s="187"/>
      <c r="FP676" s="187"/>
      <c r="FQ676" s="187"/>
      <c r="FR676" s="187"/>
      <c r="FS676" s="187"/>
      <c r="FT676" s="187"/>
      <c r="FU676" s="187"/>
      <c r="FV676" s="187"/>
      <c r="FW676" s="187"/>
      <c r="FX676" s="187"/>
      <c r="FY676" s="187"/>
      <c r="FZ676" s="187"/>
      <c r="GA676" s="187"/>
      <c r="GB676" s="187"/>
      <c r="GC676" s="187"/>
      <c r="GD676" s="187"/>
      <c r="GE676" s="187"/>
      <c r="GF676" s="187"/>
      <c r="GG676" s="187"/>
      <c r="GH676" s="187"/>
      <c r="GI676" s="187"/>
      <c r="GJ676" s="187"/>
      <c r="GK676" s="187"/>
      <c r="GL676" s="187"/>
      <c r="GM676" s="187"/>
      <c r="GN676" s="187"/>
      <c r="GO676" s="187"/>
      <c r="GP676" s="187"/>
      <c r="GQ676" s="187"/>
      <c r="GR676" s="187"/>
      <c r="GS676" s="187"/>
      <c r="GT676" s="187"/>
      <c r="GU676" s="187"/>
      <c r="GV676" s="187"/>
      <c r="GW676" s="187"/>
      <c r="GX676" s="187"/>
      <c r="GY676" s="187"/>
      <c r="GZ676" s="187"/>
      <c r="HA676" s="187"/>
      <c r="HB676" s="187"/>
      <c r="HC676" s="187"/>
      <c r="HD676" s="187"/>
      <c r="HE676" s="187"/>
      <c r="HF676" s="187"/>
      <c r="HG676" s="187"/>
      <c r="HH676" s="187"/>
      <c r="HI676" s="187"/>
      <c r="HJ676" s="187"/>
      <c r="HK676" s="187"/>
      <c r="HL676" s="187"/>
      <c r="HM676" s="187"/>
      <c r="HN676" s="187"/>
      <c r="HO676" s="187"/>
      <c r="HP676" s="187"/>
      <c r="HQ676" s="187"/>
      <c r="HR676" s="187"/>
      <c r="HS676" s="187"/>
      <c r="HT676" s="187"/>
      <c r="HU676" s="187"/>
      <c r="HV676" s="187"/>
      <c r="HW676" s="187"/>
      <c r="HX676" s="187"/>
      <c r="HY676" s="187"/>
      <c r="HZ676" s="187"/>
      <c r="IA676" s="187"/>
      <c r="IB676" s="187"/>
    </row>
    <row r="677" spans="1:236" ht="13.15" customHeight="1">
      <c r="A677" s="412"/>
      <c r="C677" s="446"/>
      <c r="D677" s="193"/>
      <c r="E677" s="187"/>
      <c r="F677" s="187"/>
      <c r="G677" s="187"/>
      <c r="H677" s="187"/>
      <c r="I677" s="187"/>
      <c r="J677" s="187"/>
      <c r="K677" s="187"/>
      <c r="L677" s="187"/>
      <c r="M677" s="447"/>
      <c r="AA677" s="187"/>
      <c r="AB677" s="187"/>
      <c r="AC677" s="187"/>
      <c r="AD677" s="187"/>
      <c r="AE677" s="187"/>
      <c r="AF677" s="187"/>
      <c r="AG677" s="187"/>
      <c r="AH677" s="187"/>
      <c r="AI677" s="187"/>
      <c r="AJ677" s="187"/>
      <c r="AK677" s="187"/>
      <c r="AL677" s="187"/>
      <c r="AM677" s="187"/>
      <c r="AN677" s="187"/>
      <c r="AO677" s="187"/>
      <c r="AP677" s="187"/>
      <c r="AQ677" s="187"/>
      <c r="AR677" s="187"/>
      <c r="AS677" s="187"/>
      <c r="AT677" s="187"/>
      <c r="AU677" s="187"/>
      <c r="AV677" s="187"/>
      <c r="AW677" s="187"/>
      <c r="AX677" s="187"/>
      <c r="AY677" s="187"/>
      <c r="AZ677" s="187"/>
      <c r="BA677" s="187"/>
      <c r="BB677" s="187"/>
      <c r="BC677" s="187"/>
      <c r="BD677" s="187"/>
      <c r="BE677" s="187"/>
      <c r="BF677" s="187"/>
      <c r="BG677" s="187"/>
      <c r="BH677" s="187"/>
      <c r="BI677" s="187"/>
      <c r="BJ677" s="187"/>
      <c r="BK677" s="187"/>
      <c r="BL677" s="187"/>
      <c r="BM677" s="187"/>
      <c r="BN677" s="187"/>
      <c r="BO677" s="187"/>
      <c r="BP677" s="187"/>
      <c r="BQ677" s="187"/>
      <c r="BR677" s="187"/>
      <c r="BS677" s="187"/>
      <c r="BT677" s="187"/>
      <c r="BU677" s="187"/>
      <c r="BV677" s="187"/>
      <c r="BW677" s="187"/>
      <c r="BX677" s="187"/>
      <c r="BY677" s="187"/>
      <c r="BZ677" s="187"/>
      <c r="CA677" s="187"/>
      <c r="CB677" s="187"/>
      <c r="CC677" s="187"/>
      <c r="CD677" s="187"/>
      <c r="CE677" s="187"/>
      <c r="CF677" s="187"/>
      <c r="CG677" s="187"/>
      <c r="CH677" s="187"/>
      <c r="CI677" s="187"/>
      <c r="CJ677" s="187"/>
      <c r="CK677" s="187"/>
      <c r="CL677" s="187"/>
      <c r="CM677" s="187"/>
      <c r="CN677" s="187"/>
      <c r="CO677" s="187"/>
      <c r="CP677" s="187"/>
      <c r="CQ677" s="187"/>
      <c r="CR677" s="187"/>
      <c r="CS677" s="187"/>
      <c r="CT677" s="187"/>
      <c r="CU677" s="187"/>
      <c r="CV677" s="187"/>
      <c r="CW677" s="187"/>
      <c r="CX677" s="187"/>
      <c r="CY677" s="187"/>
      <c r="CZ677" s="187"/>
      <c r="DA677" s="187"/>
      <c r="DB677" s="187"/>
      <c r="DC677" s="187"/>
      <c r="DD677" s="187"/>
      <c r="DE677" s="187"/>
      <c r="DF677" s="187"/>
      <c r="DG677" s="187"/>
      <c r="DH677" s="187"/>
      <c r="DI677" s="187"/>
      <c r="DJ677" s="187"/>
      <c r="DK677" s="187"/>
      <c r="DL677" s="187"/>
      <c r="DM677" s="187"/>
      <c r="DN677" s="187"/>
      <c r="DO677" s="187"/>
      <c r="DP677" s="187"/>
      <c r="DQ677" s="187"/>
      <c r="DR677" s="187"/>
      <c r="DS677" s="187"/>
      <c r="DT677" s="187"/>
      <c r="DU677" s="187"/>
      <c r="DV677" s="187"/>
      <c r="DW677" s="187"/>
      <c r="DX677" s="187"/>
      <c r="DY677" s="187"/>
      <c r="DZ677" s="187"/>
      <c r="EA677" s="187"/>
      <c r="EB677" s="187"/>
      <c r="EC677" s="187"/>
      <c r="ED677" s="187"/>
      <c r="EE677" s="187"/>
      <c r="EF677" s="187"/>
      <c r="EG677" s="187"/>
      <c r="EH677" s="187"/>
      <c r="EI677" s="187"/>
      <c r="EJ677" s="187"/>
      <c r="EK677" s="187"/>
      <c r="EL677" s="187"/>
      <c r="EM677" s="187"/>
      <c r="EN677" s="187"/>
      <c r="EO677" s="187"/>
      <c r="EP677" s="187"/>
      <c r="EQ677" s="187"/>
      <c r="ER677" s="187"/>
      <c r="ES677" s="187"/>
      <c r="ET677" s="187"/>
      <c r="EU677" s="187"/>
      <c r="EV677" s="187"/>
      <c r="EW677" s="187"/>
      <c r="EX677" s="187"/>
      <c r="EY677" s="187"/>
      <c r="EZ677" s="187"/>
      <c r="FA677" s="187"/>
      <c r="FB677" s="187"/>
      <c r="FC677" s="187"/>
      <c r="FD677" s="187"/>
      <c r="FE677" s="187"/>
      <c r="FF677" s="187"/>
      <c r="FG677" s="187"/>
      <c r="FH677" s="187"/>
      <c r="FI677" s="187"/>
      <c r="FJ677" s="187"/>
      <c r="FK677" s="187"/>
      <c r="FL677" s="187"/>
      <c r="FM677" s="187"/>
      <c r="FN677" s="187"/>
      <c r="FO677" s="187"/>
      <c r="FP677" s="187"/>
      <c r="FQ677" s="187"/>
      <c r="FR677" s="187"/>
      <c r="FS677" s="187"/>
      <c r="FT677" s="187"/>
      <c r="FU677" s="187"/>
      <c r="FV677" s="187"/>
      <c r="FW677" s="187"/>
      <c r="FX677" s="187"/>
      <c r="FY677" s="187"/>
      <c r="FZ677" s="187"/>
      <c r="GA677" s="187"/>
      <c r="GB677" s="187"/>
      <c r="GC677" s="187"/>
      <c r="GD677" s="187"/>
      <c r="GE677" s="187"/>
      <c r="GF677" s="187"/>
      <c r="GG677" s="187"/>
      <c r="GH677" s="187"/>
      <c r="GI677" s="187"/>
      <c r="GJ677" s="187"/>
      <c r="GK677" s="187"/>
      <c r="GL677" s="187"/>
      <c r="GM677" s="187"/>
      <c r="GN677" s="187"/>
      <c r="GO677" s="187"/>
      <c r="GP677" s="187"/>
      <c r="GQ677" s="187"/>
      <c r="GR677" s="187"/>
      <c r="GS677" s="187"/>
      <c r="GT677" s="187"/>
      <c r="GU677" s="187"/>
      <c r="GV677" s="187"/>
      <c r="GW677" s="187"/>
      <c r="GX677" s="187"/>
      <c r="GY677" s="187"/>
      <c r="GZ677" s="187"/>
      <c r="HA677" s="187"/>
      <c r="HB677" s="187"/>
      <c r="HC677" s="187"/>
      <c r="HD677" s="187"/>
      <c r="HE677" s="187"/>
      <c r="HF677" s="187"/>
      <c r="HG677" s="187"/>
      <c r="HH677" s="187"/>
      <c r="HI677" s="187"/>
      <c r="HJ677" s="187"/>
      <c r="HK677" s="187"/>
      <c r="HL677" s="187"/>
      <c r="HM677" s="187"/>
      <c r="HN677" s="187"/>
      <c r="HO677" s="187"/>
      <c r="HP677" s="187"/>
      <c r="HQ677" s="187"/>
      <c r="HR677" s="187"/>
      <c r="HS677" s="187"/>
      <c r="HT677" s="187"/>
      <c r="HU677" s="187"/>
      <c r="HV677" s="187"/>
      <c r="HW677" s="187"/>
      <c r="HX677" s="187"/>
      <c r="HY677" s="187"/>
      <c r="HZ677" s="187"/>
      <c r="IA677" s="187"/>
      <c r="IB677" s="187"/>
    </row>
    <row r="678" spans="1:236" ht="13.15" customHeight="1">
      <c r="A678" s="412"/>
      <c r="C678" s="446"/>
      <c r="D678" s="193"/>
      <c r="E678" s="187"/>
      <c r="F678" s="187"/>
      <c r="G678" s="187"/>
      <c r="H678" s="187"/>
      <c r="I678" s="187"/>
      <c r="J678" s="187"/>
      <c r="K678" s="187"/>
      <c r="L678" s="187"/>
      <c r="M678" s="447"/>
      <c r="AA678" s="187"/>
      <c r="AB678" s="187"/>
      <c r="AC678" s="187"/>
      <c r="AD678" s="187"/>
      <c r="AE678" s="187"/>
      <c r="AF678" s="187"/>
      <c r="AG678" s="187"/>
      <c r="AH678" s="187"/>
      <c r="AI678" s="187"/>
      <c r="AJ678" s="187"/>
      <c r="AK678" s="187"/>
      <c r="AL678" s="187"/>
      <c r="AM678" s="187"/>
      <c r="AN678" s="187"/>
      <c r="AO678" s="187"/>
      <c r="AP678" s="187"/>
      <c r="AQ678" s="187"/>
      <c r="AR678" s="187"/>
      <c r="AS678" s="187"/>
      <c r="AT678" s="187"/>
      <c r="AU678" s="187"/>
      <c r="AV678" s="187"/>
      <c r="AW678" s="187"/>
      <c r="AX678" s="187"/>
      <c r="AY678" s="187"/>
      <c r="AZ678" s="187"/>
      <c r="BA678" s="187"/>
      <c r="BB678" s="187"/>
      <c r="BC678" s="187"/>
      <c r="BD678" s="187"/>
      <c r="BE678" s="187"/>
      <c r="BF678" s="187"/>
      <c r="BG678" s="187"/>
      <c r="BH678" s="187"/>
      <c r="BI678" s="187"/>
      <c r="BJ678" s="187"/>
      <c r="BK678" s="187"/>
      <c r="BL678" s="187"/>
      <c r="BM678" s="187"/>
      <c r="BN678" s="187"/>
      <c r="BO678" s="187"/>
      <c r="BP678" s="187"/>
      <c r="BQ678" s="187"/>
      <c r="BR678" s="187"/>
      <c r="BS678" s="187"/>
      <c r="BT678" s="187"/>
      <c r="BU678" s="187"/>
      <c r="BV678" s="187"/>
      <c r="BW678" s="187"/>
      <c r="BX678" s="187"/>
      <c r="BY678" s="187"/>
      <c r="BZ678" s="187"/>
      <c r="CA678" s="187"/>
      <c r="CB678" s="187"/>
      <c r="CC678" s="187"/>
      <c r="CD678" s="187"/>
      <c r="CE678" s="187"/>
      <c r="CF678" s="187"/>
      <c r="CG678" s="187"/>
      <c r="CH678" s="187"/>
      <c r="CI678" s="187"/>
      <c r="CJ678" s="187"/>
      <c r="CK678" s="187"/>
      <c r="CL678" s="187"/>
      <c r="CM678" s="187"/>
      <c r="CN678" s="187"/>
      <c r="CO678" s="187"/>
      <c r="CP678" s="187"/>
      <c r="CQ678" s="187"/>
      <c r="CR678" s="187"/>
      <c r="CS678" s="187"/>
      <c r="CT678" s="187"/>
      <c r="CU678" s="187"/>
      <c r="CV678" s="187"/>
      <c r="CW678" s="187"/>
      <c r="CX678" s="187"/>
      <c r="CY678" s="187"/>
      <c r="CZ678" s="187"/>
      <c r="DA678" s="187"/>
      <c r="DB678" s="187"/>
      <c r="DC678" s="187"/>
      <c r="DD678" s="187"/>
      <c r="DE678" s="187"/>
      <c r="DF678" s="187"/>
      <c r="DG678" s="187"/>
      <c r="DH678" s="187"/>
      <c r="DI678" s="187"/>
      <c r="DJ678" s="187"/>
      <c r="DK678" s="187"/>
      <c r="DL678" s="187"/>
      <c r="DM678" s="187"/>
      <c r="DN678" s="187"/>
      <c r="DO678" s="187"/>
      <c r="DP678" s="187"/>
      <c r="DQ678" s="187"/>
      <c r="DR678" s="187"/>
      <c r="DS678" s="187"/>
      <c r="DT678" s="187"/>
      <c r="DU678" s="187"/>
      <c r="DV678" s="187"/>
      <c r="DW678" s="187"/>
      <c r="DX678" s="187"/>
      <c r="DY678" s="187"/>
      <c r="DZ678" s="187"/>
      <c r="EA678" s="187"/>
      <c r="EB678" s="187"/>
      <c r="EC678" s="187"/>
      <c r="ED678" s="187"/>
      <c r="EE678" s="187"/>
      <c r="EF678" s="187"/>
      <c r="EG678" s="187"/>
      <c r="EH678" s="187"/>
      <c r="EI678" s="187"/>
      <c r="EJ678" s="187"/>
      <c r="EK678" s="187"/>
      <c r="EL678" s="187"/>
      <c r="EM678" s="187"/>
      <c r="EN678" s="187"/>
      <c r="EO678" s="187"/>
      <c r="EP678" s="187"/>
      <c r="EQ678" s="187"/>
      <c r="ER678" s="187"/>
      <c r="ES678" s="187"/>
      <c r="ET678" s="187"/>
      <c r="EU678" s="187"/>
      <c r="EV678" s="187"/>
      <c r="EW678" s="187"/>
      <c r="EX678" s="187"/>
      <c r="EY678" s="187"/>
      <c r="EZ678" s="187"/>
      <c r="FA678" s="187"/>
      <c r="FB678" s="187"/>
      <c r="FC678" s="187"/>
      <c r="FD678" s="187"/>
      <c r="FE678" s="187"/>
      <c r="FF678" s="187"/>
      <c r="FG678" s="187"/>
      <c r="FH678" s="187"/>
      <c r="FI678" s="187"/>
      <c r="FJ678" s="187"/>
      <c r="FK678" s="187"/>
      <c r="FL678" s="187"/>
      <c r="FM678" s="187"/>
      <c r="FN678" s="187"/>
      <c r="FO678" s="187"/>
      <c r="FP678" s="187"/>
      <c r="FQ678" s="187"/>
      <c r="FR678" s="187"/>
      <c r="FS678" s="187"/>
      <c r="FT678" s="187"/>
      <c r="FU678" s="187"/>
      <c r="FV678" s="187"/>
      <c r="FW678" s="187"/>
      <c r="FX678" s="187"/>
      <c r="FY678" s="187"/>
      <c r="FZ678" s="187"/>
      <c r="GA678" s="187"/>
      <c r="GB678" s="187"/>
      <c r="GC678" s="187"/>
      <c r="GD678" s="187"/>
      <c r="GE678" s="187"/>
      <c r="GF678" s="187"/>
      <c r="GG678" s="187"/>
      <c r="GH678" s="187"/>
      <c r="GI678" s="187"/>
      <c r="GJ678" s="187"/>
      <c r="GK678" s="187"/>
      <c r="GL678" s="187"/>
      <c r="GM678" s="187"/>
      <c r="GN678" s="187"/>
      <c r="GO678" s="187"/>
      <c r="GP678" s="187"/>
      <c r="GQ678" s="187"/>
      <c r="GR678" s="187"/>
      <c r="GS678" s="187"/>
      <c r="GT678" s="187"/>
      <c r="GU678" s="187"/>
      <c r="GV678" s="187"/>
      <c r="GW678" s="187"/>
      <c r="GX678" s="187"/>
      <c r="GY678" s="187"/>
      <c r="GZ678" s="187"/>
      <c r="HA678" s="187"/>
      <c r="HB678" s="187"/>
      <c r="HC678" s="187"/>
      <c r="HD678" s="187"/>
      <c r="HE678" s="187"/>
      <c r="HF678" s="187"/>
      <c r="HG678" s="187"/>
      <c r="HH678" s="187"/>
      <c r="HI678" s="187"/>
      <c r="HJ678" s="187"/>
      <c r="HK678" s="187"/>
      <c r="HL678" s="187"/>
      <c r="HM678" s="187"/>
      <c r="HN678" s="187"/>
      <c r="HO678" s="187"/>
      <c r="HP678" s="187"/>
      <c r="HQ678" s="187"/>
      <c r="HR678" s="187"/>
      <c r="HS678" s="187"/>
      <c r="HT678" s="187"/>
      <c r="HU678" s="187"/>
      <c r="HV678" s="187"/>
      <c r="HW678" s="187"/>
      <c r="HX678" s="187"/>
      <c r="HY678" s="187"/>
      <c r="HZ678" s="187"/>
      <c r="IA678" s="187"/>
      <c r="IB678" s="187"/>
    </row>
    <row r="679" spans="1:236" ht="13.15" customHeight="1">
      <c r="A679" s="412"/>
      <c r="C679" s="446"/>
      <c r="D679" s="193"/>
      <c r="E679" s="187"/>
      <c r="F679" s="187"/>
      <c r="G679" s="187"/>
      <c r="H679" s="187"/>
      <c r="I679" s="187"/>
      <c r="J679" s="187"/>
      <c r="K679" s="187"/>
      <c r="L679" s="187"/>
      <c r="M679" s="447"/>
      <c r="AA679" s="187"/>
      <c r="AB679" s="187"/>
      <c r="AC679" s="187"/>
      <c r="AD679" s="187"/>
      <c r="AE679" s="187"/>
      <c r="AF679" s="187"/>
      <c r="AG679" s="187"/>
      <c r="AH679" s="187"/>
      <c r="AI679" s="187"/>
      <c r="AJ679" s="187"/>
      <c r="AK679" s="187"/>
      <c r="AL679" s="187"/>
      <c r="AM679" s="187"/>
      <c r="AN679" s="187"/>
      <c r="AO679" s="187"/>
      <c r="AP679" s="187"/>
      <c r="AQ679" s="187"/>
      <c r="AR679" s="187"/>
      <c r="AS679" s="187"/>
      <c r="AT679" s="187"/>
      <c r="AU679" s="187"/>
      <c r="AV679" s="187"/>
      <c r="AW679" s="187"/>
      <c r="AX679" s="187"/>
      <c r="AY679" s="187"/>
      <c r="AZ679" s="187"/>
      <c r="BA679" s="187"/>
      <c r="BB679" s="187"/>
      <c r="BC679" s="187"/>
      <c r="BD679" s="187"/>
      <c r="BE679" s="187"/>
      <c r="BF679" s="187"/>
      <c r="BG679" s="187"/>
      <c r="BH679" s="187"/>
      <c r="BI679" s="187"/>
      <c r="BJ679" s="187"/>
      <c r="BK679" s="187"/>
      <c r="BL679" s="187"/>
      <c r="BM679" s="187"/>
      <c r="BN679" s="187"/>
      <c r="BO679" s="187"/>
      <c r="BP679" s="187"/>
      <c r="BQ679" s="187"/>
      <c r="BR679" s="187"/>
      <c r="BS679" s="187"/>
      <c r="BT679" s="187"/>
      <c r="BU679" s="187"/>
      <c r="BV679" s="187"/>
      <c r="BW679" s="187"/>
      <c r="BX679" s="187"/>
      <c r="BY679" s="187"/>
      <c r="BZ679" s="187"/>
      <c r="CA679" s="187"/>
      <c r="CB679" s="187"/>
      <c r="CC679" s="187"/>
      <c r="CD679" s="187"/>
      <c r="CE679" s="187"/>
      <c r="CF679" s="187"/>
      <c r="CG679" s="187"/>
      <c r="CH679" s="187"/>
      <c r="CI679" s="187"/>
      <c r="CJ679" s="187"/>
      <c r="CK679" s="187"/>
      <c r="CL679" s="187"/>
      <c r="CM679" s="187"/>
      <c r="CN679" s="187"/>
      <c r="CO679" s="187"/>
      <c r="CP679" s="187"/>
      <c r="CQ679" s="187"/>
      <c r="CR679" s="187"/>
      <c r="CS679" s="187"/>
      <c r="CT679" s="187"/>
      <c r="CU679" s="187"/>
      <c r="CV679" s="187"/>
      <c r="CW679" s="187"/>
      <c r="CX679" s="187"/>
      <c r="CY679" s="187"/>
      <c r="CZ679" s="187"/>
      <c r="DA679" s="187"/>
      <c r="DB679" s="187"/>
      <c r="DC679" s="187"/>
      <c r="DD679" s="187"/>
      <c r="DE679" s="187"/>
      <c r="DF679" s="187"/>
      <c r="DG679" s="187"/>
      <c r="DH679" s="187"/>
      <c r="DI679" s="187"/>
      <c r="DJ679" s="187"/>
      <c r="DK679" s="187"/>
      <c r="DL679" s="187"/>
      <c r="DM679" s="187"/>
      <c r="DN679" s="187"/>
      <c r="DO679" s="187"/>
      <c r="DP679" s="187"/>
      <c r="DQ679" s="187"/>
      <c r="DR679" s="187"/>
      <c r="DS679" s="187"/>
      <c r="DT679" s="187"/>
      <c r="DU679" s="187"/>
      <c r="DV679" s="187"/>
      <c r="DW679" s="187"/>
      <c r="DX679" s="187"/>
      <c r="DY679" s="187"/>
      <c r="DZ679" s="187"/>
      <c r="EA679" s="187"/>
      <c r="EB679" s="187"/>
      <c r="EC679" s="187"/>
      <c r="ED679" s="187"/>
      <c r="EE679" s="187"/>
      <c r="EF679" s="187"/>
      <c r="EG679" s="187"/>
      <c r="EH679" s="187"/>
      <c r="EI679" s="187"/>
      <c r="EJ679" s="187"/>
      <c r="EK679" s="187"/>
      <c r="EL679" s="187"/>
      <c r="EM679" s="187"/>
      <c r="EN679" s="187"/>
      <c r="EO679" s="187"/>
      <c r="EP679" s="187"/>
      <c r="EQ679" s="187"/>
      <c r="ER679" s="187"/>
      <c r="ES679" s="187"/>
      <c r="ET679" s="187"/>
      <c r="EU679" s="187"/>
      <c r="EV679" s="187"/>
      <c r="EW679" s="187"/>
      <c r="EX679" s="187"/>
      <c r="EY679" s="187"/>
      <c r="EZ679" s="187"/>
      <c r="FA679" s="187"/>
      <c r="FB679" s="187"/>
      <c r="FC679" s="187"/>
      <c r="FD679" s="187"/>
      <c r="FE679" s="187"/>
      <c r="FF679" s="187"/>
      <c r="FG679" s="187"/>
      <c r="FH679" s="187"/>
      <c r="FI679" s="187"/>
      <c r="FJ679" s="187"/>
      <c r="FK679" s="187"/>
      <c r="FL679" s="187"/>
      <c r="FM679" s="187"/>
      <c r="FN679" s="187"/>
      <c r="FO679" s="187"/>
      <c r="FP679" s="187"/>
      <c r="FQ679" s="187"/>
      <c r="FR679" s="187"/>
      <c r="FS679" s="187"/>
      <c r="FT679" s="187"/>
      <c r="FU679" s="187"/>
      <c r="FV679" s="187"/>
      <c r="FW679" s="187"/>
      <c r="FX679" s="187"/>
      <c r="FY679" s="187"/>
      <c r="FZ679" s="187"/>
      <c r="GA679" s="187"/>
      <c r="GB679" s="187"/>
      <c r="GC679" s="187"/>
      <c r="GD679" s="187"/>
      <c r="GE679" s="187"/>
      <c r="GF679" s="187"/>
      <c r="GG679" s="187"/>
      <c r="GH679" s="187"/>
      <c r="GI679" s="187"/>
      <c r="GJ679" s="187"/>
      <c r="GK679" s="187"/>
      <c r="GL679" s="187"/>
      <c r="GM679" s="187"/>
      <c r="GN679" s="187"/>
      <c r="GO679" s="187"/>
      <c r="GP679" s="187"/>
      <c r="GQ679" s="187"/>
      <c r="GR679" s="187"/>
      <c r="GS679" s="187"/>
      <c r="GT679" s="187"/>
      <c r="GU679" s="187"/>
      <c r="GV679" s="187"/>
      <c r="GW679" s="187"/>
      <c r="GX679" s="187"/>
      <c r="GY679" s="187"/>
      <c r="GZ679" s="187"/>
      <c r="HA679" s="187"/>
      <c r="HB679" s="187"/>
      <c r="HC679" s="187"/>
      <c r="HD679" s="187"/>
      <c r="HE679" s="187"/>
      <c r="HF679" s="187"/>
      <c r="HG679" s="187"/>
      <c r="HH679" s="187"/>
      <c r="HI679" s="187"/>
      <c r="HJ679" s="187"/>
      <c r="HK679" s="187"/>
      <c r="HL679" s="187"/>
      <c r="HM679" s="187"/>
      <c r="HN679" s="187"/>
      <c r="HO679" s="187"/>
      <c r="HP679" s="187"/>
      <c r="HQ679" s="187"/>
      <c r="HR679" s="187"/>
      <c r="HS679" s="187"/>
      <c r="HT679" s="187"/>
      <c r="HU679" s="187"/>
      <c r="HV679" s="187"/>
      <c r="HW679" s="187"/>
      <c r="HX679" s="187"/>
      <c r="HY679" s="187"/>
      <c r="HZ679" s="187"/>
      <c r="IA679" s="187"/>
      <c r="IB679" s="187"/>
    </row>
    <row r="680" spans="1:236" ht="13.15" customHeight="1">
      <c r="A680" s="412"/>
      <c r="C680" s="446"/>
      <c r="D680" s="193"/>
      <c r="E680" s="187"/>
      <c r="F680" s="187"/>
      <c r="G680" s="187"/>
      <c r="H680" s="187"/>
      <c r="I680" s="187"/>
      <c r="J680" s="187"/>
      <c r="K680" s="187"/>
      <c r="L680" s="187"/>
      <c r="M680" s="447"/>
      <c r="AA680" s="187"/>
      <c r="AB680" s="187"/>
      <c r="AC680" s="187"/>
      <c r="AD680" s="187"/>
      <c r="AE680" s="187"/>
      <c r="AF680" s="187"/>
      <c r="AG680" s="187"/>
      <c r="AH680" s="187"/>
      <c r="AI680" s="187"/>
      <c r="AJ680" s="187"/>
      <c r="AK680" s="187"/>
      <c r="AL680" s="187"/>
      <c r="AM680" s="187"/>
      <c r="AN680" s="187"/>
      <c r="AO680" s="187"/>
      <c r="AP680" s="187"/>
      <c r="AQ680" s="187"/>
      <c r="AR680" s="187"/>
      <c r="AS680" s="187"/>
      <c r="AT680" s="187"/>
      <c r="AU680" s="187"/>
      <c r="AV680" s="187"/>
      <c r="AW680" s="187"/>
      <c r="AX680" s="187"/>
      <c r="AY680" s="187"/>
      <c r="AZ680" s="187"/>
      <c r="BA680" s="187"/>
      <c r="BB680" s="187"/>
      <c r="BC680" s="187"/>
      <c r="BD680" s="187"/>
      <c r="BE680" s="187"/>
      <c r="BF680" s="187"/>
      <c r="BG680" s="187"/>
      <c r="BH680" s="187"/>
      <c r="BI680" s="187"/>
      <c r="BJ680" s="187"/>
      <c r="BK680" s="187"/>
      <c r="BL680" s="187"/>
      <c r="BM680" s="187"/>
      <c r="BN680" s="187"/>
      <c r="BO680" s="187"/>
      <c r="BP680" s="187"/>
      <c r="BQ680" s="187"/>
      <c r="BR680" s="187"/>
      <c r="BS680" s="187"/>
      <c r="BT680" s="187"/>
      <c r="BU680" s="187"/>
      <c r="BV680" s="187"/>
      <c r="BW680" s="187"/>
      <c r="BX680" s="187"/>
      <c r="BY680" s="187"/>
      <c r="BZ680" s="187"/>
      <c r="CA680" s="187"/>
      <c r="CB680" s="187"/>
      <c r="CC680" s="187"/>
      <c r="CD680" s="187"/>
      <c r="CE680" s="187"/>
      <c r="CF680" s="187"/>
      <c r="CG680" s="187"/>
      <c r="CH680" s="187"/>
      <c r="CI680" s="187"/>
      <c r="CJ680" s="187"/>
      <c r="CK680" s="187"/>
      <c r="CL680" s="187"/>
      <c r="CM680" s="187"/>
      <c r="CN680" s="187"/>
      <c r="CO680" s="187"/>
      <c r="CP680" s="187"/>
      <c r="CQ680" s="187"/>
      <c r="CR680" s="187"/>
      <c r="CS680" s="187"/>
      <c r="CT680" s="187"/>
      <c r="CU680" s="187"/>
      <c r="CV680" s="187"/>
      <c r="CW680" s="187"/>
      <c r="CX680" s="187"/>
      <c r="CY680" s="187"/>
      <c r="CZ680" s="187"/>
      <c r="DA680" s="187"/>
      <c r="DB680" s="187"/>
      <c r="DC680" s="187"/>
      <c r="DD680" s="187"/>
      <c r="DE680" s="187"/>
      <c r="DF680" s="187"/>
      <c r="DG680" s="187"/>
      <c r="DH680" s="187"/>
      <c r="DI680" s="187"/>
      <c r="DJ680" s="187"/>
      <c r="DK680" s="187"/>
      <c r="DL680" s="187"/>
      <c r="DM680" s="187"/>
      <c r="DN680" s="187"/>
      <c r="DO680" s="187"/>
      <c r="DP680" s="187"/>
      <c r="DQ680" s="187"/>
      <c r="DR680" s="187"/>
      <c r="DS680" s="187"/>
      <c r="DT680" s="187"/>
      <c r="DU680" s="187"/>
      <c r="DV680" s="187"/>
      <c r="DW680" s="187"/>
      <c r="DX680" s="187"/>
      <c r="DY680" s="187"/>
      <c r="DZ680" s="187"/>
      <c r="EA680" s="187"/>
      <c r="EB680" s="187"/>
      <c r="EC680" s="187"/>
      <c r="ED680" s="187"/>
      <c r="EE680" s="187"/>
      <c r="EF680" s="187"/>
      <c r="EG680" s="187"/>
      <c r="EH680" s="187"/>
      <c r="EI680" s="187"/>
      <c r="EJ680" s="187"/>
      <c r="EK680" s="187"/>
      <c r="EL680" s="187"/>
      <c r="EM680" s="187"/>
      <c r="EN680" s="187"/>
      <c r="EO680" s="187"/>
      <c r="EP680" s="187"/>
      <c r="EQ680" s="187"/>
      <c r="ER680" s="187"/>
      <c r="ES680" s="187"/>
      <c r="ET680" s="187"/>
      <c r="EU680" s="187"/>
      <c r="EV680" s="187"/>
      <c r="EW680" s="187"/>
      <c r="EX680" s="187"/>
      <c r="EY680" s="187"/>
      <c r="EZ680" s="187"/>
      <c r="FA680" s="187"/>
      <c r="FB680" s="187"/>
      <c r="FC680" s="187"/>
      <c r="FD680" s="187"/>
      <c r="FE680" s="187"/>
      <c r="FF680" s="187"/>
      <c r="FG680" s="187"/>
      <c r="FH680" s="187"/>
      <c r="FI680" s="187"/>
      <c r="FJ680" s="187"/>
      <c r="FK680" s="187"/>
      <c r="FL680" s="187"/>
      <c r="FM680" s="187"/>
      <c r="FN680" s="187"/>
      <c r="FO680" s="187"/>
      <c r="FP680" s="187"/>
      <c r="FQ680" s="187"/>
      <c r="FR680" s="187"/>
      <c r="FS680" s="187"/>
      <c r="FT680" s="187"/>
      <c r="FU680" s="187"/>
      <c r="FV680" s="187"/>
      <c r="FW680" s="187"/>
      <c r="FX680" s="187"/>
      <c r="FY680" s="187"/>
      <c r="FZ680" s="187"/>
      <c r="GA680" s="187"/>
      <c r="GB680" s="187"/>
      <c r="GC680" s="187"/>
      <c r="GD680" s="187"/>
      <c r="GE680" s="187"/>
      <c r="GF680" s="187"/>
      <c r="GG680" s="187"/>
      <c r="GH680" s="187"/>
      <c r="GI680" s="187"/>
      <c r="GJ680" s="187"/>
      <c r="GK680" s="187"/>
      <c r="GL680" s="187"/>
      <c r="GM680" s="187"/>
      <c r="GN680" s="187"/>
      <c r="GO680" s="187"/>
      <c r="GP680" s="187"/>
      <c r="GQ680" s="187"/>
      <c r="GR680" s="187"/>
      <c r="GS680" s="187"/>
      <c r="GT680" s="187"/>
      <c r="GU680" s="187"/>
      <c r="GV680" s="187"/>
      <c r="GW680" s="187"/>
      <c r="GX680" s="187"/>
      <c r="GY680" s="187"/>
      <c r="GZ680" s="187"/>
      <c r="HA680" s="187"/>
      <c r="HB680" s="187"/>
      <c r="HC680" s="187"/>
      <c r="HD680" s="187"/>
      <c r="HE680" s="187"/>
      <c r="HF680" s="187"/>
      <c r="HG680" s="187"/>
      <c r="HH680" s="187"/>
      <c r="HI680" s="187"/>
      <c r="HJ680" s="187"/>
      <c r="HK680" s="187"/>
      <c r="HL680" s="187"/>
      <c r="HM680" s="187"/>
      <c r="HN680" s="187"/>
      <c r="HO680" s="187"/>
      <c r="HP680" s="187"/>
      <c r="HQ680" s="187"/>
      <c r="HR680" s="187"/>
      <c r="HS680" s="187"/>
      <c r="HT680" s="187"/>
      <c r="HU680" s="187"/>
      <c r="HV680" s="187"/>
      <c r="HW680" s="187"/>
      <c r="HX680" s="187"/>
      <c r="HY680" s="187"/>
      <c r="HZ680" s="187"/>
      <c r="IA680" s="187"/>
      <c r="IB680" s="187"/>
    </row>
    <row r="681" spans="1:236" ht="13.15" customHeight="1">
      <c r="A681" s="412"/>
      <c r="C681" s="446"/>
      <c r="D681" s="193"/>
      <c r="E681" s="187"/>
      <c r="F681" s="187"/>
      <c r="G681" s="187"/>
      <c r="H681" s="187"/>
      <c r="I681" s="187"/>
      <c r="J681" s="187"/>
      <c r="K681" s="187"/>
      <c r="L681" s="187"/>
      <c r="M681" s="447"/>
      <c r="AA681" s="187"/>
      <c r="AB681" s="187"/>
      <c r="AC681" s="187"/>
      <c r="AD681" s="187"/>
      <c r="AE681" s="187"/>
      <c r="AF681" s="187"/>
      <c r="AG681" s="187"/>
      <c r="AH681" s="187"/>
      <c r="AI681" s="187"/>
      <c r="AJ681" s="187"/>
      <c r="AK681" s="187"/>
      <c r="AL681" s="187"/>
      <c r="AM681" s="187"/>
      <c r="AN681" s="187"/>
      <c r="AO681" s="187"/>
      <c r="AP681" s="187"/>
      <c r="AQ681" s="187"/>
      <c r="AR681" s="187"/>
      <c r="AS681" s="187"/>
      <c r="AT681" s="187"/>
      <c r="AU681" s="187"/>
      <c r="AV681" s="187"/>
      <c r="AW681" s="187"/>
      <c r="AX681" s="187"/>
      <c r="AY681" s="187"/>
      <c r="AZ681" s="187"/>
      <c r="BA681" s="187"/>
      <c r="BB681" s="187"/>
      <c r="BC681" s="187"/>
      <c r="BD681" s="187"/>
      <c r="BE681" s="187"/>
      <c r="BF681" s="187"/>
      <c r="BG681" s="187"/>
      <c r="BH681" s="187"/>
      <c r="BI681" s="187"/>
      <c r="BJ681" s="187"/>
      <c r="BK681" s="187"/>
      <c r="BL681" s="187"/>
      <c r="BM681" s="187"/>
      <c r="BN681" s="187"/>
      <c r="BO681" s="187"/>
      <c r="BP681" s="187"/>
      <c r="BQ681" s="187"/>
      <c r="BR681" s="187"/>
      <c r="BS681" s="187"/>
      <c r="BT681" s="187"/>
      <c r="BU681" s="187"/>
      <c r="BV681" s="187"/>
      <c r="BW681" s="187"/>
      <c r="BX681" s="187"/>
      <c r="BY681" s="187"/>
      <c r="BZ681" s="187"/>
      <c r="CA681" s="187"/>
      <c r="CB681" s="187"/>
      <c r="CC681" s="187"/>
      <c r="CD681" s="187"/>
      <c r="CE681" s="187"/>
      <c r="CF681" s="187"/>
      <c r="CG681" s="187"/>
      <c r="CH681" s="187"/>
      <c r="CI681" s="187"/>
      <c r="CJ681" s="187"/>
      <c r="CK681" s="187"/>
      <c r="CL681" s="187"/>
      <c r="CM681" s="187"/>
      <c r="CN681" s="187"/>
      <c r="CO681" s="187"/>
      <c r="CP681" s="187"/>
      <c r="CQ681" s="187"/>
      <c r="CR681" s="187"/>
      <c r="CS681" s="187"/>
      <c r="CT681" s="187"/>
      <c r="CU681" s="187"/>
      <c r="CV681" s="187"/>
      <c r="CW681" s="187"/>
      <c r="CX681" s="187"/>
      <c r="CY681" s="187"/>
      <c r="CZ681" s="187"/>
      <c r="DA681" s="187"/>
      <c r="DB681" s="187"/>
      <c r="DC681" s="187"/>
      <c r="DD681" s="187"/>
      <c r="DE681" s="187"/>
      <c r="DF681" s="187"/>
      <c r="DG681" s="187"/>
      <c r="DH681" s="187"/>
      <c r="DI681" s="187"/>
      <c r="DJ681" s="187"/>
      <c r="DK681" s="187"/>
      <c r="DL681" s="187"/>
      <c r="DM681" s="187"/>
      <c r="DN681" s="187"/>
      <c r="DO681" s="187"/>
      <c r="DP681" s="187"/>
      <c r="DQ681" s="187"/>
      <c r="DR681" s="187"/>
      <c r="DS681" s="187"/>
      <c r="DT681" s="187"/>
      <c r="DU681" s="187"/>
      <c r="DV681" s="187"/>
      <c r="DW681" s="187"/>
      <c r="DX681" s="187"/>
      <c r="DY681" s="187"/>
      <c r="DZ681" s="187"/>
      <c r="EA681" s="187"/>
      <c r="EB681" s="187"/>
      <c r="EC681" s="187"/>
      <c r="ED681" s="187"/>
      <c r="EE681" s="187"/>
      <c r="EF681" s="187"/>
      <c r="EG681" s="187"/>
      <c r="EH681" s="187"/>
      <c r="EI681" s="187"/>
      <c r="EJ681" s="187"/>
      <c r="EK681" s="187"/>
      <c r="EL681" s="187"/>
      <c r="EM681" s="187"/>
      <c r="EN681" s="187"/>
      <c r="EO681" s="187"/>
      <c r="EP681" s="187"/>
      <c r="EQ681" s="187"/>
      <c r="ER681" s="187"/>
      <c r="ES681" s="187"/>
      <c r="ET681" s="187"/>
      <c r="EU681" s="187"/>
      <c r="EV681" s="187"/>
      <c r="EW681" s="187"/>
      <c r="EX681" s="187"/>
      <c r="EY681" s="187"/>
      <c r="EZ681" s="187"/>
      <c r="FA681" s="187"/>
      <c r="FB681" s="187"/>
      <c r="FC681" s="187"/>
      <c r="FD681" s="187"/>
      <c r="FE681" s="187"/>
      <c r="FF681" s="187"/>
      <c r="FG681" s="187"/>
      <c r="FH681" s="187"/>
      <c r="FI681" s="187"/>
      <c r="FJ681" s="187"/>
      <c r="FK681" s="187"/>
      <c r="FL681" s="187"/>
      <c r="FM681" s="187"/>
      <c r="FN681" s="187"/>
      <c r="FO681" s="187"/>
      <c r="FP681" s="187"/>
      <c r="FQ681" s="187"/>
      <c r="FR681" s="187"/>
      <c r="FS681" s="187"/>
      <c r="FT681" s="187"/>
      <c r="FU681" s="187"/>
      <c r="FV681" s="187"/>
      <c r="FW681" s="187"/>
      <c r="FX681" s="187"/>
      <c r="FY681" s="187"/>
      <c r="FZ681" s="187"/>
      <c r="GA681" s="187"/>
      <c r="GB681" s="187"/>
      <c r="GC681" s="187"/>
      <c r="GD681" s="187"/>
      <c r="GE681" s="187"/>
      <c r="GF681" s="187"/>
      <c r="GG681" s="187"/>
      <c r="GH681" s="187"/>
      <c r="GI681" s="187"/>
      <c r="GJ681" s="187"/>
      <c r="GK681" s="187"/>
      <c r="GL681" s="187"/>
      <c r="GM681" s="187"/>
      <c r="GN681" s="187"/>
      <c r="GO681" s="187"/>
      <c r="GP681" s="187"/>
      <c r="GQ681" s="187"/>
      <c r="GR681" s="187"/>
      <c r="GS681" s="187"/>
      <c r="GT681" s="187"/>
      <c r="GU681" s="187"/>
      <c r="GV681" s="187"/>
      <c r="GW681" s="187"/>
      <c r="GX681" s="187"/>
      <c r="GY681" s="187"/>
      <c r="GZ681" s="187"/>
      <c r="HA681" s="187"/>
      <c r="HB681" s="187"/>
      <c r="HC681" s="187"/>
      <c r="HD681" s="187"/>
      <c r="HE681" s="187"/>
      <c r="HF681" s="187"/>
      <c r="HG681" s="187"/>
      <c r="HH681" s="187"/>
      <c r="HI681" s="187"/>
      <c r="HJ681" s="187"/>
      <c r="HK681" s="187"/>
      <c r="HL681" s="187"/>
      <c r="HM681" s="187"/>
      <c r="HN681" s="187"/>
      <c r="HO681" s="187"/>
      <c r="HP681" s="187"/>
      <c r="HQ681" s="187"/>
      <c r="HR681" s="187"/>
      <c r="HS681" s="187"/>
      <c r="HT681" s="187"/>
      <c r="HU681" s="187"/>
      <c r="HV681" s="187"/>
      <c r="HW681" s="187"/>
      <c r="HX681" s="187"/>
      <c r="HY681" s="187"/>
      <c r="HZ681" s="187"/>
      <c r="IA681" s="187"/>
      <c r="IB681" s="187"/>
    </row>
    <row r="682" spans="1:236" ht="13.15" customHeight="1">
      <c r="A682" s="412"/>
      <c r="C682" s="446"/>
      <c r="D682" s="193"/>
      <c r="E682" s="187"/>
      <c r="F682" s="187"/>
      <c r="G682" s="187"/>
      <c r="H682" s="187"/>
      <c r="I682" s="187"/>
      <c r="J682" s="187"/>
      <c r="K682" s="187"/>
      <c r="L682" s="187"/>
      <c r="M682" s="447"/>
      <c r="AA682" s="187"/>
      <c r="AB682" s="187"/>
      <c r="AC682" s="187"/>
      <c r="AD682" s="187"/>
      <c r="AE682" s="187"/>
      <c r="AF682" s="187"/>
      <c r="AG682" s="187"/>
      <c r="AH682" s="187"/>
      <c r="AI682" s="187"/>
      <c r="AJ682" s="187"/>
      <c r="AK682" s="187"/>
      <c r="AL682" s="187"/>
      <c r="AM682" s="187"/>
      <c r="AN682" s="187"/>
      <c r="AO682" s="187"/>
      <c r="AP682" s="187"/>
      <c r="AQ682" s="187"/>
      <c r="AR682" s="187"/>
      <c r="AS682" s="187"/>
      <c r="AT682" s="187"/>
      <c r="AU682" s="187"/>
      <c r="AV682" s="187"/>
      <c r="AW682" s="187"/>
      <c r="AX682" s="187"/>
      <c r="AY682" s="187"/>
      <c r="AZ682" s="187"/>
      <c r="BA682" s="187"/>
      <c r="BB682" s="187"/>
      <c r="BC682" s="187"/>
      <c r="BD682" s="187"/>
      <c r="BE682" s="187"/>
      <c r="BF682" s="187"/>
      <c r="BG682" s="187"/>
      <c r="BH682" s="187"/>
      <c r="BI682" s="187"/>
      <c r="BJ682" s="187"/>
      <c r="BK682" s="187"/>
      <c r="BL682" s="187"/>
      <c r="BM682" s="187"/>
      <c r="BN682" s="187"/>
      <c r="BO682" s="187"/>
      <c r="BP682" s="187"/>
      <c r="BQ682" s="187"/>
      <c r="BR682" s="187"/>
      <c r="BS682" s="187"/>
      <c r="BT682" s="187"/>
      <c r="BU682" s="187"/>
      <c r="BV682" s="187"/>
      <c r="BW682" s="187"/>
      <c r="BX682" s="187"/>
      <c r="BY682" s="187"/>
      <c r="BZ682" s="187"/>
      <c r="CA682" s="187"/>
      <c r="CB682" s="187"/>
      <c r="CC682" s="187"/>
      <c r="CD682" s="187"/>
      <c r="CE682" s="187"/>
      <c r="CF682" s="187"/>
      <c r="CG682" s="187"/>
      <c r="CH682" s="187"/>
      <c r="CI682" s="187"/>
      <c r="CJ682" s="187"/>
      <c r="CK682" s="187"/>
      <c r="CL682" s="187"/>
      <c r="CM682" s="187"/>
      <c r="CN682" s="187"/>
      <c r="CO682" s="187"/>
      <c r="CP682" s="187"/>
      <c r="CQ682" s="187"/>
      <c r="CR682" s="187"/>
      <c r="CS682" s="187"/>
      <c r="CT682" s="187"/>
      <c r="CU682" s="187"/>
      <c r="CV682" s="187"/>
      <c r="CW682" s="187"/>
      <c r="CX682" s="187"/>
      <c r="CY682" s="187"/>
      <c r="CZ682" s="187"/>
      <c r="DA682" s="187"/>
      <c r="DB682" s="187"/>
      <c r="DC682" s="187"/>
      <c r="DD682" s="187"/>
      <c r="DE682" s="187"/>
      <c r="DF682" s="187"/>
      <c r="DG682" s="187"/>
      <c r="DH682" s="187"/>
      <c r="DI682" s="187"/>
      <c r="DJ682" s="187"/>
      <c r="DK682" s="187"/>
      <c r="DL682" s="187"/>
      <c r="DM682" s="187"/>
      <c r="DN682" s="187"/>
      <c r="DO682" s="187"/>
      <c r="DP682" s="187"/>
      <c r="DQ682" s="187"/>
      <c r="DR682" s="187"/>
      <c r="DS682" s="187"/>
      <c r="DT682" s="187"/>
      <c r="DU682" s="187"/>
      <c r="DV682" s="187"/>
      <c r="DW682" s="187"/>
      <c r="DX682" s="187"/>
      <c r="DY682" s="187"/>
      <c r="DZ682" s="187"/>
      <c r="EA682" s="187"/>
      <c r="EB682" s="187"/>
      <c r="EC682" s="187"/>
      <c r="ED682" s="187"/>
      <c r="EE682" s="187"/>
      <c r="EF682" s="187"/>
      <c r="EG682" s="187"/>
      <c r="EH682" s="187"/>
      <c r="EI682" s="187"/>
      <c r="EJ682" s="187"/>
      <c r="EK682" s="187"/>
      <c r="EL682" s="187"/>
      <c r="EM682" s="187"/>
      <c r="EN682" s="187"/>
      <c r="EO682" s="187"/>
      <c r="EP682" s="187"/>
      <c r="EQ682" s="187"/>
      <c r="ER682" s="187"/>
      <c r="ES682" s="187"/>
      <c r="ET682" s="187"/>
      <c r="EU682" s="187"/>
      <c r="EV682" s="187"/>
      <c r="EW682" s="187"/>
      <c r="EX682" s="187"/>
      <c r="EY682" s="187"/>
      <c r="EZ682" s="187"/>
      <c r="FA682" s="187"/>
      <c r="FB682" s="187"/>
      <c r="FC682" s="187"/>
      <c r="FD682" s="187"/>
      <c r="FE682" s="187"/>
      <c r="FF682" s="187"/>
      <c r="FG682" s="187"/>
      <c r="FH682" s="187"/>
      <c r="FI682" s="187"/>
      <c r="FJ682" s="187"/>
      <c r="FK682" s="187"/>
      <c r="FL682" s="187"/>
      <c r="FM682" s="187"/>
      <c r="FN682" s="187"/>
      <c r="FO682" s="187"/>
      <c r="FP682" s="187"/>
      <c r="FQ682" s="187"/>
      <c r="FR682" s="187"/>
      <c r="FS682" s="187"/>
      <c r="FT682" s="187"/>
      <c r="FU682" s="187"/>
      <c r="FV682" s="187"/>
      <c r="FW682" s="187"/>
      <c r="FX682" s="187"/>
      <c r="FY682" s="187"/>
      <c r="FZ682" s="187"/>
      <c r="GA682" s="187"/>
      <c r="GB682" s="187"/>
      <c r="GC682" s="187"/>
      <c r="GD682" s="187"/>
      <c r="GE682" s="187"/>
      <c r="GF682" s="187"/>
      <c r="GG682" s="187"/>
      <c r="GH682" s="187"/>
      <c r="GI682" s="187"/>
      <c r="GJ682" s="187"/>
      <c r="GK682" s="187"/>
      <c r="GL682" s="187"/>
      <c r="GM682" s="187"/>
      <c r="GN682" s="187"/>
      <c r="GO682" s="187"/>
      <c r="GP682" s="187"/>
      <c r="GQ682" s="187"/>
      <c r="GR682" s="187"/>
      <c r="GS682" s="187"/>
      <c r="GT682" s="187"/>
      <c r="GU682" s="187"/>
      <c r="GV682" s="187"/>
      <c r="GW682" s="187"/>
      <c r="GX682" s="187"/>
      <c r="GY682" s="187"/>
      <c r="GZ682" s="187"/>
      <c r="HA682" s="187"/>
      <c r="HB682" s="187"/>
      <c r="HC682" s="187"/>
      <c r="HD682" s="187"/>
      <c r="HE682" s="187"/>
      <c r="HF682" s="187"/>
      <c r="HG682" s="187"/>
      <c r="HH682" s="187"/>
      <c r="HI682" s="187"/>
      <c r="HJ682" s="187"/>
      <c r="HK682" s="187"/>
      <c r="HL682" s="187"/>
      <c r="HM682" s="187"/>
      <c r="HN682" s="187"/>
      <c r="HO682" s="187"/>
      <c r="HP682" s="187"/>
      <c r="HQ682" s="187"/>
      <c r="HR682" s="187"/>
      <c r="HS682" s="187"/>
      <c r="HT682" s="187"/>
      <c r="HU682" s="187"/>
      <c r="HV682" s="187"/>
      <c r="HW682" s="187"/>
      <c r="HX682" s="187"/>
      <c r="HY682" s="187"/>
      <c r="HZ682" s="187"/>
      <c r="IA682" s="187"/>
      <c r="IB682" s="187"/>
    </row>
    <row r="683" spans="1:236" ht="13.15" customHeight="1">
      <c r="A683" s="412"/>
      <c r="C683" s="446"/>
      <c r="D683" s="193"/>
      <c r="E683" s="187"/>
      <c r="F683" s="187"/>
      <c r="G683" s="187"/>
      <c r="H683" s="187"/>
      <c r="I683" s="187"/>
      <c r="J683" s="187"/>
      <c r="K683" s="187"/>
      <c r="L683" s="187"/>
      <c r="M683" s="447"/>
      <c r="AA683" s="187"/>
      <c r="AB683" s="187"/>
      <c r="AC683" s="187"/>
      <c r="AD683" s="187"/>
      <c r="AE683" s="187"/>
      <c r="AF683" s="187"/>
      <c r="AG683" s="187"/>
      <c r="AH683" s="187"/>
      <c r="AI683" s="187"/>
      <c r="AJ683" s="187"/>
      <c r="AK683" s="187"/>
      <c r="AL683" s="187"/>
      <c r="AM683" s="187"/>
      <c r="AN683" s="187"/>
      <c r="AO683" s="187"/>
      <c r="AP683" s="187"/>
      <c r="AQ683" s="187"/>
      <c r="AR683" s="187"/>
      <c r="AS683" s="187"/>
      <c r="AT683" s="187"/>
      <c r="AU683" s="187"/>
      <c r="AV683" s="187"/>
      <c r="AW683" s="187"/>
      <c r="AX683" s="187"/>
      <c r="AY683" s="187"/>
      <c r="AZ683" s="187"/>
      <c r="BA683" s="187"/>
      <c r="BB683" s="187"/>
      <c r="BC683" s="187"/>
      <c r="BD683" s="187"/>
      <c r="BE683" s="187"/>
      <c r="BF683" s="187"/>
      <c r="BG683" s="187"/>
      <c r="BH683" s="187"/>
      <c r="BI683" s="187"/>
      <c r="BJ683" s="187"/>
      <c r="BK683" s="187"/>
      <c r="BL683" s="187"/>
      <c r="BM683" s="187"/>
      <c r="BN683" s="187"/>
      <c r="BO683" s="187"/>
      <c r="BP683" s="187"/>
      <c r="BQ683" s="187"/>
      <c r="BR683" s="187"/>
      <c r="BS683" s="187"/>
      <c r="BT683" s="187"/>
      <c r="BU683" s="187"/>
      <c r="BV683" s="187"/>
      <c r="BW683" s="187"/>
      <c r="BX683" s="187"/>
      <c r="BY683" s="187"/>
      <c r="BZ683" s="187"/>
      <c r="CA683" s="187"/>
      <c r="CB683" s="187"/>
      <c r="CC683" s="187"/>
      <c r="CD683" s="187"/>
      <c r="CE683" s="187"/>
      <c r="CF683" s="187"/>
      <c r="CG683" s="187"/>
      <c r="CH683" s="187"/>
      <c r="CI683" s="187"/>
      <c r="CJ683" s="187"/>
      <c r="CK683" s="187"/>
      <c r="CL683" s="187"/>
      <c r="CM683" s="187"/>
      <c r="CN683" s="187"/>
      <c r="CO683" s="187"/>
      <c r="CP683" s="187"/>
      <c r="CQ683" s="187"/>
      <c r="CR683" s="187"/>
      <c r="CS683" s="187"/>
      <c r="CT683" s="187"/>
      <c r="CU683" s="187"/>
      <c r="CV683" s="187"/>
      <c r="CW683" s="187"/>
      <c r="CX683" s="187"/>
      <c r="CY683" s="187"/>
      <c r="CZ683" s="187"/>
      <c r="DA683" s="187"/>
      <c r="DB683" s="187"/>
      <c r="DC683" s="187"/>
      <c r="DD683" s="187"/>
      <c r="DE683" s="187"/>
      <c r="DF683" s="187"/>
      <c r="DG683" s="187"/>
      <c r="DH683" s="187"/>
      <c r="DI683" s="187"/>
      <c r="DJ683" s="187"/>
      <c r="DK683" s="187"/>
      <c r="DL683" s="187"/>
      <c r="DM683" s="187"/>
      <c r="DN683" s="187"/>
      <c r="DO683" s="187"/>
      <c r="DP683" s="187"/>
      <c r="DQ683" s="187"/>
      <c r="DR683" s="187"/>
      <c r="DS683" s="187"/>
      <c r="DT683" s="187"/>
      <c r="DU683" s="187"/>
      <c r="DV683" s="187"/>
      <c r="DW683" s="187"/>
      <c r="DX683" s="187"/>
      <c r="DY683" s="187"/>
      <c r="DZ683" s="187"/>
      <c r="EA683" s="187"/>
      <c r="EB683" s="187"/>
      <c r="EC683" s="187"/>
      <c r="ED683" s="187"/>
      <c r="EE683" s="187"/>
      <c r="EF683" s="187"/>
      <c r="EG683" s="187"/>
      <c r="EH683" s="187"/>
      <c r="EI683" s="187"/>
      <c r="EJ683" s="187"/>
      <c r="EK683" s="187"/>
      <c r="EL683" s="187"/>
      <c r="EM683" s="187"/>
      <c r="EN683" s="187"/>
      <c r="EO683" s="187"/>
      <c r="EP683" s="187"/>
      <c r="EQ683" s="187"/>
      <c r="ER683" s="187"/>
      <c r="ES683" s="187"/>
      <c r="ET683" s="187"/>
      <c r="EU683" s="187"/>
      <c r="EV683" s="187"/>
      <c r="EW683" s="187"/>
      <c r="EX683" s="187"/>
      <c r="EY683" s="187"/>
      <c r="EZ683" s="187"/>
      <c r="FA683" s="187"/>
      <c r="FB683" s="187"/>
      <c r="FC683" s="187"/>
      <c r="FD683" s="187"/>
      <c r="FE683" s="187"/>
      <c r="FF683" s="187"/>
      <c r="FG683" s="187"/>
      <c r="FH683" s="187"/>
      <c r="FI683" s="187"/>
      <c r="FJ683" s="187"/>
      <c r="FK683" s="187"/>
      <c r="FL683" s="187"/>
      <c r="FM683" s="187"/>
      <c r="FN683" s="187"/>
      <c r="FO683" s="187"/>
      <c r="FP683" s="187"/>
      <c r="FQ683" s="187"/>
      <c r="FR683" s="187"/>
      <c r="FS683" s="187"/>
      <c r="FT683" s="187"/>
      <c r="FU683" s="187"/>
      <c r="FV683" s="187"/>
      <c r="FW683" s="187"/>
      <c r="FX683" s="187"/>
      <c r="FY683" s="187"/>
      <c r="FZ683" s="187"/>
      <c r="GA683" s="187"/>
      <c r="GB683" s="187"/>
      <c r="GC683" s="187"/>
      <c r="GD683" s="187"/>
      <c r="GE683" s="187"/>
      <c r="GF683" s="187"/>
      <c r="GG683" s="187"/>
      <c r="GH683" s="187"/>
      <c r="GI683" s="187"/>
      <c r="GJ683" s="187"/>
      <c r="GK683" s="187"/>
      <c r="GL683" s="187"/>
      <c r="GM683" s="187"/>
      <c r="GN683" s="187"/>
      <c r="GO683" s="187"/>
      <c r="GP683" s="187"/>
      <c r="GQ683" s="187"/>
      <c r="GR683" s="187"/>
      <c r="GS683" s="187"/>
      <c r="GT683" s="187"/>
      <c r="GU683" s="187"/>
      <c r="GV683" s="187"/>
      <c r="GW683" s="187"/>
      <c r="GX683" s="187"/>
      <c r="GY683" s="187"/>
      <c r="GZ683" s="187"/>
      <c r="HA683" s="187"/>
      <c r="HB683" s="187"/>
      <c r="HC683" s="187"/>
      <c r="HD683" s="187"/>
      <c r="HE683" s="187"/>
      <c r="HF683" s="187"/>
      <c r="HG683" s="187"/>
      <c r="HH683" s="187"/>
      <c r="HI683" s="187"/>
      <c r="HJ683" s="187"/>
      <c r="HK683" s="187"/>
      <c r="HL683" s="187"/>
      <c r="HM683" s="187"/>
      <c r="HN683" s="187"/>
      <c r="HO683" s="187"/>
      <c r="HP683" s="187"/>
      <c r="HQ683" s="187"/>
      <c r="HR683" s="187"/>
      <c r="HS683" s="187"/>
      <c r="HT683" s="187"/>
      <c r="HU683" s="187"/>
      <c r="HV683" s="187"/>
      <c r="HW683" s="187"/>
      <c r="HX683" s="187"/>
      <c r="HY683" s="187"/>
      <c r="HZ683" s="187"/>
      <c r="IA683" s="187"/>
      <c r="IB683" s="187"/>
    </row>
    <row r="684" spans="1:236" ht="13.15" customHeight="1">
      <c r="A684" s="412"/>
      <c r="C684" s="446"/>
      <c r="D684" s="193"/>
      <c r="E684" s="187"/>
      <c r="F684" s="187"/>
      <c r="G684" s="187"/>
      <c r="H684" s="187"/>
      <c r="I684" s="187"/>
      <c r="J684" s="187"/>
      <c r="K684" s="187"/>
      <c r="L684" s="187"/>
      <c r="M684" s="447"/>
      <c r="AA684" s="187"/>
      <c r="AB684" s="187"/>
      <c r="AC684" s="187"/>
      <c r="AD684" s="187"/>
      <c r="AE684" s="187"/>
      <c r="AF684" s="187"/>
      <c r="AG684" s="187"/>
      <c r="AH684" s="187"/>
      <c r="AI684" s="187"/>
      <c r="AJ684" s="187"/>
      <c r="AK684" s="187"/>
      <c r="AL684" s="187"/>
      <c r="AM684" s="187"/>
      <c r="AN684" s="187"/>
      <c r="AO684" s="187"/>
      <c r="AP684" s="187"/>
      <c r="AQ684" s="187"/>
      <c r="AR684" s="187"/>
      <c r="AS684" s="187"/>
      <c r="AT684" s="187"/>
      <c r="AU684" s="187"/>
      <c r="AV684" s="187"/>
      <c r="AW684" s="187"/>
      <c r="AX684" s="187"/>
      <c r="AY684" s="187"/>
      <c r="AZ684" s="187"/>
      <c r="BA684" s="187"/>
      <c r="BB684" s="187"/>
      <c r="BC684" s="187"/>
      <c r="BD684" s="187"/>
      <c r="BE684" s="187"/>
      <c r="BF684" s="187"/>
      <c r="BG684" s="187"/>
      <c r="BH684" s="187"/>
      <c r="BI684" s="187"/>
      <c r="BJ684" s="187"/>
      <c r="BK684" s="187"/>
      <c r="BL684" s="187"/>
      <c r="BM684" s="187"/>
      <c r="BN684" s="187"/>
      <c r="BO684" s="187"/>
      <c r="BP684" s="187"/>
      <c r="BQ684" s="187"/>
      <c r="BR684" s="187"/>
      <c r="BS684" s="187"/>
      <c r="BT684" s="187"/>
      <c r="BU684" s="187"/>
      <c r="BV684" s="187"/>
      <c r="BW684" s="187"/>
      <c r="BX684" s="187"/>
      <c r="BY684" s="187"/>
      <c r="BZ684" s="187"/>
      <c r="CA684" s="187"/>
      <c r="CB684" s="187"/>
      <c r="CC684" s="187"/>
      <c r="CD684" s="187"/>
      <c r="CE684" s="187"/>
      <c r="CF684" s="187"/>
      <c r="CG684" s="187"/>
      <c r="CH684" s="187"/>
      <c r="CI684" s="187"/>
      <c r="CJ684" s="187"/>
      <c r="CK684" s="187"/>
      <c r="CL684" s="187"/>
      <c r="CM684" s="187"/>
      <c r="CN684" s="187"/>
      <c r="CO684" s="187"/>
      <c r="CP684" s="187"/>
      <c r="CQ684" s="187"/>
      <c r="CR684" s="187"/>
      <c r="CS684" s="187"/>
      <c r="CT684" s="187"/>
      <c r="CU684" s="187"/>
      <c r="CV684" s="187"/>
      <c r="CW684" s="187"/>
      <c r="CX684" s="187"/>
      <c r="CY684" s="187"/>
      <c r="CZ684" s="187"/>
      <c r="DA684" s="187"/>
      <c r="DB684" s="187"/>
      <c r="DC684" s="187"/>
      <c r="DD684" s="187"/>
      <c r="DE684" s="187"/>
      <c r="DF684" s="187"/>
      <c r="DG684" s="187"/>
      <c r="DH684" s="187"/>
      <c r="DI684" s="187"/>
      <c r="DJ684" s="187"/>
      <c r="DK684" s="187"/>
      <c r="DL684" s="187"/>
      <c r="DM684" s="187"/>
      <c r="DN684" s="187"/>
      <c r="DO684" s="187"/>
      <c r="DP684" s="187"/>
      <c r="DQ684" s="187"/>
      <c r="DR684" s="187"/>
      <c r="DS684" s="187"/>
      <c r="DT684" s="187"/>
      <c r="DU684" s="187"/>
      <c r="DV684" s="187"/>
      <c r="DW684" s="187"/>
      <c r="DX684" s="187"/>
      <c r="DY684" s="187"/>
      <c r="DZ684" s="187"/>
      <c r="EA684" s="187"/>
      <c r="EB684" s="187"/>
      <c r="EC684" s="187"/>
      <c r="ED684" s="187"/>
      <c r="EE684" s="187"/>
      <c r="EF684" s="187"/>
      <c r="EG684" s="187"/>
      <c r="EH684" s="187"/>
      <c r="EI684" s="187"/>
      <c r="EJ684" s="187"/>
      <c r="EK684" s="187"/>
      <c r="EL684" s="187"/>
      <c r="EM684" s="187"/>
      <c r="EN684" s="187"/>
      <c r="EO684" s="187"/>
      <c r="EP684" s="187"/>
      <c r="EQ684" s="187"/>
      <c r="ER684" s="187"/>
      <c r="ES684" s="187"/>
      <c r="ET684" s="187"/>
      <c r="EU684" s="187"/>
      <c r="EV684" s="187"/>
      <c r="EW684" s="187"/>
      <c r="EX684" s="187"/>
      <c r="EY684" s="187"/>
      <c r="EZ684" s="187"/>
      <c r="FA684" s="187"/>
      <c r="FB684" s="187"/>
      <c r="FC684" s="187"/>
      <c r="FD684" s="187"/>
      <c r="FE684" s="187"/>
      <c r="FF684" s="187"/>
      <c r="FG684" s="187"/>
      <c r="FH684" s="187"/>
      <c r="FI684" s="187"/>
      <c r="FJ684" s="187"/>
      <c r="FK684" s="187"/>
      <c r="FL684" s="187"/>
      <c r="FM684" s="187"/>
      <c r="FN684" s="187"/>
      <c r="FO684" s="187"/>
      <c r="FP684" s="187"/>
      <c r="FQ684" s="187"/>
      <c r="FR684" s="187"/>
      <c r="FS684" s="187"/>
      <c r="FT684" s="187"/>
      <c r="FU684" s="187"/>
      <c r="FV684" s="187"/>
      <c r="FW684" s="187"/>
      <c r="FX684" s="187"/>
      <c r="FY684" s="187"/>
      <c r="FZ684" s="187"/>
      <c r="GA684" s="187"/>
      <c r="GB684" s="187"/>
      <c r="GC684" s="187"/>
      <c r="GD684" s="187"/>
      <c r="GE684" s="187"/>
      <c r="GF684" s="187"/>
      <c r="GG684" s="187"/>
      <c r="GH684" s="187"/>
      <c r="GI684" s="187"/>
      <c r="GJ684" s="187"/>
      <c r="GK684" s="187"/>
      <c r="GL684" s="187"/>
      <c r="GM684" s="187"/>
      <c r="GN684" s="187"/>
      <c r="GO684" s="187"/>
      <c r="GP684" s="187"/>
      <c r="GQ684" s="187"/>
      <c r="GR684" s="187"/>
      <c r="GS684" s="187"/>
      <c r="GT684" s="187"/>
      <c r="GU684" s="187"/>
      <c r="GV684" s="187"/>
      <c r="GW684" s="187"/>
      <c r="GX684" s="187"/>
      <c r="GY684" s="187"/>
      <c r="GZ684" s="187"/>
      <c r="HA684" s="187"/>
      <c r="HB684" s="187"/>
      <c r="HC684" s="187"/>
      <c r="HD684" s="187"/>
      <c r="HE684" s="187"/>
      <c r="HF684" s="187"/>
      <c r="HG684" s="187"/>
      <c r="HH684" s="187"/>
      <c r="HI684" s="187"/>
      <c r="HJ684" s="187"/>
      <c r="HK684" s="187"/>
      <c r="HL684" s="187"/>
      <c r="HM684" s="187"/>
      <c r="HN684" s="187"/>
      <c r="HO684" s="187"/>
      <c r="HP684" s="187"/>
      <c r="HQ684" s="187"/>
      <c r="HR684" s="187"/>
      <c r="HS684" s="187"/>
      <c r="HT684" s="187"/>
      <c r="HU684" s="187"/>
      <c r="HV684" s="187"/>
      <c r="HW684" s="187"/>
      <c r="HX684" s="187"/>
      <c r="HY684" s="187"/>
      <c r="HZ684" s="187"/>
      <c r="IA684" s="187"/>
      <c r="IB684" s="187"/>
    </row>
    <row r="685" spans="1:236" ht="13.15" customHeight="1">
      <c r="A685" s="412"/>
      <c r="C685" s="446"/>
      <c r="D685" s="193"/>
      <c r="E685" s="187"/>
      <c r="F685" s="187"/>
      <c r="G685" s="187"/>
      <c r="H685" s="187"/>
      <c r="I685" s="187"/>
      <c r="J685" s="187"/>
      <c r="K685" s="187"/>
      <c r="L685" s="187"/>
      <c r="M685" s="447"/>
      <c r="AA685" s="187"/>
      <c r="AB685" s="187"/>
      <c r="AC685" s="187"/>
      <c r="AD685" s="187"/>
      <c r="AE685" s="187"/>
      <c r="AF685" s="187"/>
      <c r="AG685" s="187"/>
      <c r="AH685" s="187"/>
      <c r="AI685" s="187"/>
      <c r="AJ685" s="187"/>
      <c r="AK685" s="187"/>
      <c r="AL685" s="187"/>
      <c r="AM685" s="187"/>
      <c r="AN685" s="187"/>
      <c r="AO685" s="187"/>
      <c r="AP685" s="187"/>
      <c r="AQ685" s="187"/>
      <c r="AR685" s="187"/>
      <c r="AS685" s="187"/>
      <c r="AT685" s="187"/>
      <c r="AU685" s="187"/>
      <c r="AV685" s="187"/>
      <c r="AW685" s="187"/>
      <c r="AX685" s="187"/>
      <c r="AY685" s="187"/>
      <c r="AZ685" s="187"/>
      <c r="BA685" s="187"/>
      <c r="BB685" s="187"/>
      <c r="BC685" s="187"/>
      <c r="BD685" s="187"/>
      <c r="BE685" s="187"/>
      <c r="BF685" s="187"/>
      <c r="BG685" s="187"/>
      <c r="BH685" s="187"/>
      <c r="BI685" s="187"/>
      <c r="BJ685" s="187"/>
      <c r="BK685" s="187"/>
      <c r="BL685" s="187"/>
      <c r="BM685" s="187"/>
      <c r="BN685" s="187"/>
      <c r="BO685" s="187"/>
      <c r="BP685" s="187"/>
      <c r="BQ685" s="187"/>
      <c r="BR685" s="187"/>
      <c r="BS685" s="187"/>
      <c r="BT685" s="187"/>
      <c r="BU685" s="187"/>
      <c r="BV685" s="187"/>
      <c r="BW685" s="187"/>
      <c r="BX685" s="187"/>
      <c r="BY685" s="187"/>
      <c r="BZ685" s="187"/>
      <c r="CA685" s="187"/>
      <c r="CB685" s="187"/>
      <c r="CC685" s="187"/>
      <c r="CD685" s="187"/>
      <c r="CE685" s="187"/>
      <c r="CF685" s="187"/>
      <c r="CG685" s="187"/>
      <c r="CH685" s="187"/>
      <c r="CI685" s="187"/>
      <c r="CJ685" s="187"/>
      <c r="CK685" s="187"/>
      <c r="CL685" s="187"/>
      <c r="CM685" s="187"/>
      <c r="CN685" s="187"/>
      <c r="CO685" s="187"/>
      <c r="CP685" s="187"/>
      <c r="CQ685" s="187"/>
      <c r="CR685" s="187"/>
      <c r="CS685" s="187"/>
      <c r="CT685" s="187"/>
      <c r="CU685" s="187"/>
      <c r="CV685" s="187"/>
      <c r="CW685" s="187"/>
      <c r="CX685" s="187"/>
      <c r="CY685" s="187"/>
      <c r="CZ685" s="187"/>
      <c r="DA685" s="187"/>
      <c r="DB685" s="187"/>
      <c r="DC685" s="187"/>
      <c r="DD685" s="187"/>
      <c r="DE685" s="187"/>
      <c r="DF685" s="187"/>
      <c r="DG685" s="187"/>
      <c r="DH685" s="187"/>
      <c r="DI685" s="187"/>
      <c r="DJ685" s="187"/>
      <c r="DK685" s="187"/>
      <c r="DL685" s="187"/>
      <c r="DM685" s="187"/>
      <c r="DN685" s="187"/>
      <c r="DO685" s="187"/>
      <c r="DP685" s="187"/>
      <c r="DQ685" s="187"/>
      <c r="DR685" s="187"/>
      <c r="DS685" s="187"/>
      <c r="DT685" s="187"/>
      <c r="DU685" s="187"/>
      <c r="DV685" s="187"/>
      <c r="DW685" s="187"/>
      <c r="DX685" s="187"/>
      <c r="DY685" s="187"/>
      <c r="DZ685" s="187"/>
      <c r="EA685" s="187"/>
      <c r="EB685" s="187"/>
      <c r="EC685" s="187"/>
      <c r="ED685" s="187"/>
      <c r="EE685" s="187"/>
      <c r="EF685" s="187"/>
      <c r="EG685" s="187"/>
      <c r="EH685" s="187"/>
      <c r="EI685" s="187"/>
      <c r="EJ685" s="187"/>
      <c r="EK685" s="187"/>
      <c r="EL685" s="187"/>
      <c r="EM685" s="187"/>
      <c r="EN685" s="187"/>
      <c r="EO685" s="187"/>
      <c r="EP685" s="187"/>
      <c r="EQ685" s="187"/>
      <c r="ER685" s="187"/>
      <c r="ES685" s="187"/>
      <c r="ET685" s="187"/>
      <c r="EU685" s="187"/>
      <c r="EV685" s="187"/>
      <c r="EW685" s="187"/>
      <c r="EX685" s="187"/>
      <c r="EY685" s="187"/>
      <c r="EZ685" s="187"/>
      <c r="FA685" s="187"/>
      <c r="FB685" s="187"/>
      <c r="FC685" s="187"/>
      <c r="FD685" s="187"/>
      <c r="FE685" s="187"/>
      <c r="FF685" s="187"/>
      <c r="FG685" s="187"/>
      <c r="FH685" s="187"/>
      <c r="FI685" s="187"/>
      <c r="FJ685" s="187"/>
      <c r="FK685" s="187"/>
      <c r="FL685" s="187"/>
      <c r="FM685" s="187"/>
      <c r="FN685" s="187"/>
      <c r="FO685" s="187"/>
      <c r="FP685" s="187"/>
      <c r="FQ685" s="187"/>
      <c r="FR685" s="187"/>
      <c r="FS685" s="187"/>
      <c r="FT685" s="187"/>
      <c r="FU685" s="187"/>
      <c r="FV685" s="187"/>
      <c r="FW685" s="187"/>
      <c r="FX685" s="187"/>
      <c r="FY685" s="187"/>
      <c r="FZ685" s="187"/>
      <c r="GA685" s="187"/>
      <c r="GB685" s="187"/>
      <c r="GC685" s="187"/>
      <c r="GD685" s="187"/>
      <c r="GE685" s="187"/>
      <c r="GF685" s="187"/>
      <c r="GG685" s="187"/>
      <c r="GH685" s="187"/>
      <c r="GI685" s="187"/>
      <c r="GJ685" s="187"/>
      <c r="GK685" s="187"/>
      <c r="GL685" s="187"/>
      <c r="GM685" s="187"/>
      <c r="GN685" s="187"/>
      <c r="GO685" s="187"/>
      <c r="GP685" s="187"/>
      <c r="GQ685" s="187"/>
      <c r="GR685" s="187"/>
      <c r="GS685" s="187"/>
      <c r="GT685" s="187"/>
      <c r="GU685" s="187"/>
      <c r="GV685" s="187"/>
      <c r="GW685" s="187"/>
      <c r="GX685" s="187"/>
      <c r="GY685" s="187"/>
      <c r="GZ685" s="187"/>
      <c r="HA685" s="187"/>
      <c r="HB685" s="187"/>
      <c r="HC685" s="187"/>
      <c r="HD685" s="187"/>
      <c r="HE685" s="187"/>
      <c r="HF685" s="187"/>
      <c r="HG685" s="187"/>
      <c r="HH685" s="187"/>
      <c r="HI685" s="187"/>
      <c r="HJ685" s="187"/>
      <c r="HK685" s="187"/>
      <c r="HL685" s="187"/>
      <c r="HM685" s="187"/>
      <c r="HN685" s="187"/>
      <c r="HO685" s="187"/>
      <c r="HP685" s="187"/>
      <c r="HQ685" s="187"/>
      <c r="HR685" s="187"/>
      <c r="HS685" s="187"/>
      <c r="HT685" s="187"/>
      <c r="HU685" s="187"/>
      <c r="HV685" s="187"/>
      <c r="HW685" s="187"/>
      <c r="HX685" s="187"/>
      <c r="HY685" s="187"/>
      <c r="HZ685" s="187"/>
      <c r="IA685" s="187"/>
      <c r="IB685" s="187"/>
    </row>
    <row r="686" spans="1:236" ht="13.15" customHeight="1">
      <c r="A686" s="412"/>
      <c r="C686" s="446"/>
      <c r="D686" s="193"/>
      <c r="E686" s="187"/>
      <c r="F686" s="187"/>
      <c r="G686" s="187"/>
      <c r="H686" s="187"/>
      <c r="I686" s="187"/>
      <c r="J686" s="187"/>
      <c r="K686" s="187"/>
      <c r="L686" s="187"/>
      <c r="M686" s="447"/>
      <c r="AA686" s="187"/>
      <c r="AB686" s="187"/>
      <c r="AC686" s="187"/>
      <c r="AD686" s="187"/>
      <c r="AE686" s="187"/>
      <c r="AF686" s="187"/>
      <c r="AG686" s="187"/>
      <c r="AH686" s="187"/>
      <c r="AI686" s="187"/>
      <c r="AJ686" s="187"/>
      <c r="AK686" s="187"/>
      <c r="AL686" s="187"/>
      <c r="AM686" s="187"/>
      <c r="AN686" s="187"/>
      <c r="AO686" s="187"/>
      <c r="AP686" s="187"/>
      <c r="AQ686" s="187"/>
      <c r="AR686" s="187"/>
      <c r="AS686" s="187"/>
      <c r="AT686" s="187"/>
      <c r="AU686" s="187"/>
      <c r="AV686" s="187"/>
      <c r="AW686" s="187"/>
      <c r="AX686" s="187"/>
      <c r="AY686" s="187"/>
      <c r="AZ686" s="187"/>
      <c r="BA686" s="187"/>
      <c r="BB686" s="187"/>
      <c r="BC686" s="187"/>
      <c r="BD686" s="187"/>
      <c r="BE686" s="187"/>
      <c r="BF686" s="187"/>
      <c r="BG686" s="187"/>
      <c r="BH686" s="187"/>
      <c r="BI686" s="187"/>
      <c r="BJ686" s="187"/>
      <c r="BK686" s="187"/>
      <c r="BL686" s="187"/>
      <c r="BM686" s="187"/>
      <c r="BN686" s="187"/>
      <c r="BO686" s="187"/>
      <c r="BP686" s="187"/>
      <c r="BQ686" s="187"/>
      <c r="BR686" s="187"/>
      <c r="BS686" s="187"/>
      <c r="BT686" s="187"/>
      <c r="BU686" s="187"/>
      <c r="BV686" s="187"/>
      <c r="BW686" s="187"/>
      <c r="BX686" s="187"/>
      <c r="BY686" s="187"/>
      <c r="BZ686" s="187"/>
      <c r="CA686" s="187"/>
      <c r="CB686" s="187"/>
      <c r="CC686" s="187"/>
      <c r="CD686" s="187"/>
      <c r="CE686" s="187"/>
      <c r="CF686" s="187"/>
      <c r="CG686" s="187"/>
      <c r="CH686" s="187"/>
      <c r="CI686" s="187"/>
      <c r="CJ686" s="187"/>
      <c r="CK686" s="187"/>
      <c r="CL686" s="187"/>
      <c r="CM686" s="187"/>
      <c r="CN686" s="187"/>
      <c r="CO686" s="187"/>
      <c r="CP686" s="187"/>
      <c r="CQ686" s="187"/>
      <c r="CR686" s="187"/>
      <c r="CS686" s="187"/>
      <c r="CT686" s="187"/>
      <c r="CU686" s="187"/>
      <c r="CV686" s="187"/>
      <c r="CW686" s="187"/>
      <c r="CX686" s="187"/>
      <c r="CY686" s="187"/>
      <c r="CZ686" s="187"/>
      <c r="DA686" s="187"/>
      <c r="DB686" s="187"/>
      <c r="DC686" s="187"/>
      <c r="DD686" s="187"/>
      <c r="DE686" s="187"/>
      <c r="DF686" s="187"/>
      <c r="DG686" s="187"/>
      <c r="DH686" s="187"/>
      <c r="DI686" s="187"/>
      <c r="DJ686" s="187"/>
      <c r="DK686" s="187"/>
      <c r="DL686" s="187"/>
      <c r="DM686" s="187"/>
      <c r="DN686" s="187"/>
      <c r="DO686" s="187"/>
      <c r="DP686" s="187"/>
      <c r="DQ686" s="187"/>
      <c r="DR686" s="187"/>
      <c r="DS686" s="187"/>
      <c r="DT686" s="187"/>
      <c r="DU686" s="187"/>
      <c r="DV686" s="187"/>
      <c r="DW686" s="187"/>
      <c r="DX686" s="187"/>
      <c r="DY686" s="187"/>
      <c r="DZ686" s="187"/>
      <c r="EA686" s="187"/>
      <c r="EB686" s="187"/>
      <c r="EC686" s="187"/>
      <c r="ED686" s="187"/>
      <c r="EE686" s="187"/>
      <c r="EF686" s="187"/>
      <c r="EG686" s="187"/>
      <c r="EH686" s="187"/>
      <c r="EI686" s="187"/>
      <c r="EJ686" s="187"/>
      <c r="EK686" s="187"/>
      <c r="EL686" s="187"/>
      <c r="EM686" s="187"/>
      <c r="EN686" s="187"/>
      <c r="EO686" s="187"/>
      <c r="EP686" s="187"/>
      <c r="EQ686" s="187"/>
      <c r="ER686" s="187"/>
      <c r="ES686" s="187"/>
      <c r="ET686" s="187"/>
      <c r="EU686" s="187"/>
      <c r="EV686" s="187"/>
      <c r="EW686" s="187"/>
      <c r="EX686" s="187"/>
      <c r="EY686" s="187"/>
      <c r="EZ686" s="187"/>
      <c r="FA686" s="187"/>
      <c r="FB686" s="187"/>
      <c r="FC686" s="187"/>
      <c r="FD686" s="187"/>
      <c r="FE686" s="187"/>
      <c r="FF686" s="187"/>
      <c r="FG686" s="187"/>
      <c r="FH686" s="187"/>
      <c r="FI686" s="187"/>
      <c r="FJ686" s="187"/>
      <c r="FK686" s="187"/>
      <c r="FL686" s="187"/>
      <c r="FM686" s="187"/>
      <c r="FN686" s="187"/>
      <c r="FO686" s="187"/>
      <c r="FP686" s="187"/>
      <c r="FQ686" s="187"/>
      <c r="FR686" s="187"/>
      <c r="FS686" s="187"/>
      <c r="FT686" s="187"/>
      <c r="FU686" s="187"/>
      <c r="FV686" s="187"/>
      <c r="FW686" s="187"/>
      <c r="FX686" s="187"/>
      <c r="FY686" s="187"/>
      <c r="FZ686" s="187"/>
      <c r="GA686" s="187"/>
      <c r="GB686" s="187"/>
      <c r="GC686" s="187"/>
      <c r="GD686" s="187"/>
      <c r="GE686" s="187"/>
      <c r="GF686" s="187"/>
      <c r="GG686" s="187"/>
      <c r="GH686" s="187"/>
      <c r="GI686" s="187"/>
      <c r="GJ686" s="187"/>
      <c r="GK686" s="187"/>
      <c r="GL686" s="187"/>
      <c r="GM686" s="187"/>
      <c r="GN686" s="187"/>
      <c r="GO686" s="187"/>
      <c r="GP686" s="187"/>
      <c r="GQ686" s="187"/>
      <c r="GR686" s="187"/>
      <c r="GS686" s="187"/>
      <c r="GT686" s="187"/>
      <c r="GU686" s="187"/>
      <c r="GV686" s="187"/>
      <c r="GW686" s="187"/>
      <c r="GX686" s="187"/>
      <c r="GY686" s="187"/>
      <c r="GZ686" s="187"/>
      <c r="HA686" s="187"/>
      <c r="HB686" s="187"/>
      <c r="HC686" s="187"/>
      <c r="HD686" s="187"/>
      <c r="HE686" s="187"/>
      <c r="HF686" s="187"/>
      <c r="HG686" s="187"/>
      <c r="HH686" s="187"/>
      <c r="HI686" s="187"/>
      <c r="HJ686" s="187"/>
      <c r="HK686" s="187"/>
      <c r="HL686" s="187"/>
      <c r="HM686" s="187"/>
      <c r="HN686" s="187"/>
      <c r="HO686" s="187"/>
      <c r="HP686" s="187"/>
      <c r="HQ686" s="187"/>
      <c r="HR686" s="187"/>
      <c r="HS686" s="187"/>
      <c r="HT686" s="187"/>
      <c r="HU686" s="187"/>
      <c r="HV686" s="187"/>
      <c r="HW686" s="187"/>
      <c r="HX686" s="187"/>
      <c r="HY686" s="187"/>
      <c r="HZ686" s="187"/>
      <c r="IA686" s="187"/>
      <c r="IB686" s="187"/>
    </row>
    <row r="687" spans="1:236" ht="13.15" customHeight="1">
      <c r="A687" s="412"/>
      <c r="C687" s="446"/>
      <c r="D687" s="193"/>
      <c r="E687" s="187"/>
      <c r="F687" s="187"/>
      <c r="G687" s="187"/>
      <c r="H687" s="187"/>
      <c r="I687" s="187"/>
      <c r="J687" s="187"/>
      <c r="K687" s="187"/>
      <c r="L687" s="187"/>
      <c r="M687" s="447"/>
      <c r="AA687" s="187"/>
      <c r="AB687" s="187"/>
      <c r="AC687" s="187"/>
      <c r="AD687" s="187"/>
      <c r="AE687" s="187"/>
      <c r="AF687" s="187"/>
      <c r="AG687" s="187"/>
      <c r="AH687" s="187"/>
      <c r="AI687" s="187"/>
      <c r="AJ687" s="187"/>
      <c r="AK687" s="187"/>
      <c r="AL687" s="187"/>
      <c r="AM687" s="187"/>
      <c r="AN687" s="187"/>
      <c r="AO687" s="187"/>
      <c r="AP687" s="187"/>
      <c r="AQ687" s="187"/>
      <c r="AR687" s="187"/>
      <c r="AS687" s="187"/>
      <c r="AT687" s="187"/>
      <c r="AU687" s="187"/>
      <c r="AV687" s="187"/>
      <c r="AW687" s="187"/>
      <c r="AX687" s="187"/>
      <c r="AY687" s="187"/>
      <c r="AZ687" s="187"/>
      <c r="BA687" s="187"/>
      <c r="BB687" s="187"/>
      <c r="BC687" s="187"/>
      <c r="BD687" s="187"/>
      <c r="BE687" s="187"/>
      <c r="BF687" s="187"/>
      <c r="BG687" s="187"/>
      <c r="BH687" s="187"/>
      <c r="BI687" s="187"/>
      <c r="BJ687" s="187"/>
      <c r="BK687" s="187"/>
      <c r="BL687" s="187"/>
      <c r="BM687" s="187"/>
      <c r="BN687" s="187"/>
      <c r="BO687" s="187"/>
      <c r="BP687" s="187"/>
      <c r="BQ687" s="187"/>
      <c r="BR687" s="187"/>
      <c r="BS687" s="187"/>
      <c r="BT687" s="187"/>
      <c r="BU687" s="187"/>
      <c r="BV687" s="187"/>
      <c r="BW687" s="187"/>
      <c r="BX687" s="187"/>
      <c r="BY687" s="187"/>
      <c r="BZ687" s="187"/>
      <c r="CA687" s="187"/>
      <c r="CB687" s="187"/>
      <c r="CC687" s="187"/>
      <c r="CD687" s="187"/>
      <c r="CE687" s="187"/>
      <c r="CF687" s="187"/>
      <c r="CG687" s="187"/>
      <c r="CH687" s="187"/>
      <c r="CI687" s="187"/>
      <c r="CJ687" s="187"/>
      <c r="CK687" s="187"/>
      <c r="CL687" s="187"/>
      <c r="CM687" s="187"/>
      <c r="CN687" s="187"/>
      <c r="CO687" s="187"/>
      <c r="CP687" s="187"/>
      <c r="CQ687" s="187"/>
      <c r="CR687" s="187"/>
      <c r="CS687" s="187"/>
      <c r="CT687" s="187"/>
      <c r="CU687" s="187"/>
      <c r="CV687" s="187"/>
      <c r="CW687" s="187"/>
      <c r="CX687" s="187"/>
      <c r="CY687" s="187"/>
      <c r="CZ687" s="187"/>
      <c r="DA687" s="187"/>
      <c r="DB687" s="187"/>
      <c r="DC687" s="187"/>
      <c r="DD687" s="187"/>
      <c r="DE687" s="187"/>
      <c r="DF687" s="187"/>
      <c r="DG687" s="187"/>
      <c r="DH687" s="187"/>
      <c r="DI687" s="187"/>
      <c r="DJ687" s="187"/>
      <c r="DK687" s="187"/>
      <c r="DL687" s="187"/>
      <c r="DM687" s="187"/>
      <c r="DN687" s="187"/>
      <c r="DO687" s="187"/>
      <c r="DP687" s="187"/>
      <c r="DQ687" s="187"/>
      <c r="DR687" s="187"/>
      <c r="DS687" s="187"/>
      <c r="DT687" s="187"/>
      <c r="DU687" s="187"/>
      <c r="DV687" s="187"/>
      <c r="DW687" s="187"/>
      <c r="DX687" s="187"/>
      <c r="DY687" s="187"/>
      <c r="DZ687" s="187"/>
      <c r="EA687" s="187"/>
      <c r="EB687" s="187"/>
      <c r="EC687" s="187"/>
      <c r="ED687" s="187"/>
      <c r="EE687" s="187"/>
      <c r="EF687" s="187"/>
      <c r="EG687" s="187"/>
      <c r="EH687" s="187"/>
      <c r="EI687" s="187"/>
      <c r="EJ687" s="187"/>
      <c r="EK687" s="187"/>
      <c r="EL687" s="187"/>
      <c r="EM687" s="187"/>
      <c r="EN687" s="187"/>
      <c r="EO687" s="187"/>
      <c r="EP687" s="187"/>
      <c r="EQ687" s="187"/>
      <c r="ER687" s="187"/>
      <c r="ES687" s="187"/>
      <c r="ET687" s="187"/>
      <c r="EU687" s="187"/>
      <c r="EV687" s="187"/>
      <c r="EW687" s="187"/>
      <c r="EX687" s="187"/>
      <c r="EY687" s="187"/>
      <c r="EZ687" s="187"/>
      <c r="FA687" s="187"/>
      <c r="FB687" s="187"/>
      <c r="FC687" s="187"/>
      <c r="FD687" s="187"/>
      <c r="FE687" s="187"/>
      <c r="FF687" s="187"/>
      <c r="FG687" s="187"/>
      <c r="FH687" s="187"/>
      <c r="FI687" s="187"/>
      <c r="FJ687" s="187"/>
      <c r="FK687" s="187"/>
      <c r="FL687" s="187"/>
      <c r="FM687" s="187"/>
      <c r="FN687" s="187"/>
      <c r="FO687" s="187"/>
      <c r="FP687" s="187"/>
      <c r="FQ687" s="187"/>
      <c r="FR687" s="187"/>
      <c r="FS687" s="187"/>
      <c r="FT687" s="187"/>
      <c r="FU687" s="187"/>
      <c r="FV687" s="187"/>
      <c r="FW687" s="187"/>
      <c r="FX687" s="187"/>
      <c r="FY687" s="187"/>
      <c r="FZ687" s="187"/>
      <c r="GA687" s="187"/>
      <c r="GB687" s="187"/>
      <c r="GC687" s="187"/>
      <c r="GD687" s="187"/>
      <c r="GE687" s="187"/>
      <c r="GF687" s="187"/>
      <c r="GG687" s="187"/>
      <c r="GH687" s="187"/>
      <c r="GI687" s="187"/>
      <c r="GJ687" s="187"/>
      <c r="GK687" s="187"/>
      <c r="GL687" s="187"/>
      <c r="GM687" s="187"/>
      <c r="GN687" s="187"/>
      <c r="GO687" s="187"/>
      <c r="GP687" s="187"/>
      <c r="GQ687" s="187"/>
      <c r="GR687" s="187"/>
      <c r="GS687" s="187"/>
      <c r="GT687" s="187"/>
      <c r="GU687" s="187"/>
      <c r="GV687" s="187"/>
      <c r="GW687" s="187"/>
      <c r="GX687" s="187"/>
      <c r="GY687" s="187"/>
      <c r="GZ687" s="187"/>
      <c r="HA687" s="187"/>
      <c r="HB687" s="187"/>
      <c r="HC687" s="187"/>
      <c r="HD687" s="187"/>
      <c r="HE687" s="187"/>
      <c r="HF687" s="187"/>
      <c r="HG687" s="187"/>
      <c r="HH687" s="187"/>
      <c r="HI687" s="187"/>
      <c r="HJ687" s="187"/>
      <c r="HK687" s="187"/>
      <c r="HL687" s="187"/>
      <c r="HM687" s="187"/>
      <c r="HN687" s="187"/>
      <c r="HO687" s="187"/>
      <c r="HP687" s="187"/>
      <c r="HQ687" s="187"/>
      <c r="HR687" s="187"/>
      <c r="HS687" s="187"/>
      <c r="HT687" s="187"/>
      <c r="HU687" s="187"/>
      <c r="HV687" s="187"/>
      <c r="HW687" s="187"/>
      <c r="HX687" s="187"/>
      <c r="HY687" s="187"/>
      <c r="HZ687" s="187"/>
      <c r="IA687" s="187"/>
      <c r="IB687" s="187"/>
    </row>
    <row r="688" spans="1:236" ht="13.15" customHeight="1">
      <c r="A688" s="412"/>
      <c r="C688" s="446"/>
      <c r="D688" s="193"/>
      <c r="E688" s="187"/>
      <c r="F688" s="187"/>
      <c r="G688" s="187"/>
      <c r="H688" s="187"/>
      <c r="I688" s="187"/>
      <c r="J688" s="187"/>
      <c r="K688" s="187"/>
      <c r="L688" s="187"/>
      <c r="M688" s="447"/>
      <c r="AA688" s="187"/>
      <c r="AB688" s="187"/>
      <c r="AC688" s="187"/>
      <c r="AD688" s="187"/>
      <c r="AE688" s="187"/>
      <c r="AF688" s="187"/>
      <c r="AG688" s="187"/>
      <c r="AH688" s="187"/>
      <c r="AI688" s="187"/>
      <c r="AJ688" s="187"/>
      <c r="AK688" s="187"/>
      <c r="AL688" s="187"/>
      <c r="AM688" s="187"/>
      <c r="AN688" s="187"/>
      <c r="AO688" s="187"/>
      <c r="AP688" s="187"/>
      <c r="AQ688" s="187"/>
      <c r="AR688" s="187"/>
      <c r="AS688" s="187"/>
      <c r="AT688" s="187"/>
      <c r="AU688" s="187"/>
      <c r="AV688" s="187"/>
      <c r="AW688" s="187"/>
      <c r="AX688" s="187"/>
      <c r="AY688" s="187"/>
      <c r="AZ688" s="187"/>
      <c r="BA688" s="187"/>
      <c r="BB688" s="187"/>
      <c r="BC688" s="187"/>
      <c r="BD688" s="187"/>
      <c r="BE688" s="187"/>
      <c r="BF688" s="187"/>
      <c r="BG688" s="187"/>
      <c r="BH688" s="187"/>
      <c r="BI688" s="187"/>
      <c r="BJ688" s="187"/>
      <c r="BK688" s="187"/>
      <c r="BL688" s="187"/>
      <c r="BM688" s="187"/>
      <c r="BN688" s="187"/>
      <c r="BO688" s="187"/>
      <c r="BP688" s="187"/>
      <c r="BQ688" s="187"/>
      <c r="BR688" s="187"/>
      <c r="BS688" s="187"/>
      <c r="BT688" s="187"/>
      <c r="BU688" s="187"/>
      <c r="BV688" s="187"/>
      <c r="BW688" s="187"/>
      <c r="BX688" s="187"/>
      <c r="BY688" s="187"/>
      <c r="BZ688" s="187"/>
      <c r="CA688" s="187"/>
      <c r="CB688" s="187"/>
      <c r="CC688" s="187"/>
      <c r="CD688" s="187"/>
      <c r="CE688" s="187"/>
      <c r="CF688" s="187"/>
      <c r="CG688" s="187"/>
      <c r="CH688" s="187"/>
      <c r="CI688" s="187"/>
      <c r="CJ688" s="187"/>
      <c r="CK688" s="187"/>
      <c r="CL688" s="187"/>
      <c r="CM688" s="187"/>
      <c r="CN688" s="187"/>
      <c r="CO688" s="187"/>
      <c r="CP688" s="187"/>
      <c r="CQ688" s="187"/>
      <c r="CR688" s="187"/>
      <c r="CS688" s="187"/>
      <c r="CT688" s="187"/>
      <c r="CU688" s="187"/>
      <c r="CV688" s="187"/>
      <c r="CW688" s="187"/>
      <c r="CX688" s="187"/>
      <c r="CY688" s="187"/>
      <c r="CZ688" s="187"/>
      <c r="DA688" s="187"/>
      <c r="DB688" s="187"/>
      <c r="DC688" s="187"/>
      <c r="DD688" s="187"/>
      <c r="DE688" s="187"/>
      <c r="DF688" s="187"/>
      <c r="DG688" s="187"/>
      <c r="DH688" s="187"/>
      <c r="DI688" s="187"/>
      <c r="DJ688" s="187"/>
      <c r="DK688" s="187"/>
      <c r="DL688" s="187"/>
      <c r="DM688" s="187"/>
      <c r="DN688" s="187"/>
      <c r="DO688" s="187"/>
      <c r="DP688" s="187"/>
      <c r="DQ688" s="187"/>
      <c r="DR688" s="187"/>
      <c r="DS688" s="187"/>
      <c r="DT688" s="187"/>
      <c r="DU688" s="187"/>
      <c r="DV688" s="187"/>
      <c r="DW688" s="187"/>
      <c r="DX688" s="187"/>
      <c r="DY688" s="187"/>
      <c r="DZ688" s="187"/>
      <c r="EA688" s="187"/>
      <c r="EB688" s="187"/>
      <c r="EC688" s="187"/>
      <c r="ED688" s="187"/>
      <c r="EE688" s="187"/>
      <c r="EF688" s="187"/>
      <c r="EG688" s="187"/>
      <c r="EH688" s="187"/>
      <c r="EI688" s="187"/>
      <c r="EJ688" s="187"/>
      <c r="EK688" s="187"/>
      <c r="EL688" s="187"/>
      <c r="EM688" s="187"/>
      <c r="EN688" s="187"/>
      <c r="EO688" s="187"/>
      <c r="EP688" s="187"/>
      <c r="EQ688" s="187"/>
      <c r="ER688" s="187"/>
      <c r="ES688" s="187"/>
      <c r="ET688" s="187"/>
      <c r="EU688" s="187"/>
      <c r="EV688" s="187"/>
      <c r="EW688" s="187"/>
      <c r="EX688" s="187"/>
      <c r="EY688" s="187"/>
      <c r="EZ688" s="187"/>
      <c r="FA688" s="187"/>
      <c r="FB688" s="187"/>
      <c r="FC688" s="187"/>
      <c r="FD688" s="187"/>
      <c r="FE688" s="187"/>
      <c r="FF688" s="187"/>
      <c r="FG688" s="187"/>
      <c r="FH688" s="187"/>
      <c r="FI688" s="187"/>
      <c r="FJ688" s="187"/>
      <c r="FK688" s="187"/>
      <c r="FL688" s="187"/>
      <c r="FM688" s="187"/>
      <c r="FN688" s="187"/>
      <c r="FO688" s="187"/>
      <c r="FP688" s="187"/>
      <c r="FQ688" s="187"/>
      <c r="FR688" s="187"/>
      <c r="FS688" s="187"/>
      <c r="FT688" s="187"/>
      <c r="FU688" s="187"/>
      <c r="FV688" s="187"/>
      <c r="FW688" s="187"/>
      <c r="FX688" s="187"/>
      <c r="FY688" s="187"/>
      <c r="FZ688" s="187"/>
      <c r="GA688" s="187"/>
      <c r="GB688" s="187"/>
      <c r="GC688" s="187"/>
      <c r="GD688" s="187"/>
      <c r="GE688" s="187"/>
      <c r="GF688" s="187"/>
      <c r="GG688" s="187"/>
      <c r="GH688" s="187"/>
      <c r="GI688" s="187"/>
      <c r="GJ688" s="187"/>
      <c r="GK688" s="187"/>
      <c r="GL688" s="187"/>
      <c r="GM688" s="187"/>
      <c r="GN688" s="187"/>
      <c r="GO688" s="187"/>
      <c r="GP688" s="187"/>
      <c r="GQ688" s="187"/>
      <c r="GR688" s="187"/>
      <c r="GS688" s="187"/>
      <c r="GT688" s="187"/>
      <c r="GU688" s="187"/>
      <c r="GV688" s="187"/>
      <c r="GW688" s="187"/>
      <c r="GX688" s="187"/>
      <c r="GY688" s="187"/>
      <c r="GZ688" s="187"/>
      <c r="HA688" s="187"/>
      <c r="HB688" s="187"/>
      <c r="HC688" s="187"/>
      <c r="HD688" s="187"/>
      <c r="HE688" s="187"/>
      <c r="HF688" s="187"/>
      <c r="HG688" s="187"/>
      <c r="HH688" s="187"/>
      <c r="HI688" s="187"/>
      <c r="HJ688" s="187"/>
      <c r="HK688" s="187"/>
      <c r="HL688" s="187"/>
      <c r="HM688" s="187"/>
      <c r="HN688" s="187"/>
      <c r="HO688" s="187"/>
      <c r="HP688" s="187"/>
      <c r="HQ688" s="187"/>
      <c r="HR688" s="187"/>
      <c r="HS688" s="187"/>
      <c r="HT688" s="187"/>
      <c r="HU688" s="187"/>
      <c r="HV688" s="187"/>
      <c r="HW688" s="187"/>
      <c r="HX688" s="187"/>
      <c r="HY688" s="187"/>
      <c r="HZ688" s="187"/>
      <c r="IA688" s="187"/>
      <c r="IB688" s="187"/>
    </row>
    <row r="689" spans="1:236" ht="13.15" customHeight="1">
      <c r="A689" s="412"/>
      <c r="C689" s="446"/>
      <c r="D689" s="193"/>
      <c r="E689" s="187"/>
      <c r="F689" s="187"/>
      <c r="G689" s="187"/>
      <c r="H689" s="187"/>
      <c r="I689" s="187"/>
      <c r="J689" s="187"/>
      <c r="K689" s="187"/>
      <c r="L689" s="187"/>
      <c r="M689" s="447"/>
      <c r="AA689" s="187"/>
      <c r="AB689" s="187"/>
      <c r="AC689" s="187"/>
      <c r="AD689" s="187"/>
      <c r="AE689" s="187"/>
      <c r="AF689" s="187"/>
      <c r="AG689" s="187"/>
      <c r="AH689" s="187"/>
      <c r="AI689" s="187"/>
      <c r="AJ689" s="187"/>
      <c r="AK689" s="187"/>
      <c r="AL689" s="187"/>
      <c r="AM689" s="187"/>
      <c r="AN689" s="187"/>
      <c r="AO689" s="187"/>
      <c r="AP689" s="187"/>
      <c r="AQ689" s="187"/>
      <c r="AR689" s="187"/>
      <c r="AS689" s="187"/>
      <c r="AT689" s="187"/>
      <c r="AU689" s="187"/>
      <c r="AV689" s="187"/>
      <c r="AW689" s="187"/>
      <c r="AX689" s="187"/>
      <c r="AY689" s="187"/>
      <c r="AZ689" s="187"/>
      <c r="BA689" s="187"/>
      <c r="BB689" s="187"/>
      <c r="BC689" s="187"/>
      <c r="BD689" s="187"/>
      <c r="BE689" s="187"/>
      <c r="BF689" s="187"/>
      <c r="BG689" s="187"/>
      <c r="BH689" s="187"/>
      <c r="BI689" s="187"/>
      <c r="BJ689" s="187"/>
      <c r="BK689" s="187"/>
      <c r="BL689" s="187"/>
      <c r="BM689" s="187"/>
      <c r="BN689" s="187"/>
      <c r="BO689" s="187"/>
      <c r="BP689" s="187"/>
      <c r="BQ689" s="187"/>
      <c r="BR689" s="187"/>
      <c r="BS689" s="187"/>
      <c r="BT689" s="187"/>
      <c r="BU689" s="187"/>
      <c r="BV689" s="187"/>
      <c r="BW689" s="187"/>
      <c r="BX689" s="187"/>
      <c r="BY689" s="187"/>
      <c r="BZ689" s="187"/>
      <c r="CA689" s="187"/>
      <c r="CB689" s="187"/>
      <c r="CC689" s="187"/>
      <c r="CD689" s="187"/>
      <c r="CE689" s="187"/>
      <c r="CF689" s="187"/>
      <c r="CG689" s="187"/>
      <c r="CH689" s="187"/>
      <c r="CI689" s="187"/>
      <c r="CJ689" s="187"/>
      <c r="CK689" s="187"/>
      <c r="CL689" s="187"/>
      <c r="CM689" s="187"/>
      <c r="CN689" s="187"/>
      <c r="CO689" s="187"/>
      <c r="CP689" s="187"/>
      <c r="CQ689" s="187"/>
      <c r="CR689" s="187"/>
      <c r="CS689" s="187"/>
      <c r="CT689" s="187"/>
      <c r="CU689" s="187"/>
      <c r="CV689" s="187"/>
      <c r="CW689" s="187"/>
      <c r="CX689" s="187"/>
      <c r="CY689" s="187"/>
      <c r="CZ689" s="187"/>
      <c r="DA689" s="187"/>
      <c r="DB689" s="187"/>
      <c r="DC689" s="187"/>
      <c r="DD689" s="187"/>
      <c r="DE689" s="187"/>
      <c r="DF689" s="187"/>
      <c r="DG689" s="187"/>
      <c r="DH689" s="187"/>
      <c r="DI689" s="187"/>
      <c r="DJ689" s="187"/>
      <c r="DK689" s="187"/>
      <c r="DL689" s="187"/>
      <c r="DM689" s="187"/>
      <c r="DN689" s="187"/>
      <c r="DO689" s="187"/>
      <c r="DP689" s="187"/>
      <c r="DQ689" s="187"/>
      <c r="DR689" s="187"/>
      <c r="DS689" s="187"/>
      <c r="DT689" s="187"/>
      <c r="DU689" s="187"/>
      <c r="DV689" s="187"/>
      <c r="DW689" s="187"/>
      <c r="DX689" s="187"/>
      <c r="DY689" s="187"/>
      <c r="DZ689" s="187"/>
      <c r="EA689" s="187"/>
      <c r="EB689" s="187"/>
      <c r="EC689" s="187"/>
      <c r="ED689" s="187"/>
      <c r="EE689" s="187"/>
      <c r="EF689" s="187"/>
      <c r="EG689" s="187"/>
      <c r="EH689" s="187"/>
      <c r="EI689" s="187"/>
      <c r="EJ689" s="187"/>
      <c r="EK689" s="187"/>
      <c r="EL689" s="187"/>
      <c r="EM689" s="187"/>
      <c r="EN689" s="187"/>
      <c r="EO689" s="187"/>
      <c r="EP689" s="187"/>
      <c r="EQ689" s="187"/>
      <c r="ER689" s="187"/>
      <c r="ES689" s="187"/>
      <c r="ET689" s="187"/>
      <c r="EU689" s="187"/>
      <c r="EV689" s="187"/>
      <c r="EW689" s="187"/>
      <c r="EX689" s="187"/>
      <c r="EY689" s="187"/>
      <c r="EZ689" s="187"/>
      <c r="FA689" s="187"/>
      <c r="FB689" s="187"/>
      <c r="FC689" s="187"/>
      <c r="FD689" s="187"/>
      <c r="FE689" s="187"/>
      <c r="FF689" s="187"/>
      <c r="FG689" s="187"/>
      <c r="FH689" s="187"/>
      <c r="FI689" s="187"/>
      <c r="FJ689" s="187"/>
      <c r="FK689" s="187"/>
      <c r="FL689" s="187"/>
      <c r="FM689" s="187"/>
      <c r="FN689" s="187"/>
      <c r="FO689" s="187"/>
      <c r="FP689" s="187"/>
      <c r="FQ689" s="187"/>
      <c r="FR689" s="187"/>
      <c r="FS689" s="187"/>
      <c r="FT689" s="187"/>
      <c r="FU689" s="187"/>
      <c r="FV689" s="187"/>
      <c r="FW689" s="187"/>
      <c r="FX689" s="187"/>
      <c r="FY689" s="187"/>
      <c r="FZ689" s="187"/>
      <c r="GA689" s="187"/>
      <c r="GB689" s="187"/>
      <c r="GC689" s="187"/>
      <c r="GD689" s="187"/>
      <c r="GE689" s="187"/>
      <c r="GF689" s="187"/>
      <c r="GG689" s="187"/>
      <c r="GH689" s="187"/>
      <c r="GI689" s="187"/>
      <c r="GJ689" s="187"/>
      <c r="GK689" s="187"/>
      <c r="GL689" s="187"/>
      <c r="GM689" s="187"/>
      <c r="GN689" s="187"/>
      <c r="GO689" s="187"/>
      <c r="GP689" s="187"/>
      <c r="GQ689" s="187"/>
      <c r="GR689" s="187"/>
      <c r="GS689" s="187"/>
      <c r="GT689" s="187"/>
      <c r="GU689" s="187"/>
      <c r="GV689" s="187"/>
      <c r="GW689" s="187"/>
      <c r="GX689" s="187"/>
      <c r="GY689" s="187"/>
      <c r="GZ689" s="187"/>
      <c r="HA689" s="187"/>
      <c r="HB689" s="187"/>
      <c r="HC689" s="187"/>
      <c r="HD689" s="187"/>
      <c r="HE689" s="187"/>
      <c r="HF689" s="187"/>
      <c r="HG689" s="187"/>
      <c r="HH689" s="187"/>
      <c r="HI689" s="187"/>
      <c r="HJ689" s="187"/>
      <c r="HK689" s="187"/>
      <c r="HL689" s="187"/>
      <c r="HM689" s="187"/>
      <c r="HN689" s="187"/>
      <c r="HO689" s="187"/>
      <c r="HP689" s="187"/>
      <c r="HQ689" s="187"/>
      <c r="HR689" s="187"/>
      <c r="HS689" s="187"/>
      <c r="HT689" s="187"/>
      <c r="HU689" s="187"/>
      <c r="HV689" s="187"/>
      <c r="HW689" s="187"/>
      <c r="HX689" s="187"/>
      <c r="HY689" s="187"/>
      <c r="HZ689" s="187"/>
      <c r="IA689" s="187"/>
      <c r="IB689" s="187"/>
    </row>
    <row r="690" spans="1:236" ht="13.15" customHeight="1">
      <c r="A690" s="412"/>
      <c r="C690" s="446"/>
      <c r="D690" s="193"/>
      <c r="E690" s="187"/>
      <c r="F690" s="187"/>
      <c r="G690" s="187"/>
      <c r="H690" s="187"/>
      <c r="I690" s="187"/>
      <c r="J690" s="187"/>
      <c r="K690" s="187"/>
      <c r="L690" s="187"/>
      <c r="M690" s="447"/>
      <c r="AA690" s="187"/>
      <c r="AB690" s="187"/>
      <c r="AC690" s="187"/>
      <c r="AD690" s="187"/>
      <c r="AE690" s="187"/>
      <c r="AF690" s="187"/>
      <c r="AG690" s="187"/>
      <c r="AH690" s="187"/>
      <c r="AI690" s="187"/>
      <c r="AJ690" s="187"/>
      <c r="AK690" s="187"/>
      <c r="AL690" s="187"/>
      <c r="AM690" s="187"/>
      <c r="AN690" s="187"/>
      <c r="AO690" s="187"/>
      <c r="AP690" s="187"/>
      <c r="AQ690" s="187"/>
      <c r="AR690" s="187"/>
      <c r="AS690" s="187"/>
      <c r="AT690" s="187"/>
      <c r="AU690" s="187"/>
      <c r="AV690" s="187"/>
      <c r="AW690" s="187"/>
      <c r="AX690" s="187"/>
      <c r="AY690" s="187"/>
      <c r="AZ690" s="187"/>
      <c r="BA690" s="187"/>
      <c r="BB690" s="187"/>
      <c r="BC690" s="187"/>
      <c r="BD690" s="187"/>
      <c r="BE690" s="187"/>
      <c r="BF690" s="187"/>
      <c r="BG690" s="187"/>
      <c r="BH690" s="187"/>
      <c r="BI690" s="187"/>
      <c r="BJ690" s="187"/>
      <c r="BK690" s="187"/>
      <c r="BL690" s="187"/>
      <c r="BM690" s="187"/>
      <c r="BN690" s="187"/>
      <c r="BO690" s="187"/>
      <c r="BP690" s="187"/>
      <c r="BQ690" s="187"/>
      <c r="BR690" s="187"/>
      <c r="BS690" s="187"/>
      <c r="BT690" s="187"/>
      <c r="BU690" s="187"/>
      <c r="BV690" s="187"/>
      <c r="BW690" s="187"/>
      <c r="BX690" s="187"/>
      <c r="BY690" s="187"/>
      <c r="BZ690" s="187"/>
      <c r="CA690" s="187"/>
      <c r="CB690" s="187"/>
      <c r="CC690" s="187"/>
      <c r="CD690" s="187"/>
      <c r="CE690" s="187"/>
      <c r="CF690" s="187"/>
      <c r="CG690" s="187"/>
      <c r="CH690" s="187"/>
      <c r="CI690" s="187"/>
      <c r="CJ690" s="187"/>
      <c r="CK690" s="187"/>
      <c r="CL690" s="187"/>
      <c r="CM690" s="187"/>
      <c r="CN690" s="187"/>
      <c r="CO690" s="187"/>
      <c r="CP690" s="187"/>
      <c r="CQ690" s="187"/>
      <c r="CR690" s="187"/>
      <c r="CS690" s="187"/>
      <c r="CT690" s="187"/>
      <c r="CU690" s="187"/>
      <c r="CV690" s="187"/>
      <c r="CW690" s="187"/>
      <c r="CX690" s="187"/>
      <c r="CY690" s="187"/>
      <c r="CZ690" s="187"/>
      <c r="DA690" s="187"/>
      <c r="DB690" s="187"/>
      <c r="DC690" s="187"/>
      <c r="DD690" s="187"/>
      <c r="DE690" s="187"/>
      <c r="DF690" s="187"/>
      <c r="DG690" s="187"/>
      <c r="DH690" s="187"/>
      <c r="DI690" s="187"/>
      <c r="DJ690" s="187"/>
      <c r="DK690" s="187"/>
      <c r="DL690" s="187"/>
      <c r="DM690" s="187"/>
      <c r="DN690" s="187"/>
      <c r="DO690" s="187"/>
      <c r="DP690" s="187"/>
      <c r="DQ690" s="187"/>
      <c r="DR690" s="187"/>
      <c r="DS690" s="187"/>
      <c r="DT690" s="187"/>
      <c r="DU690" s="187"/>
      <c r="DV690" s="187"/>
      <c r="DW690" s="187"/>
      <c r="DX690" s="187"/>
      <c r="DY690" s="187"/>
      <c r="DZ690" s="187"/>
      <c r="EA690" s="187"/>
      <c r="EB690" s="187"/>
      <c r="EC690" s="187"/>
      <c r="ED690" s="187"/>
      <c r="EE690" s="187"/>
      <c r="EF690" s="187"/>
      <c r="EG690" s="187"/>
      <c r="EH690" s="187"/>
      <c r="EI690" s="187"/>
      <c r="EJ690" s="187"/>
      <c r="EK690" s="187"/>
      <c r="EL690" s="187"/>
      <c r="EM690" s="187"/>
      <c r="EN690" s="187"/>
      <c r="EO690" s="187"/>
      <c r="EP690" s="187"/>
      <c r="EQ690" s="187"/>
      <c r="ER690" s="187"/>
      <c r="ES690" s="187"/>
      <c r="ET690" s="187"/>
      <c r="EU690" s="187"/>
      <c r="EV690" s="187"/>
      <c r="EW690" s="187"/>
      <c r="EX690" s="187"/>
      <c r="EY690" s="187"/>
      <c r="EZ690" s="187"/>
      <c r="FA690" s="187"/>
      <c r="FB690" s="187"/>
      <c r="FC690" s="187"/>
      <c r="FD690" s="187"/>
      <c r="FE690" s="187"/>
      <c r="FF690" s="187"/>
      <c r="FG690" s="187"/>
      <c r="FH690" s="187"/>
      <c r="FI690" s="187"/>
      <c r="FJ690" s="187"/>
      <c r="FK690" s="187"/>
      <c r="FL690" s="187"/>
      <c r="FM690" s="187"/>
      <c r="FN690" s="187"/>
      <c r="FO690" s="187"/>
      <c r="FP690" s="187"/>
      <c r="FQ690" s="187"/>
      <c r="FR690" s="187"/>
      <c r="FS690" s="187"/>
      <c r="FT690" s="187"/>
      <c r="FU690" s="187"/>
      <c r="FV690" s="187"/>
      <c r="FW690" s="187"/>
      <c r="FX690" s="187"/>
      <c r="FY690" s="187"/>
      <c r="FZ690" s="187"/>
      <c r="GA690" s="187"/>
      <c r="GB690" s="187"/>
      <c r="GC690" s="187"/>
      <c r="GD690" s="187"/>
      <c r="GE690" s="187"/>
      <c r="GF690" s="187"/>
      <c r="GG690" s="187"/>
      <c r="GH690" s="187"/>
      <c r="GI690" s="187"/>
      <c r="GJ690" s="187"/>
      <c r="GK690" s="187"/>
      <c r="GL690" s="187"/>
      <c r="GM690" s="187"/>
      <c r="GN690" s="187"/>
      <c r="GO690" s="187"/>
      <c r="GP690" s="187"/>
      <c r="GQ690" s="187"/>
      <c r="GR690" s="187"/>
      <c r="GS690" s="187"/>
      <c r="GT690" s="187"/>
      <c r="GU690" s="187"/>
      <c r="GV690" s="187"/>
      <c r="GW690" s="187"/>
      <c r="GX690" s="187"/>
      <c r="GY690" s="187"/>
      <c r="GZ690" s="187"/>
      <c r="HA690" s="187"/>
      <c r="HB690" s="187"/>
      <c r="HC690" s="187"/>
      <c r="HD690" s="187"/>
      <c r="HE690" s="187"/>
      <c r="HF690" s="187"/>
      <c r="HG690" s="187"/>
      <c r="HH690" s="187"/>
      <c r="HI690" s="187"/>
      <c r="HJ690" s="187"/>
      <c r="HK690" s="187"/>
      <c r="HL690" s="187"/>
      <c r="HM690" s="187"/>
      <c r="HN690" s="187"/>
      <c r="HO690" s="187"/>
      <c r="HP690" s="187"/>
      <c r="HQ690" s="187"/>
      <c r="HR690" s="187"/>
      <c r="HS690" s="187"/>
      <c r="HT690" s="187"/>
      <c r="HU690" s="187"/>
      <c r="HV690" s="187"/>
      <c r="HW690" s="187"/>
      <c r="HX690" s="187"/>
      <c r="HY690" s="187"/>
      <c r="HZ690" s="187"/>
      <c r="IA690" s="187"/>
      <c r="IB690" s="187"/>
    </row>
    <row r="691" spans="1:236" ht="13.15" customHeight="1">
      <c r="A691" s="412"/>
      <c r="C691" s="446"/>
      <c r="D691" s="193"/>
      <c r="E691" s="187"/>
      <c r="F691" s="187"/>
      <c r="G691" s="187"/>
      <c r="H691" s="187"/>
      <c r="I691" s="187"/>
      <c r="J691" s="187"/>
      <c r="K691" s="187"/>
      <c r="L691" s="187"/>
      <c r="M691" s="447"/>
      <c r="AA691" s="187"/>
      <c r="AB691" s="187"/>
      <c r="AC691" s="187"/>
      <c r="AD691" s="187"/>
      <c r="AE691" s="187"/>
      <c r="AF691" s="187"/>
      <c r="AG691" s="187"/>
      <c r="AH691" s="187"/>
      <c r="AI691" s="187"/>
      <c r="AJ691" s="187"/>
      <c r="AK691" s="187"/>
      <c r="AL691" s="187"/>
      <c r="AM691" s="187"/>
      <c r="AN691" s="187"/>
      <c r="AO691" s="187"/>
      <c r="AP691" s="187"/>
      <c r="AQ691" s="187"/>
      <c r="AR691" s="187"/>
      <c r="AS691" s="187"/>
      <c r="AT691" s="187"/>
      <c r="AU691" s="187"/>
      <c r="AV691" s="187"/>
      <c r="AW691" s="187"/>
      <c r="AX691" s="187"/>
      <c r="AY691" s="187"/>
      <c r="AZ691" s="187"/>
      <c r="BA691" s="187"/>
      <c r="BB691" s="187"/>
      <c r="BC691" s="187"/>
      <c r="BD691" s="187"/>
      <c r="BE691" s="187"/>
      <c r="BF691" s="187"/>
      <c r="BG691" s="187"/>
      <c r="BH691" s="187"/>
      <c r="BI691" s="187"/>
      <c r="BJ691" s="187"/>
      <c r="BK691" s="187"/>
      <c r="BL691" s="187"/>
      <c r="BM691" s="187"/>
      <c r="BN691" s="187"/>
      <c r="BO691" s="187"/>
      <c r="BP691" s="187"/>
      <c r="BQ691" s="187"/>
      <c r="BR691" s="187"/>
      <c r="BS691" s="187"/>
      <c r="BT691" s="187"/>
      <c r="BU691" s="187"/>
      <c r="BV691" s="187"/>
      <c r="BW691" s="187"/>
      <c r="BX691" s="187"/>
      <c r="BY691" s="187"/>
      <c r="BZ691" s="187"/>
      <c r="CA691" s="187"/>
      <c r="CB691" s="187"/>
      <c r="CC691" s="187"/>
      <c r="CD691" s="187"/>
      <c r="CE691" s="187"/>
      <c r="CF691" s="187"/>
      <c r="CG691" s="187"/>
      <c r="CH691" s="187"/>
      <c r="CI691" s="187"/>
      <c r="CJ691" s="187"/>
      <c r="CK691" s="187"/>
      <c r="CL691" s="187"/>
      <c r="CM691" s="187"/>
      <c r="CN691" s="187"/>
      <c r="CO691" s="187"/>
      <c r="CP691" s="187"/>
      <c r="CQ691" s="187"/>
      <c r="CR691" s="187"/>
      <c r="CS691" s="187"/>
      <c r="CT691" s="187"/>
      <c r="CU691" s="187"/>
      <c r="CV691" s="187"/>
      <c r="CW691" s="187"/>
      <c r="CX691" s="187"/>
      <c r="CY691" s="187"/>
      <c r="CZ691" s="187"/>
      <c r="DA691" s="187"/>
      <c r="DB691" s="187"/>
      <c r="DC691" s="187"/>
      <c r="DD691" s="187"/>
      <c r="DE691" s="187"/>
      <c r="DF691" s="187"/>
      <c r="DG691" s="187"/>
      <c r="DH691" s="187"/>
      <c r="DI691" s="187"/>
      <c r="DJ691" s="187"/>
      <c r="DK691" s="187"/>
      <c r="DL691" s="187"/>
      <c r="DM691" s="187"/>
      <c r="DN691" s="187"/>
      <c r="DO691" s="187"/>
      <c r="DP691" s="187"/>
      <c r="DQ691" s="187"/>
      <c r="DR691" s="187"/>
      <c r="DS691" s="187"/>
      <c r="DT691" s="187"/>
      <c r="DU691" s="187"/>
      <c r="DV691" s="187"/>
      <c r="DW691" s="187"/>
      <c r="DX691" s="187"/>
      <c r="DY691" s="187"/>
      <c r="DZ691" s="187"/>
      <c r="EA691" s="187"/>
      <c r="EB691" s="187"/>
      <c r="EC691" s="187"/>
      <c r="ED691" s="187"/>
      <c r="EE691" s="187"/>
      <c r="EF691" s="187"/>
      <c r="EG691" s="187"/>
      <c r="EH691" s="187"/>
      <c r="EI691" s="187"/>
      <c r="EJ691" s="187"/>
      <c r="EK691" s="187"/>
      <c r="EL691" s="187"/>
      <c r="EM691" s="187"/>
      <c r="EN691" s="187"/>
      <c r="EO691" s="187"/>
      <c r="EP691" s="187"/>
      <c r="EQ691" s="187"/>
      <c r="ER691" s="187"/>
      <c r="ES691" s="187"/>
      <c r="ET691" s="187"/>
      <c r="EU691" s="187"/>
      <c r="EV691" s="187"/>
      <c r="EW691" s="187"/>
      <c r="EX691" s="187"/>
      <c r="EY691" s="187"/>
      <c r="EZ691" s="187"/>
      <c r="FA691" s="187"/>
      <c r="FB691" s="187"/>
      <c r="FC691" s="187"/>
      <c r="FD691" s="187"/>
      <c r="FE691" s="187"/>
      <c r="FF691" s="187"/>
      <c r="FG691" s="187"/>
      <c r="FH691" s="187"/>
      <c r="FI691" s="187"/>
      <c r="FJ691" s="187"/>
      <c r="FK691" s="187"/>
      <c r="FL691" s="187"/>
      <c r="FM691" s="187"/>
      <c r="FN691" s="187"/>
      <c r="FO691" s="187"/>
      <c r="FP691" s="187"/>
      <c r="FQ691" s="187"/>
      <c r="FR691" s="187"/>
      <c r="FS691" s="187"/>
      <c r="FT691" s="187"/>
      <c r="FU691" s="187"/>
      <c r="FV691" s="187"/>
      <c r="FW691" s="187"/>
      <c r="FX691" s="187"/>
      <c r="FY691" s="187"/>
      <c r="FZ691" s="187"/>
      <c r="GA691" s="187"/>
      <c r="GB691" s="187"/>
      <c r="GC691" s="187"/>
      <c r="GD691" s="187"/>
      <c r="GE691" s="187"/>
      <c r="GF691" s="187"/>
      <c r="GG691" s="187"/>
      <c r="GH691" s="187"/>
      <c r="GI691" s="187"/>
      <c r="GJ691" s="187"/>
      <c r="GK691" s="187"/>
      <c r="GL691" s="187"/>
      <c r="GM691" s="187"/>
      <c r="GN691" s="187"/>
      <c r="GO691" s="187"/>
      <c r="GP691" s="187"/>
      <c r="GQ691" s="187"/>
      <c r="GR691" s="187"/>
      <c r="GS691" s="187"/>
      <c r="GT691" s="187"/>
      <c r="GU691" s="187"/>
      <c r="GV691" s="187"/>
      <c r="GW691" s="187"/>
      <c r="GX691" s="187"/>
      <c r="GY691" s="187"/>
      <c r="GZ691" s="187"/>
      <c r="HA691" s="187"/>
      <c r="HB691" s="187"/>
      <c r="HC691" s="187"/>
      <c r="HD691" s="187"/>
      <c r="HE691" s="187"/>
      <c r="HF691" s="187"/>
      <c r="HG691" s="187"/>
      <c r="HH691" s="187"/>
      <c r="HI691" s="187"/>
      <c r="HJ691" s="187"/>
      <c r="HK691" s="187"/>
      <c r="HL691" s="187"/>
      <c r="HM691" s="187"/>
      <c r="HN691" s="187"/>
      <c r="HO691" s="187"/>
      <c r="HP691" s="187"/>
      <c r="HQ691" s="187"/>
      <c r="HR691" s="187"/>
      <c r="HS691" s="187"/>
      <c r="HT691" s="187"/>
      <c r="HU691" s="187"/>
      <c r="HV691" s="187"/>
      <c r="HW691" s="187"/>
      <c r="HX691" s="187"/>
      <c r="HY691" s="187"/>
      <c r="HZ691" s="187"/>
      <c r="IA691" s="187"/>
      <c r="IB691" s="187"/>
    </row>
    <row r="692" spans="1:236" ht="13.15" customHeight="1">
      <c r="A692" s="412"/>
      <c r="C692" s="446"/>
      <c r="D692" s="193"/>
      <c r="E692" s="187"/>
      <c r="F692" s="187"/>
      <c r="G692" s="187"/>
      <c r="H692" s="187"/>
      <c r="I692" s="187"/>
      <c r="J692" s="187"/>
      <c r="K692" s="187"/>
      <c r="L692" s="187"/>
      <c r="M692" s="447"/>
      <c r="AA692" s="187"/>
      <c r="AB692" s="187"/>
      <c r="AC692" s="187"/>
      <c r="AD692" s="187"/>
      <c r="AE692" s="187"/>
      <c r="AF692" s="187"/>
      <c r="AG692" s="187"/>
      <c r="AH692" s="187"/>
      <c r="AI692" s="187"/>
      <c r="AJ692" s="187"/>
      <c r="AK692" s="187"/>
      <c r="AL692" s="187"/>
      <c r="AM692" s="187"/>
      <c r="AN692" s="187"/>
      <c r="AO692" s="187"/>
      <c r="AP692" s="187"/>
      <c r="AQ692" s="187"/>
      <c r="AR692" s="187"/>
      <c r="AS692" s="187"/>
      <c r="AT692" s="187"/>
      <c r="AU692" s="187"/>
      <c r="AV692" s="187"/>
      <c r="AW692" s="187"/>
      <c r="AX692" s="187"/>
      <c r="AY692" s="187"/>
      <c r="AZ692" s="187"/>
      <c r="BA692" s="187"/>
      <c r="BB692" s="187"/>
      <c r="BC692" s="187"/>
      <c r="BD692" s="187"/>
      <c r="BE692" s="187"/>
      <c r="BF692" s="187"/>
      <c r="BG692" s="187"/>
      <c r="BH692" s="187"/>
      <c r="BI692" s="187"/>
      <c r="BJ692" s="187"/>
      <c r="BK692" s="187"/>
      <c r="BL692" s="187"/>
      <c r="BM692" s="187"/>
      <c r="BN692" s="187"/>
      <c r="BO692" s="187"/>
      <c r="BP692" s="187"/>
      <c r="BQ692" s="187"/>
      <c r="BR692" s="187"/>
      <c r="BS692" s="187"/>
      <c r="BT692" s="187"/>
      <c r="BU692" s="187"/>
      <c r="BV692" s="187"/>
      <c r="BW692" s="187"/>
      <c r="BX692" s="187"/>
      <c r="BY692" s="187"/>
      <c r="BZ692" s="187"/>
      <c r="CA692" s="187"/>
      <c r="CB692" s="187"/>
      <c r="CC692" s="187"/>
      <c r="CD692" s="187"/>
      <c r="CE692" s="187"/>
      <c r="CF692" s="187"/>
      <c r="CG692" s="187"/>
      <c r="CH692" s="187"/>
      <c r="CI692" s="187"/>
      <c r="CJ692" s="187"/>
      <c r="CK692" s="187"/>
      <c r="CL692" s="187"/>
      <c r="CM692" s="187"/>
      <c r="CN692" s="187"/>
      <c r="CO692" s="187"/>
      <c r="CP692" s="187"/>
      <c r="CQ692" s="187"/>
      <c r="CR692" s="187"/>
      <c r="CS692" s="187"/>
      <c r="CT692" s="187"/>
      <c r="CU692" s="187"/>
      <c r="CV692" s="187"/>
      <c r="CW692" s="187"/>
      <c r="CX692" s="187"/>
      <c r="CY692" s="187"/>
      <c r="CZ692" s="187"/>
      <c r="DA692" s="187"/>
      <c r="DB692" s="187"/>
      <c r="DC692" s="187"/>
      <c r="DD692" s="187"/>
      <c r="DE692" s="187"/>
      <c r="DF692" s="187"/>
      <c r="DG692" s="187"/>
      <c r="DH692" s="187"/>
      <c r="DI692" s="187"/>
      <c r="DJ692" s="187"/>
      <c r="DK692" s="187"/>
      <c r="DL692" s="187"/>
      <c r="DM692" s="187"/>
      <c r="DN692" s="187"/>
      <c r="DO692" s="187"/>
      <c r="DP692" s="187"/>
      <c r="DQ692" s="187"/>
      <c r="DR692" s="187"/>
      <c r="DS692" s="187"/>
      <c r="DT692" s="187"/>
      <c r="DU692" s="187"/>
      <c r="DV692" s="187"/>
      <c r="DW692" s="187"/>
      <c r="DX692" s="187"/>
      <c r="DY692" s="187"/>
      <c r="DZ692" s="187"/>
      <c r="EA692" s="187"/>
      <c r="EB692" s="187"/>
      <c r="EC692" s="187"/>
      <c r="ED692" s="187"/>
      <c r="EE692" s="187"/>
      <c r="EF692" s="187"/>
      <c r="EG692" s="187"/>
      <c r="EH692" s="187"/>
      <c r="EI692" s="187"/>
      <c r="EJ692" s="187"/>
      <c r="EK692" s="187"/>
      <c r="EL692" s="187"/>
      <c r="EM692" s="187"/>
      <c r="EN692" s="187"/>
      <c r="EO692" s="187"/>
      <c r="EP692" s="187"/>
      <c r="EQ692" s="187"/>
      <c r="ER692" s="187"/>
      <c r="ES692" s="187"/>
      <c r="ET692" s="187"/>
      <c r="EU692" s="187"/>
      <c r="EV692" s="187"/>
      <c r="EW692" s="187"/>
      <c r="EX692" s="187"/>
      <c r="EY692" s="187"/>
      <c r="EZ692" s="187"/>
      <c r="FA692" s="187"/>
      <c r="FB692" s="187"/>
      <c r="FC692" s="187"/>
      <c r="FD692" s="187"/>
      <c r="FE692" s="187"/>
      <c r="FF692" s="187"/>
      <c r="FG692" s="187"/>
      <c r="FH692" s="187"/>
      <c r="FI692" s="187"/>
      <c r="FJ692" s="187"/>
      <c r="FK692" s="187"/>
      <c r="FL692" s="187"/>
      <c r="FM692" s="187"/>
      <c r="FN692" s="187"/>
      <c r="FO692" s="187"/>
      <c r="FP692" s="187"/>
      <c r="FQ692" s="187"/>
      <c r="FR692" s="187"/>
      <c r="FS692" s="187"/>
      <c r="FT692" s="187"/>
      <c r="FU692" s="187"/>
      <c r="FV692" s="187"/>
      <c r="FW692" s="187"/>
      <c r="FX692" s="187"/>
      <c r="FY692" s="187"/>
      <c r="FZ692" s="187"/>
      <c r="GA692" s="187"/>
      <c r="GB692" s="187"/>
      <c r="GC692" s="187"/>
      <c r="GD692" s="187"/>
      <c r="GE692" s="187"/>
      <c r="GF692" s="187"/>
      <c r="GG692" s="187"/>
      <c r="GH692" s="187"/>
      <c r="GI692" s="187"/>
      <c r="GJ692" s="187"/>
      <c r="GK692" s="187"/>
      <c r="GL692" s="187"/>
      <c r="GM692" s="187"/>
      <c r="GN692" s="187"/>
      <c r="GO692" s="187"/>
      <c r="GP692" s="187"/>
      <c r="GQ692" s="187"/>
      <c r="GR692" s="187"/>
      <c r="GS692" s="187"/>
      <c r="GT692" s="187"/>
      <c r="GU692" s="187"/>
      <c r="GV692" s="187"/>
      <c r="GW692" s="187"/>
      <c r="GX692" s="187"/>
      <c r="GY692" s="187"/>
      <c r="GZ692" s="187"/>
      <c r="HA692" s="187"/>
      <c r="HB692" s="187"/>
      <c r="HC692" s="187"/>
      <c r="HD692" s="187"/>
      <c r="HE692" s="187"/>
      <c r="HF692" s="187"/>
      <c r="HG692" s="187"/>
      <c r="HH692" s="187"/>
      <c r="HI692" s="187"/>
      <c r="HJ692" s="187"/>
      <c r="HK692" s="187"/>
      <c r="HL692" s="187"/>
      <c r="HM692" s="187"/>
      <c r="HN692" s="187"/>
      <c r="HO692" s="187"/>
      <c r="HP692" s="187"/>
      <c r="HQ692" s="187"/>
      <c r="HR692" s="187"/>
      <c r="HS692" s="187"/>
      <c r="HT692" s="187"/>
      <c r="HU692" s="187"/>
      <c r="HV692" s="187"/>
      <c r="HW692" s="187"/>
      <c r="HX692" s="187"/>
      <c r="HY692" s="187"/>
      <c r="HZ692" s="187"/>
      <c r="IA692" s="187"/>
      <c r="IB692" s="187"/>
    </row>
    <row r="693" spans="1:236" ht="13.15" customHeight="1">
      <c r="A693" s="412"/>
      <c r="C693" s="446"/>
      <c r="D693" s="193"/>
      <c r="E693" s="187"/>
      <c r="F693" s="187"/>
      <c r="G693" s="187"/>
      <c r="H693" s="187"/>
      <c r="I693" s="187"/>
      <c r="J693" s="187"/>
      <c r="K693" s="187"/>
      <c r="L693" s="187"/>
      <c r="M693" s="447"/>
      <c r="AA693" s="187"/>
      <c r="AB693" s="187"/>
      <c r="AC693" s="187"/>
      <c r="AD693" s="187"/>
      <c r="AE693" s="187"/>
      <c r="AF693" s="187"/>
      <c r="AG693" s="187"/>
      <c r="AH693" s="187"/>
      <c r="AI693" s="187"/>
      <c r="AJ693" s="187"/>
      <c r="AK693" s="187"/>
      <c r="AL693" s="187"/>
      <c r="AM693" s="187"/>
      <c r="AN693" s="187"/>
      <c r="AO693" s="187"/>
      <c r="AP693" s="187"/>
      <c r="AQ693" s="187"/>
      <c r="AR693" s="187"/>
      <c r="AS693" s="187"/>
      <c r="AT693" s="187"/>
      <c r="AU693" s="187"/>
      <c r="AV693" s="187"/>
      <c r="AW693" s="187"/>
      <c r="AX693" s="187"/>
      <c r="AY693" s="187"/>
      <c r="AZ693" s="187"/>
      <c r="BA693" s="187"/>
      <c r="BB693" s="187"/>
      <c r="BC693" s="187"/>
      <c r="BD693" s="187"/>
      <c r="BE693" s="187"/>
      <c r="BF693" s="187"/>
      <c r="BG693" s="187"/>
      <c r="BH693" s="187"/>
      <c r="BI693" s="187"/>
      <c r="BJ693" s="187"/>
      <c r="BK693" s="187"/>
      <c r="BL693" s="187"/>
      <c r="BM693" s="187"/>
      <c r="BN693" s="187"/>
      <c r="BO693" s="187"/>
      <c r="BP693" s="187"/>
      <c r="BQ693" s="187"/>
      <c r="BR693" s="187"/>
      <c r="BS693" s="187"/>
      <c r="BT693" s="187"/>
      <c r="BU693" s="187"/>
      <c r="BV693" s="187"/>
      <c r="BW693" s="187"/>
      <c r="BX693" s="187"/>
      <c r="BY693" s="187"/>
      <c r="BZ693" s="187"/>
      <c r="CA693" s="187"/>
      <c r="CB693" s="187"/>
      <c r="CC693" s="187"/>
      <c r="CD693" s="187"/>
      <c r="CE693" s="187"/>
      <c r="CF693" s="187"/>
      <c r="CG693" s="187"/>
      <c r="CH693" s="187"/>
      <c r="CI693" s="187"/>
      <c r="CJ693" s="187"/>
      <c r="CK693" s="187"/>
      <c r="CL693" s="187"/>
      <c r="CM693" s="187"/>
      <c r="CN693" s="187"/>
      <c r="CO693" s="187"/>
      <c r="CP693" s="187"/>
      <c r="CQ693" s="187"/>
      <c r="CR693" s="187"/>
      <c r="CS693" s="187"/>
      <c r="CT693" s="187"/>
      <c r="CU693" s="187"/>
      <c r="CV693" s="187"/>
      <c r="CW693" s="187"/>
      <c r="CX693" s="187"/>
      <c r="CY693" s="187"/>
      <c r="CZ693" s="187"/>
      <c r="DA693" s="187"/>
      <c r="DB693" s="187"/>
      <c r="DC693" s="187"/>
      <c r="DD693" s="187"/>
      <c r="DE693" s="187"/>
      <c r="DF693" s="187"/>
      <c r="DG693" s="187"/>
      <c r="DH693" s="187"/>
      <c r="DI693" s="187"/>
      <c r="DJ693" s="187"/>
      <c r="DK693" s="187"/>
      <c r="DL693" s="187"/>
      <c r="DM693" s="187"/>
      <c r="DN693" s="187"/>
      <c r="DO693" s="187"/>
      <c r="DP693" s="187"/>
      <c r="DQ693" s="187"/>
      <c r="DR693" s="187"/>
      <c r="DS693" s="187"/>
      <c r="DT693" s="187"/>
      <c r="DU693" s="187"/>
      <c r="DV693" s="187"/>
      <c r="DW693" s="187"/>
      <c r="DX693" s="187"/>
      <c r="DY693" s="187"/>
      <c r="DZ693" s="187"/>
      <c r="EA693" s="187"/>
      <c r="EB693" s="187"/>
      <c r="EC693" s="187"/>
      <c r="ED693" s="187"/>
      <c r="EE693" s="187"/>
      <c r="EF693" s="187"/>
      <c r="EG693" s="187"/>
      <c r="EH693" s="187"/>
      <c r="EI693" s="187"/>
      <c r="EJ693" s="187"/>
      <c r="EK693" s="187"/>
      <c r="EL693" s="187"/>
      <c r="EM693" s="187"/>
      <c r="EN693" s="187"/>
      <c r="EO693" s="187"/>
      <c r="EP693" s="187"/>
      <c r="EQ693" s="187"/>
      <c r="ER693" s="187"/>
      <c r="ES693" s="187"/>
      <c r="ET693" s="187"/>
      <c r="EU693" s="187"/>
      <c r="EV693" s="187"/>
      <c r="EW693" s="187"/>
      <c r="EX693" s="187"/>
      <c r="EY693" s="187"/>
      <c r="EZ693" s="187"/>
      <c r="FA693" s="187"/>
      <c r="FB693" s="187"/>
      <c r="FC693" s="187"/>
      <c r="FD693" s="187"/>
      <c r="FE693" s="187"/>
      <c r="FF693" s="187"/>
      <c r="FG693" s="187"/>
      <c r="FH693" s="187"/>
      <c r="FI693" s="187"/>
      <c r="FJ693" s="187"/>
      <c r="FK693" s="187"/>
      <c r="FL693" s="187"/>
      <c r="FM693" s="187"/>
      <c r="FN693" s="187"/>
      <c r="FO693" s="187"/>
      <c r="FP693" s="187"/>
      <c r="FQ693" s="187"/>
      <c r="FR693" s="187"/>
      <c r="FS693" s="187"/>
      <c r="FT693" s="187"/>
      <c r="FU693" s="187"/>
      <c r="FV693" s="187"/>
      <c r="FW693" s="187"/>
      <c r="FX693" s="187"/>
      <c r="FY693" s="187"/>
      <c r="FZ693" s="187"/>
      <c r="GA693" s="187"/>
      <c r="GB693" s="187"/>
      <c r="GC693" s="187"/>
      <c r="GD693" s="187"/>
      <c r="GE693" s="187"/>
      <c r="GF693" s="187"/>
      <c r="GG693" s="187"/>
      <c r="GH693" s="187"/>
      <c r="GI693" s="187"/>
      <c r="GJ693" s="187"/>
      <c r="GK693" s="187"/>
      <c r="GL693" s="187"/>
      <c r="GM693" s="187"/>
      <c r="GN693" s="187"/>
      <c r="GO693" s="187"/>
      <c r="GP693" s="187"/>
      <c r="GQ693" s="187"/>
      <c r="GR693" s="187"/>
      <c r="GS693" s="187"/>
      <c r="GT693" s="187"/>
      <c r="GU693" s="187"/>
      <c r="GV693" s="187"/>
      <c r="GW693" s="187"/>
      <c r="GX693" s="187"/>
      <c r="GY693" s="187"/>
      <c r="GZ693" s="187"/>
      <c r="HA693" s="187"/>
      <c r="HB693" s="187"/>
      <c r="HC693" s="187"/>
      <c r="HD693" s="187"/>
      <c r="HE693" s="187"/>
      <c r="HF693" s="187"/>
      <c r="HG693" s="187"/>
      <c r="HH693" s="187"/>
      <c r="HI693" s="187"/>
      <c r="HJ693" s="187"/>
      <c r="HK693" s="187"/>
      <c r="HL693" s="187"/>
      <c r="HM693" s="187"/>
      <c r="HN693" s="187"/>
      <c r="HO693" s="187"/>
      <c r="HP693" s="187"/>
      <c r="HQ693" s="187"/>
      <c r="HR693" s="187"/>
      <c r="HS693" s="187"/>
      <c r="HT693" s="187"/>
      <c r="HU693" s="187"/>
      <c r="HV693" s="187"/>
      <c r="HW693" s="187"/>
      <c r="HX693" s="187"/>
      <c r="HY693" s="187"/>
      <c r="HZ693" s="187"/>
      <c r="IA693" s="187"/>
      <c r="IB693" s="187"/>
    </row>
    <row r="694" spans="1:236" ht="13.15" customHeight="1">
      <c r="A694" s="412"/>
      <c r="C694" s="446"/>
      <c r="D694" s="193"/>
      <c r="E694" s="187"/>
      <c r="F694" s="187"/>
      <c r="G694" s="187"/>
      <c r="H694" s="187"/>
      <c r="I694" s="187"/>
      <c r="J694" s="187"/>
      <c r="K694" s="187"/>
      <c r="L694" s="187"/>
      <c r="M694" s="447"/>
      <c r="AA694" s="187"/>
      <c r="AB694" s="187"/>
      <c r="AC694" s="187"/>
      <c r="AD694" s="187"/>
      <c r="AE694" s="187"/>
      <c r="AF694" s="187"/>
      <c r="AG694" s="187"/>
      <c r="AH694" s="187"/>
      <c r="AI694" s="187"/>
      <c r="AJ694" s="187"/>
      <c r="AK694" s="187"/>
      <c r="AL694" s="187"/>
      <c r="AM694" s="187"/>
      <c r="AN694" s="187"/>
      <c r="AO694" s="187"/>
      <c r="AP694" s="187"/>
      <c r="AQ694" s="187"/>
      <c r="AR694" s="187"/>
      <c r="AS694" s="187"/>
      <c r="AT694" s="187"/>
      <c r="AU694" s="187"/>
      <c r="AV694" s="187"/>
      <c r="AW694" s="187"/>
      <c r="AX694" s="187"/>
      <c r="AY694" s="187"/>
      <c r="AZ694" s="187"/>
      <c r="BA694" s="187"/>
      <c r="BB694" s="187"/>
      <c r="BC694" s="187"/>
      <c r="BD694" s="187"/>
      <c r="BE694" s="187"/>
      <c r="BF694" s="187"/>
      <c r="BG694" s="187"/>
      <c r="BH694" s="187"/>
      <c r="BI694" s="187"/>
      <c r="BJ694" s="187"/>
      <c r="BK694" s="187"/>
      <c r="BL694" s="187"/>
      <c r="BM694" s="187"/>
      <c r="BN694" s="187"/>
      <c r="BO694" s="187"/>
      <c r="BP694" s="187"/>
      <c r="BQ694" s="187"/>
      <c r="BR694" s="187"/>
      <c r="BS694" s="187"/>
      <c r="BT694" s="187"/>
      <c r="BU694" s="187"/>
      <c r="BV694" s="187"/>
      <c r="BW694" s="187"/>
      <c r="BX694" s="187"/>
      <c r="BY694" s="187"/>
      <c r="BZ694" s="187"/>
      <c r="CA694" s="187"/>
      <c r="CB694" s="187"/>
      <c r="CC694" s="187"/>
      <c r="CD694" s="187"/>
      <c r="CE694" s="187"/>
      <c r="CF694" s="187"/>
      <c r="CG694" s="187"/>
      <c r="CH694" s="187"/>
      <c r="CI694" s="187"/>
      <c r="CJ694" s="187"/>
      <c r="CK694" s="187"/>
      <c r="CL694" s="187"/>
      <c r="CM694" s="187"/>
      <c r="CN694" s="187"/>
      <c r="CO694" s="187"/>
      <c r="CP694" s="187"/>
      <c r="CQ694" s="187"/>
      <c r="CR694" s="187"/>
      <c r="CS694" s="187"/>
      <c r="CT694" s="187"/>
      <c r="CU694" s="187"/>
      <c r="CV694" s="187"/>
      <c r="CW694" s="187"/>
      <c r="CX694" s="187"/>
      <c r="CY694" s="187"/>
      <c r="CZ694" s="187"/>
      <c r="DA694" s="187"/>
      <c r="DB694" s="187"/>
      <c r="DC694" s="187"/>
      <c r="DD694" s="187"/>
      <c r="DE694" s="187"/>
      <c r="DF694" s="187"/>
      <c r="DG694" s="187"/>
      <c r="DH694" s="187"/>
      <c r="DI694" s="187"/>
      <c r="DJ694" s="187"/>
      <c r="DK694" s="187"/>
      <c r="DL694" s="187"/>
      <c r="DM694" s="187"/>
      <c r="DN694" s="187"/>
      <c r="DO694" s="187"/>
      <c r="DP694" s="187"/>
      <c r="DQ694" s="187"/>
      <c r="DR694" s="187"/>
      <c r="DS694" s="187"/>
      <c r="DT694" s="187"/>
      <c r="DU694" s="187"/>
      <c r="DV694" s="187"/>
      <c r="DW694" s="187"/>
      <c r="DX694" s="187"/>
      <c r="DY694" s="187"/>
      <c r="DZ694" s="187"/>
      <c r="EA694" s="187"/>
      <c r="EB694" s="187"/>
      <c r="EC694" s="187"/>
      <c r="ED694" s="187"/>
      <c r="EE694" s="187"/>
      <c r="EF694" s="187"/>
      <c r="EG694" s="187"/>
      <c r="EH694" s="187"/>
      <c r="EI694" s="187"/>
      <c r="EJ694" s="187"/>
      <c r="EK694" s="187"/>
      <c r="EL694" s="187"/>
      <c r="EM694" s="187"/>
      <c r="EN694" s="187"/>
      <c r="EO694" s="187"/>
      <c r="EP694" s="187"/>
      <c r="EQ694" s="187"/>
      <c r="ER694" s="187"/>
      <c r="ES694" s="187"/>
      <c r="ET694" s="187"/>
      <c r="EU694" s="187"/>
      <c r="EV694" s="187"/>
      <c r="EW694" s="187"/>
      <c r="EX694" s="187"/>
      <c r="EY694" s="187"/>
      <c r="EZ694" s="187"/>
      <c r="FA694" s="187"/>
      <c r="FB694" s="187"/>
      <c r="FC694" s="187"/>
      <c r="FD694" s="187"/>
      <c r="FE694" s="187"/>
      <c r="FF694" s="187"/>
      <c r="FG694" s="187"/>
      <c r="FH694" s="187"/>
      <c r="FI694" s="187"/>
      <c r="FJ694" s="187"/>
      <c r="FK694" s="187"/>
      <c r="FL694" s="187"/>
      <c r="FM694" s="187"/>
      <c r="FN694" s="187"/>
      <c r="FO694" s="187"/>
      <c r="FP694" s="187"/>
      <c r="FQ694" s="187"/>
      <c r="FR694" s="187"/>
      <c r="FS694" s="187"/>
      <c r="FT694" s="187"/>
      <c r="FU694" s="187"/>
      <c r="FV694" s="187"/>
      <c r="FW694" s="187"/>
      <c r="FX694" s="187"/>
      <c r="FY694" s="187"/>
      <c r="FZ694" s="187"/>
      <c r="GA694" s="187"/>
      <c r="GB694" s="187"/>
      <c r="GC694" s="187"/>
      <c r="GD694" s="187"/>
      <c r="GE694" s="187"/>
      <c r="GF694" s="187"/>
      <c r="GG694" s="187"/>
      <c r="GH694" s="187"/>
      <c r="GI694" s="187"/>
      <c r="GJ694" s="187"/>
      <c r="GK694" s="187"/>
      <c r="GL694" s="187"/>
      <c r="GM694" s="187"/>
      <c r="GN694" s="187"/>
      <c r="GO694" s="187"/>
      <c r="GP694" s="187"/>
      <c r="GQ694" s="187"/>
      <c r="GR694" s="187"/>
      <c r="GS694" s="187"/>
      <c r="GT694" s="187"/>
      <c r="GU694" s="187"/>
      <c r="GV694" s="187"/>
      <c r="GW694" s="187"/>
      <c r="GX694" s="187"/>
      <c r="GY694" s="187"/>
      <c r="GZ694" s="187"/>
      <c r="HA694" s="187"/>
      <c r="HB694" s="187"/>
      <c r="HC694" s="187"/>
      <c r="HD694" s="187"/>
      <c r="HE694" s="187"/>
      <c r="HF694" s="187"/>
      <c r="HG694" s="187"/>
      <c r="HH694" s="187"/>
      <c r="HI694" s="187"/>
      <c r="HJ694" s="187"/>
      <c r="HK694" s="187"/>
      <c r="HL694" s="187"/>
      <c r="HM694" s="187"/>
      <c r="HN694" s="187"/>
      <c r="HO694" s="187"/>
      <c r="HP694" s="187"/>
      <c r="HQ694" s="187"/>
      <c r="HR694" s="187"/>
      <c r="HS694" s="187"/>
      <c r="HT694" s="187"/>
      <c r="HU694" s="187"/>
      <c r="HV694" s="187"/>
      <c r="HW694" s="187"/>
      <c r="HX694" s="187"/>
      <c r="HY694" s="187"/>
      <c r="HZ694" s="187"/>
      <c r="IA694" s="187"/>
      <c r="IB694" s="187"/>
    </row>
    <row r="695" spans="1:236" ht="13.15" customHeight="1">
      <c r="A695" s="412"/>
      <c r="C695" s="446"/>
      <c r="D695" s="193"/>
      <c r="E695" s="187"/>
      <c r="F695" s="187"/>
      <c r="G695" s="187"/>
      <c r="H695" s="187"/>
      <c r="I695" s="187"/>
      <c r="J695" s="187"/>
      <c r="K695" s="187"/>
      <c r="L695" s="187"/>
      <c r="M695" s="447"/>
      <c r="AA695" s="187"/>
      <c r="AB695" s="187"/>
      <c r="AC695" s="187"/>
      <c r="AD695" s="187"/>
      <c r="AE695" s="187"/>
      <c r="AF695" s="187"/>
      <c r="AG695" s="187"/>
      <c r="AH695" s="187"/>
      <c r="AI695" s="187"/>
      <c r="AJ695" s="187"/>
      <c r="AK695" s="187"/>
      <c r="AL695" s="187"/>
      <c r="AM695" s="187"/>
      <c r="AN695" s="187"/>
      <c r="AO695" s="187"/>
      <c r="AP695" s="187"/>
      <c r="AQ695" s="187"/>
      <c r="AR695" s="187"/>
      <c r="AS695" s="187"/>
      <c r="AT695" s="187"/>
      <c r="AU695" s="187"/>
      <c r="AV695" s="187"/>
      <c r="AW695" s="187"/>
      <c r="AX695" s="187"/>
      <c r="AY695" s="187"/>
      <c r="AZ695" s="187"/>
      <c r="BA695" s="187"/>
      <c r="BB695" s="187"/>
      <c r="BC695" s="187"/>
      <c r="BD695" s="187"/>
      <c r="BE695" s="187"/>
      <c r="BF695" s="187"/>
      <c r="BG695" s="187"/>
      <c r="BH695" s="187"/>
      <c r="BI695" s="187"/>
      <c r="BJ695" s="187"/>
      <c r="BK695" s="187"/>
      <c r="BL695" s="187"/>
      <c r="BM695" s="187"/>
      <c r="BN695" s="187"/>
      <c r="BO695" s="187"/>
      <c r="BP695" s="187"/>
      <c r="BQ695" s="187"/>
      <c r="BR695" s="187"/>
      <c r="BS695" s="187"/>
      <c r="BT695" s="187"/>
      <c r="BU695" s="187"/>
      <c r="BV695" s="187"/>
      <c r="BW695" s="187"/>
      <c r="BX695" s="187"/>
      <c r="BY695" s="187"/>
      <c r="BZ695" s="187"/>
      <c r="CA695" s="187"/>
      <c r="CB695" s="187"/>
      <c r="CC695" s="187"/>
      <c r="CD695" s="187"/>
      <c r="CE695" s="187"/>
      <c r="CF695" s="187"/>
      <c r="CG695" s="187"/>
      <c r="CH695" s="187"/>
      <c r="CI695" s="187"/>
      <c r="CJ695" s="187"/>
      <c r="CK695" s="187"/>
      <c r="CL695" s="187"/>
      <c r="CM695" s="187"/>
      <c r="CN695" s="187"/>
      <c r="CO695" s="187"/>
      <c r="CP695" s="187"/>
      <c r="CQ695" s="187"/>
      <c r="CR695" s="187"/>
      <c r="CS695" s="187"/>
      <c r="CT695" s="187"/>
      <c r="CU695" s="187"/>
      <c r="CV695" s="187"/>
      <c r="CW695" s="187"/>
      <c r="CX695" s="187"/>
      <c r="CY695" s="187"/>
      <c r="CZ695" s="187"/>
      <c r="DA695" s="187"/>
      <c r="DB695" s="187"/>
      <c r="DC695" s="187"/>
      <c r="DD695" s="187"/>
      <c r="DE695" s="187"/>
      <c r="DF695" s="187"/>
      <c r="DG695" s="187"/>
      <c r="DH695" s="187"/>
      <c r="DI695" s="187"/>
      <c r="DJ695" s="187"/>
      <c r="DK695" s="187"/>
      <c r="DL695" s="187"/>
      <c r="DM695" s="187"/>
      <c r="DN695" s="187"/>
      <c r="DO695" s="187"/>
      <c r="DP695" s="187"/>
      <c r="DQ695" s="187"/>
      <c r="DR695" s="187"/>
      <c r="DS695" s="187"/>
      <c r="DT695" s="187"/>
      <c r="DU695" s="187"/>
      <c r="DV695" s="187"/>
      <c r="DW695" s="187"/>
      <c r="DX695" s="187"/>
      <c r="DY695" s="187"/>
      <c r="DZ695" s="187"/>
      <c r="EA695" s="187"/>
      <c r="EB695" s="187"/>
      <c r="EC695" s="187"/>
      <c r="ED695" s="187"/>
      <c r="EE695" s="187"/>
      <c r="EF695" s="187"/>
      <c r="EG695" s="187"/>
      <c r="EH695" s="187"/>
      <c r="EI695" s="187"/>
      <c r="EJ695" s="187"/>
      <c r="EK695" s="187"/>
      <c r="EL695" s="187"/>
      <c r="EM695" s="187"/>
      <c r="EN695" s="187"/>
      <c r="EO695" s="187"/>
      <c r="EP695" s="187"/>
      <c r="EQ695" s="187"/>
      <c r="ER695" s="187"/>
      <c r="ES695" s="187"/>
      <c r="ET695" s="187"/>
      <c r="EU695" s="187"/>
      <c r="EV695" s="187"/>
      <c r="EW695" s="187"/>
      <c r="EX695" s="187"/>
      <c r="EY695" s="187"/>
      <c r="EZ695" s="187"/>
      <c r="FA695" s="187"/>
      <c r="FB695" s="187"/>
      <c r="FC695" s="187"/>
      <c r="FD695" s="187"/>
      <c r="FE695" s="187"/>
      <c r="FF695" s="187"/>
      <c r="FG695" s="187"/>
      <c r="FH695" s="187"/>
      <c r="FI695" s="187"/>
      <c r="FJ695" s="187"/>
      <c r="FK695" s="187"/>
      <c r="FL695" s="187"/>
      <c r="FM695" s="187"/>
      <c r="FN695" s="187"/>
      <c r="FO695" s="187"/>
      <c r="FP695" s="187"/>
      <c r="FQ695" s="187"/>
      <c r="FR695" s="187"/>
      <c r="FS695" s="187"/>
      <c r="FT695" s="187"/>
      <c r="FU695" s="187"/>
      <c r="FV695" s="187"/>
      <c r="FW695" s="187"/>
      <c r="FX695" s="187"/>
      <c r="FY695" s="187"/>
      <c r="FZ695" s="187"/>
      <c r="GA695" s="187"/>
      <c r="GB695" s="187"/>
      <c r="GC695" s="187"/>
      <c r="GD695" s="187"/>
      <c r="GE695" s="187"/>
      <c r="GF695" s="187"/>
      <c r="GG695" s="187"/>
      <c r="GH695" s="187"/>
      <c r="GI695" s="187"/>
      <c r="GJ695" s="187"/>
      <c r="GK695" s="187"/>
      <c r="GL695" s="187"/>
      <c r="GM695" s="187"/>
      <c r="GN695" s="187"/>
      <c r="GO695" s="187"/>
      <c r="GP695" s="187"/>
      <c r="GQ695" s="187"/>
      <c r="GR695" s="187"/>
      <c r="GS695" s="187"/>
      <c r="GT695" s="187"/>
      <c r="GU695" s="187"/>
      <c r="GV695" s="187"/>
      <c r="GW695" s="187"/>
      <c r="GX695" s="187"/>
      <c r="GY695" s="187"/>
      <c r="GZ695" s="187"/>
      <c r="HA695" s="187"/>
      <c r="HB695" s="187"/>
      <c r="HC695" s="187"/>
      <c r="HD695" s="187"/>
      <c r="HE695" s="187"/>
      <c r="HF695" s="187"/>
      <c r="HG695" s="187"/>
      <c r="HH695" s="187"/>
      <c r="HI695" s="187"/>
      <c r="HJ695" s="187"/>
      <c r="HK695" s="187"/>
      <c r="HL695" s="187"/>
      <c r="HM695" s="187"/>
      <c r="HN695" s="187"/>
      <c r="HO695" s="187"/>
      <c r="HP695" s="187"/>
      <c r="HQ695" s="187"/>
      <c r="HR695" s="187"/>
      <c r="HS695" s="187"/>
      <c r="HT695" s="187"/>
      <c r="HU695" s="187"/>
      <c r="HV695" s="187"/>
      <c r="HW695" s="187"/>
      <c r="HX695" s="187"/>
      <c r="HY695" s="187"/>
      <c r="HZ695" s="187"/>
      <c r="IA695" s="187"/>
      <c r="IB695" s="187"/>
    </row>
    <row r="696" spans="1:236" ht="13.15" customHeight="1">
      <c r="A696" s="412"/>
      <c r="C696" s="446"/>
      <c r="D696" s="193"/>
      <c r="E696" s="187"/>
      <c r="F696" s="187"/>
      <c r="G696" s="187"/>
      <c r="H696" s="187"/>
      <c r="I696" s="187"/>
      <c r="J696" s="187"/>
      <c r="K696" s="187"/>
      <c r="L696" s="187"/>
      <c r="M696" s="447"/>
      <c r="AA696" s="187"/>
      <c r="AB696" s="187"/>
      <c r="AC696" s="187"/>
      <c r="AD696" s="187"/>
      <c r="AE696" s="187"/>
      <c r="AF696" s="187"/>
      <c r="AG696" s="187"/>
      <c r="AH696" s="187"/>
      <c r="AI696" s="187"/>
      <c r="AJ696" s="187"/>
      <c r="AK696" s="187"/>
      <c r="AL696" s="187"/>
      <c r="AM696" s="187"/>
      <c r="AN696" s="187"/>
      <c r="AO696" s="187"/>
      <c r="AP696" s="187"/>
      <c r="AQ696" s="187"/>
      <c r="AR696" s="187"/>
      <c r="AS696" s="187"/>
      <c r="AT696" s="187"/>
      <c r="AU696" s="187"/>
      <c r="AV696" s="187"/>
      <c r="AW696" s="187"/>
      <c r="AX696" s="187"/>
      <c r="AY696" s="187"/>
      <c r="AZ696" s="187"/>
      <c r="BA696" s="187"/>
      <c r="BB696" s="187"/>
      <c r="BC696" s="187"/>
      <c r="BD696" s="187"/>
      <c r="BE696" s="187"/>
      <c r="BF696" s="187"/>
      <c r="BG696" s="187"/>
      <c r="BH696" s="187"/>
      <c r="BI696" s="187"/>
      <c r="BJ696" s="187"/>
      <c r="BK696" s="187"/>
      <c r="BL696" s="187"/>
      <c r="BM696" s="187"/>
      <c r="BN696" s="187"/>
      <c r="BO696" s="187"/>
      <c r="BP696" s="187"/>
      <c r="BQ696" s="187"/>
      <c r="BR696" s="187"/>
      <c r="BS696" s="187"/>
      <c r="BT696" s="187"/>
      <c r="BU696" s="187"/>
      <c r="BV696" s="187"/>
      <c r="BW696" s="187"/>
      <c r="BX696" s="187"/>
      <c r="BY696" s="187"/>
      <c r="BZ696" s="187"/>
      <c r="CA696" s="187"/>
      <c r="CB696" s="187"/>
      <c r="CC696" s="187"/>
      <c r="CD696" s="187"/>
      <c r="CE696" s="187"/>
      <c r="CF696" s="187"/>
      <c r="CG696" s="187"/>
      <c r="CH696" s="187"/>
      <c r="CI696" s="187"/>
      <c r="CJ696" s="187"/>
      <c r="CK696" s="187"/>
      <c r="CL696" s="187"/>
      <c r="CM696" s="187"/>
      <c r="CN696" s="187"/>
      <c r="CO696" s="187"/>
      <c r="CP696" s="187"/>
      <c r="CQ696" s="187"/>
      <c r="CR696" s="187"/>
      <c r="CS696" s="187"/>
      <c r="CT696" s="187"/>
      <c r="CU696" s="187"/>
      <c r="CV696" s="187"/>
      <c r="CW696" s="187"/>
      <c r="CX696" s="187"/>
      <c r="CY696" s="187"/>
      <c r="CZ696" s="187"/>
      <c r="DA696" s="187"/>
      <c r="DB696" s="187"/>
      <c r="DC696" s="187"/>
      <c r="DD696" s="187"/>
      <c r="DE696" s="187"/>
      <c r="DF696" s="187"/>
      <c r="DG696" s="187"/>
      <c r="DH696" s="187"/>
      <c r="DI696" s="187"/>
      <c r="DJ696" s="187"/>
      <c r="DK696" s="187"/>
      <c r="DL696" s="187"/>
      <c r="DM696" s="187"/>
      <c r="DN696" s="187"/>
      <c r="DO696" s="187"/>
      <c r="DP696" s="187"/>
      <c r="DQ696" s="187"/>
      <c r="DR696" s="187"/>
      <c r="DS696" s="187"/>
      <c r="DT696" s="187"/>
      <c r="DU696" s="187"/>
      <c r="DV696" s="187"/>
      <c r="DW696" s="187"/>
      <c r="DX696" s="187"/>
      <c r="DY696" s="187"/>
      <c r="DZ696" s="187"/>
      <c r="EA696" s="187"/>
      <c r="EB696" s="187"/>
      <c r="EC696" s="187"/>
      <c r="ED696" s="187"/>
      <c r="EE696" s="187"/>
      <c r="EF696" s="187"/>
      <c r="EG696" s="187"/>
      <c r="EH696" s="187"/>
      <c r="EI696" s="187"/>
      <c r="EJ696" s="187"/>
      <c r="EK696" s="187"/>
      <c r="EL696" s="187"/>
      <c r="EM696" s="187"/>
      <c r="EN696" s="187"/>
      <c r="EO696" s="187"/>
      <c r="EP696" s="187"/>
      <c r="EQ696" s="187"/>
      <c r="ER696" s="187"/>
      <c r="ES696" s="187"/>
      <c r="ET696" s="187"/>
      <c r="EU696" s="187"/>
      <c r="EV696" s="187"/>
      <c r="EW696" s="187"/>
      <c r="EX696" s="187"/>
      <c r="EY696" s="187"/>
      <c r="EZ696" s="187"/>
      <c r="FA696" s="187"/>
      <c r="FB696" s="187"/>
      <c r="FC696" s="187"/>
      <c r="FD696" s="187"/>
      <c r="FE696" s="187"/>
      <c r="FF696" s="187"/>
      <c r="FG696" s="187"/>
      <c r="FH696" s="187"/>
      <c r="FI696" s="187"/>
      <c r="FJ696" s="187"/>
      <c r="FK696" s="187"/>
      <c r="FL696" s="187"/>
      <c r="FM696" s="187"/>
      <c r="FN696" s="187"/>
      <c r="FO696" s="187"/>
      <c r="FP696" s="187"/>
      <c r="FQ696" s="187"/>
      <c r="FR696" s="187"/>
      <c r="FS696" s="187"/>
      <c r="FT696" s="187"/>
      <c r="FU696" s="187"/>
      <c r="FV696" s="187"/>
      <c r="FW696" s="187"/>
      <c r="FX696" s="187"/>
      <c r="FY696" s="187"/>
      <c r="FZ696" s="187"/>
      <c r="GA696" s="187"/>
      <c r="GB696" s="187"/>
      <c r="GC696" s="187"/>
      <c r="GD696" s="187"/>
      <c r="GE696" s="187"/>
      <c r="GF696" s="187"/>
      <c r="GG696" s="187"/>
      <c r="GH696" s="187"/>
      <c r="GI696" s="187"/>
      <c r="GJ696" s="187"/>
      <c r="GK696" s="187"/>
      <c r="GL696" s="187"/>
      <c r="GM696" s="187"/>
      <c r="GN696" s="187"/>
      <c r="GO696" s="187"/>
      <c r="GP696" s="187"/>
      <c r="GQ696" s="187"/>
      <c r="GR696" s="187"/>
      <c r="GS696" s="187"/>
      <c r="GT696" s="187"/>
      <c r="GU696" s="187"/>
      <c r="GV696" s="187"/>
      <c r="GW696" s="187"/>
      <c r="GX696" s="187"/>
      <c r="GY696" s="187"/>
      <c r="GZ696" s="187"/>
      <c r="HA696" s="187"/>
      <c r="HB696" s="187"/>
      <c r="HC696" s="187"/>
      <c r="HD696" s="187"/>
      <c r="HE696" s="187"/>
      <c r="HF696" s="187"/>
      <c r="HG696" s="187"/>
      <c r="HH696" s="187"/>
      <c r="HI696" s="187"/>
      <c r="HJ696" s="187"/>
      <c r="HK696" s="187"/>
      <c r="HL696" s="187"/>
      <c r="HM696" s="187"/>
      <c r="HN696" s="187"/>
      <c r="HO696" s="187"/>
      <c r="HP696" s="187"/>
      <c r="HQ696" s="187"/>
      <c r="HR696" s="187"/>
      <c r="HS696" s="187"/>
      <c r="HT696" s="187"/>
      <c r="HU696" s="187"/>
      <c r="HV696" s="187"/>
      <c r="HW696" s="187"/>
      <c r="HX696" s="187"/>
      <c r="HY696" s="187"/>
      <c r="HZ696" s="187"/>
      <c r="IA696" s="187"/>
      <c r="IB696" s="187"/>
    </row>
    <row r="697" spans="1:236" ht="13.15" customHeight="1">
      <c r="A697" s="412"/>
      <c r="C697" s="446"/>
      <c r="D697" s="193"/>
      <c r="E697" s="187"/>
      <c r="F697" s="187"/>
      <c r="G697" s="187"/>
      <c r="H697" s="187"/>
      <c r="I697" s="187"/>
      <c r="J697" s="187"/>
      <c r="K697" s="187"/>
      <c r="L697" s="187"/>
      <c r="M697" s="447"/>
      <c r="AA697" s="187"/>
      <c r="AB697" s="187"/>
      <c r="AC697" s="187"/>
      <c r="AD697" s="187"/>
      <c r="AE697" s="187"/>
      <c r="AF697" s="187"/>
      <c r="AG697" s="187"/>
      <c r="AH697" s="187"/>
      <c r="AI697" s="187"/>
      <c r="AJ697" s="187"/>
      <c r="AK697" s="187"/>
      <c r="AL697" s="187"/>
      <c r="AM697" s="187"/>
      <c r="AN697" s="187"/>
      <c r="AO697" s="187"/>
      <c r="AP697" s="187"/>
      <c r="AQ697" s="187"/>
      <c r="AR697" s="187"/>
      <c r="AS697" s="187"/>
      <c r="AT697" s="187"/>
      <c r="AU697" s="187"/>
      <c r="AV697" s="187"/>
      <c r="AW697" s="187"/>
      <c r="AX697" s="187"/>
      <c r="AY697" s="187"/>
      <c r="AZ697" s="187"/>
      <c r="BA697" s="187"/>
      <c r="BB697" s="187"/>
      <c r="BC697" s="187"/>
      <c r="BD697" s="187"/>
      <c r="BE697" s="187"/>
      <c r="BF697" s="187"/>
      <c r="BG697" s="187"/>
      <c r="BH697" s="187"/>
      <c r="BI697" s="187"/>
      <c r="BJ697" s="187"/>
      <c r="BK697" s="187"/>
      <c r="BL697" s="187"/>
      <c r="BM697" s="187"/>
      <c r="BN697" s="187"/>
      <c r="BO697" s="187"/>
      <c r="BP697" s="187"/>
      <c r="BQ697" s="187"/>
      <c r="BR697" s="187"/>
      <c r="BS697" s="187"/>
      <c r="BT697" s="187"/>
      <c r="BU697" s="187"/>
      <c r="BV697" s="187"/>
      <c r="BW697" s="187"/>
      <c r="BX697" s="187"/>
      <c r="BY697" s="187"/>
      <c r="BZ697" s="187"/>
      <c r="CA697" s="187"/>
      <c r="CB697" s="187"/>
      <c r="CC697" s="187"/>
      <c r="CD697" s="187"/>
      <c r="CE697" s="187"/>
      <c r="CF697" s="187"/>
      <c r="CG697" s="187"/>
      <c r="CH697" s="187"/>
      <c r="CI697" s="187"/>
      <c r="CJ697" s="187"/>
      <c r="CK697" s="187"/>
      <c r="CL697" s="187"/>
      <c r="CM697" s="187"/>
      <c r="CN697" s="187"/>
      <c r="CO697" s="187"/>
      <c r="CP697" s="187"/>
      <c r="CQ697" s="187"/>
      <c r="CR697" s="187"/>
      <c r="CS697" s="187"/>
      <c r="CT697" s="187"/>
      <c r="CU697" s="187"/>
      <c r="CV697" s="187"/>
      <c r="CW697" s="187"/>
      <c r="CX697" s="187"/>
      <c r="CY697" s="187"/>
      <c r="CZ697" s="187"/>
      <c r="DA697" s="187"/>
      <c r="DB697" s="187"/>
      <c r="DC697" s="187"/>
      <c r="DD697" s="187"/>
      <c r="DE697" s="187"/>
      <c r="DF697" s="187"/>
      <c r="DG697" s="187"/>
      <c r="DH697" s="187"/>
      <c r="DI697" s="187"/>
      <c r="DJ697" s="187"/>
      <c r="DK697" s="187"/>
      <c r="DL697" s="187"/>
      <c r="DM697" s="187"/>
      <c r="DN697" s="187"/>
      <c r="DO697" s="187"/>
      <c r="DP697" s="187"/>
      <c r="DQ697" s="187"/>
      <c r="DR697" s="187"/>
      <c r="DS697" s="187"/>
      <c r="DT697" s="187"/>
      <c r="DU697" s="187"/>
      <c r="DV697" s="187"/>
      <c r="DW697" s="187"/>
      <c r="DX697" s="187"/>
      <c r="DY697" s="187"/>
      <c r="DZ697" s="187"/>
      <c r="EA697" s="187"/>
      <c r="EB697" s="187"/>
      <c r="EC697" s="187"/>
      <c r="ED697" s="187"/>
      <c r="EE697" s="187"/>
      <c r="EF697" s="187"/>
      <c r="EG697" s="187"/>
      <c r="EH697" s="187"/>
      <c r="EI697" s="187"/>
      <c r="EJ697" s="187"/>
      <c r="EK697" s="187"/>
      <c r="EL697" s="187"/>
      <c r="EM697" s="187"/>
      <c r="EN697" s="187"/>
      <c r="EO697" s="187"/>
      <c r="EP697" s="187"/>
      <c r="EQ697" s="187"/>
      <c r="ER697" s="187"/>
      <c r="ES697" s="187"/>
      <c r="ET697" s="187"/>
      <c r="EU697" s="187"/>
      <c r="EV697" s="187"/>
      <c r="EW697" s="187"/>
      <c r="EX697" s="187"/>
      <c r="EY697" s="187"/>
      <c r="EZ697" s="187"/>
      <c r="FA697" s="187"/>
      <c r="FB697" s="187"/>
      <c r="FC697" s="187"/>
      <c r="FD697" s="187"/>
      <c r="FE697" s="187"/>
      <c r="FF697" s="187"/>
      <c r="FG697" s="187"/>
      <c r="FH697" s="187"/>
      <c r="FI697" s="187"/>
      <c r="FJ697" s="187"/>
      <c r="FK697" s="187"/>
      <c r="FL697" s="187"/>
      <c r="FM697" s="187"/>
      <c r="FN697" s="187"/>
      <c r="FO697" s="187"/>
      <c r="FP697" s="187"/>
      <c r="FQ697" s="187"/>
      <c r="FR697" s="187"/>
      <c r="FS697" s="187"/>
      <c r="FT697" s="187"/>
      <c r="FU697" s="187"/>
      <c r="FV697" s="187"/>
      <c r="FW697" s="187"/>
      <c r="FX697" s="187"/>
      <c r="FY697" s="187"/>
      <c r="FZ697" s="187"/>
      <c r="GA697" s="187"/>
      <c r="GB697" s="187"/>
      <c r="GC697" s="187"/>
      <c r="GD697" s="187"/>
      <c r="GE697" s="187"/>
      <c r="GF697" s="187"/>
      <c r="GG697" s="187"/>
      <c r="GH697" s="187"/>
      <c r="GI697" s="187"/>
      <c r="GJ697" s="187"/>
      <c r="GK697" s="187"/>
      <c r="GL697" s="187"/>
      <c r="GM697" s="187"/>
      <c r="GN697" s="187"/>
      <c r="GO697" s="187"/>
      <c r="GP697" s="187"/>
      <c r="GQ697" s="187"/>
      <c r="GR697" s="187"/>
      <c r="GS697" s="187"/>
      <c r="GT697" s="187"/>
      <c r="GU697" s="187"/>
      <c r="GV697" s="187"/>
      <c r="GW697" s="187"/>
      <c r="GX697" s="187"/>
      <c r="GY697" s="187"/>
      <c r="GZ697" s="187"/>
      <c r="HA697" s="187"/>
      <c r="HB697" s="187"/>
      <c r="HC697" s="187"/>
      <c r="HD697" s="187"/>
      <c r="HE697" s="187"/>
      <c r="HF697" s="187"/>
      <c r="HG697" s="187"/>
      <c r="HH697" s="187"/>
      <c r="HI697" s="187"/>
      <c r="HJ697" s="187"/>
      <c r="HK697" s="187"/>
      <c r="HL697" s="187"/>
      <c r="HM697" s="187"/>
      <c r="HN697" s="187"/>
      <c r="HO697" s="187"/>
      <c r="HP697" s="187"/>
      <c r="HQ697" s="187"/>
      <c r="HR697" s="187"/>
      <c r="HS697" s="187"/>
      <c r="HT697" s="187"/>
      <c r="HU697" s="187"/>
      <c r="HV697" s="187"/>
      <c r="HW697" s="187"/>
      <c r="HX697" s="187"/>
      <c r="HY697" s="187"/>
      <c r="HZ697" s="187"/>
      <c r="IA697" s="187"/>
      <c r="IB697" s="187"/>
    </row>
    <row r="698" spans="1:236" ht="13.15" customHeight="1">
      <c r="A698" s="412"/>
      <c r="C698" s="446"/>
      <c r="D698" s="193"/>
      <c r="E698" s="187"/>
      <c r="F698" s="187"/>
      <c r="G698" s="187"/>
      <c r="H698" s="187"/>
      <c r="I698" s="187"/>
      <c r="J698" s="187"/>
      <c r="K698" s="187"/>
      <c r="L698" s="187"/>
      <c r="M698" s="447"/>
      <c r="AA698" s="187"/>
      <c r="AB698" s="187"/>
      <c r="AC698" s="187"/>
      <c r="AD698" s="187"/>
      <c r="AE698" s="187"/>
      <c r="AF698" s="187"/>
      <c r="AG698" s="187"/>
      <c r="AH698" s="187"/>
      <c r="AI698" s="187"/>
      <c r="AJ698" s="187"/>
      <c r="AK698" s="187"/>
      <c r="AL698" s="187"/>
      <c r="AM698" s="187"/>
      <c r="AN698" s="187"/>
      <c r="AO698" s="187"/>
      <c r="AP698" s="187"/>
      <c r="AQ698" s="187"/>
      <c r="AR698" s="187"/>
      <c r="AS698" s="187"/>
      <c r="AT698" s="187"/>
      <c r="AU698" s="187"/>
      <c r="AV698" s="187"/>
      <c r="AW698" s="187"/>
      <c r="AX698" s="187"/>
      <c r="AY698" s="187"/>
      <c r="AZ698" s="187"/>
      <c r="BA698" s="187"/>
      <c r="BB698" s="187"/>
      <c r="BC698" s="187"/>
      <c r="BD698" s="187"/>
      <c r="BE698" s="187"/>
      <c r="BF698" s="187"/>
      <c r="BG698" s="187"/>
      <c r="BH698" s="187"/>
      <c r="BI698" s="187"/>
      <c r="BJ698" s="187"/>
      <c r="BK698" s="187"/>
      <c r="BL698" s="187"/>
      <c r="BM698" s="187"/>
      <c r="BN698" s="187"/>
      <c r="BO698" s="187"/>
      <c r="BP698" s="187"/>
      <c r="BQ698" s="187"/>
      <c r="BR698" s="187"/>
      <c r="BS698" s="187"/>
      <c r="BT698" s="187"/>
      <c r="BU698" s="187"/>
      <c r="BV698" s="187"/>
      <c r="BW698" s="187"/>
      <c r="BX698" s="187"/>
      <c r="BY698" s="187"/>
      <c r="BZ698" s="187"/>
      <c r="CA698" s="187"/>
      <c r="CB698" s="187"/>
      <c r="CC698" s="187"/>
      <c r="CD698" s="187"/>
      <c r="CE698" s="187"/>
      <c r="CF698" s="187"/>
      <c r="CG698" s="187"/>
      <c r="CH698" s="187"/>
      <c r="CI698" s="187"/>
      <c r="CJ698" s="187"/>
      <c r="CK698" s="187"/>
      <c r="CL698" s="187"/>
      <c r="CM698" s="187"/>
      <c r="CN698" s="187"/>
      <c r="CO698" s="187"/>
      <c r="CP698" s="187"/>
      <c r="CQ698" s="187"/>
      <c r="CR698" s="187"/>
      <c r="CS698" s="187"/>
      <c r="CT698" s="187"/>
      <c r="CU698" s="187"/>
      <c r="CV698" s="187"/>
      <c r="CW698" s="187"/>
      <c r="CX698" s="187"/>
      <c r="CY698" s="187"/>
      <c r="CZ698" s="187"/>
      <c r="DA698" s="187"/>
      <c r="DB698" s="187"/>
      <c r="DC698" s="187"/>
      <c r="DD698" s="187"/>
      <c r="DE698" s="187"/>
      <c r="DF698" s="187"/>
      <c r="DG698" s="187"/>
      <c r="DH698" s="187"/>
      <c r="DI698" s="187"/>
      <c r="DJ698" s="187"/>
      <c r="DK698" s="187"/>
      <c r="DL698" s="187"/>
      <c r="DM698" s="187"/>
      <c r="DN698" s="187"/>
      <c r="DO698" s="187"/>
      <c r="DP698" s="187"/>
      <c r="DQ698" s="187"/>
      <c r="DR698" s="187"/>
      <c r="DS698" s="187"/>
      <c r="DT698" s="187"/>
      <c r="DU698" s="187"/>
      <c r="DV698" s="187"/>
      <c r="DW698" s="187"/>
      <c r="DX698" s="187"/>
      <c r="DY698" s="187"/>
      <c r="DZ698" s="187"/>
      <c r="EA698" s="187"/>
      <c r="EB698" s="187"/>
      <c r="EC698" s="187"/>
      <c r="ED698" s="187"/>
      <c r="EE698" s="187"/>
      <c r="EF698" s="187"/>
      <c r="EG698" s="187"/>
      <c r="EH698" s="187"/>
      <c r="EI698" s="187"/>
      <c r="EJ698" s="187"/>
      <c r="EK698" s="187"/>
      <c r="EL698" s="187"/>
      <c r="EM698" s="187"/>
      <c r="EN698" s="187"/>
      <c r="EO698" s="187"/>
      <c r="EP698" s="187"/>
      <c r="EQ698" s="187"/>
      <c r="ER698" s="187"/>
      <c r="ES698" s="187"/>
      <c r="ET698" s="187"/>
      <c r="EU698" s="187"/>
      <c r="EV698" s="187"/>
      <c r="EW698" s="187"/>
      <c r="EX698" s="187"/>
      <c r="EY698" s="187"/>
      <c r="EZ698" s="187"/>
      <c r="FA698" s="187"/>
      <c r="FB698" s="187"/>
      <c r="FC698" s="187"/>
      <c r="FD698" s="187"/>
      <c r="FE698" s="187"/>
      <c r="FF698" s="187"/>
      <c r="FG698" s="187"/>
      <c r="FH698" s="187"/>
      <c r="FI698" s="187"/>
      <c r="FJ698" s="187"/>
      <c r="FK698" s="187"/>
      <c r="FL698" s="187"/>
      <c r="FM698" s="187"/>
      <c r="FN698" s="187"/>
      <c r="FO698" s="187"/>
      <c r="FP698" s="187"/>
      <c r="FQ698" s="187"/>
      <c r="FR698" s="187"/>
      <c r="FS698" s="187"/>
      <c r="FT698" s="187"/>
      <c r="FU698" s="187"/>
      <c r="FV698" s="187"/>
      <c r="FW698" s="187"/>
      <c r="FX698" s="187"/>
      <c r="FY698" s="187"/>
      <c r="FZ698" s="187"/>
      <c r="GA698" s="187"/>
      <c r="GB698" s="187"/>
      <c r="GC698" s="187"/>
      <c r="GD698" s="187"/>
      <c r="GE698" s="187"/>
      <c r="GF698" s="187"/>
      <c r="GG698" s="187"/>
      <c r="GH698" s="187"/>
      <c r="GI698" s="187"/>
      <c r="GJ698" s="187"/>
      <c r="GK698" s="187"/>
      <c r="GL698" s="187"/>
      <c r="GM698" s="187"/>
      <c r="GN698" s="187"/>
      <c r="GO698" s="187"/>
      <c r="GP698" s="187"/>
      <c r="GQ698" s="187"/>
      <c r="GR698" s="187"/>
      <c r="GS698" s="187"/>
      <c r="GT698" s="187"/>
      <c r="GU698" s="187"/>
      <c r="GV698" s="187"/>
      <c r="GW698" s="187"/>
      <c r="GX698" s="187"/>
      <c r="GY698" s="187"/>
      <c r="GZ698" s="187"/>
      <c r="HA698" s="187"/>
      <c r="HB698" s="187"/>
      <c r="HC698" s="187"/>
      <c r="HD698" s="187"/>
      <c r="HE698" s="187"/>
      <c r="HF698" s="187"/>
      <c r="HG698" s="187"/>
      <c r="HH698" s="187"/>
      <c r="HI698" s="187"/>
      <c r="HJ698" s="187"/>
      <c r="HK698" s="187"/>
      <c r="HL698" s="187"/>
      <c r="HM698" s="187"/>
      <c r="HN698" s="187"/>
      <c r="HO698" s="187"/>
      <c r="HP698" s="187"/>
      <c r="HQ698" s="187"/>
      <c r="HR698" s="187"/>
      <c r="HS698" s="187"/>
      <c r="HT698" s="187"/>
      <c r="HU698" s="187"/>
      <c r="HV698" s="187"/>
      <c r="HW698" s="187"/>
      <c r="HX698" s="187"/>
      <c r="HY698" s="187"/>
      <c r="HZ698" s="187"/>
      <c r="IA698" s="187"/>
      <c r="IB698" s="187"/>
    </row>
    <row r="699" spans="1:236" ht="13.15" customHeight="1">
      <c r="A699" s="412"/>
      <c r="C699" s="446"/>
      <c r="D699" s="193"/>
      <c r="E699" s="187"/>
      <c r="F699" s="187"/>
      <c r="G699" s="187"/>
      <c r="H699" s="187"/>
      <c r="I699" s="187"/>
      <c r="J699" s="187"/>
      <c r="K699" s="187"/>
      <c r="L699" s="187"/>
      <c r="M699" s="447"/>
      <c r="AA699" s="187"/>
      <c r="AB699" s="187"/>
      <c r="AC699" s="187"/>
      <c r="AD699" s="187"/>
      <c r="AE699" s="187"/>
      <c r="AF699" s="187"/>
      <c r="AG699" s="187"/>
      <c r="AH699" s="187"/>
      <c r="AI699" s="187"/>
      <c r="AJ699" s="187"/>
      <c r="AK699" s="187"/>
      <c r="AL699" s="187"/>
      <c r="AM699" s="187"/>
      <c r="AN699" s="187"/>
      <c r="AO699" s="187"/>
      <c r="AP699" s="187"/>
      <c r="AQ699" s="187"/>
      <c r="AR699" s="187"/>
      <c r="AS699" s="187"/>
      <c r="AT699" s="187"/>
      <c r="AU699" s="187"/>
      <c r="AV699" s="187"/>
      <c r="AW699" s="187"/>
      <c r="AX699" s="187"/>
      <c r="AY699" s="187"/>
      <c r="AZ699" s="187"/>
      <c r="BA699" s="187"/>
      <c r="BB699" s="187"/>
      <c r="BC699" s="187"/>
      <c r="BD699" s="187"/>
      <c r="BE699" s="187"/>
      <c r="BF699" s="187"/>
      <c r="BG699" s="187"/>
      <c r="BH699" s="187"/>
      <c r="BI699" s="187"/>
      <c r="BJ699" s="187"/>
      <c r="BK699" s="187"/>
      <c r="BL699" s="187"/>
      <c r="BM699" s="187"/>
      <c r="BN699" s="187"/>
      <c r="BO699" s="187"/>
      <c r="BP699" s="187"/>
      <c r="BQ699" s="187"/>
      <c r="BR699" s="187"/>
      <c r="BS699" s="187"/>
      <c r="BT699" s="187"/>
      <c r="BU699" s="187"/>
      <c r="BV699" s="187"/>
      <c r="BW699" s="187"/>
      <c r="BX699" s="187"/>
      <c r="BY699" s="187"/>
      <c r="BZ699" s="187"/>
      <c r="CA699" s="187"/>
      <c r="CB699" s="187"/>
      <c r="CC699" s="187"/>
      <c r="CD699" s="187"/>
      <c r="CE699" s="187"/>
      <c r="CF699" s="187"/>
      <c r="CG699" s="187"/>
      <c r="CH699" s="187"/>
      <c r="CI699" s="187"/>
      <c r="CJ699" s="187"/>
      <c r="CK699" s="187"/>
      <c r="CL699" s="187"/>
      <c r="CM699" s="187"/>
      <c r="CN699" s="187"/>
      <c r="CO699" s="187"/>
      <c r="CP699" s="187"/>
      <c r="CQ699" s="187"/>
      <c r="CR699" s="187"/>
      <c r="CS699" s="187"/>
      <c r="CT699" s="187"/>
      <c r="CU699" s="187"/>
      <c r="CV699" s="187"/>
      <c r="CW699" s="187"/>
      <c r="CX699" s="187"/>
      <c r="CY699" s="187"/>
      <c r="CZ699" s="187"/>
      <c r="DA699" s="187"/>
      <c r="DB699" s="187"/>
      <c r="DC699" s="187"/>
      <c r="DD699" s="187"/>
      <c r="DE699" s="187"/>
      <c r="DF699" s="187"/>
      <c r="DG699" s="187"/>
      <c r="DH699" s="187"/>
      <c r="DI699" s="187"/>
      <c r="DJ699" s="187"/>
      <c r="DK699" s="187"/>
      <c r="DL699" s="187"/>
      <c r="DM699" s="187"/>
      <c r="DN699" s="187"/>
      <c r="DO699" s="187"/>
      <c r="DP699" s="187"/>
      <c r="DQ699" s="187"/>
      <c r="DR699" s="187"/>
      <c r="DS699" s="187"/>
      <c r="DT699" s="187"/>
      <c r="DU699" s="187"/>
      <c r="DV699" s="187"/>
      <c r="DW699" s="187"/>
      <c r="DX699" s="187"/>
      <c r="DY699" s="187"/>
      <c r="DZ699" s="187"/>
      <c r="EA699" s="187"/>
      <c r="EB699" s="187"/>
      <c r="EC699" s="187"/>
      <c r="ED699" s="187"/>
      <c r="EE699" s="187"/>
      <c r="EF699" s="187"/>
      <c r="EG699" s="187"/>
      <c r="EH699" s="187"/>
      <c r="EI699" s="187"/>
      <c r="EJ699" s="187"/>
      <c r="EK699" s="187"/>
      <c r="EL699" s="187"/>
      <c r="EM699" s="187"/>
      <c r="EN699" s="187"/>
      <c r="EO699" s="187"/>
      <c r="EP699" s="187"/>
      <c r="EQ699" s="187"/>
      <c r="ER699" s="187"/>
      <c r="ES699" s="187"/>
      <c r="ET699" s="187"/>
      <c r="EU699" s="187"/>
      <c r="EV699" s="187"/>
      <c r="EW699" s="187"/>
      <c r="EX699" s="187"/>
      <c r="EY699" s="187"/>
      <c r="EZ699" s="187"/>
      <c r="FA699" s="187"/>
      <c r="FB699" s="187"/>
      <c r="FC699" s="187"/>
      <c r="FD699" s="187"/>
      <c r="FE699" s="187"/>
      <c r="FF699" s="187"/>
      <c r="FG699" s="187"/>
      <c r="FH699" s="187"/>
      <c r="FI699" s="187"/>
      <c r="FJ699" s="187"/>
      <c r="FK699" s="187"/>
      <c r="FL699" s="187"/>
      <c r="FM699" s="187"/>
      <c r="FN699" s="187"/>
      <c r="FO699" s="187"/>
      <c r="FP699" s="187"/>
      <c r="FQ699" s="187"/>
      <c r="FR699" s="187"/>
      <c r="FS699" s="187"/>
      <c r="FT699" s="187"/>
      <c r="FU699" s="187"/>
      <c r="FV699" s="187"/>
      <c r="FW699" s="187"/>
      <c r="FX699" s="187"/>
      <c r="FY699" s="187"/>
      <c r="FZ699" s="187"/>
      <c r="GA699" s="187"/>
      <c r="GB699" s="187"/>
      <c r="GC699" s="187"/>
      <c r="GD699" s="187"/>
      <c r="GE699" s="187"/>
      <c r="GF699" s="187"/>
      <c r="GG699" s="187"/>
      <c r="GH699" s="187"/>
      <c r="GI699" s="187"/>
      <c r="GJ699" s="187"/>
      <c r="GK699" s="187"/>
      <c r="GL699" s="187"/>
      <c r="GM699" s="187"/>
      <c r="GN699" s="187"/>
      <c r="GO699" s="187"/>
      <c r="GP699" s="187"/>
      <c r="GQ699" s="187"/>
      <c r="GR699" s="187"/>
      <c r="GS699" s="187"/>
      <c r="GT699" s="187"/>
      <c r="GU699" s="187"/>
      <c r="GV699" s="187"/>
      <c r="GW699" s="187"/>
      <c r="GX699" s="187"/>
      <c r="GY699" s="187"/>
      <c r="GZ699" s="187"/>
      <c r="HA699" s="187"/>
      <c r="HB699" s="187"/>
      <c r="HC699" s="187"/>
      <c r="HD699" s="187"/>
      <c r="HE699" s="187"/>
      <c r="HF699" s="187"/>
      <c r="HG699" s="187"/>
      <c r="HH699" s="187"/>
      <c r="HI699" s="187"/>
      <c r="HJ699" s="187"/>
      <c r="HK699" s="187"/>
      <c r="HL699" s="187"/>
      <c r="HM699" s="187"/>
      <c r="HN699" s="187"/>
      <c r="HO699" s="187"/>
      <c r="HP699" s="187"/>
      <c r="HQ699" s="187"/>
      <c r="HR699" s="187"/>
      <c r="HS699" s="187"/>
      <c r="HT699" s="187"/>
      <c r="HU699" s="187"/>
      <c r="HV699" s="187"/>
      <c r="HW699" s="187"/>
      <c r="HX699" s="187"/>
      <c r="HY699" s="187"/>
      <c r="HZ699" s="187"/>
      <c r="IA699" s="187"/>
      <c r="IB699" s="187"/>
    </row>
    <row r="700" spans="1:236" ht="13.15" customHeight="1">
      <c r="A700" s="412"/>
      <c r="C700" s="446"/>
      <c r="D700" s="193"/>
      <c r="E700" s="187"/>
      <c r="F700" s="187"/>
      <c r="G700" s="187"/>
      <c r="H700" s="187"/>
      <c r="I700" s="187"/>
      <c r="J700" s="187"/>
      <c r="K700" s="187"/>
      <c r="L700" s="187"/>
      <c r="M700" s="447"/>
      <c r="AA700" s="187"/>
      <c r="AB700" s="187"/>
      <c r="AC700" s="187"/>
      <c r="AD700" s="187"/>
      <c r="AE700" s="187"/>
      <c r="AF700" s="187"/>
      <c r="AG700" s="187"/>
      <c r="AH700" s="187"/>
      <c r="AI700" s="187"/>
      <c r="AJ700" s="187"/>
      <c r="AK700" s="187"/>
      <c r="AL700" s="187"/>
      <c r="AM700" s="187"/>
      <c r="AN700" s="187"/>
      <c r="AO700" s="187"/>
      <c r="AP700" s="187"/>
      <c r="AQ700" s="187"/>
      <c r="AR700" s="187"/>
      <c r="AS700" s="187"/>
      <c r="AT700" s="187"/>
      <c r="AU700" s="187"/>
      <c r="AV700" s="187"/>
      <c r="AW700" s="187"/>
      <c r="AX700" s="187"/>
      <c r="AY700" s="187"/>
      <c r="AZ700" s="187"/>
      <c r="BA700" s="187"/>
      <c r="BB700" s="187"/>
      <c r="BC700" s="187"/>
      <c r="BD700" s="187"/>
      <c r="BE700" s="187"/>
      <c r="BF700" s="187"/>
      <c r="BG700" s="187"/>
      <c r="BH700" s="187"/>
      <c r="BI700" s="187"/>
      <c r="BJ700" s="187"/>
      <c r="BK700" s="187"/>
      <c r="BL700" s="187"/>
      <c r="BM700" s="187"/>
      <c r="BN700" s="187"/>
      <c r="BO700" s="187"/>
      <c r="BP700" s="187"/>
      <c r="BQ700" s="187"/>
      <c r="BR700" s="187"/>
      <c r="BS700" s="187"/>
      <c r="BT700" s="187"/>
      <c r="BU700" s="187"/>
      <c r="BV700" s="187"/>
      <c r="BW700" s="187"/>
      <c r="BX700" s="187"/>
      <c r="BY700" s="187"/>
      <c r="BZ700" s="187"/>
      <c r="CA700" s="187"/>
      <c r="CB700" s="187"/>
      <c r="CC700" s="187"/>
      <c r="CD700" s="187"/>
      <c r="CE700" s="187"/>
      <c r="CF700" s="187"/>
      <c r="CG700" s="187"/>
      <c r="CH700" s="187"/>
      <c r="CI700" s="187"/>
      <c r="CJ700" s="187"/>
      <c r="CK700" s="187"/>
      <c r="CL700" s="187"/>
      <c r="CM700" s="187"/>
      <c r="CN700" s="187"/>
      <c r="CO700" s="187"/>
      <c r="CP700" s="187"/>
      <c r="CQ700" s="187"/>
      <c r="CR700" s="187"/>
      <c r="CS700" s="187"/>
      <c r="CT700" s="187"/>
      <c r="CU700" s="187"/>
      <c r="CV700" s="187"/>
      <c r="CW700" s="187"/>
      <c r="CX700" s="187"/>
      <c r="CY700" s="187"/>
      <c r="CZ700" s="187"/>
      <c r="DA700" s="187"/>
      <c r="DB700" s="187"/>
      <c r="DC700" s="187"/>
      <c r="DD700" s="187"/>
      <c r="DE700" s="187"/>
      <c r="DF700" s="187"/>
      <c r="DG700" s="187"/>
      <c r="DH700" s="187"/>
      <c r="DI700" s="187"/>
      <c r="DJ700" s="187"/>
      <c r="DK700" s="187"/>
      <c r="DL700" s="187"/>
      <c r="DM700" s="187"/>
      <c r="DN700" s="187"/>
      <c r="DO700" s="187"/>
      <c r="DP700" s="187"/>
      <c r="DQ700" s="187"/>
      <c r="DR700" s="187"/>
      <c r="DS700" s="187"/>
      <c r="DT700" s="187"/>
      <c r="DU700" s="187"/>
      <c r="DV700" s="187"/>
      <c r="DW700" s="187"/>
      <c r="DX700" s="187"/>
      <c r="DY700" s="187"/>
      <c r="DZ700" s="187"/>
      <c r="EA700" s="187"/>
      <c r="EB700" s="187"/>
      <c r="EC700" s="187"/>
      <c r="ED700" s="187"/>
      <c r="EE700" s="187"/>
      <c r="EF700" s="187"/>
      <c r="EG700" s="187"/>
      <c r="EH700" s="187"/>
      <c r="EI700" s="187"/>
      <c r="EJ700" s="187"/>
      <c r="EK700" s="187"/>
      <c r="EL700" s="187"/>
      <c r="EM700" s="187"/>
      <c r="EN700" s="187"/>
      <c r="EO700" s="187"/>
      <c r="EP700" s="187"/>
      <c r="EQ700" s="187"/>
      <c r="ER700" s="187"/>
      <c r="ES700" s="187"/>
      <c r="ET700" s="187"/>
      <c r="EU700" s="187"/>
      <c r="EV700" s="187"/>
      <c r="EW700" s="187"/>
      <c r="EX700" s="187"/>
      <c r="EY700" s="187"/>
      <c r="EZ700" s="187"/>
      <c r="FA700" s="187"/>
      <c r="FB700" s="187"/>
      <c r="FC700" s="187"/>
      <c r="FD700" s="187"/>
      <c r="FE700" s="187"/>
      <c r="FF700" s="187"/>
      <c r="FG700" s="187"/>
      <c r="FH700" s="187"/>
      <c r="FI700" s="187"/>
      <c r="FJ700" s="187"/>
      <c r="FK700" s="187"/>
      <c r="FL700" s="187"/>
      <c r="FM700" s="187"/>
      <c r="FN700" s="187"/>
      <c r="FO700" s="187"/>
      <c r="FP700" s="187"/>
      <c r="FQ700" s="187"/>
      <c r="FR700" s="187"/>
      <c r="FS700" s="187"/>
      <c r="FT700" s="187"/>
      <c r="FU700" s="187"/>
      <c r="FV700" s="187"/>
      <c r="FW700" s="187"/>
      <c r="FX700" s="187"/>
      <c r="FY700" s="187"/>
      <c r="FZ700" s="187"/>
      <c r="GA700" s="187"/>
      <c r="GB700" s="187"/>
      <c r="GC700" s="187"/>
      <c r="GD700" s="187"/>
      <c r="GE700" s="187"/>
      <c r="GF700" s="187"/>
      <c r="GG700" s="187"/>
      <c r="GH700" s="187"/>
      <c r="GI700" s="187"/>
      <c r="GJ700" s="187"/>
      <c r="GK700" s="187"/>
      <c r="GL700" s="187"/>
      <c r="GM700" s="187"/>
      <c r="GN700" s="187"/>
      <c r="GO700" s="187"/>
      <c r="GP700" s="187"/>
      <c r="GQ700" s="187"/>
      <c r="GR700" s="187"/>
      <c r="GS700" s="187"/>
      <c r="GT700" s="187"/>
      <c r="GU700" s="187"/>
      <c r="GV700" s="187"/>
      <c r="GW700" s="187"/>
      <c r="GX700" s="187"/>
      <c r="GY700" s="187"/>
      <c r="GZ700" s="187"/>
      <c r="HA700" s="187"/>
      <c r="HB700" s="187"/>
      <c r="HC700" s="187"/>
      <c r="HD700" s="187"/>
      <c r="HE700" s="187"/>
      <c r="HF700" s="187"/>
      <c r="HG700" s="187"/>
      <c r="HH700" s="187"/>
      <c r="HI700" s="187"/>
      <c r="HJ700" s="187"/>
      <c r="HK700" s="187"/>
      <c r="HL700" s="187"/>
      <c r="HM700" s="187"/>
      <c r="HN700" s="187"/>
      <c r="HO700" s="187"/>
      <c r="HP700" s="187"/>
      <c r="HQ700" s="187"/>
      <c r="HR700" s="187"/>
      <c r="HS700" s="187"/>
      <c r="HT700" s="187"/>
      <c r="HU700" s="187"/>
      <c r="HV700" s="187"/>
      <c r="HW700" s="187"/>
      <c r="HX700" s="187"/>
      <c r="HY700" s="187"/>
      <c r="HZ700" s="187"/>
      <c r="IA700" s="187"/>
      <c r="IB700" s="187"/>
    </row>
    <row r="701" spans="1:236" ht="13.15" customHeight="1">
      <c r="A701" s="412"/>
      <c r="C701" s="446"/>
      <c r="D701" s="193"/>
      <c r="E701" s="187"/>
      <c r="F701" s="187"/>
      <c r="G701" s="187"/>
      <c r="H701" s="187"/>
      <c r="I701" s="187"/>
      <c r="J701" s="187"/>
      <c r="K701" s="187"/>
      <c r="L701" s="187"/>
      <c r="M701" s="447"/>
      <c r="AA701" s="187"/>
      <c r="AB701" s="187"/>
      <c r="AC701" s="187"/>
      <c r="AD701" s="187"/>
      <c r="AE701" s="187"/>
      <c r="AF701" s="187"/>
      <c r="AG701" s="187"/>
      <c r="AH701" s="187"/>
      <c r="AI701" s="187"/>
      <c r="AJ701" s="187"/>
      <c r="AK701" s="187"/>
      <c r="AL701" s="187"/>
      <c r="AM701" s="187"/>
      <c r="AN701" s="187"/>
      <c r="AO701" s="187"/>
      <c r="AP701" s="187"/>
      <c r="AQ701" s="187"/>
      <c r="AR701" s="187"/>
      <c r="AS701" s="187"/>
      <c r="AT701" s="187"/>
      <c r="AU701" s="187"/>
      <c r="AV701" s="187"/>
      <c r="AW701" s="187"/>
      <c r="AX701" s="187"/>
      <c r="AY701" s="187"/>
      <c r="AZ701" s="187"/>
      <c r="BA701" s="187"/>
      <c r="BB701" s="187"/>
      <c r="BC701" s="187"/>
      <c r="BD701" s="187"/>
      <c r="BE701" s="187"/>
      <c r="BF701" s="187"/>
      <c r="BG701" s="187"/>
      <c r="BH701" s="187"/>
      <c r="BI701" s="187"/>
      <c r="BJ701" s="187"/>
      <c r="BK701" s="187"/>
      <c r="BL701" s="187"/>
      <c r="BM701" s="187"/>
      <c r="BN701" s="187"/>
      <c r="BO701" s="187"/>
      <c r="BP701" s="187"/>
      <c r="BQ701" s="187"/>
      <c r="BR701" s="187"/>
      <c r="BS701" s="187"/>
      <c r="BT701" s="187"/>
      <c r="BU701" s="187"/>
      <c r="BV701" s="187"/>
      <c r="BW701" s="187"/>
      <c r="BX701" s="187"/>
      <c r="BY701" s="187"/>
      <c r="BZ701" s="187"/>
      <c r="CA701" s="187"/>
      <c r="CB701" s="187"/>
      <c r="CC701" s="187"/>
      <c r="CD701" s="187"/>
      <c r="CE701" s="187"/>
      <c r="CF701" s="187"/>
      <c r="CG701" s="187"/>
      <c r="CH701" s="187"/>
      <c r="CI701" s="187"/>
      <c r="CJ701" s="187"/>
      <c r="CK701" s="187"/>
      <c r="CL701" s="187"/>
      <c r="CM701" s="187"/>
      <c r="CN701" s="187"/>
      <c r="CO701" s="187"/>
      <c r="CP701" s="187"/>
      <c r="CQ701" s="187"/>
      <c r="CR701" s="187"/>
      <c r="CS701" s="187"/>
      <c r="CT701" s="187"/>
      <c r="CU701" s="187"/>
      <c r="CV701" s="187"/>
      <c r="CW701" s="187"/>
      <c r="CX701" s="187"/>
      <c r="CY701" s="187"/>
      <c r="CZ701" s="187"/>
      <c r="DA701" s="187"/>
      <c r="DB701" s="187"/>
      <c r="DC701" s="187"/>
      <c r="DD701" s="187"/>
      <c r="DE701" s="187"/>
      <c r="DF701" s="187"/>
      <c r="DG701" s="187"/>
      <c r="DH701" s="187"/>
      <c r="DI701" s="187"/>
      <c r="DJ701" s="187"/>
      <c r="DK701" s="187"/>
      <c r="DL701" s="187"/>
      <c r="DM701" s="187"/>
      <c r="DN701" s="187"/>
      <c r="DO701" s="187"/>
      <c r="DP701" s="187"/>
      <c r="DQ701" s="187"/>
      <c r="DR701" s="187"/>
      <c r="DS701" s="187"/>
      <c r="DT701" s="187"/>
      <c r="DU701" s="187"/>
      <c r="DV701" s="187"/>
      <c r="DW701" s="187"/>
      <c r="DX701" s="187"/>
      <c r="DY701" s="187"/>
      <c r="DZ701" s="187"/>
      <c r="EA701" s="187"/>
      <c r="EB701" s="187"/>
      <c r="EC701" s="187"/>
      <c r="ED701" s="187"/>
      <c r="EE701" s="187"/>
      <c r="EF701" s="187"/>
      <c r="EG701" s="187"/>
      <c r="EH701" s="187"/>
      <c r="EI701" s="187"/>
      <c r="EJ701" s="187"/>
      <c r="EK701" s="187"/>
      <c r="EL701" s="187"/>
      <c r="EM701" s="187"/>
      <c r="EN701" s="187"/>
      <c r="EO701" s="187"/>
      <c r="EP701" s="187"/>
      <c r="EQ701" s="187"/>
      <c r="ER701" s="187"/>
      <c r="ES701" s="187"/>
      <c r="ET701" s="187"/>
      <c r="EU701" s="187"/>
      <c r="EV701" s="187"/>
      <c r="EW701" s="187"/>
      <c r="EX701" s="187"/>
      <c r="EY701" s="187"/>
      <c r="EZ701" s="187"/>
      <c r="FA701" s="187"/>
      <c r="FB701" s="187"/>
      <c r="FC701" s="187"/>
      <c r="FD701" s="187"/>
      <c r="FE701" s="187"/>
      <c r="FF701" s="187"/>
      <c r="FG701" s="187"/>
      <c r="FH701" s="187"/>
      <c r="FI701" s="187"/>
      <c r="FJ701" s="187"/>
      <c r="FK701" s="187"/>
      <c r="FL701" s="187"/>
      <c r="FM701" s="187"/>
      <c r="FN701" s="187"/>
      <c r="FO701" s="187"/>
      <c r="FP701" s="187"/>
      <c r="FQ701" s="187"/>
      <c r="FR701" s="187"/>
      <c r="FS701" s="187"/>
      <c r="FT701" s="187"/>
      <c r="FU701" s="187"/>
      <c r="FV701" s="187"/>
      <c r="FW701" s="187"/>
      <c r="FX701" s="187"/>
      <c r="FY701" s="187"/>
      <c r="FZ701" s="187"/>
      <c r="GA701" s="187"/>
      <c r="GB701" s="187"/>
      <c r="GC701" s="187"/>
      <c r="GD701" s="187"/>
      <c r="GE701" s="187"/>
      <c r="GF701" s="187"/>
      <c r="GG701" s="187"/>
      <c r="GH701" s="187"/>
      <c r="GI701" s="187"/>
      <c r="GJ701" s="187"/>
      <c r="GK701" s="187"/>
      <c r="GL701" s="187"/>
      <c r="GM701" s="187"/>
      <c r="GN701" s="187"/>
      <c r="GO701" s="187"/>
      <c r="GP701" s="187"/>
      <c r="GQ701" s="187"/>
      <c r="GR701" s="187"/>
      <c r="GS701" s="187"/>
      <c r="GT701" s="187"/>
      <c r="GU701" s="187"/>
      <c r="GV701" s="187"/>
      <c r="GW701" s="187"/>
      <c r="GX701" s="187"/>
      <c r="GY701" s="187"/>
      <c r="GZ701" s="187"/>
      <c r="HA701" s="187"/>
      <c r="HB701" s="187"/>
      <c r="HC701" s="187"/>
      <c r="HD701" s="187"/>
      <c r="HE701" s="187"/>
      <c r="HF701" s="187"/>
      <c r="HG701" s="187"/>
      <c r="HH701" s="187"/>
      <c r="HI701" s="187"/>
      <c r="HJ701" s="187"/>
      <c r="HK701" s="187"/>
      <c r="HL701" s="187"/>
      <c r="HM701" s="187"/>
      <c r="HN701" s="187"/>
      <c r="HO701" s="187"/>
      <c r="HP701" s="187"/>
      <c r="HQ701" s="187"/>
      <c r="HR701" s="187"/>
      <c r="HS701" s="187"/>
      <c r="HT701" s="187"/>
      <c r="HU701" s="187"/>
      <c r="HV701" s="187"/>
      <c r="HW701" s="187"/>
      <c r="HX701" s="187"/>
      <c r="HY701" s="187"/>
      <c r="HZ701" s="187"/>
      <c r="IA701" s="187"/>
      <c r="IB701" s="187"/>
    </row>
    <row r="702" spans="1:236" ht="13.15" customHeight="1">
      <c r="A702" s="412"/>
      <c r="C702" s="446"/>
      <c r="D702" s="193"/>
      <c r="E702" s="187"/>
      <c r="F702" s="187"/>
      <c r="G702" s="187"/>
      <c r="H702" s="187"/>
      <c r="I702" s="187"/>
      <c r="J702" s="187"/>
      <c r="K702" s="187"/>
      <c r="L702" s="187"/>
      <c r="M702" s="447"/>
      <c r="AA702" s="187"/>
      <c r="AB702" s="187"/>
      <c r="AC702" s="187"/>
      <c r="AD702" s="187"/>
      <c r="AE702" s="187"/>
      <c r="AF702" s="187"/>
      <c r="AG702" s="187"/>
      <c r="AH702" s="187"/>
      <c r="AI702" s="187"/>
      <c r="AJ702" s="187"/>
      <c r="AK702" s="187"/>
      <c r="AL702" s="187"/>
      <c r="AM702" s="187"/>
      <c r="AN702" s="187"/>
      <c r="AO702" s="187"/>
      <c r="AP702" s="187"/>
      <c r="AQ702" s="187"/>
      <c r="AR702" s="187"/>
      <c r="AS702" s="187"/>
      <c r="AT702" s="187"/>
      <c r="AU702" s="187"/>
      <c r="AV702" s="187"/>
      <c r="AW702" s="187"/>
      <c r="AX702" s="187"/>
      <c r="AY702" s="187"/>
      <c r="AZ702" s="187"/>
      <c r="BA702" s="187"/>
      <c r="BB702" s="187"/>
      <c r="BC702" s="187"/>
      <c r="BD702" s="187"/>
      <c r="BE702" s="187"/>
      <c r="BF702" s="187"/>
      <c r="BG702" s="187"/>
      <c r="BH702" s="187"/>
      <c r="BI702" s="187"/>
      <c r="BJ702" s="187"/>
      <c r="BK702" s="187"/>
      <c r="BL702" s="187"/>
      <c r="BM702" s="187"/>
      <c r="BN702" s="187"/>
      <c r="BO702" s="187"/>
      <c r="BP702" s="187"/>
      <c r="BQ702" s="187"/>
      <c r="BR702" s="187"/>
      <c r="BS702" s="187"/>
      <c r="BT702" s="187"/>
      <c r="BU702" s="187"/>
      <c r="BV702" s="187"/>
      <c r="BW702" s="187"/>
      <c r="BX702" s="187"/>
      <c r="BY702" s="187"/>
      <c r="BZ702" s="187"/>
      <c r="CA702" s="187"/>
      <c r="CB702" s="187"/>
      <c r="CC702" s="187"/>
      <c r="CD702" s="187"/>
      <c r="CE702" s="187"/>
      <c r="CF702" s="187"/>
      <c r="CG702" s="187"/>
      <c r="CH702" s="187"/>
      <c r="CI702" s="187"/>
      <c r="CJ702" s="187"/>
      <c r="CK702" s="187"/>
      <c r="CL702" s="187"/>
      <c r="CM702" s="187"/>
      <c r="CN702" s="187"/>
      <c r="CO702" s="187"/>
      <c r="CP702" s="187"/>
      <c r="CQ702" s="187"/>
      <c r="CR702" s="187"/>
      <c r="CS702" s="187"/>
      <c r="CT702" s="187"/>
      <c r="CU702" s="187"/>
      <c r="CV702" s="187"/>
      <c r="CW702" s="187"/>
      <c r="CX702" s="187"/>
      <c r="CY702" s="187"/>
      <c r="CZ702" s="187"/>
      <c r="DA702" s="187"/>
      <c r="DB702" s="187"/>
      <c r="DC702" s="187"/>
      <c r="DD702" s="187"/>
      <c r="DE702" s="187"/>
      <c r="DF702" s="187"/>
      <c r="DG702" s="187"/>
      <c r="DH702" s="187"/>
      <c r="DI702" s="187"/>
      <c r="DJ702" s="187"/>
      <c r="DK702" s="187"/>
      <c r="DL702" s="187"/>
      <c r="DM702" s="187"/>
      <c r="DN702" s="187"/>
      <c r="DO702" s="187"/>
      <c r="DP702" s="187"/>
      <c r="DQ702" s="187"/>
      <c r="DR702" s="187"/>
      <c r="DS702" s="187"/>
      <c r="DT702" s="187"/>
      <c r="DU702" s="187"/>
      <c r="DV702" s="187"/>
      <c r="DW702" s="187"/>
      <c r="DX702" s="187"/>
      <c r="DY702" s="187"/>
      <c r="DZ702" s="187"/>
      <c r="EA702" s="187"/>
      <c r="EB702" s="187"/>
      <c r="EC702" s="187"/>
      <c r="ED702" s="187"/>
      <c r="EE702" s="187"/>
      <c r="EF702" s="187"/>
      <c r="EG702" s="187"/>
      <c r="EH702" s="187"/>
      <c r="EI702" s="187"/>
      <c r="EJ702" s="187"/>
      <c r="EK702" s="187"/>
      <c r="EL702" s="187"/>
      <c r="EM702" s="187"/>
      <c r="EN702" s="187"/>
      <c r="EO702" s="187"/>
      <c r="EP702" s="187"/>
      <c r="EQ702" s="187"/>
      <c r="ER702" s="187"/>
      <c r="ES702" s="187"/>
      <c r="ET702" s="187"/>
      <c r="EU702" s="187"/>
      <c r="EV702" s="187"/>
      <c r="EW702" s="187"/>
      <c r="EX702" s="187"/>
      <c r="EY702" s="187"/>
      <c r="EZ702" s="187"/>
      <c r="FA702" s="187"/>
      <c r="FB702" s="187"/>
      <c r="FC702" s="187"/>
      <c r="FD702" s="187"/>
      <c r="FE702" s="187"/>
      <c r="FF702" s="187"/>
      <c r="FG702" s="187"/>
      <c r="FH702" s="187"/>
      <c r="FI702" s="187"/>
      <c r="FJ702" s="187"/>
      <c r="FK702" s="187"/>
      <c r="FL702" s="187"/>
      <c r="FM702" s="187"/>
      <c r="FN702" s="187"/>
      <c r="FO702" s="187"/>
      <c r="FP702" s="187"/>
      <c r="FQ702" s="187"/>
      <c r="FR702" s="187"/>
      <c r="FS702" s="187"/>
      <c r="FT702" s="187"/>
      <c r="FU702" s="187"/>
      <c r="FV702" s="187"/>
      <c r="FW702" s="187"/>
      <c r="FX702" s="187"/>
      <c r="FY702" s="187"/>
      <c r="FZ702" s="187"/>
      <c r="GA702" s="187"/>
      <c r="GB702" s="187"/>
      <c r="GC702" s="187"/>
      <c r="GD702" s="187"/>
      <c r="GE702" s="187"/>
      <c r="GF702" s="187"/>
      <c r="GG702" s="187"/>
      <c r="GH702" s="187"/>
      <c r="GI702" s="187"/>
      <c r="GJ702" s="187"/>
      <c r="GK702" s="187"/>
      <c r="GL702" s="187"/>
      <c r="GM702" s="187"/>
      <c r="GN702" s="187"/>
      <c r="GO702" s="187"/>
      <c r="GP702" s="187"/>
      <c r="GQ702" s="187"/>
      <c r="GR702" s="187"/>
      <c r="GS702" s="187"/>
      <c r="GT702" s="187"/>
      <c r="GU702" s="187"/>
      <c r="GV702" s="187"/>
      <c r="GW702" s="187"/>
      <c r="GX702" s="187"/>
      <c r="GY702" s="187"/>
      <c r="GZ702" s="187"/>
      <c r="HA702" s="187"/>
      <c r="HB702" s="187"/>
      <c r="HC702" s="187"/>
      <c r="HD702" s="187"/>
      <c r="HE702" s="187"/>
      <c r="HF702" s="187"/>
      <c r="HG702" s="187"/>
      <c r="HH702" s="187"/>
      <c r="HI702" s="187"/>
      <c r="HJ702" s="187"/>
      <c r="HK702" s="187"/>
      <c r="HL702" s="187"/>
      <c r="HM702" s="187"/>
      <c r="HN702" s="187"/>
      <c r="HO702" s="187"/>
      <c r="HP702" s="187"/>
      <c r="HQ702" s="187"/>
      <c r="HR702" s="187"/>
      <c r="HS702" s="187"/>
      <c r="HT702" s="187"/>
      <c r="HU702" s="187"/>
      <c r="HV702" s="187"/>
      <c r="HW702" s="187"/>
      <c r="HX702" s="187"/>
      <c r="HY702" s="187"/>
      <c r="HZ702" s="187"/>
      <c r="IA702" s="187"/>
      <c r="IB702" s="187"/>
    </row>
    <row r="703" spans="1:236" ht="13.15" customHeight="1">
      <c r="A703" s="412"/>
      <c r="C703" s="446"/>
      <c r="D703" s="193"/>
      <c r="E703" s="187"/>
      <c r="F703" s="187"/>
      <c r="G703" s="187"/>
      <c r="H703" s="187"/>
      <c r="I703" s="187"/>
      <c r="J703" s="187"/>
      <c r="K703" s="187"/>
      <c r="L703" s="187"/>
      <c r="M703" s="447"/>
      <c r="AA703" s="187"/>
      <c r="AB703" s="187"/>
      <c r="AC703" s="187"/>
      <c r="AD703" s="187"/>
      <c r="AE703" s="187"/>
      <c r="AF703" s="187"/>
      <c r="AG703" s="187"/>
      <c r="AH703" s="187"/>
      <c r="AI703" s="187"/>
      <c r="AJ703" s="187"/>
      <c r="AK703" s="187"/>
      <c r="AL703" s="187"/>
      <c r="AM703" s="187"/>
      <c r="AN703" s="187"/>
      <c r="AO703" s="187"/>
      <c r="AP703" s="187"/>
      <c r="AQ703" s="187"/>
      <c r="AR703" s="187"/>
      <c r="AS703" s="187"/>
      <c r="AT703" s="187"/>
      <c r="AU703" s="187"/>
      <c r="AV703" s="187"/>
      <c r="AW703" s="187"/>
      <c r="AX703" s="187"/>
      <c r="AY703" s="187"/>
      <c r="AZ703" s="187"/>
      <c r="BA703" s="187"/>
      <c r="BB703" s="187"/>
      <c r="BC703" s="187"/>
      <c r="BD703" s="187"/>
      <c r="BE703" s="187"/>
      <c r="BF703" s="187"/>
      <c r="BG703" s="187"/>
      <c r="BH703" s="187"/>
      <c r="BI703" s="187"/>
      <c r="BJ703" s="187"/>
      <c r="BK703" s="187"/>
      <c r="BL703" s="187"/>
      <c r="BM703" s="187"/>
      <c r="BN703" s="187"/>
      <c r="BO703" s="187"/>
      <c r="BP703" s="187"/>
      <c r="BQ703" s="187"/>
      <c r="BR703" s="187"/>
      <c r="BS703" s="187"/>
      <c r="BT703" s="187"/>
      <c r="BU703" s="187"/>
      <c r="BV703" s="187"/>
      <c r="BW703" s="187"/>
      <c r="BX703" s="187"/>
      <c r="BY703" s="187"/>
      <c r="BZ703" s="187"/>
      <c r="CA703" s="187"/>
      <c r="CB703" s="187"/>
      <c r="CC703" s="187"/>
      <c r="CD703" s="187"/>
      <c r="CE703" s="187"/>
      <c r="CF703" s="187"/>
      <c r="CG703" s="187"/>
      <c r="CH703" s="187"/>
      <c r="CI703" s="187"/>
      <c r="CJ703" s="187"/>
      <c r="CK703" s="187"/>
      <c r="CL703" s="187"/>
      <c r="CM703" s="187"/>
      <c r="CN703" s="187"/>
      <c r="CO703" s="187"/>
      <c r="CP703" s="187"/>
      <c r="CQ703" s="187"/>
      <c r="CR703" s="187"/>
      <c r="CS703" s="187"/>
      <c r="CT703" s="187"/>
      <c r="CU703" s="187"/>
      <c r="CV703" s="187"/>
      <c r="CW703" s="187"/>
      <c r="CX703" s="187"/>
      <c r="CY703" s="187"/>
      <c r="CZ703" s="187"/>
      <c r="DA703" s="187"/>
      <c r="DB703" s="187"/>
      <c r="DC703" s="187"/>
      <c r="DD703" s="187"/>
      <c r="DE703" s="187"/>
      <c r="DF703" s="187"/>
      <c r="DG703" s="187"/>
      <c r="DH703" s="187"/>
      <c r="DI703" s="187"/>
      <c r="DJ703" s="187"/>
      <c r="DK703" s="187"/>
      <c r="DL703" s="187"/>
      <c r="DM703" s="187"/>
      <c r="DN703" s="187"/>
      <c r="DO703" s="187"/>
      <c r="DP703" s="187"/>
      <c r="DQ703" s="187"/>
      <c r="DR703" s="187"/>
      <c r="DS703" s="187"/>
      <c r="DT703" s="187"/>
      <c r="DU703" s="187"/>
      <c r="DV703" s="187"/>
      <c r="DW703" s="187"/>
      <c r="DX703" s="187"/>
      <c r="DY703" s="187"/>
      <c r="DZ703" s="187"/>
      <c r="EA703" s="187"/>
      <c r="EB703" s="187"/>
      <c r="EC703" s="187"/>
      <c r="ED703" s="187"/>
      <c r="EE703" s="187"/>
      <c r="EF703" s="187"/>
      <c r="EG703" s="187"/>
      <c r="EH703" s="187"/>
      <c r="EI703" s="187"/>
      <c r="EJ703" s="187"/>
      <c r="EK703" s="187"/>
      <c r="EL703" s="187"/>
      <c r="EM703" s="187"/>
      <c r="EN703" s="187"/>
      <c r="EO703" s="187"/>
      <c r="EP703" s="187"/>
      <c r="EQ703" s="187"/>
      <c r="ER703" s="187"/>
      <c r="ES703" s="187"/>
      <c r="ET703" s="187"/>
      <c r="EU703" s="187"/>
      <c r="EV703" s="187"/>
      <c r="EW703" s="187"/>
      <c r="EX703" s="187"/>
      <c r="EY703" s="187"/>
      <c r="EZ703" s="187"/>
      <c r="FA703" s="187"/>
      <c r="FB703" s="187"/>
      <c r="FC703" s="187"/>
      <c r="FD703" s="187"/>
      <c r="FE703" s="187"/>
      <c r="FF703" s="187"/>
      <c r="FG703" s="187"/>
      <c r="FH703" s="187"/>
      <c r="FI703" s="187"/>
      <c r="FJ703" s="187"/>
      <c r="FK703" s="187"/>
      <c r="FL703" s="187"/>
      <c r="FM703" s="187"/>
      <c r="FN703" s="187"/>
      <c r="FO703" s="187"/>
      <c r="FP703" s="187"/>
      <c r="FQ703" s="187"/>
      <c r="FR703" s="187"/>
      <c r="FS703" s="187"/>
      <c r="FT703" s="187"/>
      <c r="FU703" s="187"/>
      <c r="FV703" s="187"/>
      <c r="FW703" s="187"/>
      <c r="FX703" s="187"/>
      <c r="FY703" s="187"/>
      <c r="FZ703" s="187"/>
      <c r="GA703" s="187"/>
      <c r="GB703" s="187"/>
      <c r="GC703" s="187"/>
      <c r="GD703" s="187"/>
      <c r="GE703" s="187"/>
      <c r="GF703" s="187"/>
      <c r="GG703" s="187"/>
      <c r="GH703" s="187"/>
      <c r="GI703" s="187"/>
      <c r="GJ703" s="187"/>
      <c r="GK703" s="187"/>
      <c r="GL703" s="187"/>
      <c r="GM703" s="187"/>
      <c r="GN703" s="187"/>
      <c r="GO703" s="187"/>
      <c r="GP703" s="187"/>
      <c r="GQ703" s="187"/>
      <c r="GR703" s="187"/>
      <c r="GS703" s="187"/>
      <c r="GT703" s="187"/>
      <c r="GU703" s="187"/>
      <c r="GV703" s="187"/>
      <c r="GW703" s="187"/>
      <c r="GX703" s="187"/>
      <c r="GY703" s="187"/>
      <c r="GZ703" s="187"/>
      <c r="HA703" s="187"/>
      <c r="HB703" s="187"/>
      <c r="HC703" s="187"/>
      <c r="HD703" s="187"/>
      <c r="HE703" s="187"/>
      <c r="HF703" s="187"/>
      <c r="HG703" s="187"/>
      <c r="HH703" s="187"/>
      <c r="HI703" s="187"/>
      <c r="HJ703" s="187"/>
      <c r="HK703" s="187"/>
      <c r="HL703" s="187"/>
      <c r="HM703" s="187"/>
      <c r="HN703" s="187"/>
      <c r="HO703" s="187"/>
      <c r="HP703" s="187"/>
      <c r="HQ703" s="187"/>
      <c r="HR703" s="187"/>
      <c r="HS703" s="187"/>
      <c r="HT703" s="187"/>
      <c r="HU703" s="187"/>
      <c r="HV703" s="187"/>
      <c r="HW703" s="187"/>
      <c r="HX703" s="187"/>
      <c r="HY703" s="187"/>
      <c r="HZ703" s="187"/>
      <c r="IA703" s="187"/>
      <c r="IB703" s="187"/>
    </row>
    <row r="704" spans="1:236" ht="13.15" customHeight="1">
      <c r="A704" s="412"/>
      <c r="C704" s="446"/>
      <c r="D704" s="193"/>
      <c r="E704" s="187"/>
      <c r="F704" s="187"/>
      <c r="G704" s="187"/>
      <c r="H704" s="187"/>
      <c r="I704" s="187"/>
      <c r="J704" s="187"/>
      <c r="K704" s="187"/>
      <c r="L704" s="187"/>
      <c r="M704" s="447"/>
      <c r="AA704" s="187"/>
      <c r="AB704" s="187"/>
      <c r="AC704" s="187"/>
      <c r="AD704" s="187"/>
      <c r="AE704" s="187"/>
      <c r="AF704" s="187"/>
      <c r="AG704" s="187"/>
      <c r="AH704" s="187"/>
      <c r="AI704" s="187"/>
      <c r="AJ704" s="187"/>
      <c r="AK704" s="187"/>
      <c r="AL704" s="187"/>
      <c r="AM704" s="187"/>
      <c r="AN704" s="187"/>
      <c r="AO704" s="187"/>
      <c r="AP704" s="187"/>
      <c r="AQ704" s="187"/>
      <c r="AR704" s="187"/>
      <c r="AS704" s="187"/>
      <c r="AT704" s="187"/>
      <c r="AU704" s="187"/>
      <c r="AV704" s="187"/>
      <c r="AW704" s="187"/>
      <c r="AX704" s="187"/>
      <c r="AY704" s="187"/>
      <c r="AZ704" s="187"/>
      <c r="BA704" s="187"/>
      <c r="BB704" s="187"/>
      <c r="BC704" s="187"/>
      <c r="BD704" s="187"/>
      <c r="BE704" s="187"/>
      <c r="BF704" s="187"/>
      <c r="BG704" s="187"/>
      <c r="BH704" s="187"/>
      <c r="BI704" s="187"/>
      <c r="BJ704" s="187"/>
      <c r="BK704" s="187"/>
      <c r="BL704" s="187"/>
      <c r="BM704" s="187"/>
      <c r="BN704" s="187"/>
      <c r="BO704" s="187"/>
      <c r="BP704" s="187"/>
      <c r="BQ704" s="187"/>
      <c r="BR704" s="187"/>
      <c r="BS704" s="187"/>
      <c r="BT704" s="187"/>
      <c r="BU704" s="187"/>
      <c r="BV704" s="187"/>
      <c r="BW704" s="187"/>
      <c r="BX704" s="187"/>
      <c r="BY704" s="187"/>
      <c r="BZ704" s="187"/>
      <c r="CA704" s="187"/>
      <c r="CB704" s="187"/>
      <c r="CC704" s="187"/>
      <c r="CD704" s="187"/>
      <c r="CE704" s="187"/>
      <c r="CF704" s="187"/>
      <c r="CG704" s="187"/>
      <c r="CH704" s="187"/>
      <c r="CI704" s="187"/>
      <c r="CJ704" s="187"/>
      <c r="CK704" s="187"/>
      <c r="CL704" s="187"/>
      <c r="CM704" s="187"/>
      <c r="CN704" s="187"/>
      <c r="CO704" s="187"/>
      <c r="CP704" s="187"/>
      <c r="CQ704" s="187"/>
      <c r="CR704" s="187"/>
      <c r="CS704" s="187"/>
      <c r="CT704" s="187"/>
      <c r="CU704" s="187"/>
      <c r="CV704" s="187"/>
      <c r="CW704" s="187"/>
      <c r="CX704" s="187"/>
      <c r="CY704" s="187"/>
      <c r="CZ704" s="187"/>
      <c r="DA704" s="187"/>
      <c r="DB704" s="187"/>
      <c r="DC704" s="187"/>
      <c r="DD704" s="187"/>
      <c r="DE704" s="187"/>
      <c r="DF704" s="187"/>
      <c r="DG704" s="187"/>
      <c r="DH704" s="187"/>
      <c r="DI704" s="187"/>
      <c r="DJ704" s="187"/>
      <c r="DK704" s="187"/>
      <c r="DL704" s="187"/>
      <c r="DM704" s="187"/>
      <c r="DN704" s="187"/>
      <c r="DO704" s="187"/>
      <c r="DP704" s="187"/>
      <c r="DQ704" s="187"/>
      <c r="DR704" s="187"/>
      <c r="DS704" s="187"/>
      <c r="DT704" s="187"/>
      <c r="DU704" s="187"/>
      <c r="DV704" s="187"/>
      <c r="DW704" s="187"/>
      <c r="DX704" s="187"/>
      <c r="DY704" s="187"/>
      <c r="DZ704" s="187"/>
      <c r="EA704" s="187"/>
      <c r="EB704" s="187"/>
      <c r="EC704" s="187"/>
      <c r="ED704" s="187"/>
      <c r="EE704" s="187"/>
      <c r="EF704" s="187"/>
      <c r="EG704" s="187"/>
      <c r="EH704" s="187"/>
      <c r="EI704" s="187"/>
      <c r="EJ704" s="187"/>
      <c r="EK704" s="187"/>
      <c r="EL704" s="187"/>
      <c r="EM704" s="187"/>
      <c r="EN704" s="187"/>
      <c r="EO704" s="187"/>
      <c r="EP704" s="187"/>
      <c r="EQ704" s="187"/>
      <c r="ER704" s="187"/>
      <c r="ES704" s="187"/>
      <c r="ET704" s="187"/>
      <c r="EU704" s="187"/>
      <c r="EV704" s="187"/>
      <c r="EW704" s="187"/>
      <c r="EX704" s="187"/>
      <c r="EY704" s="187"/>
      <c r="EZ704" s="187"/>
      <c r="FA704" s="187"/>
      <c r="FB704" s="187"/>
      <c r="FC704" s="187"/>
      <c r="FD704" s="187"/>
      <c r="FE704" s="187"/>
      <c r="FF704" s="187"/>
      <c r="FG704" s="187"/>
      <c r="FH704" s="187"/>
      <c r="FI704" s="187"/>
      <c r="FJ704" s="187"/>
      <c r="FK704" s="187"/>
      <c r="FL704" s="187"/>
      <c r="FM704" s="187"/>
      <c r="FN704" s="187"/>
      <c r="FO704" s="187"/>
      <c r="FP704" s="187"/>
      <c r="FQ704" s="187"/>
      <c r="FR704" s="187"/>
      <c r="FS704" s="187"/>
      <c r="FT704" s="187"/>
      <c r="FU704" s="187"/>
      <c r="FV704" s="187"/>
      <c r="FW704" s="187"/>
      <c r="FX704" s="187"/>
      <c r="FY704" s="187"/>
      <c r="FZ704" s="187"/>
      <c r="GA704" s="187"/>
      <c r="GB704" s="187"/>
      <c r="GC704" s="187"/>
      <c r="GD704" s="187"/>
      <c r="GE704" s="187"/>
      <c r="GF704" s="187"/>
      <c r="GG704" s="187"/>
      <c r="GH704" s="187"/>
      <c r="GI704" s="187"/>
      <c r="GJ704" s="187"/>
      <c r="GK704" s="187"/>
      <c r="GL704" s="187"/>
      <c r="GM704" s="187"/>
      <c r="GN704" s="187"/>
      <c r="GO704" s="187"/>
      <c r="GP704" s="187"/>
      <c r="GQ704" s="187"/>
      <c r="GR704" s="187"/>
      <c r="GS704" s="187"/>
      <c r="GT704" s="187"/>
      <c r="GU704" s="187"/>
      <c r="GV704" s="187"/>
      <c r="GW704" s="187"/>
      <c r="GX704" s="187"/>
      <c r="GY704" s="187"/>
      <c r="GZ704" s="187"/>
      <c r="HA704" s="187"/>
      <c r="HB704" s="187"/>
      <c r="HC704" s="187"/>
      <c r="HD704" s="187"/>
      <c r="HE704" s="187"/>
      <c r="HF704" s="187"/>
      <c r="HG704" s="187"/>
      <c r="HH704" s="187"/>
      <c r="HI704" s="187"/>
      <c r="HJ704" s="187"/>
      <c r="HK704" s="187"/>
      <c r="HL704" s="187"/>
      <c r="HM704" s="187"/>
      <c r="HN704" s="187"/>
      <c r="HO704" s="187"/>
      <c r="HP704" s="187"/>
      <c r="HQ704" s="187"/>
      <c r="HR704" s="187"/>
      <c r="HS704" s="187"/>
      <c r="HT704" s="187"/>
      <c r="HU704" s="187"/>
      <c r="HV704" s="187"/>
      <c r="HW704" s="187"/>
      <c r="HX704" s="187"/>
      <c r="HY704" s="187"/>
      <c r="HZ704" s="187"/>
      <c r="IA704" s="187"/>
      <c r="IB704" s="187"/>
    </row>
    <row r="705" spans="1:236" ht="13.15" customHeight="1">
      <c r="A705" s="412"/>
      <c r="C705" s="446"/>
      <c r="D705" s="193"/>
      <c r="E705" s="187"/>
      <c r="F705" s="187"/>
      <c r="G705" s="187"/>
      <c r="H705" s="187"/>
      <c r="I705" s="187"/>
      <c r="J705" s="187"/>
      <c r="K705" s="187"/>
      <c r="L705" s="187"/>
      <c r="M705" s="447"/>
      <c r="AA705" s="187"/>
      <c r="AB705" s="187"/>
      <c r="AC705" s="187"/>
      <c r="AD705" s="187"/>
      <c r="AE705" s="187"/>
      <c r="AF705" s="187"/>
      <c r="AG705" s="187"/>
      <c r="AH705" s="187"/>
      <c r="AI705" s="187"/>
      <c r="AJ705" s="187"/>
      <c r="AK705" s="187"/>
      <c r="AL705" s="187"/>
      <c r="AM705" s="187"/>
      <c r="AN705" s="187"/>
      <c r="AO705" s="187"/>
      <c r="AP705" s="187"/>
      <c r="AQ705" s="187"/>
      <c r="AR705" s="187"/>
      <c r="AS705" s="187"/>
      <c r="AT705" s="187"/>
      <c r="AU705" s="187"/>
      <c r="AV705" s="187"/>
      <c r="AW705" s="187"/>
      <c r="AX705" s="187"/>
      <c r="AY705" s="187"/>
      <c r="AZ705" s="187"/>
      <c r="BA705" s="187"/>
      <c r="BB705" s="187"/>
      <c r="BC705" s="187"/>
      <c r="BD705" s="187"/>
      <c r="BE705" s="187"/>
      <c r="BF705" s="187"/>
      <c r="BG705" s="187"/>
      <c r="BH705" s="187"/>
      <c r="BI705" s="187"/>
      <c r="BJ705" s="187"/>
      <c r="BK705" s="187"/>
      <c r="BL705" s="187"/>
      <c r="BM705" s="187"/>
      <c r="BN705" s="187"/>
      <c r="BO705" s="187"/>
      <c r="BP705" s="187"/>
      <c r="BQ705" s="187"/>
      <c r="BR705" s="187"/>
      <c r="BS705" s="187"/>
      <c r="BT705" s="187"/>
      <c r="BU705" s="187"/>
      <c r="BV705" s="187"/>
      <c r="BW705" s="187"/>
      <c r="BX705" s="187"/>
      <c r="BY705" s="187"/>
      <c r="BZ705" s="187"/>
      <c r="CA705" s="187"/>
      <c r="CB705" s="187"/>
      <c r="CC705" s="187"/>
      <c r="CD705" s="187"/>
      <c r="CE705" s="187"/>
      <c r="CF705" s="187"/>
      <c r="CG705" s="187"/>
      <c r="CH705" s="187"/>
      <c r="CI705" s="187"/>
      <c r="CJ705" s="187"/>
      <c r="CK705" s="187"/>
      <c r="CL705" s="187"/>
      <c r="CM705" s="187"/>
      <c r="CN705" s="187"/>
      <c r="CO705" s="187"/>
      <c r="CP705" s="187"/>
      <c r="CQ705" s="187"/>
      <c r="CR705" s="187"/>
      <c r="CS705" s="187"/>
      <c r="CT705" s="187"/>
      <c r="CU705" s="187"/>
      <c r="CV705" s="187"/>
      <c r="CW705" s="187"/>
      <c r="CX705" s="187"/>
      <c r="CY705" s="187"/>
      <c r="CZ705" s="187"/>
      <c r="DA705" s="187"/>
      <c r="DB705" s="187"/>
      <c r="DC705" s="187"/>
      <c r="DD705" s="187"/>
      <c r="DE705" s="187"/>
      <c r="DF705" s="187"/>
      <c r="DG705" s="187"/>
      <c r="DH705" s="187"/>
      <c r="DI705" s="187"/>
      <c r="DJ705" s="187"/>
      <c r="DK705" s="187"/>
      <c r="DL705" s="187"/>
      <c r="DM705" s="187"/>
      <c r="DN705" s="187"/>
      <c r="DO705" s="187"/>
      <c r="DP705" s="187"/>
      <c r="DQ705" s="187"/>
      <c r="DR705" s="187"/>
      <c r="DS705" s="187"/>
      <c r="DT705" s="187"/>
      <c r="DU705" s="187"/>
      <c r="DV705" s="187"/>
      <c r="DW705" s="187"/>
      <c r="DX705" s="187"/>
      <c r="DY705" s="187"/>
      <c r="DZ705" s="187"/>
      <c r="EA705" s="187"/>
      <c r="EB705" s="187"/>
      <c r="EC705" s="187"/>
      <c r="ED705" s="187"/>
      <c r="EE705" s="187"/>
      <c r="EF705" s="187"/>
      <c r="EG705" s="187"/>
      <c r="EH705" s="187"/>
      <c r="EI705" s="187"/>
      <c r="EJ705" s="187"/>
      <c r="EK705" s="187"/>
      <c r="EL705" s="187"/>
      <c r="EM705" s="187"/>
      <c r="EN705" s="187"/>
      <c r="EO705" s="187"/>
      <c r="EP705" s="187"/>
      <c r="EQ705" s="187"/>
      <c r="ER705" s="187"/>
      <c r="ES705" s="187"/>
      <c r="ET705" s="187"/>
      <c r="EU705" s="187"/>
      <c r="EV705" s="187"/>
      <c r="EW705" s="187"/>
      <c r="EX705" s="187"/>
      <c r="EY705" s="187"/>
      <c r="EZ705" s="187"/>
      <c r="FA705" s="187"/>
      <c r="FB705" s="187"/>
      <c r="FC705" s="187"/>
      <c r="FD705" s="187"/>
      <c r="FE705" s="187"/>
      <c r="FF705" s="187"/>
      <c r="FG705" s="187"/>
      <c r="FH705" s="187"/>
      <c r="FI705" s="187"/>
      <c r="FJ705" s="187"/>
      <c r="FK705" s="187"/>
      <c r="FL705" s="187"/>
      <c r="FM705" s="187"/>
      <c r="FN705" s="187"/>
      <c r="FO705" s="187"/>
      <c r="FP705" s="187"/>
      <c r="FQ705" s="187"/>
      <c r="FR705" s="187"/>
      <c r="FS705" s="187"/>
      <c r="FT705" s="187"/>
      <c r="FU705" s="187"/>
      <c r="FV705" s="187"/>
      <c r="FW705" s="187"/>
      <c r="FX705" s="187"/>
      <c r="FY705" s="187"/>
      <c r="FZ705" s="187"/>
      <c r="GA705" s="187"/>
      <c r="GB705" s="187"/>
      <c r="GC705" s="187"/>
      <c r="GD705" s="187"/>
      <c r="GE705" s="187"/>
      <c r="GF705" s="187"/>
      <c r="GG705" s="187"/>
      <c r="GH705" s="187"/>
      <c r="GI705" s="187"/>
      <c r="GJ705" s="187"/>
      <c r="GK705" s="187"/>
      <c r="GL705" s="187"/>
      <c r="GM705" s="187"/>
      <c r="GN705" s="187"/>
      <c r="GO705" s="187"/>
      <c r="GP705" s="187"/>
      <c r="GQ705" s="187"/>
      <c r="GR705" s="187"/>
      <c r="GS705" s="187"/>
      <c r="GT705" s="187"/>
      <c r="GU705" s="187"/>
      <c r="GV705" s="187"/>
      <c r="GW705" s="187"/>
      <c r="GX705" s="187"/>
      <c r="GY705" s="187"/>
      <c r="GZ705" s="187"/>
      <c r="HA705" s="187"/>
      <c r="HB705" s="187"/>
      <c r="HC705" s="187"/>
      <c r="HD705" s="187"/>
      <c r="HE705" s="187"/>
      <c r="HF705" s="187"/>
      <c r="HG705" s="187"/>
      <c r="HH705" s="187"/>
      <c r="HI705" s="187"/>
      <c r="HJ705" s="187"/>
      <c r="HK705" s="187"/>
      <c r="HL705" s="187"/>
      <c r="HM705" s="187"/>
      <c r="HN705" s="187"/>
      <c r="HO705" s="187"/>
      <c r="HP705" s="187"/>
      <c r="HQ705" s="187"/>
      <c r="HR705" s="187"/>
      <c r="HS705" s="187"/>
      <c r="HT705" s="187"/>
      <c r="HU705" s="187"/>
      <c r="HV705" s="187"/>
      <c r="HW705" s="187"/>
      <c r="HX705" s="187"/>
      <c r="HY705" s="187"/>
      <c r="HZ705" s="187"/>
      <c r="IA705" s="187"/>
      <c r="IB705" s="187"/>
    </row>
    <row r="706" spans="1:236" ht="13.15" customHeight="1">
      <c r="A706" s="412"/>
      <c r="C706" s="446"/>
      <c r="D706" s="193"/>
      <c r="E706" s="187"/>
      <c r="F706" s="187"/>
      <c r="G706" s="187"/>
      <c r="H706" s="187"/>
      <c r="I706" s="187"/>
      <c r="J706" s="187"/>
      <c r="K706" s="187"/>
      <c r="L706" s="187"/>
      <c r="M706" s="447"/>
      <c r="AA706" s="187"/>
      <c r="AB706" s="187"/>
      <c r="AC706" s="187"/>
      <c r="AD706" s="187"/>
      <c r="AE706" s="187"/>
      <c r="AF706" s="187"/>
      <c r="AG706" s="187"/>
      <c r="AH706" s="187"/>
      <c r="AI706" s="187"/>
      <c r="AJ706" s="187"/>
      <c r="AK706" s="187"/>
      <c r="AL706" s="187"/>
      <c r="AM706" s="187"/>
      <c r="AN706" s="187"/>
      <c r="AO706" s="187"/>
      <c r="AP706" s="187"/>
      <c r="AQ706" s="187"/>
      <c r="AR706" s="187"/>
      <c r="AS706" s="187"/>
      <c r="AT706" s="187"/>
      <c r="AU706" s="187"/>
      <c r="AV706" s="187"/>
      <c r="AW706" s="187"/>
      <c r="AX706" s="187"/>
      <c r="AY706" s="187"/>
      <c r="AZ706" s="187"/>
      <c r="BA706" s="187"/>
      <c r="BB706" s="187"/>
      <c r="BC706" s="187"/>
      <c r="BD706" s="187"/>
      <c r="BE706" s="187"/>
      <c r="BF706" s="187"/>
      <c r="BG706" s="187"/>
      <c r="BH706" s="187"/>
      <c r="BI706" s="187"/>
      <c r="BJ706" s="187"/>
      <c r="BK706" s="187"/>
      <c r="BL706" s="187"/>
      <c r="BM706" s="187"/>
      <c r="BN706" s="187"/>
      <c r="BO706" s="187"/>
      <c r="BP706" s="187"/>
      <c r="BQ706" s="187"/>
      <c r="BR706" s="187"/>
      <c r="BS706" s="187"/>
      <c r="BT706" s="187"/>
      <c r="BU706" s="187"/>
      <c r="BV706" s="187"/>
      <c r="BW706" s="187"/>
      <c r="BX706" s="187"/>
      <c r="BY706" s="187"/>
      <c r="BZ706" s="187"/>
      <c r="CA706" s="187"/>
      <c r="CB706" s="187"/>
      <c r="CC706" s="187"/>
      <c r="CD706" s="187"/>
      <c r="CE706" s="187"/>
      <c r="CF706" s="187"/>
      <c r="CG706" s="187"/>
      <c r="CH706" s="187"/>
      <c r="CI706" s="187"/>
      <c r="CJ706" s="187"/>
      <c r="CK706" s="187"/>
      <c r="CL706" s="187"/>
      <c r="CM706" s="187"/>
      <c r="CN706" s="187"/>
      <c r="CO706" s="187"/>
      <c r="CP706" s="187"/>
      <c r="CQ706" s="187"/>
      <c r="CR706" s="187"/>
      <c r="CS706" s="187"/>
      <c r="CT706" s="187"/>
      <c r="CU706" s="187"/>
      <c r="CV706" s="187"/>
      <c r="CW706" s="187"/>
      <c r="CX706" s="187"/>
      <c r="CY706" s="187"/>
      <c r="CZ706" s="187"/>
      <c r="DA706" s="187"/>
      <c r="DB706" s="187"/>
      <c r="DC706" s="187"/>
      <c r="DD706" s="187"/>
      <c r="DE706" s="187"/>
      <c r="DF706" s="187"/>
      <c r="DG706" s="187"/>
      <c r="DH706" s="187"/>
      <c r="DI706" s="187"/>
      <c r="DJ706" s="187"/>
      <c r="DK706" s="187"/>
      <c r="DL706" s="187"/>
      <c r="DM706" s="187"/>
      <c r="DN706" s="187"/>
      <c r="DO706" s="187"/>
      <c r="DP706" s="187"/>
      <c r="DQ706" s="187"/>
      <c r="DR706" s="187"/>
      <c r="DS706" s="187"/>
      <c r="DT706" s="187"/>
      <c r="DU706" s="187"/>
      <c r="DV706" s="187"/>
      <c r="DW706" s="187"/>
      <c r="DX706" s="187"/>
      <c r="DY706" s="187"/>
      <c r="DZ706" s="187"/>
      <c r="EA706" s="187"/>
      <c r="EB706" s="187"/>
      <c r="EC706" s="187"/>
      <c r="ED706" s="187"/>
      <c r="EE706" s="187"/>
      <c r="EF706" s="187"/>
      <c r="EG706" s="187"/>
      <c r="EH706" s="187"/>
      <c r="EI706" s="187"/>
      <c r="EJ706" s="187"/>
      <c r="EK706" s="187"/>
      <c r="EL706" s="187"/>
      <c r="EM706" s="187"/>
      <c r="EN706" s="187"/>
      <c r="EO706" s="187"/>
      <c r="EP706" s="187"/>
      <c r="EQ706" s="187"/>
      <c r="ER706" s="187"/>
      <c r="ES706" s="187"/>
      <c r="ET706" s="187"/>
      <c r="EU706" s="187"/>
      <c r="EV706" s="187"/>
      <c r="EW706" s="187"/>
      <c r="EX706" s="187"/>
      <c r="EY706" s="187"/>
      <c r="EZ706" s="187"/>
      <c r="FA706" s="187"/>
      <c r="FB706" s="187"/>
      <c r="FC706" s="187"/>
      <c r="FD706" s="187"/>
      <c r="FE706" s="187"/>
      <c r="FF706" s="187"/>
      <c r="FG706" s="187"/>
      <c r="FH706" s="187"/>
      <c r="FI706" s="187"/>
      <c r="FJ706" s="187"/>
      <c r="FK706" s="187"/>
      <c r="FL706" s="187"/>
      <c r="FM706" s="187"/>
      <c r="FN706" s="187"/>
      <c r="FO706" s="187"/>
      <c r="FP706" s="187"/>
      <c r="FQ706" s="187"/>
      <c r="FR706" s="187"/>
      <c r="FS706" s="187"/>
      <c r="FT706" s="187"/>
      <c r="FU706" s="187"/>
      <c r="FV706" s="187"/>
      <c r="FW706" s="187"/>
      <c r="FX706" s="187"/>
      <c r="FY706" s="187"/>
      <c r="FZ706" s="187"/>
      <c r="GA706" s="187"/>
      <c r="GB706" s="187"/>
      <c r="GC706" s="187"/>
      <c r="GD706" s="187"/>
      <c r="GE706" s="187"/>
      <c r="GF706" s="187"/>
      <c r="GG706" s="187"/>
      <c r="GH706" s="187"/>
      <c r="GI706" s="187"/>
      <c r="GJ706" s="187"/>
      <c r="GK706" s="187"/>
      <c r="GL706" s="187"/>
      <c r="GM706" s="187"/>
      <c r="GN706" s="187"/>
      <c r="GO706" s="187"/>
      <c r="GP706" s="187"/>
      <c r="GQ706" s="187"/>
      <c r="GR706" s="187"/>
      <c r="GS706" s="187"/>
      <c r="GT706" s="187"/>
      <c r="GU706" s="187"/>
      <c r="GV706" s="187"/>
      <c r="GW706" s="187"/>
      <c r="GX706" s="187"/>
      <c r="GY706" s="187"/>
      <c r="GZ706" s="187"/>
      <c r="HA706" s="187"/>
      <c r="HB706" s="187"/>
      <c r="HC706" s="187"/>
      <c r="HD706" s="187"/>
      <c r="HE706" s="187"/>
      <c r="HF706" s="187"/>
      <c r="HG706" s="187"/>
      <c r="HH706" s="187"/>
      <c r="HI706" s="187"/>
      <c r="HJ706" s="187"/>
      <c r="HK706" s="187"/>
      <c r="HL706" s="187"/>
      <c r="HM706" s="187"/>
      <c r="HN706" s="187"/>
      <c r="HO706" s="187"/>
      <c r="HP706" s="187"/>
      <c r="HQ706" s="187"/>
      <c r="HR706" s="187"/>
      <c r="HS706" s="187"/>
      <c r="HT706" s="187"/>
      <c r="HU706" s="187"/>
      <c r="HV706" s="187"/>
      <c r="HW706" s="187"/>
      <c r="HX706" s="187"/>
      <c r="HY706" s="187"/>
      <c r="HZ706" s="187"/>
      <c r="IA706" s="187"/>
      <c r="IB706" s="187"/>
    </row>
    <row r="707" spans="1:236" ht="13.15" customHeight="1">
      <c r="A707" s="412"/>
      <c r="C707" s="446"/>
      <c r="D707" s="193"/>
      <c r="E707" s="187"/>
      <c r="F707" s="187"/>
      <c r="G707" s="187"/>
      <c r="H707" s="187"/>
      <c r="I707" s="187"/>
      <c r="J707" s="187"/>
      <c r="K707" s="187"/>
      <c r="L707" s="187"/>
      <c r="M707" s="447"/>
      <c r="AA707" s="187"/>
      <c r="AB707" s="187"/>
      <c r="AC707" s="187"/>
      <c r="AD707" s="187"/>
      <c r="AE707" s="187"/>
      <c r="AF707" s="187"/>
      <c r="AG707" s="187"/>
      <c r="AH707" s="187"/>
      <c r="AI707" s="187"/>
      <c r="AJ707" s="187"/>
      <c r="AK707" s="187"/>
      <c r="AL707" s="187"/>
      <c r="AM707" s="187"/>
      <c r="AN707" s="187"/>
      <c r="AO707" s="187"/>
      <c r="AP707" s="187"/>
      <c r="AQ707" s="187"/>
      <c r="AR707" s="187"/>
      <c r="AS707" s="187"/>
      <c r="AT707" s="187"/>
      <c r="AU707" s="187"/>
      <c r="AV707" s="187"/>
      <c r="AW707" s="187"/>
      <c r="AX707" s="187"/>
      <c r="AY707" s="187"/>
      <c r="AZ707" s="187"/>
      <c r="BA707" s="187"/>
      <c r="BB707" s="187"/>
      <c r="BC707" s="187"/>
      <c r="BD707" s="187"/>
      <c r="BE707" s="187"/>
      <c r="BF707" s="187"/>
      <c r="BG707" s="187"/>
      <c r="BH707" s="187"/>
      <c r="BI707" s="187"/>
      <c r="BJ707" s="187"/>
      <c r="BK707" s="187"/>
      <c r="BL707" s="187"/>
      <c r="BM707" s="187"/>
      <c r="BN707" s="187"/>
      <c r="BO707" s="187"/>
      <c r="BP707" s="187"/>
      <c r="BQ707" s="187"/>
      <c r="BR707" s="187"/>
      <c r="BS707" s="187"/>
      <c r="BT707" s="187"/>
      <c r="BU707" s="187"/>
      <c r="BV707" s="187"/>
      <c r="BW707" s="187"/>
      <c r="BX707" s="187"/>
      <c r="BY707" s="187"/>
      <c r="BZ707" s="187"/>
      <c r="CA707" s="187"/>
      <c r="CB707" s="187"/>
      <c r="CC707" s="187"/>
      <c r="CD707" s="187"/>
      <c r="CE707" s="187"/>
      <c r="CF707" s="187"/>
      <c r="CG707" s="187"/>
      <c r="CH707" s="187"/>
      <c r="CI707" s="187"/>
      <c r="CJ707" s="187"/>
      <c r="CK707" s="187"/>
      <c r="CL707" s="187"/>
      <c r="CM707" s="187"/>
      <c r="CN707" s="187"/>
      <c r="CO707" s="187"/>
      <c r="CP707" s="187"/>
      <c r="CQ707" s="187"/>
      <c r="CR707" s="187"/>
      <c r="CS707" s="187"/>
      <c r="CT707" s="187"/>
      <c r="CU707" s="187"/>
      <c r="CV707" s="187"/>
      <c r="CW707" s="187"/>
      <c r="CX707" s="187"/>
      <c r="CY707" s="187"/>
      <c r="CZ707" s="187"/>
      <c r="DA707" s="187"/>
      <c r="DB707" s="187"/>
      <c r="DC707" s="187"/>
      <c r="DD707" s="187"/>
      <c r="DE707" s="187"/>
      <c r="DF707" s="187"/>
      <c r="DG707" s="187"/>
      <c r="DH707" s="187"/>
      <c r="DI707" s="187"/>
      <c r="DJ707" s="187"/>
      <c r="DK707" s="187"/>
      <c r="DL707" s="187"/>
      <c r="DM707" s="187"/>
      <c r="DN707" s="187"/>
      <c r="DO707" s="187"/>
      <c r="DP707" s="187"/>
      <c r="DQ707" s="187"/>
      <c r="DR707" s="187"/>
      <c r="DS707" s="187"/>
      <c r="DT707" s="187"/>
      <c r="DU707" s="187"/>
      <c r="DV707" s="187"/>
      <c r="DW707" s="187"/>
      <c r="DX707" s="187"/>
      <c r="DY707" s="187"/>
      <c r="DZ707" s="187"/>
      <c r="EA707" s="187"/>
      <c r="EB707" s="187"/>
      <c r="EC707" s="187"/>
      <c r="ED707" s="187"/>
      <c r="EE707" s="187"/>
      <c r="EF707" s="187"/>
      <c r="EG707" s="187"/>
      <c r="EH707" s="187"/>
      <c r="EI707" s="187"/>
      <c r="EJ707" s="187"/>
      <c r="EK707" s="187"/>
      <c r="EL707" s="187"/>
      <c r="EM707" s="187"/>
      <c r="EN707" s="187"/>
      <c r="EO707" s="187"/>
      <c r="EP707" s="187"/>
      <c r="EQ707" s="187"/>
      <c r="ER707" s="187"/>
      <c r="ES707" s="187"/>
      <c r="ET707" s="187"/>
      <c r="EU707" s="187"/>
      <c r="EV707" s="187"/>
      <c r="EW707" s="187"/>
      <c r="EX707" s="187"/>
      <c r="EY707" s="187"/>
      <c r="EZ707" s="187"/>
      <c r="FA707" s="187"/>
      <c r="FB707" s="187"/>
      <c r="FC707" s="187"/>
      <c r="FD707" s="187"/>
      <c r="FE707" s="187"/>
      <c r="FF707" s="187"/>
      <c r="FG707" s="187"/>
      <c r="FH707" s="187"/>
      <c r="FI707" s="187"/>
      <c r="FJ707" s="187"/>
      <c r="FK707" s="187"/>
      <c r="FL707" s="187"/>
      <c r="FM707" s="187"/>
      <c r="FN707" s="187"/>
      <c r="FO707" s="187"/>
      <c r="FP707" s="187"/>
      <c r="FQ707" s="187"/>
      <c r="FR707" s="187"/>
      <c r="FS707" s="187"/>
      <c r="FT707" s="187"/>
      <c r="FU707" s="187"/>
      <c r="FV707" s="187"/>
      <c r="FW707" s="187"/>
      <c r="FX707" s="187"/>
      <c r="FY707" s="187"/>
      <c r="FZ707" s="187"/>
      <c r="GA707" s="187"/>
      <c r="GB707" s="187"/>
      <c r="GC707" s="187"/>
      <c r="GD707" s="187"/>
      <c r="GE707" s="187"/>
      <c r="GF707" s="187"/>
      <c r="GG707" s="187"/>
      <c r="GH707" s="187"/>
      <c r="GI707" s="187"/>
      <c r="GJ707" s="187"/>
      <c r="GK707" s="187"/>
      <c r="GL707" s="187"/>
      <c r="GM707" s="187"/>
      <c r="GN707" s="187"/>
      <c r="GO707" s="187"/>
      <c r="GP707" s="187"/>
      <c r="GQ707" s="187"/>
      <c r="GR707" s="187"/>
      <c r="GS707" s="187"/>
      <c r="GT707" s="187"/>
      <c r="GU707" s="187"/>
      <c r="GV707" s="187"/>
      <c r="GW707" s="187"/>
      <c r="GX707" s="187"/>
      <c r="GY707" s="187"/>
      <c r="GZ707" s="187"/>
      <c r="HA707" s="187"/>
      <c r="HB707" s="187"/>
      <c r="HC707" s="187"/>
      <c r="HD707" s="187"/>
      <c r="HE707" s="187"/>
      <c r="HF707" s="187"/>
      <c r="HG707" s="187"/>
      <c r="HH707" s="187"/>
      <c r="HI707" s="187"/>
      <c r="HJ707" s="187"/>
      <c r="HK707" s="187"/>
      <c r="HL707" s="187"/>
      <c r="HM707" s="187"/>
      <c r="HN707" s="187"/>
      <c r="HO707" s="187"/>
      <c r="HP707" s="187"/>
      <c r="HQ707" s="187"/>
      <c r="HR707" s="187"/>
      <c r="HS707" s="187"/>
      <c r="HT707" s="187"/>
      <c r="HU707" s="187"/>
      <c r="HV707" s="187"/>
      <c r="HW707" s="187"/>
      <c r="HX707" s="187"/>
      <c r="HY707" s="187"/>
      <c r="HZ707" s="187"/>
      <c r="IA707" s="187"/>
      <c r="IB707" s="187"/>
    </row>
    <row r="708" spans="1:236" ht="13.15" customHeight="1">
      <c r="A708" s="412"/>
      <c r="C708" s="446"/>
      <c r="D708" s="193"/>
      <c r="E708" s="187"/>
      <c r="F708" s="187"/>
      <c r="G708" s="187"/>
      <c r="H708" s="187"/>
      <c r="I708" s="187"/>
      <c r="J708" s="187"/>
      <c r="K708" s="187"/>
      <c r="L708" s="187"/>
      <c r="M708" s="447"/>
      <c r="AA708" s="187"/>
      <c r="AB708" s="187"/>
      <c r="AC708" s="187"/>
      <c r="AD708" s="187"/>
      <c r="AE708" s="187"/>
      <c r="AF708" s="187"/>
      <c r="AG708" s="187"/>
      <c r="AH708" s="187"/>
      <c r="AI708" s="187"/>
      <c r="AJ708" s="187"/>
      <c r="AK708" s="187"/>
      <c r="AL708" s="187"/>
      <c r="AM708" s="187"/>
      <c r="AN708" s="187"/>
      <c r="AO708" s="187"/>
      <c r="AP708" s="187"/>
      <c r="AQ708" s="187"/>
      <c r="AR708" s="187"/>
      <c r="AS708" s="187"/>
      <c r="AT708" s="187"/>
      <c r="AU708" s="187"/>
      <c r="AV708" s="187"/>
      <c r="AW708" s="187"/>
      <c r="AX708" s="187"/>
      <c r="AY708" s="187"/>
      <c r="AZ708" s="187"/>
      <c r="BA708" s="187"/>
      <c r="BB708" s="187"/>
      <c r="BC708" s="187"/>
      <c r="BD708" s="187"/>
      <c r="BE708" s="187"/>
      <c r="BF708" s="187"/>
      <c r="BG708" s="187"/>
      <c r="BH708" s="187"/>
      <c r="BI708" s="187"/>
      <c r="BJ708" s="187"/>
      <c r="BK708" s="187"/>
      <c r="BL708" s="187"/>
      <c r="BM708" s="187"/>
      <c r="BN708" s="187"/>
      <c r="BO708" s="187"/>
      <c r="BP708" s="187"/>
      <c r="BQ708" s="187"/>
      <c r="BR708" s="187"/>
      <c r="BS708" s="187"/>
      <c r="BT708" s="187"/>
      <c r="BU708" s="187"/>
      <c r="BV708" s="187"/>
      <c r="BW708" s="187"/>
      <c r="BX708" s="187"/>
      <c r="BY708" s="187"/>
      <c r="BZ708" s="187"/>
      <c r="CA708" s="187"/>
      <c r="CB708" s="187"/>
      <c r="CC708" s="187"/>
      <c r="CD708" s="187"/>
      <c r="CE708" s="187"/>
      <c r="CF708" s="187"/>
      <c r="CG708" s="187"/>
      <c r="CH708" s="187"/>
      <c r="CI708" s="187"/>
      <c r="CJ708" s="187"/>
      <c r="CK708" s="187"/>
      <c r="CL708" s="187"/>
      <c r="CM708" s="187"/>
      <c r="CN708" s="187"/>
      <c r="CO708" s="187"/>
      <c r="CP708" s="187"/>
      <c r="CQ708" s="187"/>
      <c r="CR708" s="187"/>
      <c r="CS708" s="187"/>
      <c r="CT708" s="187"/>
      <c r="CU708" s="187"/>
      <c r="CV708" s="187"/>
      <c r="CW708" s="187"/>
      <c r="CX708" s="187"/>
      <c r="CY708" s="187"/>
      <c r="CZ708" s="187"/>
      <c r="DA708" s="187"/>
      <c r="DB708" s="187"/>
      <c r="DC708" s="187"/>
      <c r="DD708" s="187"/>
      <c r="DE708" s="187"/>
      <c r="DF708" s="187"/>
      <c r="DG708" s="187"/>
      <c r="DH708" s="187"/>
      <c r="DI708" s="187"/>
      <c r="DJ708" s="187"/>
      <c r="DK708" s="187"/>
      <c r="DL708" s="187"/>
      <c r="DM708" s="187"/>
      <c r="DN708" s="187"/>
      <c r="DO708" s="187"/>
      <c r="DP708" s="187"/>
      <c r="DQ708" s="187"/>
      <c r="DR708" s="187"/>
      <c r="DS708" s="187"/>
      <c r="DT708" s="187"/>
      <c r="DU708" s="187"/>
      <c r="DV708" s="187"/>
      <c r="DW708" s="187"/>
      <c r="DX708" s="187"/>
      <c r="DY708" s="187"/>
      <c r="DZ708" s="187"/>
      <c r="EA708" s="187"/>
      <c r="EB708" s="187"/>
      <c r="EC708" s="187"/>
      <c r="ED708" s="187"/>
      <c r="EE708" s="187"/>
      <c r="EF708" s="187"/>
      <c r="EG708" s="187"/>
      <c r="EH708" s="187"/>
      <c r="EI708" s="187"/>
      <c r="EJ708" s="187"/>
      <c r="EK708" s="187"/>
      <c r="EL708" s="187"/>
      <c r="EM708" s="187"/>
      <c r="EN708" s="187"/>
      <c r="EO708" s="187"/>
      <c r="EP708" s="187"/>
      <c r="EQ708" s="187"/>
      <c r="ER708" s="187"/>
      <c r="ES708" s="187"/>
      <c r="ET708" s="187"/>
      <c r="EU708" s="187"/>
      <c r="EV708" s="187"/>
      <c r="EW708" s="187"/>
      <c r="EX708" s="187"/>
      <c r="EY708" s="187"/>
      <c r="EZ708" s="187"/>
      <c r="FA708" s="187"/>
      <c r="FB708" s="187"/>
      <c r="FC708" s="187"/>
      <c r="FD708" s="187"/>
      <c r="FE708" s="187"/>
      <c r="FF708" s="187"/>
      <c r="FG708" s="187"/>
      <c r="FH708" s="187"/>
      <c r="FI708" s="187"/>
      <c r="FJ708" s="187"/>
      <c r="FK708" s="187"/>
      <c r="FL708" s="187"/>
      <c r="FM708" s="187"/>
      <c r="FN708" s="187"/>
      <c r="FO708" s="187"/>
      <c r="FP708" s="187"/>
      <c r="FQ708" s="187"/>
      <c r="FR708" s="187"/>
      <c r="FS708" s="187"/>
      <c r="FT708" s="187"/>
      <c r="FU708" s="187"/>
      <c r="FV708" s="187"/>
      <c r="FW708" s="187"/>
      <c r="FX708" s="187"/>
      <c r="FY708" s="187"/>
      <c r="FZ708" s="187"/>
      <c r="GA708" s="187"/>
      <c r="GB708" s="187"/>
      <c r="GC708" s="187"/>
      <c r="GD708" s="187"/>
      <c r="GE708" s="187"/>
      <c r="GF708" s="187"/>
      <c r="GG708" s="187"/>
      <c r="GH708" s="187"/>
      <c r="GI708" s="187"/>
      <c r="GJ708" s="187"/>
      <c r="GK708" s="187"/>
      <c r="GL708" s="187"/>
      <c r="GM708" s="187"/>
      <c r="GN708" s="187"/>
      <c r="GO708" s="187"/>
      <c r="GP708" s="187"/>
      <c r="GQ708" s="187"/>
      <c r="GR708" s="187"/>
      <c r="GS708" s="187"/>
      <c r="GT708" s="187"/>
      <c r="GU708" s="187"/>
      <c r="GV708" s="187"/>
      <c r="GW708" s="187"/>
      <c r="GX708" s="187"/>
      <c r="GY708" s="187"/>
      <c r="GZ708" s="187"/>
      <c r="HA708" s="187"/>
      <c r="HB708" s="187"/>
      <c r="HC708" s="187"/>
      <c r="HD708" s="187"/>
      <c r="HE708" s="187"/>
      <c r="HF708" s="187"/>
      <c r="HG708" s="187"/>
      <c r="HH708" s="187"/>
      <c r="HI708" s="187"/>
      <c r="HJ708" s="187"/>
      <c r="HK708" s="187"/>
      <c r="HL708" s="187"/>
      <c r="HM708" s="187"/>
      <c r="HN708" s="187"/>
      <c r="HO708" s="187"/>
      <c r="HP708" s="187"/>
      <c r="HQ708" s="187"/>
      <c r="HR708" s="187"/>
      <c r="HS708" s="187"/>
      <c r="HT708" s="187"/>
      <c r="HU708" s="187"/>
      <c r="HV708" s="187"/>
      <c r="HW708" s="187"/>
      <c r="HX708" s="187"/>
      <c r="HY708" s="187"/>
      <c r="HZ708" s="187"/>
      <c r="IA708" s="187"/>
      <c r="IB708" s="187"/>
    </row>
    <row r="709" spans="1:236" ht="13.15" customHeight="1">
      <c r="A709" s="412"/>
      <c r="C709" s="446"/>
      <c r="D709" s="193"/>
      <c r="E709" s="187"/>
      <c r="F709" s="187"/>
      <c r="G709" s="187"/>
      <c r="H709" s="187"/>
      <c r="I709" s="187"/>
      <c r="J709" s="187"/>
      <c r="K709" s="187"/>
      <c r="L709" s="187"/>
      <c r="M709" s="447"/>
      <c r="AA709" s="187"/>
      <c r="AB709" s="187"/>
      <c r="AC709" s="187"/>
      <c r="AD709" s="187"/>
      <c r="AE709" s="187"/>
      <c r="AF709" s="187"/>
      <c r="AG709" s="187"/>
      <c r="AH709" s="187"/>
      <c r="AI709" s="187"/>
      <c r="AJ709" s="187"/>
      <c r="AK709" s="187"/>
      <c r="AL709" s="187"/>
      <c r="AM709" s="187"/>
      <c r="AN709" s="187"/>
      <c r="AO709" s="187"/>
      <c r="AP709" s="187"/>
      <c r="AQ709" s="187"/>
      <c r="AR709" s="187"/>
      <c r="AS709" s="187"/>
      <c r="AT709" s="187"/>
      <c r="AU709" s="187"/>
      <c r="AV709" s="187"/>
      <c r="AW709" s="187"/>
      <c r="AX709" s="187"/>
      <c r="AY709" s="187"/>
      <c r="AZ709" s="187"/>
      <c r="BA709" s="187"/>
      <c r="BB709" s="187"/>
      <c r="BC709" s="187"/>
      <c r="BD709" s="187"/>
      <c r="BE709" s="187"/>
      <c r="BF709" s="187"/>
      <c r="BG709" s="187"/>
      <c r="BH709" s="187"/>
      <c r="BI709" s="187"/>
      <c r="BJ709" s="187"/>
      <c r="BK709" s="187"/>
      <c r="BL709" s="187"/>
      <c r="BM709" s="187"/>
      <c r="BN709" s="187"/>
      <c r="BO709" s="187"/>
      <c r="BP709" s="187"/>
      <c r="BQ709" s="187"/>
      <c r="BR709" s="187"/>
      <c r="BS709" s="187"/>
      <c r="BT709" s="187"/>
      <c r="BU709" s="187"/>
      <c r="BV709" s="187"/>
      <c r="BW709" s="187"/>
      <c r="BX709" s="187"/>
      <c r="BY709" s="187"/>
      <c r="BZ709" s="187"/>
      <c r="CA709" s="187"/>
      <c r="CB709" s="187"/>
      <c r="CC709" s="187"/>
      <c r="CD709" s="187"/>
      <c r="CE709" s="187"/>
      <c r="CF709" s="187"/>
      <c r="CG709" s="187"/>
      <c r="CH709" s="187"/>
      <c r="CI709" s="187"/>
      <c r="CJ709" s="187"/>
      <c r="CK709" s="187"/>
      <c r="CL709" s="187"/>
      <c r="CM709" s="187"/>
      <c r="CN709" s="187"/>
      <c r="CO709" s="187"/>
      <c r="CP709" s="187"/>
      <c r="CQ709" s="187"/>
      <c r="CR709" s="187"/>
      <c r="CS709" s="187"/>
      <c r="CT709" s="187"/>
      <c r="CU709" s="187"/>
      <c r="CV709" s="187"/>
      <c r="CW709" s="187"/>
      <c r="CX709" s="187"/>
      <c r="CY709" s="187"/>
      <c r="CZ709" s="187"/>
      <c r="DA709" s="187"/>
      <c r="DB709" s="187"/>
      <c r="DC709" s="187"/>
      <c r="DD709" s="187"/>
      <c r="DE709" s="187"/>
      <c r="DF709" s="187"/>
      <c r="DG709" s="187"/>
      <c r="DH709" s="187"/>
      <c r="DI709" s="187"/>
      <c r="DJ709" s="187"/>
      <c r="DK709" s="187"/>
      <c r="DL709" s="187"/>
      <c r="DM709" s="187"/>
      <c r="DN709" s="187"/>
      <c r="DO709" s="187"/>
      <c r="DP709" s="187"/>
      <c r="DQ709" s="187"/>
      <c r="DR709" s="187"/>
      <c r="DS709" s="187"/>
      <c r="DT709" s="187"/>
      <c r="DU709" s="187"/>
      <c r="DV709" s="187"/>
      <c r="DW709" s="187"/>
      <c r="DX709" s="187"/>
      <c r="DY709" s="187"/>
      <c r="DZ709" s="187"/>
      <c r="EA709" s="187"/>
      <c r="EB709" s="187"/>
      <c r="EC709" s="187"/>
      <c r="ED709" s="187"/>
      <c r="EE709" s="187"/>
      <c r="EF709" s="187"/>
      <c r="EG709" s="187"/>
      <c r="EH709" s="187"/>
      <c r="EI709" s="187"/>
      <c r="EJ709" s="187"/>
      <c r="EK709" s="187"/>
      <c r="EL709" s="187"/>
      <c r="EM709" s="187"/>
      <c r="EN709" s="187"/>
      <c r="EO709" s="187"/>
      <c r="EP709" s="187"/>
      <c r="EQ709" s="187"/>
      <c r="ER709" s="187"/>
      <c r="ES709" s="187"/>
      <c r="ET709" s="187"/>
      <c r="EU709" s="187"/>
      <c r="EV709" s="187"/>
      <c r="EW709" s="187"/>
      <c r="EX709" s="187"/>
      <c r="EY709" s="187"/>
      <c r="EZ709" s="187"/>
      <c r="FA709" s="187"/>
      <c r="FB709" s="187"/>
      <c r="FC709" s="187"/>
      <c r="FD709" s="187"/>
      <c r="FE709" s="187"/>
      <c r="FF709" s="187"/>
      <c r="FG709" s="187"/>
      <c r="FH709" s="187"/>
      <c r="FI709" s="187"/>
      <c r="FJ709" s="187"/>
      <c r="FK709" s="187"/>
      <c r="FL709" s="187"/>
      <c r="FM709" s="187"/>
      <c r="FN709" s="187"/>
      <c r="FO709" s="187"/>
      <c r="FP709" s="187"/>
      <c r="FQ709" s="187"/>
      <c r="FR709" s="187"/>
      <c r="FS709" s="187"/>
      <c r="FT709" s="187"/>
      <c r="FU709" s="187"/>
      <c r="FV709" s="187"/>
      <c r="FW709" s="187"/>
      <c r="FX709" s="187"/>
      <c r="FY709" s="187"/>
      <c r="FZ709" s="187"/>
      <c r="GA709" s="187"/>
      <c r="GB709" s="187"/>
      <c r="GC709" s="187"/>
      <c r="GD709" s="187"/>
      <c r="GE709" s="187"/>
      <c r="GF709" s="187"/>
      <c r="GG709" s="187"/>
      <c r="GH709" s="187"/>
      <c r="GI709" s="187"/>
      <c r="GJ709" s="187"/>
      <c r="GK709" s="187"/>
      <c r="GL709" s="187"/>
      <c r="GM709" s="187"/>
      <c r="GN709" s="187"/>
      <c r="GO709" s="187"/>
      <c r="GP709" s="187"/>
      <c r="GQ709" s="187"/>
      <c r="GR709" s="187"/>
      <c r="GS709" s="187"/>
      <c r="GT709" s="187"/>
      <c r="GU709" s="187"/>
      <c r="GV709" s="187"/>
      <c r="GW709" s="187"/>
      <c r="GX709" s="187"/>
      <c r="GY709" s="187"/>
      <c r="GZ709" s="187"/>
      <c r="HA709" s="187"/>
      <c r="HB709" s="187"/>
      <c r="HC709" s="187"/>
      <c r="HD709" s="187"/>
      <c r="HE709" s="187"/>
      <c r="HF709" s="187"/>
      <c r="HG709" s="187"/>
      <c r="HH709" s="187"/>
      <c r="HI709" s="187"/>
      <c r="HJ709" s="187"/>
      <c r="HK709" s="187"/>
      <c r="HL709" s="187"/>
      <c r="HM709" s="187"/>
      <c r="HN709" s="187"/>
      <c r="HO709" s="187"/>
      <c r="HP709" s="187"/>
      <c r="HQ709" s="187"/>
      <c r="HR709" s="187"/>
      <c r="HS709" s="187"/>
      <c r="HT709" s="187"/>
      <c r="HU709" s="187"/>
      <c r="HV709" s="187"/>
      <c r="HW709" s="187"/>
      <c r="HX709" s="187"/>
      <c r="HY709" s="187"/>
      <c r="HZ709" s="187"/>
      <c r="IA709" s="187"/>
      <c r="IB709" s="187"/>
    </row>
    <row r="710" spans="1:236" ht="13.15" customHeight="1">
      <c r="A710" s="412"/>
      <c r="C710" s="446"/>
      <c r="D710" s="193"/>
      <c r="E710" s="187"/>
      <c r="F710" s="187"/>
      <c r="G710" s="187"/>
      <c r="H710" s="187"/>
      <c r="I710" s="187"/>
      <c r="J710" s="187"/>
      <c r="K710" s="187"/>
      <c r="L710" s="187"/>
      <c r="M710" s="447"/>
      <c r="AA710" s="187"/>
      <c r="AB710" s="187"/>
      <c r="AC710" s="187"/>
      <c r="AD710" s="187"/>
      <c r="AE710" s="187"/>
      <c r="AF710" s="187"/>
      <c r="AG710" s="187"/>
      <c r="AH710" s="187"/>
      <c r="AI710" s="187"/>
      <c r="AJ710" s="187"/>
      <c r="AK710" s="187"/>
      <c r="AL710" s="187"/>
      <c r="AM710" s="187"/>
      <c r="AN710" s="187"/>
      <c r="AO710" s="187"/>
      <c r="AP710" s="187"/>
      <c r="AQ710" s="187"/>
      <c r="AR710" s="187"/>
      <c r="AS710" s="187"/>
      <c r="AT710" s="187"/>
      <c r="AU710" s="187"/>
      <c r="AV710" s="187"/>
      <c r="AW710" s="187"/>
      <c r="AX710" s="187"/>
      <c r="AY710" s="187"/>
      <c r="AZ710" s="187"/>
      <c r="BA710" s="187"/>
      <c r="BB710" s="187"/>
      <c r="BC710" s="187"/>
      <c r="BD710" s="187"/>
      <c r="BE710" s="187"/>
      <c r="BF710" s="187"/>
      <c r="BG710" s="187"/>
      <c r="BH710" s="187"/>
      <c r="BI710" s="187"/>
      <c r="BJ710" s="187"/>
      <c r="BK710" s="187"/>
      <c r="BL710" s="187"/>
      <c r="BM710" s="187"/>
      <c r="BN710" s="187"/>
      <c r="BO710" s="187"/>
      <c r="BP710" s="187"/>
      <c r="BQ710" s="187"/>
      <c r="BR710" s="187"/>
      <c r="BS710" s="187"/>
      <c r="BT710" s="187"/>
      <c r="BU710" s="187"/>
      <c r="BV710" s="187"/>
      <c r="BW710" s="187"/>
      <c r="BX710" s="187"/>
      <c r="BY710" s="187"/>
      <c r="BZ710" s="187"/>
      <c r="CA710" s="187"/>
      <c r="CB710" s="187"/>
      <c r="CC710" s="187"/>
      <c r="CD710" s="187"/>
      <c r="CE710" s="187"/>
      <c r="CF710" s="187"/>
      <c r="CG710" s="187"/>
      <c r="CH710" s="187"/>
      <c r="CI710" s="187"/>
      <c r="CJ710" s="187"/>
      <c r="CK710" s="187"/>
      <c r="CL710" s="187"/>
      <c r="CM710" s="187"/>
      <c r="CN710" s="187"/>
      <c r="CO710" s="187"/>
      <c r="CP710" s="187"/>
      <c r="CQ710" s="187"/>
      <c r="CR710" s="187"/>
      <c r="CS710" s="187"/>
      <c r="CT710" s="187"/>
      <c r="CU710" s="187"/>
      <c r="CV710" s="187"/>
      <c r="CW710" s="187"/>
      <c r="CX710" s="187"/>
      <c r="CY710" s="187"/>
      <c r="CZ710" s="187"/>
      <c r="DA710" s="187"/>
      <c r="DB710" s="187"/>
      <c r="DC710" s="187"/>
      <c r="DD710" s="187"/>
      <c r="DE710" s="187"/>
      <c r="DF710" s="187"/>
      <c r="DG710" s="187"/>
      <c r="DH710" s="187"/>
      <c r="DI710" s="187"/>
      <c r="DJ710" s="187"/>
      <c r="DK710" s="187"/>
      <c r="DL710" s="187"/>
      <c r="DM710" s="187"/>
      <c r="DN710" s="187"/>
      <c r="DO710" s="187"/>
      <c r="DP710" s="187"/>
      <c r="DQ710" s="187"/>
      <c r="DR710" s="187"/>
      <c r="DS710" s="187"/>
      <c r="DT710" s="187"/>
      <c r="DU710" s="187"/>
      <c r="DV710" s="187"/>
      <c r="DW710" s="187"/>
      <c r="DX710" s="187"/>
      <c r="DY710" s="187"/>
      <c r="DZ710" s="187"/>
      <c r="EA710" s="187"/>
      <c r="EB710" s="187"/>
      <c r="EC710" s="187"/>
      <c r="ED710" s="187"/>
      <c r="EE710" s="187"/>
      <c r="EF710" s="187"/>
      <c r="EG710" s="187"/>
      <c r="EH710" s="187"/>
      <c r="EI710" s="187"/>
      <c r="EJ710" s="187"/>
      <c r="EK710" s="187"/>
      <c r="EL710" s="187"/>
      <c r="EM710" s="187"/>
      <c r="EN710" s="187"/>
      <c r="EO710" s="187"/>
      <c r="EP710" s="187"/>
      <c r="EQ710" s="187"/>
      <c r="ER710" s="187"/>
      <c r="ES710" s="187"/>
      <c r="ET710" s="187"/>
      <c r="EU710" s="187"/>
      <c r="EV710" s="187"/>
      <c r="EW710" s="187"/>
      <c r="EX710" s="187"/>
      <c r="EY710" s="187"/>
      <c r="EZ710" s="187"/>
      <c r="FA710" s="187"/>
      <c r="FB710" s="187"/>
      <c r="FC710" s="187"/>
      <c r="FD710" s="187"/>
      <c r="FE710" s="187"/>
      <c r="FF710" s="187"/>
      <c r="FG710" s="187"/>
      <c r="FH710" s="187"/>
      <c r="FI710" s="187"/>
      <c r="FJ710" s="187"/>
      <c r="FK710" s="187"/>
      <c r="FL710" s="187"/>
      <c r="FM710" s="187"/>
      <c r="FN710" s="187"/>
      <c r="FO710" s="187"/>
      <c r="FP710" s="187"/>
      <c r="FQ710" s="187"/>
      <c r="FR710" s="187"/>
      <c r="FS710" s="187"/>
      <c r="FT710" s="187"/>
      <c r="FU710" s="187"/>
      <c r="FV710" s="187"/>
      <c r="FW710" s="187"/>
      <c r="FX710" s="187"/>
      <c r="FY710" s="187"/>
      <c r="FZ710" s="187"/>
      <c r="GA710" s="187"/>
      <c r="GB710" s="187"/>
      <c r="GC710" s="187"/>
      <c r="GD710" s="187"/>
      <c r="GE710" s="187"/>
      <c r="GF710" s="187"/>
      <c r="GG710" s="187"/>
      <c r="GH710" s="187"/>
      <c r="GI710" s="187"/>
      <c r="GJ710" s="187"/>
      <c r="GK710" s="187"/>
      <c r="GL710" s="187"/>
      <c r="GM710" s="187"/>
      <c r="GN710" s="187"/>
      <c r="GO710" s="187"/>
      <c r="GP710" s="187"/>
      <c r="GQ710" s="187"/>
      <c r="GR710" s="187"/>
      <c r="GS710" s="187"/>
      <c r="GT710" s="187"/>
      <c r="GU710" s="187"/>
      <c r="GV710" s="187"/>
      <c r="GW710" s="187"/>
      <c r="GX710" s="187"/>
      <c r="GY710" s="187"/>
      <c r="GZ710" s="187"/>
      <c r="HA710" s="187"/>
      <c r="HB710" s="187"/>
      <c r="HC710" s="187"/>
      <c r="HD710" s="187"/>
      <c r="HE710" s="187"/>
      <c r="HF710" s="187"/>
      <c r="HG710" s="187"/>
      <c r="HH710" s="187"/>
      <c r="HI710" s="187"/>
      <c r="HJ710" s="187"/>
      <c r="HK710" s="187"/>
      <c r="HL710" s="187"/>
      <c r="HM710" s="187"/>
      <c r="HN710" s="187"/>
      <c r="HO710" s="187"/>
      <c r="HP710" s="187"/>
      <c r="HQ710" s="187"/>
      <c r="HR710" s="187"/>
      <c r="HS710" s="187"/>
      <c r="HT710" s="187"/>
      <c r="HU710" s="187"/>
      <c r="HV710" s="187"/>
      <c r="HW710" s="187"/>
      <c r="HX710" s="187"/>
      <c r="HY710" s="187"/>
      <c r="HZ710" s="187"/>
      <c r="IA710" s="187"/>
      <c r="IB710" s="187"/>
    </row>
    <row r="711" spans="1:236" ht="13.15" customHeight="1">
      <c r="A711" s="412"/>
      <c r="C711" s="446"/>
      <c r="D711" s="193"/>
      <c r="E711" s="187"/>
      <c r="F711" s="187"/>
      <c r="G711" s="187"/>
      <c r="H711" s="187"/>
      <c r="I711" s="187"/>
      <c r="J711" s="187"/>
      <c r="K711" s="187"/>
      <c r="L711" s="187"/>
      <c r="M711" s="447"/>
      <c r="AA711" s="187"/>
      <c r="AB711" s="187"/>
      <c r="AC711" s="187"/>
      <c r="AD711" s="187"/>
      <c r="AE711" s="187"/>
      <c r="AF711" s="187"/>
      <c r="AG711" s="187"/>
      <c r="AH711" s="187"/>
      <c r="AI711" s="187"/>
      <c r="AJ711" s="187"/>
      <c r="AK711" s="187"/>
      <c r="AL711" s="187"/>
      <c r="AM711" s="187"/>
      <c r="AN711" s="187"/>
      <c r="AO711" s="187"/>
      <c r="AP711" s="187"/>
      <c r="AQ711" s="187"/>
      <c r="AR711" s="187"/>
      <c r="AS711" s="187"/>
      <c r="AT711" s="187"/>
      <c r="AU711" s="187"/>
      <c r="AV711" s="187"/>
      <c r="AW711" s="187"/>
      <c r="AX711" s="187"/>
      <c r="AY711" s="187"/>
      <c r="AZ711" s="187"/>
      <c r="BA711" s="187"/>
      <c r="BB711" s="187"/>
      <c r="BC711" s="187"/>
      <c r="BD711" s="187"/>
      <c r="BE711" s="187"/>
      <c r="BF711" s="187"/>
      <c r="BG711" s="187"/>
      <c r="BH711" s="187"/>
      <c r="BI711" s="187"/>
      <c r="BJ711" s="187"/>
      <c r="BK711" s="187"/>
      <c r="BL711" s="187"/>
      <c r="BM711" s="187"/>
      <c r="BN711" s="187"/>
      <c r="BO711" s="187"/>
      <c r="BP711" s="187"/>
      <c r="BQ711" s="187"/>
      <c r="BR711" s="187"/>
      <c r="BS711" s="187"/>
      <c r="BT711" s="187"/>
      <c r="BU711" s="187"/>
      <c r="BV711" s="187"/>
      <c r="BW711" s="187"/>
      <c r="BX711" s="187"/>
      <c r="BY711" s="187"/>
      <c r="BZ711" s="187"/>
      <c r="CA711" s="187"/>
      <c r="CB711" s="187"/>
      <c r="CC711" s="187"/>
      <c r="CD711" s="187"/>
      <c r="CE711" s="187"/>
      <c r="CF711" s="187"/>
      <c r="CG711" s="187"/>
      <c r="CH711" s="187"/>
      <c r="CI711" s="187"/>
      <c r="CJ711" s="187"/>
      <c r="CK711" s="187"/>
      <c r="CL711" s="187"/>
      <c r="CM711" s="187"/>
      <c r="CN711" s="187"/>
      <c r="CO711" s="187"/>
      <c r="CP711" s="187"/>
      <c r="CQ711" s="187"/>
      <c r="CR711" s="187"/>
      <c r="CS711" s="187"/>
      <c r="CT711" s="187"/>
      <c r="CU711" s="187"/>
      <c r="CV711" s="187"/>
      <c r="CW711" s="187"/>
      <c r="CX711" s="187"/>
      <c r="CY711" s="187"/>
      <c r="CZ711" s="187"/>
      <c r="DA711" s="187"/>
      <c r="DB711" s="187"/>
      <c r="DC711" s="187"/>
      <c r="DD711" s="187"/>
      <c r="DE711" s="187"/>
      <c r="DF711" s="187"/>
      <c r="DG711" s="187"/>
      <c r="DH711" s="187"/>
      <c r="DI711" s="187"/>
      <c r="DJ711" s="187"/>
      <c r="DK711" s="187"/>
      <c r="DL711" s="187"/>
      <c r="DM711" s="187"/>
      <c r="DN711" s="187"/>
      <c r="DO711" s="187"/>
      <c r="DP711" s="187"/>
      <c r="DQ711" s="187"/>
      <c r="DR711" s="187"/>
      <c r="DS711" s="187"/>
      <c r="DT711" s="187"/>
      <c r="DU711" s="187"/>
      <c r="DV711" s="187"/>
      <c r="DW711" s="187"/>
      <c r="DX711" s="187"/>
      <c r="DY711" s="187"/>
      <c r="DZ711" s="187"/>
      <c r="EA711" s="187"/>
      <c r="EB711" s="187"/>
      <c r="EC711" s="187"/>
      <c r="ED711" s="187"/>
      <c r="EE711" s="187"/>
      <c r="EF711" s="187"/>
      <c r="EG711" s="187"/>
      <c r="EH711" s="187"/>
      <c r="EI711" s="187"/>
      <c r="EJ711" s="187"/>
      <c r="EK711" s="187"/>
      <c r="EL711" s="187"/>
      <c r="EM711" s="187"/>
      <c r="EN711" s="187"/>
      <c r="EO711" s="187"/>
      <c r="EP711" s="187"/>
      <c r="EQ711" s="187"/>
      <c r="ER711" s="187"/>
      <c r="ES711" s="187"/>
      <c r="ET711" s="187"/>
      <c r="EU711" s="187"/>
      <c r="EV711" s="187"/>
      <c r="EW711" s="187"/>
      <c r="EX711" s="187"/>
      <c r="EY711" s="187"/>
      <c r="EZ711" s="187"/>
      <c r="FA711" s="187"/>
      <c r="FB711" s="187"/>
      <c r="FC711" s="187"/>
      <c r="FD711" s="187"/>
      <c r="FE711" s="187"/>
      <c r="FF711" s="187"/>
      <c r="FG711" s="187"/>
      <c r="FH711" s="187"/>
      <c r="FI711" s="187"/>
      <c r="FJ711" s="187"/>
      <c r="FK711" s="187"/>
      <c r="FL711" s="187"/>
      <c r="FM711" s="187"/>
      <c r="FN711" s="187"/>
      <c r="FO711" s="187"/>
      <c r="FP711" s="187"/>
      <c r="FQ711" s="187"/>
      <c r="FR711" s="187"/>
      <c r="FS711" s="187"/>
      <c r="FT711" s="187"/>
      <c r="FU711" s="187"/>
      <c r="FV711" s="187"/>
      <c r="FW711" s="187"/>
      <c r="FX711" s="187"/>
      <c r="FY711" s="187"/>
      <c r="FZ711" s="187"/>
      <c r="GA711" s="187"/>
      <c r="GB711" s="187"/>
      <c r="GC711" s="187"/>
      <c r="GD711" s="187"/>
      <c r="GE711" s="187"/>
      <c r="GF711" s="187"/>
      <c r="GG711" s="187"/>
      <c r="GH711" s="187"/>
      <c r="GI711" s="187"/>
      <c r="GJ711" s="187"/>
      <c r="GK711" s="187"/>
      <c r="GL711" s="187"/>
      <c r="GM711" s="187"/>
      <c r="GN711" s="187"/>
      <c r="GO711" s="187"/>
      <c r="GP711" s="187"/>
      <c r="GQ711" s="187"/>
      <c r="GR711" s="187"/>
      <c r="GS711" s="187"/>
      <c r="GT711" s="187"/>
      <c r="GU711" s="187"/>
      <c r="GV711" s="187"/>
      <c r="GW711" s="187"/>
      <c r="GX711" s="187"/>
      <c r="GY711" s="187"/>
      <c r="GZ711" s="187"/>
      <c r="HA711" s="187"/>
      <c r="HB711" s="187"/>
      <c r="HC711" s="187"/>
      <c r="HD711" s="187"/>
      <c r="HE711" s="187"/>
      <c r="HF711" s="187"/>
      <c r="HG711" s="187"/>
      <c r="HH711" s="187"/>
      <c r="HI711" s="187"/>
      <c r="HJ711" s="187"/>
      <c r="HK711" s="187"/>
      <c r="HL711" s="187"/>
      <c r="HM711" s="187"/>
      <c r="HN711" s="187"/>
      <c r="HO711" s="187"/>
      <c r="HP711" s="187"/>
      <c r="HQ711" s="187"/>
      <c r="HR711" s="187"/>
      <c r="HS711" s="187"/>
      <c r="HT711" s="187"/>
      <c r="HU711" s="187"/>
      <c r="HV711" s="187"/>
      <c r="HW711" s="187"/>
      <c r="HX711" s="187"/>
      <c r="HY711" s="187"/>
      <c r="HZ711" s="187"/>
      <c r="IA711" s="187"/>
      <c r="IB711" s="187"/>
    </row>
    <row r="712" spans="1:236" ht="13.15" customHeight="1">
      <c r="A712" s="412"/>
      <c r="C712" s="446"/>
      <c r="D712" s="193"/>
      <c r="E712" s="187"/>
      <c r="F712" s="187"/>
      <c r="G712" s="187"/>
      <c r="H712" s="187"/>
      <c r="I712" s="187"/>
      <c r="J712" s="187"/>
      <c r="K712" s="187"/>
      <c r="L712" s="187"/>
      <c r="M712" s="447"/>
      <c r="AA712" s="187"/>
      <c r="AB712" s="187"/>
      <c r="AC712" s="187"/>
      <c r="AD712" s="187"/>
      <c r="AE712" s="187"/>
      <c r="AF712" s="187"/>
      <c r="AG712" s="187"/>
      <c r="AH712" s="187"/>
      <c r="AI712" s="187"/>
      <c r="AJ712" s="187"/>
      <c r="AK712" s="187"/>
      <c r="AL712" s="187"/>
      <c r="AM712" s="187"/>
      <c r="AN712" s="187"/>
      <c r="AO712" s="187"/>
      <c r="AP712" s="187"/>
      <c r="AQ712" s="187"/>
      <c r="AR712" s="187"/>
      <c r="AS712" s="187"/>
      <c r="AT712" s="187"/>
      <c r="AU712" s="187"/>
      <c r="AV712" s="187"/>
      <c r="AW712" s="187"/>
      <c r="AX712" s="187"/>
      <c r="AY712" s="187"/>
      <c r="AZ712" s="187"/>
      <c r="BA712" s="187"/>
      <c r="BB712" s="187"/>
      <c r="BC712" s="187"/>
      <c r="BD712" s="187"/>
      <c r="BE712" s="187"/>
      <c r="BF712" s="187"/>
      <c r="BG712" s="187"/>
      <c r="BH712" s="187"/>
      <c r="BI712" s="187"/>
      <c r="BJ712" s="187"/>
      <c r="BK712" s="187"/>
      <c r="BL712" s="187"/>
      <c r="BM712" s="187"/>
      <c r="BN712" s="187"/>
      <c r="BO712" s="187"/>
      <c r="BP712" s="187"/>
      <c r="BQ712" s="187"/>
      <c r="BR712" s="187"/>
      <c r="BS712" s="187"/>
      <c r="BT712" s="187"/>
      <c r="BU712" s="187"/>
      <c r="BV712" s="187"/>
      <c r="BW712" s="187"/>
      <c r="BX712" s="187"/>
      <c r="BY712" s="187"/>
      <c r="BZ712" s="187"/>
      <c r="CA712" s="187"/>
      <c r="CB712" s="187"/>
      <c r="CC712" s="187"/>
      <c r="CD712" s="187"/>
      <c r="CE712" s="187"/>
      <c r="CF712" s="187"/>
      <c r="CG712" s="187"/>
      <c r="CH712" s="187"/>
      <c r="CI712" s="187"/>
      <c r="CJ712" s="187"/>
      <c r="CK712" s="187"/>
      <c r="CL712" s="187"/>
      <c r="CM712" s="187"/>
      <c r="CN712" s="187"/>
      <c r="CO712" s="187"/>
      <c r="CP712" s="187"/>
      <c r="CQ712" s="187"/>
      <c r="CR712" s="187"/>
      <c r="CS712" s="187"/>
      <c r="CT712" s="187"/>
      <c r="CU712" s="187"/>
      <c r="CV712" s="187"/>
      <c r="CW712" s="187"/>
      <c r="CX712" s="187"/>
      <c r="CY712" s="187"/>
      <c r="CZ712" s="187"/>
      <c r="DA712" s="187"/>
      <c r="DB712" s="187"/>
      <c r="DC712" s="187"/>
      <c r="DD712" s="187"/>
      <c r="DE712" s="187"/>
      <c r="DF712" s="187"/>
      <c r="DG712" s="187"/>
      <c r="DH712" s="187"/>
      <c r="DI712" s="187"/>
      <c r="DJ712" s="187"/>
      <c r="DK712" s="187"/>
      <c r="DL712" s="187"/>
      <c r="DM712" s="187"/>
      <c r="DN712" s="187"/>
      <c r="DO712" s="187"/>
      <c r="DP712" s="187"/>
      <c r="DQ712" s="187"/>
      <c r="DR712" s="187"/>
      <c r="DS712" s="187"/>
      <c r="DT712" s="187"/>
      <c r="DU712" s="187"/>
      <c r="DV712" s="187"/>
      <c r="DW712" s="187"/>
      <c r="DX712" s="187"/>
      <c r="DY712" s="187"/>
      <c r="DZ712" s="187"/>
      <c r="EA712" s="187"/>
      <c r="EB712" s="187"/>
      <c r="EC712" s="187"/>
      <c r="ED712" s="187"/>
      <c r="EE712" s="187"/>
      <c r="EF712" s="187"/>
      <c r="EG712" s="187"/>
      <c r="EH712" s="187"/>
      <c r="EI712" s="187"/>
      <c r="EJ712" s="187"/>
      <c r="EK712" s="187"/>
      <c r="EL712" s="187"/>
      <c r="EM712" s="187"/>
      <c r="EN712" s="187"/>
      <c r="EO712" s="187"/>
      <c r="EP712" s="187"/>
      <c r="EQ712" s="187"/>
      <c r="ER712" s="187"/>
      <c r="ES712" s="187"/>
      <c r="ET712" s="187"/>
      <c r="EU712" s="187"/>
      <c r="EV712" s="187"/>
      <c r="EW712" s="187"/>
      <c r="EX712" s="187"/>
      <c r="EY712" s="187"/>
      <c r="EZ712" s="187"/>
      <c r="FA712" s="187"/>
      <c r="FB712" s="187"/>
      <c r="FC712" s="187"/>
      <c r="FD712" s="187"/>
      <c r="FE712" s="187"/>
      <c r="FF712" s="187"/>
      <c r="FG712" s="187"/>
      <c r="FH712" s="187"/>
      <c r="FI712" s="187"/>
      <c r="FJ712" s="187"/>
      <c r="FK712" s="187"/>
      <c r="FL712" s="187"/>
      <c r="FM712" s="187"/>
      <c r="FN712" s="187"/>
      <c r="FO712" s="187"/>
      <c r="FP712" s="187"/>
      <c r="FQ712" s="187"/>
      <c r="FR712" s="187"/>
      <c r="FS712" s="187"/>
      <c r="FT712" s="187"/>
      <c r="FU712" s="187"/>
      <c r="FV712" s="187"/>
      <c r="FW712" s="187"/>
      <c r="FX712" s="187"/>
      <c r="FY712" s="187"/>
      <c r="FZ712" s="187"/>
      <c r="GA712" s="187"/>
      <c r="GB712" s="187"/>
      <c r="GC712" s="187"/>
      <c r="GD712" s="187"/>
      <c r="GE712" s="187"/>
      <c r="GF712" s="187"/>
      <c r="GG712" s="187"/>
      <c r="GH712" s="187"/>
      <c r="GI712" s="187"/>
      <c r="GJ712" s="187"/>
      <c r="GK712" s="187"/>
      <c r="GL712" s="187"/>
      <c r="GM712" s="187"/>
      <c r="GN712" s="187"/>
      <c r="GO712" s="187"/>
      <c r="GP712" s="187"/>
      <c r="GQ712" s="187"/>
      <c r="GR712" s="187"/>
      <c r="GS712" s="187"/>
      <c r="GT712" s="187"/>
      <c r="GU712" s="187"/>
      <c r="GV712" s="187"/>
      <c r="GW712" s="187"/>
      <c r="GX712" s="187"/>
      <c r="GY712" s="187"/>
      <c r="GZ712" s="187"/>
      <c r="HA712" s="187"/>
      <c r="HB712" s="187"/>
      <c r="HC712" s="187"/>
      <c r="HD712" s="187"/>
      <c r="HE712" s="187"/>
      <c r="HF712" s="187"/>
      <c r="HG712" s="187"/>
      <c r="HH712" s="187"/>
      <c r="HI712" s="187"/>
      <c r="HJ712" s="187"/>
      <c r="HK712" s="187"/>
      <c r="HL712" s="187"/>
      <c r="HM712" s="187"/>
      <c r="HN712" s="187"/>
      <c r="HO712" s="187"/>
      <c r="HP712" s="187"/>
      <c r="HQ712" s="187"/>
      <c r="HR712" s="187"/>
      <c r="HS712" s="187"/>
      <c r="HT712" s="187"/>
      <c r="HU712" s="187"/>
      <c r="HV712" s="187"/>
      <c r="HW712" s="187"/>
      <c r="HX712" s="187"/>
      <c r="HY712" s="187"/>
      <c r="HZ712" s="187"/>
      <c r="IA712" s="187"/>
      <c r="IB712" s="187"/>
    </row>
    <row r="713" spans="1:236" ht="13.15" customHeight="1">
      <c r="A713" s="412"/>
      <c r="C713" s="446"/>
      <c r="D713" s="193"/>
      <c r="E713" s="187"/>
      <c r="F713" s="187"/>
      <c r="G713" s="187"/>
      <c r="H713" s="187"/>
      <c r="I713" s="187"/>
      <c r="J713" s="187"/>
      <c r="K713" s="187"/>
      <c r="L713" s="187"/>
      <c r="M713" s="447"/>
      <c r="AA713" s="187"/>
      <c r="AB713" s="187"/>
      <c r="AC713" s="187"/>
      <c r="AD713" s="187"/>
      <c r="AE713" s="187"/>
      <c r="AF713" s="187"/>
      <c r="AG713" s="187"/>
      <c r="AH713" s="187"/>
      <c r="AI713" s="187"/>
      <c r="AJ713" s="187"/>
      <c r="AK713" s="187"/>
      <c r="AL713" s="187"/>
      <c r="AM713" s="187"/>
      <c r="AN713" s="187"/>
      <c r="AO713" s="187"/>
      <c r="AP713" s="187"/>
      <c r="AQ713" s="187"/>
      <c r="AR713" s="187"/>
      <c r="AS713" s="187"/>
      <c r="AT713" s="187"/>
      <c r="AU713" s="187"/>
      <c r="AV713" s="187"/>
      <c r="AW713" s="187"/>
      <c r="AX713" s="187"/>
      <c r="AY713" s="187"/>
      <c r="AZ713" s="187"/>
      <c r="BA713" s="187"/>
      <c r="BB713" s="187"/>
      <c r="BC713" s="187"/>
      <c r="BD713" s="187"/>
      <c r="BE713" s="187"/>
      <c r="BF713" s="187"/>
      <c r="BG713" s="187"/>
      <c r="BH713" s="187"/>
      <c r="BI713" s="187"/>
      <c r="BJ713" s="187"/>
      <c r="BK713" s="187"/>
      <c r="BL713" s="187"/>
      <c r="BM713" s="187"/>
      <c r="BN713" s="187"/>
      <c r="BO713" s="187"/>
      <c r="BP713" s="187"/>
      <c r="BQ713" s="187"/>
      <c r="BR713" s="187"/>
      <c r="BS713" s="187"/>
      <c r="BT713" s="187"/>
      <c r="BU713" s="187"/>
      <c r="BV713" s="187"/>
      <c r="BW713" s="187"/>
      <c r="BX713" s="187"/>
      <c r="BY713" s="187"/>
      <c r="BZ713" s="187"/>
      <c r="CA713" s="187"/>
      <c r="CB713" s="187"/>
      <c r="CC713" s="187"/>
      <c r="CD713" s="187"/>
      <c r="CE713" s="187"/>
      <c r="CF713" s="187"/>
      <c r="CG713" s="187"/>
      <c r="CH713" s="187"/>
      <c r="CI713" s="187"/>
      <c r="CJ713" s="187"/>
      <c r="CK713" s="187"/>
      <c r="CL713" s="187"/>
      <c r="CM713" s="187"/>
      <c r="CN713" s="187"/>
      <c r="CO713" s="187"/>
      <c r="CP713" s="187"/>
      <c r="CQ713" s="187"/>
      <c r="CR713" s="187"/>
      <c r="CS713" s="187"/>
      <c r="CT713" s="187"/>
      <c r="CU713" s="187"/>
      <c r="CV713" s="187"/>
      <c r="CW713" s="187"/>
      <c r="CX713" s="187"/>
      <c r="CY713" s="187"/>
      <c r="CZ713" s="187"/>
      <c r="DA713" s="187"/>
      <c r="DB713" s="187"/>
      <c r="DC713" s="187"/>
      <c r="DD713" s="187"/>
      <c r="DE713" s="187"/>
      <c r="DF713" s="187"/>
      <c r="DG713" s="187"/>
      <c r="DH713" s="187"/>
      <c r="DI713" s="187"/>
      <c r="DJ713" s="187"/>
      <c r="DK713" s="187"/>
      <c r="DL713" s="187"/>
      <c r="DM713" s="187"/>
      <c r="DN713" s="187"/>
      <c r="DO713" s="187"/>
      <c r="DP713" s="187"/>
      <c r="DQ713" s="187"/>
      <c r="DR713" s="187"/>
      <c r="DS713" s="187"/>
      <c r="DT713" s="187"/>
      <c r="DU713" s="187"/>
      <c r="DV713" s="187"/>
      <c r="DW713" s="187"/>
      <c r="DX713" s="187"/>
      <c r="DY713" s="187"/>
      <c r="DZ713" s="187"/>
      <c r="EA713" s="187"/>
      <c r="EB713" s="187"/>
      <c r="EC713" s="187"/>
      <c r="ED713" s="187"/>
      <c r="EE713" s="187"/>
      <c r="EF713" s="187"/>
      <c r="EG713" s="187"/>
      <c r="EH713" s="187"/>
      <c r="EI713" s="187"/>
      <c r="EJ713" s="187"/>
      <c r="EK713" s="187"/>
      <c r="EL713" s="187"/>
      <c r="EM713" s="187"/>
      <c r="EN713" s="187"/>
      <c r="EO713" s="187"/>
      <c r="EP713" s="187"/>
      <c r="EQ713" s="187"/>
      <c r="ER713" s="187"/>
      <c r="ES713" s="187"/>
      <c r="ET713" s="187"/>
      <c r="EU713" s="187"/>
      <c r="EV713" s="187"/>
      <c r="EW713" s="187"/>
      <c r="EX713" s="187"/>
      <c r="EY713" s="187"/>
      <c r="EZ713" s="187"/>
      <c r="FA713" s="187"/>
      <c r="FB713" s="187"/>
      <c r="FC713" s="187"/>
      <c r="FD713" s="187"/>
      <c r="FE713" s="187"/>
      <c r="FF713" s="187"/>
      <c r="FG713" s="187"/>
      <c r="FH713" s="187"/>
      <c r="FI713" s="187"/>
      <c r="FJ713" s="187"/>
      <c r="FK713" s="187"/>
      <c r="FL713" s="187"/>
      <c r="FM713" s="187"/>
      <c r="FN713" s="187"/>
      <c r="FO713" s="187"/>
      <c r="FP713" s="187"/>
      <c r="FQ713" s="187"/>
      <c r="FR713" s="187"/>
      <c r="FS713" s="187"/>
      <c r="FT713" s="187"/>
      <c r="FU713" s="187"/>
      <c r="FV713" s="187"/>
      <c r="FW713" s="187"/>
      <c r="FX713" s="187"/>
      <c r="FY713" s="187"/>
      <c r="FZ713" s="187"/>
      <c r="GA713" s="187"/>
      <c r="GB713" s="187"/>
      <c r="GC713" s="187"/>
      <c r="GD713" s="187"/>
      <c r="GE713" s="187"/>
      <c r="GF713" s="187"/>
      <c r="GG713" s="187"/>
      <c r="GH713" s="187"/>
      <c r="GI713" s="187"/>
      <c r="GJ713" s="187"/>
      <c r="GK713" s="187"/>
      <c r="GL713" s="187"/>
      <c r="GM713" s="187"/>
      <c r="GN713" s="187"/>
      <c r="GO713" s="187"/>
      <c r="GP713" s="187"/>
      <c r="GQ713" s="187"/>
      <c r="GR713" s="187"/>
      <c r="GS713" s="187"/>
      <c r="GT713" s="187"/>
      <c r="GU713" s="187"/>
      <c r="GV713" s="187"/>
      <c r="GW713" s="187"/>
      <c r="GX713" s="187"/>
      <c r="GY713" s="187"/>
      <c r="GZ713" s="187"/>
      <c r="HA713" s="187"/>
      <c r="HB713" s="187"/>
      <c r="HC713" s="187"/>
      <c r="HD713" s="187"/>
      <c r="HE713" s="187"/>
      <c r="HF713" s="187"/>
      <c r="HG713" s="187"/>
      <c r="HH713" s="187"/>
      <c r="HI713" s="187"/>
      <c r="HJ713" s="187"/>
      <c r="HK713" s="187"/>
      <c r="HL713" s="187"/>
      <c r="HM713" s="187"/>
      <c r="HN713" s="187"/>
      <c r="HO713" s="187"/>
      <c r="HP713" s="187"/>
      <c r="HQ713" s="187"/>
      <c r="HR713" s="187"/>
      <c r="HS713" s="187"/>
      <c r="HT713" s="187"/>
      <c r="HU713" s="187"/>
      <c r="HV713" s="187"/>
      <c r="HW713" s="187"/>
      <c r="HX713" s="187"/>
      <c r="HY713" s="187"/>
      <c r="HZ713" s="187"/>
      <c r="IA713" s="187"/>
      <c r="IB713" s="187"/>
    </row>
    <row r="714" spans="1:236" ht="13.15" customHeight="1">
      <c r="A714" s="412"/>
      <c r="C714" s="446"/>
      <c r="D714" s="193"/>
      <c r="E714" s="187"/>
      <c r="F714" s="187"/>
      <c r="G714" s="187"/>
      <c r="H714" s="187"/>
      <c r="I714" s="187"/>
      <c r="J714" s="187"/>
      <c r="K714" s="187"/>
      <c r="L714" s="187"/>
      <c r="M714" s="447"/>
      <c r="AA714" s="187"/>
      <c r="AB714" s="187"/>
      <c r="AC714" s="187"/>
      <c r="AD714" s="187"/>
      <c r="AE714" s="187"/>
      <c r="AF714" s="187"/>
      <c r="AG714" s="187"/>
      <c r="AH714" s="187"/>
      <c r="AI714" s="187"/>
      <c r="AJ714" s="187"/>
      <c r="AK714" s="187"/>
      <c r="AL714" s="187"/>
      <c r="AM714" s="187"/>
      <c r="AN714" s="187"/>
      <c r="AO714" s="187"/>
      <c r="AP714" s="187"/>
      <c r="AQ714" s="187"/>
      <c r="AR714" s="187"/>
      <c r="AS714" s="187"/>
      <c r="AT714" s="187"/>
      <c r="AU714" s="187"/>
      <c r="AV714" s="187"/>
      <c r="AW714" s="187"/>
      <c r="AX714" s="187"/>
      <c r="AY714" s="187"/>
      <c r="AZ714" s="187"/>
      <c r="BA714" s="187"/>
      <c r="BB714" s="187"/>
      <c r="BC714" s="187"/>
      <c r="BD714" s="187"/>
      <c r="BE714" s="187"/>
      <c r="BF714" s="187"/>
      <c r="BG714" s="187"/>
      <c r="BH714" s="187"/>
      <c r="BI714" s="187"/>
      <c r="BJ714" s="187"/>
      <c r="BK714" s="187"/>
      <c r="BL714" s="187"/>
      <c r="BM714" s="187"/>
      <c r="BN714" s="187"/>
      <c r="BO714" s="187"/>
      <c r="BP714" s="187"/>
      <c r="BQ714" s="187"/>
      <c r="BR714" s="187"/>
      <c r="BS714" s="187"/>
      <c r="BT714" s="187"/>
      <c r="BU714" s="187"/>
      <c r="BV714" s="187"/>
      <c r="BW714" s="187"/>
      <c r="BX714" s="187"/>
      <c r="BY714" s="187"/>
      <c r="BZ714" s="187"/>
      <c r="CA714" s="187"/>
      <c r="CB714" s="187"/>
      <c r="CC714" s="187"/>
      <c r="CD714" s="187"/>
      <c r="CE714" s="187"/>
      <c r="CF714" s="187"/>
      <c r="CG714" s="187"/>
      <c r="CH714" s="187"/>
      <c r="CI714" s="187"/>
      <c r="CJ714" s="187"/>
      <c r="CK714" s="187"/>
      <c r="CL714" s="187"/>
      <c r="CM714" s="187"/>
      <c r="CN714" s="187"/>
      <c r="CO714" s="187"/>
      <c r="CP714" s="187"/>
      <c r="CQ714" s="187"/>
      <c r="CR714" s="187"/>
      <c r="CS714" s="187"/>
      <c r="CT714" s="187"/>
      <c r="CU714" s="187"/>
      <c r="CV714" s="187"/>
      <c r="CW714" s="187"/>
      <c r="CX714" s="187"/>
      <c r="CY714" s="187"/>
      <c r="CZ714" s="187"/>
      <c r="DA714" s="187"/>
      <c r="DB714" s="187"/>
      <c r="DC714" s="187"/>
      <c r="DD714" s="187"/>
      <c r="DE714" s="187"/>
      <c r="DF714" s="187"/>
      <c r="DG714" s="187"/>
      <c r="DH714" s="187"/>
      <c r="DI714" s="187"/>
      <c r="DJ714" s="187"/>
      <c r="DK714" s="187"/>
      <c r="DL714" s="187"/>
      <c r="DM714" s="187"/>
      <c r="DN714" s="187"/>
      <c r="DO714" s="187"/>
      <c r="DP714" s="187"/>
      <c r="DQ714" s="187"/>
      <c r="DR714" s="187"/>
      <c r="DS714" s="187"/>
      <c r="DT714" s="187"/>
      <c r="DU714" s="187"/>
      <c r="DV714" s="187"/>
      <c r="DW714" s="187"/>
      <c r="DX714" s="187"/>
      <c r="DY714" s="187"/>
      <c r="DZ714" s="187"/>
      <c r="EA714" s="187"/>
      <c r="EB714" s="187"/>
      <c r="EC714" s="187"/>
      <c r="ED714" s="187"/>
      <c r="EE714" s="187"/>
      <c r="EF714" s="187"/>
      <c r="EG714" s="187"/>
      <c r="EH714" s="187"/>
      <c r="EI714" s="187"/>
      <c r="EJ714" s="187"/>
      <c r="EK714" s="187"/>
      <c r="EL714" s="187"/>
      <c r="EM714" s="187"/>
      <c r="EN714" s="187"/>
      <c r="EO714" s="187"/>
      <c r="EP714" s="187"/>
      <c r="EQ714" s="187"/>
      <c r="ER714" s="187"/>
      <c r="ES714" s="187"/>
      <c r="ET714" s="187"/>
      <c r="EU714" s="187"/>
      <c r="EV714" s="187"/>
      <c r="EW714" s="187"/>
      <c r="EX714" s="187"/>
      <c r="EY714" s="187"/>
      <c r="EZ714" s="187"/>
      <c r="FA714" s="187"/>
      <c r="FB714" s="187"/>
      <c r="FC714" s="187"/>
      <c r="FD714" s="187"/>
      <c r="FE714" s="187"/>
      <c r="FF714" s="187"/>
      <c r="FG714" s="187"/>
      <c r="FH714" s="187"/>
      <c r="FI714" s="187"/>
      <c r="FJ714" s="187"/>
      <c r="FK714" s="187"/>
      <c r="FL714" s="187"/>
      <c r="FM714" s="187"/>
      <c r="FN714" s="187"/>
      <c r="FO714" s="187"/>
      <c r="FP714" s="187"/>
      <c r="FQ714" s="187"/>
      <c r="FR714" s="187"/>
      <c r="FS714" s="187"/>
      <c r="FT714" s="187"/>
      <c r="FU714" s="187"/>
      <c r="FV714" s="187"/>
      <c r="FW714" s="187"/>
      <c r="FX714" s="187"/>
      <c r="FY714" s="187"/>
      <c r="FZ714" s="187"/>
      <c r="GA714" s="187"/>
      <c r="GB714" s="187"/>
      <c r="GC714" s="187"/>
      <c r="GD714" s="187"/>
      <c r="GE714" s="187"/>
      <c r="GF714" s="187"/>
      <c r="GG714" s="187"/>
      <c r="GH714" s="187"/>
      <c r="GI714" s="187"/>
      <c r="GJ714" s="187"/>
      <c r="GK714" s="187"/>
      <c r="GL714" s="187"/>
      <c r="GM714" s="187"/>
      <c r="GN714" s="187"/>
      <c r="GO714" s="187"/>
      <c r="GP714" s="187"/>
      <c r="GQ714" s="187"/>
      <c r="GR714" s="187"/>
      <c r="GS714" s="187"/>
      <c r="GT714" s="187"/>
      <c r="GU714" s="187"/>
      <c r="GV714" s="187"/>
      <c r="GW714" s="187"/>
      <c r="GX714" s="187"/>
      <c r="GY714" s="187"/>
      <c r="GZ714" s="187"/>
      <c r="HA714" s="187"/>
      <c r="HB714" s="187"/>
      <c r="HC714" s="187"/>
      <c r="HD714" s="187"/>
      <c r="HE714" s="187"/>
      <c r="HF714" s="187"/>
      <c r="HG714" s="187"/>
      <c r="HH714" s="187"/>
      <c r="HI714" s="187"/>
      <c r="HJ714" s="187"/>
      <c r="HK714" s="187"/>
      <c r="HL714" s="187"/>
      <c r="HM714" s="187"/>
      <c r="HN714" s="187"/>
      <c r="HO714" s="187"/>
      <c r="HP714" s="187"/>
      <c r="HQ714" s="187"/>
      <c r="HR714" s="187"/>
      <c r="HS714" s="187"/>
      <c r="HT714" s="187"/>
      <c r="HU714" s="187"/>
      <c r="HV714" s="187"/>
      <c r="HW714" s="187"/>
      <c r="HX714" s="187"/>
      <c r="HY714" s="187"/>
      <c r="HZ714" s="187"/>
      <c r="IA714" s="187"/>
      <c r="IB714" s="187"/>
    </row>
    <row r="715" spans="1:236" ht="13.15" customHeight="1">
      <c r="A715" s="412"/>
      <c r="C715" s="446"/>
      <c r="D715" s="193"/>
      <c r="E715" s="187"/>
      <c r="F715" s="187"/>
      <c r="G715" s="187"/>
      <c r="H715" s="187"/>
      <c r="I715" s="187"/>
      <c r="J715" s="187"/>
      <c r="K715" s="187"/>
      <c r="L715" s="187"/>
      <c r="M715" s="447"/>
      <c r="AA715" s="187"/>
      <c r="AB715" s="187"/>
      <c r="AC715" s="187"/>
      <c r="AD715" s="187"/>
      <c r="AE715" s="187"/>
      <c r="AF715" s="187"/>
      <c r="AG715" s="187"/>
      <c r="AH715" s="187"/>
      <c r="AI715" s="187"/>
      <c r="AJ715" s="187"/>
      <c r="AK715" s="187"/>
      <c r="AL715" s="187"/>
      <c r="AM715" s="187"/>
      <c r="AN715" s="187"/>
      <c r="AO715" s="187"/>
      <c r="AP715" s="187"/>
      <c r="AQ715" s="187"/>
      <c r="AR715" s="187"/>
      <c r="AS715" s="187"/>
      <c r="AT715" s="187"/>
      <c r="AU715" s="187"/>
      <c r="AV715" s="187"/>
      <c r="AW715" s="187"/>
      <c r="AX715" s="187"/>
      <c r="AY715" s="187"/>
      <c r="AZ715" s="187"/>
      <c r="BA715" s="187"/>
      <c r="BB715" s="187"/>
      <c r="BC715" s="187"/>
      <c r="BD715" s="187"/>
      <c r="BE715" s="187"/>
      <c r="BF715" s="187"/>
      <c r="BG715" s="187"/>
      <c r="BH715" s="187"/>
      <c r="BI715" s="187"/>
      <c r="BJ715" s="187"/>
      <c r="BK715" s="187"/>
      <c r="BL715" s="187"/>
      <c r="BM715" s="187"/>
      <c r="BN715" s="187"/>
      <c r="BO715" s="187"/>
      <c r="BP715" s="187"/>
      <c r="BQ715" s="187"/>
      <c r="BR715" s="187"/>
      <c r="BS715" s="187"/>
      <c r="BT715" s="187"/>
      <c r="BU715" s="187"/>
      <c r="BV715" s="187"/>
      <c r="BW715" s="187"/>
      <c r="BX715" s="187"/>
      <c r="BY715" s="187"/>
      <c r="BZ715" s="187"/>
      <c r="CA715" s="187"/>
      <c r="CB715" s="187"/>
      <c r="CC715" s="187"/>
      <c r="CD715" s="187"/>
      <c r="CE715" s="187"/>
      <c r="CF715" s="187"/>
      <c r="CG715" s="187"/>
      <c r="CH715" s="187"/>
      <c r="CI715" s="187"/>
      <c r="CJ715" s="187"/>
      <c r="CK715" s="187"/>
      <c r="CL715" s="187"/>
      <c r="CM715" s="187"/>
      <c r="CN715" s="187"/>
      <c r="CO715" s="187"/>
      <c r="CP715" s="187"/>
      <c r="CQ715" s="187"/>
      <c r="CR715" s="187"/>
      <c r="CS715" s="187"/>
      <c r="CT715" s="187"/>
      <c r="CU715" s="187"/>
      <c r="CV715" s="187"/>
      <c r="CW715" s="187"/>
      <c r="CX715" s="187"/>
      <c r="CY715" s="187"/>
      <c r="CZ715" s="187"/>
      <c r="DA715" s="187"/>
      <c r="DB715" s="187"/>
      <c r="DC715" s="187"/>
      <c r="DD715" s="187"/>
      <c r="DE715" s="187"/>
      <c r="DF715" s="187"/>
      <c r="DG715" s="187"/>
      <c r="DH715" s="187"/>
      <c r="DI715" s="187"/>
      <c r="DJ715" s="187"/>
      <c r="DK715" s="187"/>
      <c r="DL715" s="187"/>
      <c r="DM715" s="187"/>
      <c r="DN715" s="187"/>
      <c r="DO715" s="187"/>
      <c r="DP715" s="187"/>
      <c r="DQ715" s="187"/>
      <c r="DR715" s="187"/>
      <c r="DS715" s="187"/>
      <c r="DT715" s="187"/>
      <c r="DU715" s="187"/>
      <c r="DV715" s="187"/>
      <c r="DW715" s="187"/>
      <c r="DX715" s="187"/>
      <c r="DY715" s="187"/>
      <c r="DZ715" s="187"/>
      <c r="EA715" s="187"/>
      <c r="EB715" s="187"/>
      <c r="EC715" s="187"/>
      <c r="ED715" s="187"/>
      <c r="EE715" s="187"/>
      <c r="EF715" s="187"/>
      <c r="EG715" s="187"/>
      <c r="EH715" s="187"/>
      <c r="EI715" s="187"/>
      <c r="EJ715" s="187"/>
      <c r="EK715" s="187"/>
      <c r="EL715" s="187"/>
      <c r="EM715" s="187"/>
      <c r="EN715" s="187"/>
      <c r="EO715" s="187"/>
      <c r="EP715" s="187"/>
      <c r="EQ715" s="187"/>
      <c r="ER715" s="187"/>
      <c r="ES715" s="187"/>
      <c r="ET715" s="187"/>
      <c r="EU715" s="187"/>
      <c r="EV715" s="187"/>
      <c r="EW715" s="187"/>
      <c r="EX715" s="187"/>
      <c r="EY715" s="187"/>
      <c r="EZ715" s="187"/>
      <c r="FA715" s="187"/>
      <c r="FB715" s="187"/>
      <c r="FC715" s="187"/>
      <c r="FD715" s="187"/>
      <c r="FE715" s="187"/>
      <c r="FF715" s="187"/>
      <c r="FG715" s="187"/>
      <c r="FH715" s="187"/>
      <c r="FI715" s="187"/>
      <c r="FJ715" s="187"/>
      <c r="FK715" s="187"/>
      <c r="FL715" s="187"/>
      <c r="FM715" s="187"/>
      <c r="FN715" s="187"/>
      <c r="FO715" s="187"/>
      <c r="FP715" s="187"/>
      <c r="FQ715" s="187"/>
      <c r="FR715" s="187"/>
      <c r="FS715" s="187"/>
      <c r="FT715" s="187"/>
      <c r="FU715" s="187"/>
      <c r="FV715" s="187"/>
      <c r="FW715" s="187"/>
      <c r="FX715" s="187"/>
      <c r="FY715" s="187"/>
      <c r="FZ715" s="187"/>
      <c r="GA715" s="187"/>
      <c r="GB715" s="187"/>
      <c r="GC715" s="187"/>
      <c r="GD715" s="187"/>
      <c r="GE715" s="187"/>
      <c r="GF715" s="187"/>
      <c r="GG715" s="187"/>
      <c r="GH715" s="187"/>
      <c r="GI715" s="187"/>
      <c r="GJ715" s="187"/>
      <c r="GK715" s="187"/>
      <c r="GL715" s="187"/>
      <c r="GM715" s="187"/>
      <c r="GN715" s="187"/>
      <c r="GO715" s="187"/>
      <c r="GP715" s="187"/>
      <c r="GQ715" s="187"/>
      <c r="GR715" s="187"/>
      <c r="GS715" s="187"/>
      <c r="GT715" s="187"/>
      <c r="GU715" s="187"/>
      <c r="GV715" s="187"/>
      <c r="GW715" s="187"/>
      <c r="GX715" s="187"/>
      <c r="GY715" s="187"/>
      <c r="GZ715" s="187"/>
      <c r="HA715" s="187"/>
      <c r="HB715" s="187"/>
      <c r="HC715" s="187"/>
      <c r="HD715" s="187"/>
      <c r="HE715" s="187"/>
      <c r="HF715" s="187"/>
      <c r="HG715" s="187"/>
      <c r="HH715" s="187"/>
      <c r="HI715" s="187"/>
      <c r="HJ715" s="187"/>
      <c r="HK715" s="187"/>
      <c r="HL715" s="187"/>
      <c r="HM715" s="187"/>
      <c r="HN715" s="187"/>
      <c r="HO715" s="187"/>
      <c r="HP715" s="187"/>
      <c r="HQ715" s="187"/>
      <c r="HR715" s="187"/>
      <c r="HS715" s="187"/>
      <c r="HT715" s="187"/>
      <c r="HU715" s="187"/>
      <c r="HV715" s="187"/>
      <c r="HW715" s="187"/>
      <c r="HX715" s="187"/>
      <c r="HY715" s="187"/>
      <c r="HZ715" s="187"/>
      <c r="IA715" s="187"/>
      <c r="IB715" s="187"/>
    </row>
    <row r="716" spans="1:236" ht="13.15" customHeight="1">
      <c r="A716" s="412"/>
      <c r="C716" s="446"/>
      <c r="D716" s="193"/>
      <c r="E716" s="187"/>
      <c r="F716" s="187"/>
      <c r="G716" s="187"/>
      <c r="H716" s="187"/>
      <c r="I716" s="187"/>
      <c r="J716" s="187"/>
      <c r="K716" s="187"/>
      <c r="L716" s="187"/>
      <c r="M716" s="447"/>
      <c r="AA716" s="187"/>
      <c r="AB716" s="187"/>
      <c r="AC716" s="187"/>
      <c r="AD716" s="187"/>
      <c r="AE716" s="187"/>
      <c r="AF716" s="187"/>
      <c r="AG716" s="187"/>
      <c r="AH716" s="187"/>
      <c r="AI716" s="187"/>
      <c r="AJ716" s="187"/>
      <c r="AK716" s="187"/>
      <c r="AL716" s="187"/>
      <c r="AM716" s="187"/>
      <c r="AN716" s="187"/>
      <c r="AO716" s="187"/>
      <c r="AP716" s="187"/>
      <c r="AQ716" s="187"/>
      <c r="AR716" s="187"/>
      <c r="AS716" s="187"/>
      <c r="AT716" s="187"/>
      <c r="AU716" s="187"/>
      <c r="AV716" s="187"/>
      <c r="AW716" s="187"/>
      <c r="AX716" s="187"/>
      <c r="AY716" s="187"/>
      <c r="AZ716" s="187"/>
      <c r="BA716" s="187"/>
      <c r="BB716" s="187"/>
      <c r="BC716" s="187"/>
      <c r="BD716" s="187"/>
      <c r="BE716" s="187"/>
      <c r="BF716" s="187"/>
      <c r="BG716" s="187"/>
      <c r="BH716" s="187"/>
      <c r="BI716" s="187"/>
      <c r="BJ716" s="187"/>
      <c r="BK716" s="187"/>
      <c r="BL716" s="187"/>
      <c r="BM716" s="187"/>
      <c r="BN716" s="187"/>
      <c r="BO716" s="187"/>
      <c r="BP716" s="187"/>
      <c r="BQ716" s="187"/>
      <c r="BR716" s="187"/>
      <c r="BS716" s="187"/>
      <c r="BT716" s="187"/>
      <c r="BU716" s="187"/>
      <c r="BV716" s="187"/>
      <c r="BW716" s="187"/>
      <c r="BX716" s="187"/>
      <c r="BY716" s="187"/>
      <c r="BZ716" s="187"/>
      <c r="CA716" s="187"/>
      <c r="CB716" s="187"/>
      <c r="CC716" s="187"/>
      <c r="CD716" s="187"/>
      <c r="CE716" s="187"/>
      <c r="CF716" s="187"/>
      <c r="CG716" s="187"/>
      <c r="CH716" s="187"/>
      <c r="CI716" s="187"/>
      <c r="CJ716" s="187"/>
      <c r="CK716" s="187"/>
      <c r="CL716" s="187"/>
      <c r="CM716" s="187"/>
      <c r="CN716" s="187"/>
      <c r="CO716" s="187"/>
      <c r="CP716" s="187"/>
      <c r="CQ716" s="187"/>
      <c r="CR716" s="187"/>
      <c r="CS716" s="187"/>
      <c r="CT716" s="187"/>
      <c r="CU716" s="187"/>
      <c r="CV716" s="187"/>
      <c r="CW716" s="187"/>
      <c r="CX716" s="187"/>
      <c r="CY716" s="187"/>
      <c r="CZ716" s="187"/>
      <c r="DA716" s="187"/>
      <c r="DB716" s="187"/>
      <c r="DC716" s="187"/>
      <c r="DD716" s="187"/>
      <c r="DE716" s="187"/>
      <c r="DF716" s="187"/>
      <c r="DG716" s="187"/>
      <c r="DH716" s="187"/>
      <c r="DI716" s="187"/>
      <c r="DJ716" s="187"/>
      <c r="DK716" s="187"/>
      <c r="DL716" s="187"/>
      <c r="DM716" s="187"/>
      <c r="DN716" s="187"/>
      <c r="DO716" s="187"/>
      <c r="DP716" s="187"/>
      <c r="DQ716" s="187"/>
      <c r="DR716" s="187"/>
      <c r="DS716" s="187"/>
      <c r="DT716" s="187"/>
      <c r="DU716" s="187"/>
      <c r="DV716" s="187"/>
      <c r="DW716" s="187"/>
      <c r="DX716" s="187"/>
      <c r="DY716" s="187"/>
      <c r="DZ716" s="187"/>
      <c r="EA716" s="187"/>
      <c r="EB716" s="187"/>
      <c r="EC716" s="187"/>
      <c r="ED716" s="187"/>
      <c r="EE716" s="187"/>
      <c r="EF716" s="187"/>
      <c r="EG716" s="187"/>
      <c r="EH716" s="187"/>
      <c r="EI716" s="187"/>
      <c r="EJ716" s="187"/>
      <c r="EK716" s="187"/>
      <c r="EL716" s="187"/>
      <c r="EM716" s="187"/>
      <c r="EN716" s="187"/>
      <c r="EO716" s="187"/>
      <c r="EP716" s="187"/>
      <c r="EQ716" s="187"/>
      <c r="ER716" s="187"/>
      <c r="ES716" s="187"/>
      <c r="ET716" s="187"/>
      <c r="EU716" s="187"/>
      <c r="EV716" s="187"/>
      <c r="EW716" s="187"/>
      <c r="EX716" s="187"/>
      <c r="EY716" s="187"/>
      <c r="EZ716" s="187"/>
      <c r="FA716" s="187"/>
      <c r="FB716" s="187"/>
      <c r="FC716" s="187"/>
      <c r="FD716" s="187"/>
      <c r="FE716" s="187"/>
      <c r="FF716" s="187"/>
      <c r="FG716" s="187"/>
      <c r="FH716" s="187"/>
      <c r="FI716" s="187"/>
      <c r="FJ716" s="187"/>
      <c r="FK716" s="187"/>
      <c r="FL716" s="187"/>
      <c r="FM716" s="187"/>
      <c r="FN716" s="187"/>
      <c r="FO716" s="187"/>
      <c r="FP716" s="187"/>
      <c r="FQ716" s="187"/>
      <c r="FR716" s="187"/>
      <c r="FS716" s="187"/>
      <c r="FT716" s="187"/>
      <c r="FU716" s="187"/>
      <c r="FV716" s="187"/>
      <c r="FW716" s="187"/>
      <c r="FX716" s="187"/>
      <c r="FY716" s="187"/>
      <c r="FZ716" s="187"/>
      <c r="GA716" s="187"/>
      <c r="GB716" s="187"/>
      <c r="GC716" s="187"/>
      <c r="GD716" s="187"/>
      <c r="GE716" s="187"/>
      <c r="GF716" s="187"/>
      <c r="GG716" s="187"/>
      <c r="GH716" s="187"/>
      <c r="GI716" s="187"/>
      <c r="GJ716" s="187"/>
      <c r="GK716" s="187"/>
      <c r="GL716" s="187"/>
      <c r="GM716" s="187"/>
      <c r="GN716" s="187"/>
      <c r="GO716" s="187"/>
      <c r="GP716" s="187"/>
      <c r="GQ716" s="187"/>
      <c r="GR716" s="187"/>
      <c r="GS716" s="187"/>
      <c r="GT716" s="187"/>
      <c r="GU716" s="187"/>
      <c r="GV716" s="187"/>
      <c r="GW716" s="187"/>
      <c r="GX716" s="187"/>
      <c r="GY716" s="187"/>
      <c r="GZ716" s="187"/>
      <c r="HA716" s="187"/>
      <c r="HB716" s="187"/>
      <c r="HC716" s="187"/>
      <c r="HD716" s="187"/>
      <c r="HE716" s="187"/>
      <c r="HF716" s="187"/>
      <c r="HG716" s="187"/>
      <c r="HH716" s="187"/>
      <c r="HI716" s="187"/>
      <c r="HJ716" s="187"/>
      <c r="HK716" s="187"/>
      <c r="HL716" s="187"/>
      <c r="HM716" s="187"/>
      <c r="HN716" s="187"/>
      <c r="HO716" s="187"/>
      <c r="HP716" s="187"/>
      <c r="HQ716" s="187"/>
      <c r="HR716" s="187"/>
      <c r="HS716" s="187"/>
      <c r="HT716" s="187"/>
      <c r="HU716" s="187"/>
      <c r="HV716" s="187"/>
      <c r="HW716" s="187"/>
      <c r="HX716" s="187"/>
      <c r="HY716" s="187"/>
      <c r="HZ716" s="187"/>
      <c r="IA716" s="187"/>
      <c r="IB716" s="187"/>
    </row>
    <row r="717" spans="1:236" ht="13.15" customHeight="1">
      <c r="A717" s="412"/>
      <c r="C717" s="446"/>
      <c r="D717" s="193"/>
      <c r="E717" s="187"/>
      <c r="F717" s="187"/>
      <c r="G717" s="187"/>
      <c r="H717" s="187"/>
      <c r="I717" s="187"/>
      <c r="J717" s="187"/>
      <c r="K717" s="187"/>
      <c r="L717" s="187"/>
      <c r="M717" s="447"/>
      <c r="AA717" s="187"/>
      <c r="AB717" s="187"/>
      <c r="AC717" s="187"/>
      <c r="AD717" s="187"/>
      <c r="AE717" s="187"/>
      <c r="AF717" s="187"/>
      <c r="AG717" s="187"/>
      <c r="AH717" s="187"/>
      <c r="AI717" s="187"/>
      <c r="AJ717" s="187"/>
      <c r="AK717" s="187"/>
      <c r="AL717" s="187"/>
      <c r="AM717" s="187"/>
      <c r="AN717" s="187"/>
      <c r="AO717" s="187"/>
      <c r="AP717" s="187"/>
      <c r="AQ717" s="187"/>
      <c r="AR717" s="187"/>
      <c r="AS717" s="187"/>
      <c r="AT717" s="187"/>
      <c r="AU717" s="187"/>
      <c r="AV717" s="187"/>
      <c r="AW717" s="187"/>
      <c r="AX717" s="187"/>
      <c r="AY717" s="187"/>
      <c r="AZ717" s="187"/>
      <c r="BA717" s="187"/>
      <c r="BB717" s="187"/>
      <c r="BC717" s="187"/>
      <c r="BD717" s="187"/>
      <c r="BE717" s="187"/>
      <c r="BF717" s="187"/>
      <c r="BG717" s="187"/>
      <c r="BH717" s="187"/>
      <c r="BI717" s="187"/>
      <c r="BJ717" s="187"/>
      <c r="BK717" s="187"/>
      <c r="BL717" s="187"/>
      <c r="BM717" s="187"/>
      <c r="BN717" s="187"/>
      <c r="BO717" s="187"/>
      <c r="BP717" s="187"/>
      <c r="BQ717" s="187"/>
      <c r="BR717" s="187"/>
      <c r="BS717" s="187"/>
      <c r="BT717" s="187"/>
      <c r="BU717" s="187"/>
      <c r="BV717" s="187"/>
      <c r="BW717" s="187"/>
      <c r="BX717" s="187"/>
      <c r="BY717" s="187"/>
      <c r="BZ717" s="187"/>
      <c r="CA717" s="187"/>
      <c r="CB717" s="187"/>
      <c r="CC717" s="187"/>
      <c r="CD717" s="187"/>
      <c r="CE717" s="187"/>
      <c r="CF717" s="187"/>
      <c r="CG717" s="187"/>
      <c r="CH717" s="187"/>
      <c r="CI717" s="187"/>
      <c r="CJ717" s="187"/>
      <c r="CK717" s="187"/>
      <c r="CL717" s="187"/>
      <c r="CM717" s="187"/>
      <c r="CN717" s="187"/>
      <c r="CO717" s="187"/>
      <c r="CP717" s="187"/>
      <c r="CQ717" s="187"/>
      <c r="CR717" s="187"/>
      <c r="CS717" s="187"/>
      <c r="CT717" s="187"/>
      <c r="CU717" s="187"/>
      <c r="CV717" s="187"/>
      <c r="CW717" s="187"/>
      <c r="CX717" s="187"/>
      <c r="CY717" s="187"/>
      <c r="CZ717" s="187"/>
      <c r="DA717" s="187"/>
      <c r="DB717" s="187"/>
      <c r="DC717" s="187"/>
      <c r="DD717" s="187"/>
      <c r="DE717" s="187"/>
      <c r="DF717" s="187"/>
      <c r="DG717" s="187"/>
      <c r="DH717" s="187"/>
      <c r="DI717" s="187"/>
      <c r="DJ717" s="187"/>
      <c r="DK717" s="187"/>
      <c r="DL717" s="187"/>
      <c r="DM717" s="187"/>
      <c r="DN717" s="187"/>
      <c r="DO717" s="187"/>
      <c r="DP717" s="187"/>
      <c r="DQ717" s="187"/>
      <c r="DR717" s="187"/>
      <c r="DS717" s="187"/>
      <c r="DT717" s="187"/>
      <c r="DU717" s="187"/>
      <c r="DV717" s="187"/>
      <c r="DW717" s="187"/>
      <c r="DX717" s="187"/>
      <c r="DY717" s="187"/>
      <c r="DZ717" s="187"/>
      <c r="EA717" s="187"/>
      <c r="EB717" s="187"/>
      <c r="EC717" s="187"/>
      <c r="ED717" s="187"/>
      <c r="EE717" s="187"/>
      <c r="EF717" s="187"/>
      <c r="EG717" s="187"/>
      <c r="EH717" s="187"/>
      <c r="EI717" s="187"/>
      <c r="EJ717" s="187"/>
      <c r="EK717" s="187"/>
      <c r="EL717" s="187"/>
      <c r="EM717" s="187"/>
      <c r="EN717" s="187"/>
      <c r="EO717" s="187"/>
      <c r="EP717" s="187"/>
      <c r="EQ717" s="187"/>
      <c r="ER717" s="187"/>
      <c r="ES717" s="187"/>
      <c r="ET717" s="187"/>
      <c r="EU717" s="187"/>
      <c r="EV717" s="187"/>
      <c r="EW717" s="187"/>
      <c r="EX717" s="187"/>
      <c r="EY717" s="187"/>
      <c r="EZ717" s="187"/>
      <c r="FA717" s="187"/>
      <c r="FB717" s="187"/>
      <c r="FC717" s="187"/>
      <c r="FD717" s="187"/>
      <c r="FE717" s="187"/>
      <c r="FF717" s="187"/>
      <c r="FG717" s="187"/>
      <c r="FH717" s="187"/>
      <c r="FI717" s="187"/>
      <c r="FJ717" s="187"/>
      <c r="FK717" s="187"/>
      <c r="FL717" s="187"/>
      <c r="FM717" s="187"/>
      <c r="FN717" s="187"/>
      <c r="FO717" s="187"/>
      <c r="FP717" s="187"/>
      <c r="FQ717" s="187"/>
      <c r="FR717" s="187"/>
      <c r="FS717" s="187"/>
      <c r="FT717" s="187"/>
      <c r="FU717" s="187"/>
      <c r="FV717" s="187"/>
      <c r="FW717" s="187"/>
      <c r="FX717" s="187"/>
      <c r="FY717" s="187"/>
      <c r="FZ717" s="187"/>
      <c r="GA717" s="187"/>
      <c r="GB717" s="187"/>
      <c r="GC717" s="187"/>
      <c r="GD717" s="187"/>
      <c r="GE717" s="187"/>
      <c r="GF717" s="187"/>
      <c r="GG717" s="187"/>
      <c r="GH717" s="187"/>
      <c r="GI717" s="187"/>
      <c r="GJ717" s="187"/>
      <c r="GK717" s="187"/>
      <c r="GL717" s="187"/>
      <c r="GM717" s="187"/>
      <c r="GN717" s="187"/>
      <c r="GO717" s="187"/>
      <c r="GP717" s="187"/>
      <c r="GQ717" s="187"/>
      <c r="GR717" s="187"/>
      <c r="GS717" s="187"/>
      <c r="GT717" s="187"/>
      <c r="GU717" s="187"/>
      <c r="GV717" s="187"/>
      <c r="GW717" s="187"/>
      <c r="GX717" s="187"/>
      <c r="GY717" s="187"/>
      <c r="GZ717" s="187"/>
      <c r="HA717" s="187"/>
      <c r="HB717" s="187"/>
      <c r="HC717" s="187"/>
      <c r="HD717" s="187"/>
      <c r="HE717" s="187"/>
      <c r="HF717" s="187"/>
      <c r="HG717" s="187"/>
      <c r="HH717" s="187"/>
      <c r="HI717" s="187"/>
      <c r="HJ717" s="187"/>
      <c r="HK717" s="187"/>
      <c r="HL717" s="187"/>
      <c r="HM717" s="187"/>
      <c r="HN717" s="187"/>
      <c r="HO717" s="187"/>
      <c r="HP717" s="187"/>
      <c r="HQ717" s="187"/>
      <c r="HR717" s="187"/>
      <c r="HS717" s="187"/>
      <c r="HT717" s="187"/>
      <c r="HU717" s="187"/>
      <c r="HV717" s="187"/>
      <c r="HW717" s="187"/>
      <c r="HX717" s="187"/>
      <c r="HY717" s="187"/>
      <c r="HZ717" s="187"/>
      <c r="IA717" s="187"/>
      <c r="IB717" s="187"/>
    </row>
    <row r="718" spans="1:236" ht="13.15" customHeight="1">
      <c r="A718" s="412"/>
      <c r="C718" s="446"/>
      <c r="D718" s="193"/>
      <c r="E718" s="187"/>
      <c r="F718" s="187"/>
      <c r="G718" s="187"/>
      <c r="H718" s="187"/>
      <c r="I718" s="187"/>
      <c r="J718" s="187"/>
      <c r="K718" s="187"/>
      <c r="L718" s="187"/>
      <c r="M718" s="447"/>
      <c r="AA718" s="187"/>
      <c r="AB718" s="187"/>
      <c r="AC718" s="187"/>
      <c r="AD718" s="187"/>
      <c r="AE718" s="187"/>
      <c r="AF718" s="187"/>
      <c r="AG718" s="187"/>
      <c r="AH718" s="187"/>
      <c r="AI718" s="187"/>
      <c r="AJ718" s="187"/>
      <c r="AK718" s="187"/>
      <c r="AL718" s="187"/>
      <c r="AM718" s="187"/>
      <c r="AN718" s="187"/>
      <c r="AO718" s="187"/>
      <c r="AP718" s="187"/>
      <c r="AQ718" s="187"/>
      <c r="AR718" s="187"/>
      <c r="AS718" s="187"/>
      <c r="AT718" s="187"/>
      <c r="AU718" s="187"/>
      <c r="AV718" s="187"/>
      <c r="AW718" s="187"/>
      <c r="AX718" s="187"/>
      <c r="AY718" s="187"/>
      <c r="AZ718" s="187"/>
      <c r="BA718" s="187"/>
      <c r="BB718" s="187"/>
      <c r="BC718" s="187"/>
      <c r="BD718" s="187"/>
      <c r="BE718" s="187"/>
      <c r="BF718" s="187"/>
      <c r="BG718" s="187"/>
      <c r="BH718" s="187"/>
      <c r="BI718" s="187"/>
      <c r="BJ718" s="187"/>
      <c r="BK718" s="187"/>
      <c r="BL718" s="187"/>
      <c r="BM718" s="187"/>
      <c r="BN718" s="187"/>
      <c r="BO718" s="187"/>
      <c r="BP718" s="187"/>
      <c r="BQ718" s="187"/>
      <c r="BR718" s="187"/>
      <c r="BS718" s="187"/>
      <c r="BT718" s="187"/>
      <c r="BU718" s="187"/>
      <c r="BV718" s="187"/>
      <c r="BW718" s="187"/>
      <c r="BX718" s="187"/>
      <c r="BY718" s="187"/>
      <c r="BZ718" s="187"/>
      <c r="CA718" s="187"/>
      <c r="CB718" s="187"/>
      <c r="CC718" s="187"/>
      <c r="CD718" s="187"/>
      <c r="CE718" s="187"/>
      <c r="CF718" s="187"/>
      <c r="CG718" s="187"/>
      <c r="CH718" s="187"/>
      <c r="CI718" s="187"/>
      <c r="CJ718" s="187"/>
      <c r="CK718" s="187"/>
      <c r="CL718" s="187"/>
      <c r="CM718" s="187"/>
      <c r="CN718" s="187"/>
      <c r="CO718" s="187"/>
      <c r="CP718" s="187"/>
      <c r="CQ718" s="187"/>
      <c r="CR718" s="187"/>
      <c r="CS718" s="187"/>
      <c r="CT718" s="187"/>
      <c r="CU718" s="187"/>
      <c r="CV718" s="187"/>
      <c r="CW718" s="187"/>
      <c r="CX718" s="187"/>
      <c r="CY718" s="187"/>
      <c r="CZ718" s="187"/>
      <c r="DA718" s="187"/>
      <c r="DB718" s="187"/>
      <c r="DC718" s="187"/>
      <c r="DD718" s="187"/>
      <c r="DE718" s="187"/>
      <c r="DF718" s="187"/>
      <c r="DG718" s="187"/>
      <c r="DH718" s="187"/>
      <c r="DI718" s="187"/>
      <c r="DJ718" s="187"/>
      <c r="DK718" s="187"/>
      <c r="DL718" s="187"/>
      <c r="DM718" s="187"/>
      <c r="DN718" s="187"/>
      <c r="DO718" s="187"/>
      <c r="DP718" s="187"/>
      <c r="DQ718" s="187"/>
      <c r="DR718" s="187"/>
      <c r="DS718" s="187"/>
      <c r="DT718" s="187"/>
      <c r="DU718" s="187"/>
      <c r="DV718" s="187"/>
      <c r="DW718" s="187"/>
      <c r="DX718" s="187"/>
      <c r="DY718" s="187"/>
      <c r="DZ718" s="187"/>
      <c r="EA718" s="187"/>
      <c r="EB718" s="187"/>
      <c r="EC718" s="187"/>
      <c r="ED718" s="187"/>
      <c r="EE718" s="187"/>
      <c r="EF718" s="187"/>
      <c r="EG718" s="187"/>
      <c r="EH718" s="187"/>
      <c r="EI718" s="187"/>
      <c r="EJ718" s="187"/>
      <c r="EK718" s="187"/>
      <c r="EL718" s="187"/>
      <c r="EM718" s="187"/>
      <c r="EN718" s="187"/>
      <c r="EO718" s="187"/>
      <c r="EP718" s="187"/>
      <c r="EQ718" s="187"/>
      <c r="ER718" s="187"/>
      <c r="ES718" s="187"/>
      <c r="ET718" s="187"/>
      <c r="EU718" s="187"/>
      <c r="EV718" s="187"/>
      <c r="EW718" s="187"/>
      <c r="EX718" s="187"/>
      <c r="EY718" s="187"/>
      <c r="EZ718" s="187"/>
      <c r="FA718" s="187"/>
      <c r="FB718" s="187"/>
      <c r="FC718" s="187"/>
      <c r="FD718" s="187"/>
      <c r="FE718" s="187"/>
      <c r="FF718" s="187"/>
      <c r="FG718" s="187"/>
      <c r="FH718" s="187"/>
      <c r="FI718" s="187"/>
      <c r="FJ718" s="187"/>
      <c r="FK718" s="187"/>
      <c r="FL718" s="187"/>
      <c r="FM718" s="187"/>
      <c r="FN718" s="187"/>
      <c r="FO718" s="187"/>
      <c r="FP718" s="187"/>
      <c r="FQ718" s="187"/>
      <c r="FR718" s="187"/>
      <c r="FS718" s="187"/>
      <c r="FT718" s="187"/>
      <c r="FU718" s="187"/>
      <c r="FV718" s="187"/>
      <c r="FW718" s="187"/>
      <c r="FX718" s="187"/>
      <c r="FY718" s="187"/>
      <c r="FZ718" s="187"/>
      <c r="GA718" s="187"/>
      <c r="GB718" s="187"/>
      <c r="GC718" s="187"/>
      <c r="GD718" s="187"/>
      <c r="GE718" s="187"/>
      <c r="GF718" s="187"/>
      <c r="GG718" s="187"/>
      <c r="GH718" s="187"/>
      <c r="GI718" s="187"/>
      <c r="GJ718" s="187"/>
      <c r="GK718" s="187"/>
      <c r="GL718" s="187"/>
      <c r="GM718" s="187"/>
      <c r="GN718" s="187"/>
      <c r="GO718" s="187"/>
      <c r="GP718" s="187"/>
      <c r="GQ718" s="187"/>
      <c r="GR718" s="187"/>
      <c r="GS718" s="187"/>
      <c r="GT718" s="187"/>
      <c r="GU718" s="187"/>
      <c r="GV718" s="187"/>
      <c r="GW718" s="187"/>
      <c r="GX718" s="187"/>
      <c r="GY718" s="187"/>
      <c r="GZ718" s="187"/>
      <c r="HA718" s="187"/>
      <c r="HB718" s="187"/>
      <c r="HC718" s="187"/>
      <c r="HD718" s="187"/>
      <c r="HE718" s="187"/>
      <c r="HF718" s="187"/>
      <c r="HG718" s="187"/>
      <c r="HH718" s="187"/>
      <c r="HI718" s="187"/>
      <c r="HJ718" s="187"/>
      <c r="HK718" s="187"/>
      <c r="HL718" s="187"/>
      <c r="HM718" s="187"/>
      <c r="HN718" s="187"/>
      <c r="HO718" s="187"/>
      <c r="HP718" s="187"/>
      <c r="HQ718" s="187"/>
      <c r="HR718" s="187"/>
      <c r="HS718" s="187"/>
      <c r="HT718" s="187"/>
      <c r="HU718" s="187"/>
      <c r="HV718" s="187"/>
      <c r="HW718" s="187"/>
      <c r="HX718" s="187"/>
      <c r="HY718" s="187"/>
      <c r="HZ718" s="187"/>
      <c r="IA718" s="187"/>
      <c r="IB718" s="187"/>
    </row>
    <row r="719" spans="1:236" ht="13.15" customHeight="1">
      <c r="A719" s="412"/>
      <c r="C719" s="446"/>
      <c r="D719" s="193"/>
      <c r="E719" s="187"/>
      <c r="F719" s="187"/>
      <c r="G719" s="187"/>
      <c r="H719" s="187"/>
      <c r="I719" s="187"/>
      <c r="J719" s="187"/>
      <c r="K719" s="187"/>
      <c r="L719" s="187"/>
      <c r="M719" s="447"/>
      <c r="AA719" s="187"/>
      <c r="AB719" s="187"/>
      <c r="AC719" s="187"/>
      <c r="AD719" s="187"/>
      <c r="AE719" s="187"/>
      <c r="AF719" s="187"/>
      <c r="AG719" s="187"/>
      <c r="AH719" s="187"/>
      <c r="AI719" s="187"/>
      <c r="AJ719" s="187"/>
      <c r="AK719" s="187"/>
      <c r="AL719" s="187"/>
      <c r="AM719" s="187"/>
      <c r="AN719" s="187"/>
      <c r="AO719" s="187"/>
      <c r="AP719" s="187"/>
      <c r="AQ719" s="187"/>
      <c r="AR719" s="187"/>
      <c r="AS719" s="187"/>
      <c r="AT719" s="187"/>
      <c r="AU719" s="187"/>
      <c r="AV719" s="187"/>
      <c r="AW719" s="187"/>
      <c r="AX719" s="187"/>
      <c r="AY719" s="187"/>
      <c r="AZ719" s="187"/>
      <c r="BA719" s="187"/>
      <c r="BB719" s="187"/>
      <c r="BC719" s="187"/>
      <c r="BD719" s="187"/>
      <c r="BE719" s="187"/>
      <c r="BF719" s="187"/>
      <c r="BG719" s="187"/>
      <c r="BH719" s="187"/>
      <c r="BI719" s="187"/>
      <c r="BJ719" s="187"/>
      <c r="BK719" s="187"/>
      <c r="BL719" s="187"/>
      <c r="BM719" s="187"/>
      <c r="BN719" s="187"/>
      <c r="BO719" s="187"/>
      <c r="BP719" s="187"/>
      <c r="BQ719" s="187"/>
      <c r="BR719" s="187"/>
      <c r="BS719" s="187"/>
      <c r="BT719" s="187"/>
      <c r="BU719" s="187"/>
      <c r="BV719" s="187"/>
      <c r="BW719" s="187"/>
      <c r="BX719" s="187"/>
      <c r="BY719" s="187"/>
      <c r="BZ719" s="187"/>
      <c r="CA719" s="187"/>
      <c r="CB719" s="187"/>
      <c r="CC719" s="187"/>
      <c r="CD719" s="187"/>
      <c r="CE719" s="187"/>
      <c r="CF719" s="187"/>
      <c r="CG719" s="187"/>
      <c r="CH719" s="187"/>
      <c r="CI719" s="187"/>
      <c r="CJ719" s="187"/>
      <c r="CK719" s="187"/>
      <c r="CL719" s="187"/>
      <c r="CM719" s="187"/>
      <c r="CN719" s="187"/>
      <c r="CO719" s="187"/>
      <c r="CP719" s="187"/>
      <c r="CQ719" s="187"/>
      <c r="CR719" s="187"/>
      <c r="CS719" s="187"/>
      <c r="CT719" s="187"/>
      <c r="CU719" s="187"/>
      <c r="CV719" s="187"/>
      <c r="CW719" s="187"/>
      <c r="CX719" s="187"/>
      <c r="CY719" s="187"/>
      <c r="CZ719" s="187"/>
      <c r="DA719" s="187"/>
      <c r="DB719" s="187"/>
      <c r="DC719" s="187"/>
      <c r="DD719" s="187"/>
      <c r="DE719" s="187"/>
      <c r="DF719" s="187"/>
      <c r="DG719" s="187"/>
      <c r="DH719" s="187"/>
      <c r="DI719" s="187"/>
      <c r="DJ719" s="187"/>
      <c r="DK719" s="187"/>
      <c r="DL719" s="187"/>
      <c r="DM719" s="187"/>
      <c r="DN719" s="187"/>
      <c r="DO719" s="187"/>
      <c r="DP719" s="187"/>
      <c r="DQ719" s="187"/>
      <c r="DR719" s="187"/>
      <c r="DS719" s="187"/>
      <c r="DT719" s="187"/>
      <c r="DU719" s="187"/>
      <c r="DV719" s="187"/>
      <c r="DW719" s="187"/>
      <c r="DX719" s="187"/>
      <c r="DY719" s="187"/>
      <c r="DZ719" s="187"/>
      <c r="EA719" s="187"/>
      <c r="EB719" s="187"/>
      <c r="EC719" s="187"/>
      <c r="ED719" s="187"/>
      <c r="EE719" s="187"/>
      <c r="EF719" s="187"/>
      <c r="EG719" s="187"/>
      <c r="EH719" s="187"/>
      <c r="EI719" s="187"/>
      <c r="EJ719" s="187"/>
      <c r="EK719" s="187"/>
      <c r="EL719" s="187"/>
      <c r="EM719" s="187"/>
      <c r="EN719" s="187"/>
      <c r="EO719" s="187"/>
      <c r="EP719" s="187"/>
      <c r="EQ719" s="187"/>
      <c r="ER719" s="187"/>
      <c r="ES719" s="187"/>
      <c r="ET719" s="187"/>
      <c r="EU719" s="187"/>
      <c r="EV719" s="187"/>
      <c r="EW719" s="187"/>
      <c r="EX719" s="187"/>
      <c r="EY719" s="187"/>
      <c r="EZ719" s="187"/>
      <c r="FA719" s="187"/>
      <c r="FB719" s="187"/>
      <c r="FC719" s="187"/>
      <c r="FD719" s="187"/>
      <c r="FE719" s="187"/>
      <c r="FF719" s="187"/>
      <c r="FG719" s="187"/>
      <c r="FH719" s="187"/>
      <c r="FI719" s="187"/>
      <c r="FJ719" s="187"/>
      <c r="FK719" s="187"/>
      <c r="FL719" s="187"/>
      <c r="FM719" s="187"/>
      <c r="FN719" s="187"/>
      <c r="FO719" s="187"/>
      <c r="FP719" s="187"/>
      <c r="FQ719" s="187"/>
      <c r="FR719" s="187"/>
      <c r="FS719" s="187"/>
      <c r="FT719" s="187"/>
      <c r="FU719" s="187"/>
      <c r="FV719" s="187"/>
      <c r="FW719" s="187"/>
      <c r="FX719" s="187"/>
      <c r="FY719" s="187"/>
      <c r="FZ719" s="187"/>
      <c r="GA719" s="187"/>
      <c r="GB719" s="187"/>
      <c r="GC719" s="187"/>
      <c r="GD719" s="187"/>
      <c r="GE719" s="187"/>
      <c r="GF719" s="187"/>
      <c r="GG719" s="187"/>
      <c r="GH719" s="187"/>
      <c r="GI719" s="187"/>
      <c r="GJ719" s="187"/>
      <c r="GK719" s="187"/>
      <c r="GL719" s="187"/>
      <c r="GM719" s="187"/>
      <c r="GN719" s="187"/>
      <c r="GO719" s="187"/>
      <c r="GP719" s="187"/>
      <c r="GQ719" s="187"/>
      <c r="GR719" s="187"/>
      <c r="GS719" s="187"/>
      <c r="GT719" s="187"/>
      <c r="GU719" s="187"/>
      <c r="GV719" s="187"/>
      <c r="GW719" s="187"/>
      <c r="GX719" s="187"/>
      <c r="GY719" s="187"/>
      <c r="GZ719" s="187"/>
      <c r="HA719" s="187"/>
      <c r="HB719" s="187"/>
      <c r="HC719" s="187"/>
      <c r="HD719" s="187"/>
      <c r="HE719" s="187"/>
      <c r="HF719" s="187"/>
      <c r="HG719" s="187"/>
      <c r="HH719" s="187"/>
      <c r="HI719" s="187"/>
      <c r="HJ719" s="187"/>
      <c r="HK719" s="187"/>
      <c r="HL719" s="187"/>
      <c r="HM719" s="187"/>
      <c r="HN719" s="187"/>
      <c r="HO719" s="187"/>
      <c r="HP719" s="187"/>
      <c r="HQ719" s="187"/>
      <c r="HR719" s="187"/>
      <c r="HS719" s="187"/>
      <c r="HT719" s="187"/>
      <c r="HU719" s="187"/>
      <c r="HV719" s="187"/>
      <c r="HW719" s="187"/>
      <c r="HX719" s="187"/>
      <c r="HY719" s="187"/>
      <c r="HZ719" s="187"/>
      <c r="IA719" s="187"/>
      <c r="IB719" s="187"/>
    </row>
    <row r="720" spans="1:236" ht="13.15" customHeight="1">
      <c r="A720" s="412"/>
      <c r="C720" s="446"/>
      <c r="D720" s="193"/>
      <c r="E720" s="187"/>
      <c r="F720" s="187"/>
      <c r="G720" s="187"/>
      <c r="H720" s="187"/>
      <c r="I720" s="187"/>
      <c r="J720" s="187"/>
      <c r="K720" s="187"/>
      <c r="L720" s="187"/>
      <c r="M720" s="447"/>
      <c r="AA720" s="187"/>
      <c r="AB720" s="187"/>
      <c r="AC720" s="187"/>
      <c r="AD720" s="187"/>
      <c r="AE720" s="187"/>
      <c r="AF720" s="187"/>
      <c r="AG720" s="187"/>
      <c r="AH720" s="187"/>
      <c r="AI720" s="187"/>
      <c r="AJ720" s="187"/>
      <c r="AK720" s="187"/>
      <c r="AL720" s="187"/>
      <c r="AM720" s="187"/>
      <c r="AN720" s="187"/>
      <c r="AO720" s="187"/>
      <c r="AP720" s="187"/>
      <c r="AQ720" s="187"/>
      <c r="AR720" s="187"/>
      <c r="AS720" s="187"/>
      <c r="AT720" s="187"/>
      <c r="AU720" s="187"/>
      <c r="AV720" s="187"/>
      <c r="AW720" s="187"/>
      <c r="AX720" s="187"/>
      <c r="AY720" s="187"/>
      <c r="AZ720" s="187"/>
      <c r="BA720" s="187"/>
      <c r="BB720" s="187"/>
      <c r="BC720" s="187"/>
      <c r="BD720" s="187"/>
      <c r="BE720" s="187"/>
      <c r="BF720" s="187"/>
      <c r="BG720" s="187"/>
      <c r="BH720" s="187"/>
      <c r="BI720" s="187"/>
      <c r="BJ720" s="187"/>
      <c r="BK720" s="187"/>
      <c r="BL720" s="187"/>
      <c r="BM720" s="187"/>
      <c r="BN720" s="187"/>
      <c r="BO720" s="187"/>
      <c r="BP720" s="187"/>
      <c r="BQ720" s="187"/>
      <c r="BR720" s="187"/>
      <c r="BS720" s="187"/>
      <c r="BT720" s="187"/>
      <c r="BU720" s="187"/>
      <c r="BV720" s="187"/>
      <c r="BW720" s="187"/>
      <c r="BX720" s="187"/>
      <c r="BY720" s="187"/>
      <c r="BZ720" s="187"/>
      <c r="CA720" s="187"/>
      <c r="CB720" s="187"/>
      <c r="CC720" s="187"/>
      <c r="CD720" s="187"/>
      <c r="CE720" s="187"/>
      <c r="CF720" s="187"/>
      <c r="CG720" s="187"/>
      <c r="CH720" s="187"/>
      <c r="CI720" s="187"/>
      <c r="CJ720" s="187"/>
      <c r="CK720" s="187"/>
      <c r="CL720" s="187"/>
      <c r="CM720" s="187"/>
      <c r="CN720" s="187"/>
      <c r="CO720" s="187"/>
      <c r="CP720" s="187"/>
      <c r="CQ720" s="187"/>
      <c r="CR720" s="187"/>
      <c r="CS720" s="187"/>
      <c r="CT720" s="187"/>
      <c r="CU720" s="187"/>
      <c r="CV720" s="187"/>
      <c r="CW720" s="187"/>
      <c r="CX720" s="187"/>
      <c r="CY720" s="187"/>
      <c r="CZ720" s="187"/>
      <c r="DA720" s="187"/>
      <c r="DB720" s="187"/>
      <c r="DC720" s="187"/>
      <c r="DD720" s="187"/>
      <c r="DE720" s="187"/>
      <c r="DF720" s="187"/>
      <c r="DG720" s="187"/>
      <c r="DH720" s="187"/>
      <c r="DI720" s="187"/>
      <c r="DJ720" s="187"/>
      <c r="DK720" s="187"/>
      <c r="DL720" s="187"/>
      <c r="DM720" s="187"/>
      <c r="DN720" s="187"/>
      <c r="DO720" s="187"/>
      <c r="DP720" s="187"/>
      <c r="DQ720" s="187"/>
      <c r="DR720" s="187"/>
      <c r="DS720" s="187"/>
      <c r="DT720" s="187"/>
      <c r="DU720" s="187"/>
      <c r="DV720" s="187"/>
      <c r="DW720" s="187"/>
      <c r="DX720" s="187"/>
      <c r="DY720" s="187"/>
      <c r="DZ720" s="187"/>
      <c r="EA720" s="187"/>
      <c r="EB720" s="187"/>
      <c r="EC720" s="187"/>
      <c r="ED720" s="187"/>
      <c r="EE720" s="187"/>
      <c r="EF720" s="187"/>
      <c r="EG720" s="187"/>
      <c r="EH720" s="187"/>
      <c r="EI720" s="187"/>
      <c r="EJ720" s="187"/>
      <c r="EK720" s="187"/>
      <c r="EL720" s="187"/>
      <c r="EM720" s="187"/>
      <c r="EN720" s="187"/>
      <c r="EO720" s="187"/>
      <c r="EP720" s="187"/>
      <c r="EQ720" s="187"/>
      <c r="ER720" s="187"/>
      <c r="ES720" s="187"/>
      <c r="ET720" s="187"/>
      <c r="EU720" s="187"/>
      <c r="EV720" s="187"/>
      <c r="EW720" s="187"/>
      <c r="EX720" s="187"/>
      <c r="EY720" s="187"/>
      <c r="EZ720" s="187"/>
      <c r="FA720" s="187"/>
      <c r="FB720" s="187"/>
      <c r="FC720" s="187"/>
      <c r="FD720" s="187"/>
      <c r="FE720" s="187"/>
      <c r="FF720" s="187"/>
      <c r="FG720" s="187"/>
      <c r="FH720" s="187"/>
      <c r="FI720" s="187"/>
      <c r="FJ720" s="187"/>
      <c r="FK720" s="187"/>
      <c r="FL720" s="187"/>
      <c r="FM720" s="187"/>
      <c r="FN720" s="187"/>
      <c r="FO720" s="187"/>
      <c r="FP720" s="187"/>
      <c r="FQ720" s="187"/>
      <c r="FR720" s="187"/>
      <c r="FS720" s="187"/>
      <c r="FT720" s="187"/>
      <c r="FU720" s="187"/>
      <c r="FV720" s="187"/>
      <c r="FW720" s="187"/>
      <c r="FX720" s="187"/>
      <c r="FY720" s="187"/>
      <c r="FZ720" s="187"/>
      <c r="GA720" s="187"/>
      <c r="GB720" s="187"/>
      <c r="GC720" s="187"/>
      <c r="GD720" s="187"/>
      <c r="GE720" s="187"/>
      <c r="GF720" s="187"/>
      <c r="GG720" s="187"/>
      <c r="GH720" s="187"/>
      <c r="GI720" s="187"/>
      <c r="GJ720" s="187"/>
      <c r="GK720" s="187"/>
      <c r="GL720" s="187"/>
      <c r="GM720" s="187"/>
      <c r="GN720" s="187"/>
      <c r="GO720" s="187"/>
      <c r="GP720" s="187"/>
      <c r="GQ720" s="187"/>
      <c r="GR720" s="187"/>
      <c r="GS720" s="187"/>
      <c r="GT720" s="187"/>
      <c r="GU720" s="187"/>
      <c r="GV720" s="187"/>
      <c r="GW720" s="187"/>
      <c r="GX720" s="187"/>
      <c r="GY720" s="187"/>
      <c r="GZ720" s="187"/>
      <c r="HA720" s="187"/>
      <c r="HB720" s="187"/>
      <c r="HC720" s="187"/>
      <c r="HD720" s="187"/>
      <c r="HE720" s="187"/>
      <c r="HF720" s="187"/>
      <c r="HG720" s="187"/>
      <c r="HH720" s="187"/>
      <c r="HI720" s="187"/>
      <c r="HJ720" s="187"/>
      <c r="HK720" s="187"/>
      <c r="HL720" s="187"/>
      <c r="HM720" s="187"/>
      <c r="HN720" s="187"/>
      <c r="HO720" s="187"/>
      <c r="HP720" s="187"/>
      <c r="HQ720" s="187"/>
      <c r="HR720" s="187"/>
      <c r="HS720" s="187"/>
      <c r="HT720" s="187"/>
      <c r="HU720" s="187"/>
      <c r="HV720" s="187"/>
      <c r="HW720" s="187"/>
      <c r="HX720" s="187"/>
      <c r="HY720" s="187"/>
      <c r="HZ720" s="187"/>
      <c r="IA720" s="187"/>
      <c r="IB720" s="187"/>
    </row>
    <row r="721" spans="1:236" ht="13.15" customHeight="1">
      <c r="A721" s="412"/>
      <c r="C721" s="446"/>
      <c r="D721" s="193"/>
      <c r="E721" s="187"/>
      <c r="F721" s="187"/>
      <c r="G721" s="187"/>
      <c r="H721" s="187"/>
      <c r="I721" s="187"/>
      <c r="J721" s="187"/>
      <c r="K721" s="187"/>
      <c r="L721" s="187"/>
      <c r="M721" s="447"/>
      <c r="AA721" s="187"/>
      <c r="AB721" s="187"/>
      <c r="AC721" s="187"/>
      <c r="AD721" s="187"/>
      <c r="AE721" s="187"/>
      <c r="AF721" s="187"/>
      <c r="AG721" s="187"/>
      <c r="AH721" s="187"/>
      <c r="AI721" s="187"/>
      <c r="AJ721" s="187"/>
      <c r="AK721" s="187"/>
      <c r="AL721" s="187"/>
      <c r="AM721" s="187"/>
      <c r="AN721" s="187"/>
      <c r="AO721" s="187"/>
      <c r="AP721" s="187"/>
      <c r="AQ721" s="187"/>
      <c r="AR721" s="187"/>
      <c r="AS721" s="187"/>
      <c r="AT721" s="187"/>
      <c r="AU721" s="187"/>
      <c r="AV721" s="187"/>
      <c r="AW721" s="187"/>
      <c r="AX721" s="187"/>
      <c r="AY721" s="187"/>
      <c r="AZ721" s="187"/>
      <c r="BA721" s="187"/>
      <c r="BB721" s="187"/>
      <c r="BC721" s="187"/>
      <c r="BD721" s="187"/>
      <c r="BE721" s="187"/>
      <c r="BF721" s="187"/>
      <c r="BG721" s="187"/>
      <c r="BH721" s="187"/>
      <c r="BI721" s="187"/>
      <c r="BJ721" s="187"/>
      <c r="BK721" s="187"/>
      <c r="BL721" s="187"/>
      <c r="BM721" s="187"/>
      <c r="BN721" s="187"/>
      <c r="BO721" s="187"/>
      <c r="BP721" s="187"/>
      <c r="BQ721" s="187"/>
      <c r="BR721" s="187"/>
      <c r="BS721" s="187"/>
      <c r="BT721" s="187"/>
      <c r="BU721" s="187"/>
      <c r="BV721" s="187"/>
      <c r="BW721" s="187"/>
      <c r="BX721" s="187"/>
      <c r="BY721" s="187"/>
      <c r="BZ721" s="187"/>
      <c r="CA721" s="187"/>
      <c r="CB721" s="187"/>
      <c r="CC721" s="187"/>
      <c r="CD721" s="187"/>
      <c r="CE721" s="187"/>
      <c r="CF721" s="187"/>
      <c r="CG721" s="187"/>
      <c r="CH721" s="187"/>
      <c r="CI721" s="187"/>
      <c r="CJ721" s="187"/>
      <c r="CK721" s="187"/>
      <c r="CL721" s="187"/>
      <c r="CM721" s="187"/>
      <c r="CN721" s="187"/>
      <c r="CO721" s="187"/>
      <c r="CP721" s="187"/>
      <c r="CQ721" s="187"/>
      <c r="CR721" s="187"/>
      <c r="CS721" s="187"/>
      <c r="CT721" s="187"/>
      <c r="CU721" s="187"/>
      <c r="CV721" s="187"/>
      <c r="CW721" s="187"/>
      <c r="CX721" s="187"/>
      <c r="CY721" s="187"/>
      <c r="CZ721" s="187"/>
      <c r="DA721" s="187"/>
      <c r="DB721" s="187"/>
      <c r="DC721" s="187"/>
      <c r="DD721" s="187"/>
      <c r="DE721" s="187"/>
      <c r="DF721" s="187"/>
      <c r="DG721" s="187"/>
      <c r="DH721" s="187"/>
      <c r="DI721" s="187"/>
      <c r="DJ721" s="187"/>
      <c r="DK721" s="187"/>
      <c r="DL721" s="187"/>
      <c r="DM721" s="187"/>
      <c r="DN721" s="187"/>
      <c r="DO721" s="187"/>
      <c r="DP721" s="187"/>
      <c r="DQ721" s="187"/>
      <c r="DR721" s="187"/>
      <c r="DS721" s="187"/>
      <c r="DT721" s="187"/>
      <c r="DU721" s="187"/>
      <c r="DV721" s="187"/>
      <c r="DW721" s="187"/>
      <c r="DX721" s="187"/>
      <c r="DY721" s="187"/>
      <c r="DZ721" s="187"/>
      <c r="EA721" s="187"/>
      <c r="EB721" s="187"/>
      <c r="EC721" s="187"/>
      <c r="ED721" s="187"/>
      <c r="EE721" s="187"/>
      <c r="EF721" s="187"/>
      <c r="EG721" s="187"/>
      <c r="EH721" s="187"/>
      <c r="EI721" s="187"/>
      <c r="EJ721" s="187"/>
      <c r="EK721" s="187"/>
      <c r="EL721" s="187"/>
      <c r="EM721" s="187"/>
      <c r="EN721" s="187"/>
      <c r="EO721" s="187"/>
      <c r="EP721" s="187"/>
      <c r="EQ721" s="187"/>
      <c r="ER721" s="187"/>
      <c r="ES721" s="187"/>
      <c r="ET721" s="187"/>
      <c r="EU721" s="187"/>
      <c r="EV721" s="187"/>
      <c r="EW721" s="187"/>
      <c r="EX721" s="187"/>
      <c r="EY721" s="187"/>
      <c r="EZ721" s="187"/>
      <c r="FA721" s="187"/>
      <c r="FB721" s="187"/>
      <c r="FC721" s="187"/>
      <c r="FD721" s="187"/>
      <c r="FE721" s="187"/>
      <c r="FF721" s="187"/>
      <c r="FG721" s="187"/>
      <c r="FH721" s="187"/>
      <c r="FI721" s="187"/>
      <c r="FJ721" s="187"/>
      <c r="FK721" s="187"/>
      <c r="FL721" s="187"/>
      <c r="FM721" s="187"/>
      <c r="FN721" s="187"/>
      <c r="FO721" s="187"/>
      <c r="FP721" s="187"/>
      <c r="FQ721" s="187"/>
      <c r="FR721" s="187"/>
      <c r="FS721" s="187"/>
      <c r="FT721" s="187"/>
      <c r="FU721" s="187"/>
      <c r="FV721" s="187"/>
      <c r="FW721" s="187"/>
      <c r="FX721" s="187"/>
      <c r="FY721" s="187"/>
      <c r="FZ721" s="187"/>
      <c r="GA721" s="187"/>
      <c r="GB721" s="187"/>
      <c r="GC721" s="187"/>
      <c r="GD721" s="187"/>
      <c r="GE721" s="187"/>
      <c r="GF721" s="187"/>
      <c r="GG721" s="187"/>
      <c r="GH721" s="187"/>
      <c r="GI721" s="187"/>
      <c r="GJ721" s="187"/>
      <c r="GK721" s="187"/>
      <c r="GL721" s="187"/>
      <c r="GM721" s="187"/>
      <c r="GN721" s="187"/>
      <c r="GO721" s="187"/>
      <c r="GP721" s="187"/>
      <c r="GQ721" s="187"/>
      <c r="GR721" s="187"/>
      <c r="GS721" s="187"/>
      <c r="GT721" s="187"/>
      <c r="GU721" s="187"/>
      <c r="GV721" s="187"/>
      <c r="GW721" s="187"/>
      <c r="GX721" s="187"/>
      <c r="GY721" s="187"/>
      <c r="GZ721" s="187"/>
      <c r="HA721" s="187"/>
      <c r="HB721" s="187"/>
      <c r="HC721" s="187"/>
      <c r="HD721" s="187"/>
      <c r="HE721" s="187"/>
      <c r="HF721" s="187"/>
      <c r="HG721" s="187"/>
      <c r="HH721" s="187"/>
      <c r="HI721" s="187"/>
      <c r="HJ721" s="187"/>
      <c r="HK721" s="187"/>
      <c r="HL721" s="187"/>
      <c r="HM721" s="187"/>
      <c r="HN721" s="187"/>
      <c r="HO721" s="187"/>
      <c r="HP721" s="187"/>
      <c r="HQ721" s="187"/>
      <c r="HR721" s="187"/>
      <c r="HS721" s="187"/>
      <c r="HT721" s="187"/>
      <c r="HU721" s="187"/>
      <c r="HV721" s="187"/>
      <c r="HW721" s="187"/>
      <c r="HX721" s="187"/>
      <c r="HY721" s="187"/>
      <c r="HZ721" s="187"/>
      <c r="IA721" s="187"/>
      <c r="IB721" s="187"/>
    </row>
    <row r="722" spans="1:236" ht="13.15" customHeight="1">
      <c r="A722" s="412"/>
      <c r="C722" s="446"/>
      <c r="D722" s="193"/>
      <c r="E722" s="187"/>
      <c r="F722" s="187"/>
      <c r="G722" s="187"/>
      <c r="H722" s="187"/>
      <c r="I722" s="187"/>
      <c r="J722" s="187"/>
      <c r="K722" s="187"/>
      <c r="L722" s="187"/>
      <c r="M722" s="447"/>
      <c r="AA722" s="187"/>
      <c r="AB722" s="187"/>
      <c r="AC722" s="187"/>
      <c r="AD722" s="187"/>
      <c r="AE722" s="187"/>
      <c r="AF722" s="187"/>
      <c r="AG722" s="187"/>
      <c r="AH722" s="187"/>
      <c r="AI722" s="187"/>
      <c r="AJ722" s="187"/>
      <c r="AK722" s="187"/>
      <c r="AL722" s="187"/>
      <c r="AM722" s="187"/>
      <c r="AN722" s="187"/>
      <c r="AO722" s="187"/>
      <c r="AP722" s="187"/>
      <c r="AQ722" s="187"/>
      <c r="AR722" s="187"/>
      <c r="AS722" s="187"/>
      <c r="AT722" s="187"/>
      <c r="AU722" s="187"/>
      <c r="AV722" s="187"/>
      <c r="AW722" s="187"/>
      <c r="AX722" s="187"/>
      <c r="AY722" s="187"/>
      <c r="AZ722" s="187"/>
      <c r="BA722" s="187"/>
      <c r="BB722" s="187"/>
      <c r="BC722" s="187"/>
      <c r="BD722" s="187"/>
      <c r="BE722" s="187"/>
      <c r="BF722" s="187"/>
      <c r="BG722" s="187"/>
      <c r="BH722" s="187"/>
      <c r="BI722" s="187"/>
      <c r="BJ722" s="187"/>
      <c r="BK722" s="187"/>
      <c r="BL722" s="187"/>
      <c r="BM722" s="187"/>
      <c r="BN722" s="187"/>
      <c r="BO722" s="187"/>
      <c r="BP722" s="187"/>
      <c r="BQ722" s="187"/>
      <c r="BR722" s="187"/>
      <c r="BS722" s="187"/>
      <c r="BT722" s="187"/>
      <c r="BU722" s="187"/>
      <c r="BV722" s="187"/>
      <c r="BW722" s="187"/>
      <c r="BX722" s="187"/>
      <c r="BY722" s="187"/>
      <c r="BZ722" s="187"/>
      <c r="CA722" s="187"/>
      <c r="CB722" s="187"/>
      <c r="CC722" s="187"/>
      <c r="CD722" s="187"/>
      <c r="CE722" s="187"/>
      <c r="CF722" s="187"/>
      <c r="CG722" s="187"/>
      <c r="CH722" s="187"/>
      <c r="CI722" s="187"/>
      <c r="CJ722" s="187"/>
      <c r="CK722" s="187"/>
      <c r="CL722" s="187"/>
      <c r="CM722" s="187"/>
      <c r="CN722" s="187"/>
      <c r="CO722" s="187"/>
      <c r="CP722" s="187"/>
      <c r="CQ722" s="187"/>
      <c r="CR722" s="187"/>
      <c r="CS722" s="187"/>
      <c r="CT722" s="187"/>
      <c r="CU722" s="187"/>
      <c r="CV722" s="187"/>
      <c r="CW722" s="187"/>
      <c r="CX722" s="187"/>
      <c r="CY722" s="187"/>
      <c r="CZ722" s="187"/>
      <c r="DA722" s="187"/>
      <c r="DB722" s="187"/>
      <c r="DC722" s="187"/>
      <c r="DD722" s="187"/>
      <c r="DE722" s="187"/>
      <c r="DF722" s="187"/>
      <c r="DG722" s="187"/>
      <c r="DH722" s="187"/>
      <c r="DI722" s="187"/>
      <c r="DJ722" s="187"/>
      <c r="DK722" s="187"/>
      <c r="DL722" s="187"/>
      <c r="DM722" s="187"/>
      <c r="DN722" s="187"/>
      <c r="DO722" s="187"/>
      <c r="DP722" s="187"/>
      <c r="DQ722" s="187"/>
      <c r="DR722" s="187"/>
      <c r="DS722" s="187"/>
      <c r="DT722" s="187"/>
      <c r="DU722" s="187"/>
      <c r="DV722" s="187"/>
      <c r="DW722" s="187"/>
      <c r="DX722" s="187"/>
      <c r="DY722" s="187"/>
      <c r="DZ722" s="187"/>
      <c r="EA722" s="187"/>
      <c r="EB722" s="187"/>
      <c r="EC722" s="187"/>
      <c r="ED722" s="187"/>
      <c r="EE722" s="187"/>
      <c r="EF722" s="187"/>
      <c r="EG722" s="187"/>
      <c r="EH722" s="187"/>
      <c r="EI722" s="187"/>
      <c r="EJ722" s="187"/>
      <c r="EK722" s="187"/>
      <c r="EL722" s="187"/>
      <c r="EM722" s="187"/>
      <c r="EN722" s="187"/>
      <c r="EO722" s="187"/>
      <c r="EP722" s="187"/>
      <c r="EQ722" s="187"/>
      <c r="ER722" s="187"/>
      <c r="ES722" s="187"/>
      <c r="ET722" s="187"/>
      <c r="EU722" s="187"/>
      <c r="EV722" s="187"/>
      <c r="EW722" s="187"/>
      <c r="EX722" s="187"/>
      <c r="EY722" s="187"/>
      <c r="EZ722" s="187"/>
      <c r="FA722" s="187"/>
      <c r="FB722" s="187"/>
      <c r="FC722" s="187"/>
      <c r="FD722" s="187"/>
      <c r="FE722" s="187"/>
      <c r="FF722" s="187"/>
      <c r="FG722" s="187"/>
      <c r="FH722" s="187"/>
      <c r="FI722" s="187"/>
      <c r="FJ722" s="187"/>
      <c r="FK722" s="187"/>
      <c r="FL722" s="187"/>
      <c r="FM722" s="187"/>
      <c r="FN722" s="187"/>
      <c r="FO722" s="187"/>
      <c r="FP722" s="187"/>
      <c r="FQ722" s="187"/>
      <c r="FR722" s="187"/>
      <c r="FS722" s="187"/>
      <c r="FT722" s="187"/>
      <c r="FU722" s="187"/>
      <c r="FV722" s="187"/>
      <c r="FW722" s="187"/>
      <c r="FX722" s="187"/>
      <c r="FY722" s="187"/>
      <c r="FZ722" s="187"/>
      <c r="GA722" s="187"/>
      <c r="GB722" s="187"/>
      <c r="GC722" s="187"/>
      <c r="GD722" s="187"/>
      <c r="GE722" s="187"/>
      <c r="GF722" s="187"/>
      <c r="GG722" s="187"/>
      <c r="GH722" s="187"/>
      <c r="GI722" s="187"/>
      <c r="GJ722" s="187"/>
      <c r="GK722" s="187"/>
      <c r="GL722" s="187"/>
      <c r="GM722" s="187"/>
      <c r="GN722" s="187"/>
      <c r="GO722" s="187"/>
      <c r="GP722" s="187"/>
      <c r="GQ722" s="187"/>
      <c r="GR722" s="187"/>
      <c r="GS722" s="187"/>
      <c r="GT722" s="187"/>
      <c r="GU722" s="187"/>
      <c r="GV722" s="187"/>
      <c r="GW722" s="187"/>
      <c r="GX722" s="187"/>
      <c r="GY722" s="187"/>
      <c r="GZ722" s="187"/>
      <c r="HA722" s="187"/>
      <c r="HB722" s="187"/>
      <c r="HC722" s="187"/>
      <c r="HD722" s="187"/>
      <c r="HE722" s="187"/>
      <c r="HF722" s="187"/>
      <c r="HG722" s="187"/>
      <c r="HH722" s="187"/>
      <c r="HI722" s="187"/>
      <c r="HJ722" s="187"/>
      <c r="HK722" s="187"/>
      <c r="HL722" s="187"/>
      <c r="HM722" s="187"/>
      <c r="HN722" s="187"/>
      <c r="HO722" s="187"/>
      <c r="HP722" s="187"/>
      <c r="HQ722" s="187"/>
      <c r="HR722" s="187"/>
      <c r="HS722" s="187"/>
      <c r="HT722" s="187"/>
      <c r="HU722" s="187"/>
      <c r="HV722" s="187"/>
      <c r="HW722" s="187"/>
      <c r="HX722" s="187"/>
      <c r="HY722" s="187"/>
      <c r="HZ722" s="187"/>
      <c r="IA722" s="187"/>
      <c r="IB722" s="187"/>
    </row>
    <row r="723" spans="1:236" ht="13.15" customHeight="1">
      <c r="A723" s="412"/>
      <c r="C723" s="446"/>
      <c r="D723" s="193"/>
      <c r="E723" s="187"/>
      <c r="F723" s="187"/>
      <c r="G723" s="187"/>
      <c r="H723" s="187"/>
      <c r="I723" s="187"/>
      <c r="J723" s="187"/>
      <c r="K723" s="187"/>
      <c r="L723" s="187"/>
      <c r="M723" s="447"/>
      <c r="AA723" s="187"/>
      <c r="AB723" s="187"/>
      <c r="AC723" s="187"/>
      <c r="AD723" s="187"/>
      <c r="AE723" s="187"/>
      <c r="AF723" s="187"/>
      <c r="AG723" s="187"/>
      <c r="AH723" s="187"/>
      <c r="AI723" s="187"/>
      <c r="AJ723" s="187"/>
      <c r="AK723" s="187"/>
      <c r="AL723" s="187"/>
      <c r="AM723" s="187"/>
      <c r="AN723" s="187"/>
      <c r="AO723" s="187"/>
      <c r="AP723" s="187"/>
      <c r="AQ723" s="187"/>
      <c r="AR723" s="187"/>
      <c r="AS723" s="187"/>
      <c r="AT723" s="187"/>
      <c r="AU723" s="187"/>
      <c r="AV723" s="187"/>
      <c r="AW723" s="187"/>
      <c r="AX723" s="187"/>
      <c r="AY723" s="187"/>
      <c r="AZ723" s="187"/>
      <c r="BA723" s="187"/>
      <c r="BB723" s="187"/>
      <c r="BC723" s="187"/>
      <c r="BD723" s="187"/>
      <c r="BE723" s="187"/>
      <c r="BF723" s="187"/>
      <c r="BG723" s="187"/>
      <c r="BH723" s="187"/>
      <c r="BI723" s="187"/>
      <c r="BJ723" s="187"/>
      <c r="BK723" s="187"/>
      <c r="BL723" s="187"/>
      <c r="BM723" s="187"/>
      <c r="BN723" s="187"/>
      <c r="BO723" s="187"/>
      <c r="BP723" s="187"/>
      <c r="BQ723" s="187"/>
      <c r="BR723" s="187"/>
      <c r="BS723" s="187"/>
      <c r="BT723" s="187"/>
      <c r="BU723" s="187"/>
      <c r="BV723" s="187"/>
      <c r="BW723" s="187"/>
      <c r="BX723" s="187"/>
      <c r="BY723" s="187"/>
      <c r="BZ723" s="187"/>
      <c r="CA723" s="187"/>
      <c r="CB723" s="187"/>
      <c r="CC723" s="187"/>
      <c r="CD723" s="187"/>
      <c r="CE723" s="187"/>
      <c r="CF723" s="187"/>
      <c r="CG723" s="187"/>
      <c r="CH723" s="187"/>
      <c r="CI723" s="187"/>
      <c r="CJ723" s="187"/>
      <c r="CK723" s="187"/>
      <c r="CL723" s="187"/>
      <c r="CM723" s="187"/>
      <c r="CN723" s="187"/>
      <c r="CO723" s="187"/>
      <c r="CP723" s="187"/>
      <c r="CQ723" s="187"/>
      <c r="CR723" s="187"/>
      <c r="CS723" s="187"/>
      <c r="CT723" s="187"/>
      <c r="CU723" s="187"/>
      <c r="CV723" s="187"/>
      <c r="CW723" s="187"/>
      <c r="CX723" s="187"/>
      <c r="CY723" s="187"/>
      <c r="CZ723" s="187"/>
      <c r="DA723" s="187"/>
      <c r="DB723" s="187"/>
      <c r="DC723" s="187"/>
      <c r="DD723" s="187"/>
      <c r="DE723" s="187"/>
      <c r="DF723" s="187"/>
      <c r="DG723" s="187"/>
      <c r="DH723" s="187"/>
      <c r="DI723" s="187"/>
      <c r="DJ723" s="187"/>
      <c r="DK723" s="187"/>
      <c r="DL723" s="187"/>
      <c r="DM723" s="187"/>
      <c r="DN723" s="187"/>
      <c r="DO723" s="187"/>
      <c r="DP723" s="187"/>
      <c r="DQ723" s="187"/>
      <c r="DR723" s="187"/>
      <c r="DS723" s="187"/>
      <c r="DT723" s="187"/>
      <c r="DU723" s="187"/>
      <c r="DV723" s="187"/>
      <c r="DW723" s="187"/>
      <c r="DX723" s="187"/>
      <c r="DY723" s="187"/>
      <c r="DZ723" s="187"/>
      <c r="EA723" s="187"/>
      <c r="EB723" s="187"/>
      <c r="EC723" s="187"/>
      <c r="ED723" s="187"/>
      <c r="EE723" s="187"/>
      <c r="EF723" s="187"/>
      <c r="EG723" s="187"/>
      <c r="EH723" s="187"/>
      <c r="EI723" s="187"/>
      <c r="EJ723" s="187"/>
      <c r="EK723" s="187"/>
      <c r="EL723" s="187"/>
      <c r="EM723" s="187"/>
      <c r="EN723" s="187"/>
      <c r="EO723" s="187"/>
      <c r="EP723" s="187"/>
      <c r="EQ723" s="187"/>
      <c r="ER723" s="187"/>
      <c r="ES723" s="187"/>
      <c r="ET723" s="187"/>
      <c r="EU723" s="187"/>
      <c r="EV723" s="187"/>
      <c r="EW723" s="187"/>
      <c r="EX723" s="187"/>
      <c r="EY723" s="187"/>
      <c r="EZ723" s="187"/>
      <c r="FA723" s="187"/>
      <c r="FB723" s="187"/>
      <c r="FC723" s="187"/>
      <c r="FD723" s="187"/>
      <c r="FE723" s="187"/>
      <c r="FF723" s="187"/>
      <c r="FG723" s="187"/>
      <c r="FH723" s="187"/>
      <c r="FI723" s="187"/>
      <c r="FJ723" s="187"/>
      <c r="FK723" s="187"/>
      <c r="FL723" s="187"/>
      <c r="FM723" s="187"/>
      <c r="FN723" s="187"/>
      <c r="FO723" s="187"/>
      <c r="FP723" s="187"/>
      <c r="FQ723" s="187"/>
      <c r="FR723" s="187"/>
      <c r="FS723" s="187"/>
      <c r="FT723" s="187"/>
      <c r="FU723" s="187"/>
      <c r="FV723" s="187"/>
      <c r="FW723" s="187"/>
      <c r="FX723" s="187"/>
      <c r="FY723" s="187"/>
      <c r="FZ723" s="187"/>
      <c r="GA723" s="187"/>
      <c r="GB723" s="187"/>
      <c r="GC723" s="187"/>
      <c r="GD723" s="187"/>
      <c r="GE723" s="187"/>
      <c r="GF723" s="187"/>
      <c r="GG723" s="187"/>
      <c r="GH723" s="187"/>
      <c r="GI723" s="187"/>
      <c r="GJ723" s="187"/>
      <c r="GK723" s="187"/>
      <c r="GL723" s="187"/>
      <c r="GM723" s="187"/>
      <c r="GN723" s="187"/>
      <c r="GO723" s="187"/>
      <c r="GP723" s="187"/>
      <c r="GQ723" s="187"/>
      <c r="GR723" s="187"/>
      <c r="GS723" s="187"/>
      <c r="GT723" s="187"/>
      <c r="GU723" s="187"/>
      <c r="GV723" s="187"/>
      <c r="GW723" s="187"/>
      <c r="GX723" s="187"/>
      <c r="GY723" s="187"/>
      <c r="GZ723" s="187"/>
      <c r="HA723" s="187"/>
      <c r="HB723" s="187"/>
      <c r="HC723" s="187"/>
      <c r="HD723" s="187"/>
      <c r="HE723" s="187"/>
      <c r="HF723" s="187"/>
      <c r="HG723" s="187"/>
      <c r="HH723" s="187"/>
      <c r="HI723" s="187"/>
      <c r="HJ723" s="187"/>
      <c r="HK723" s="187"/>
      <c r="HL723" s="187"/>
      <c r="HM723" s="187"/>
      <c r="HN723" s="187"/>
      <c r="HO723" s="187"/>
      <c r="HP723" s="187"/>
      <c r="HQ723" s="187"/>
      <c r="HR723" s="187"/>
      <c r="HS723" s="187"/>
      <c r="HT723" s="187"/>
      <c r="HU723" s="187"/>
      <c r="HV723" s="187"/>
      <c r="HW723" s="187"/>
      <c r="HX723" s="187"/>
      <c r="HY723" s="187"/>
      <c r="HZ723" s="187"/>
      <c r="IA723" s="187"/>
      <c r="IB723" s="187"/>
    </row>
    <row r="724" spans="1:236" ht="13.15" customHeight="1">
      <c r="A724" s="412"/>
      <c r="C724" s="446"/>
      <c r="D724" s="193"/>
      <c r="E724" s="187"/>
      <c r="F724" s="187"/>
      <c r="G724" s="187"/>
      <c r="H724" s="187"/>
      <c r="I724" s="187"/>
      <c r="J724" s="187"/>
      <c r="K724" s="187"/>
      <c r="L724" s="187"/>
      <c r="M724" s="447"/>
      <c r="AA724" s="187"/>
      <c r="AB724" s="187"/>
      <c r="AC724" s="187"/>
      <c r="AD724" s="187"/>
      <c r="AE724" s="187"/>
      <c r="AF724" s="187"/>
      <c r="AG724" s="187"/>
      <c r="AH724" s="187"/>
      <c r="AI724" s="187"/>
      <c r="AJ724" s="187"/>
      <c r="AK724" s="187"/>
      <c r="AL724" s="187"/>
      <c r="AM724" s="187"/>
      <c r="AN724" s="187"/>
      <c r="AO724" s="187"/>
      <c r="AP724" s="187"/>
      <c r="AQ724" s="187"/>
      <c r="AR724" s="187"/>
      <c r="AS724" s="187"/>
      <c r="AT724" s="187"/>
      <c r="AU724" s="187"/>
      <c r="AV724" s="187"/>
      <c r="AW724" s="187"/>
      <c r="AX724" s="187"/>
      <c r="AY724" s="187"/>
      <c r="AZ724" s="187"/>
      <c r="BA724" s="187"/>
      <c r="BB724" s="187"/>
      <c r="BC724" s="187"/>
      <c r="BD724" s="187"/>
      <c r="BE724" s="187"/>
      <c r="BF724" s="187"/>
      <c r="BG724" s="187"/>
      <c r="BH724" s="187"/>
      <c r="BI724" s="187"/>
      <c r="BJ724" s="187"/>
      <c r="BK724" s="187"/>
      <c r="BL724" s="187"/>
      <c r="BM724" s="187"/>
      <c r="BN724" s="187"/>
      <c r="BO724" s="187"/>
      <c r="BP724" s="187"/>
      <c r="BQ724" s="187"/>
      <c r="BR724" s="187"/>
      <c r="BS724" s="187"/>
      <c r="BT724" s="187"/>
      <c r="BU724" s="187"/>
      <c r="BV724" s="187"/>
      <c r="BW724" s="187"/>
      <c r="BX724" s="187"/>
      <c r="BY724" s="187"/>
      <c r="BZ724" s="187"/>
      <c r="CA724" s="187"/>
      <c r="CB724" s="187"/>
      <c r="CC724" s="187"/>
      <c r="CD724" s="187"/>
      <c r="CE724" s="187"/>
      <c r="CF724" s="187"/>
      <c r="CG724" s="187"/>
      <c r="CH724" s="187"/>
      <c r="CI724" s="187"/>
      <c r="CJ724" s="187"/>
      <c r="CK724" s="187"/>
      <c r="CL724" s="187"/>
      <c r="CM724" s="187"/>
      <c r="CN724" s="187"/>
      <c r="CO724" s="187"/>
      <c r="CP724" s="187"/>
      <c r="CQ724" s="187"/>
      <c r="CR724" s="187"/>
      <c r="CS724" s="187"/>
      <c r="CT724" s="187"/>
      <c r="CU724" s="187"/>
      <c r="CV724" s="187"/>
      <c r="CW724" s="187"/>
      <c r="CX724" s="187"/>
      <c r="CY724" s="187"/>
      <c r="CZ724" s="187"/>
      <c r="DA724" s="187"/>
      <c r="DB724" s="187"/>
      <c r="DC724" s="187"/>
      <c r="DD724" s="187"/>
      <c r="DE724" s="187"/>
      <c r="DF724" s="187"/>
      <c r="DG724" s="187"/>
      <c r="DH724" s="187"/>
      <c r="DI724" s="187"/>
      <c r="DJ724" s="187"/>
      <c r="DK724" s="187"/>
      <c r="DL724" s="187"/>
      <c r="DM724" s="187"/>
      <c r="DN724" s="187"/>
      <c r="DO724" s="187"/>
      <c r="DP724" s="187"/>
      <c r="DQ724" s="187"/>
      <c r="DR724" s="187"/>
      <c r="DS724" s="187"/>
      <c r="DT724" s="187"/>
      <c r="DU724" s="187"/>
      <c r="DV724" s="187"/>
      <c r="DW724" s="187"/>
      <c r="DX724" s="187"/>
      <c r="DY724" s="187"/>
      <c r="DZ724" s="187"/>
      <c r="EA724" s="187"/>
      <c r="EB724" s="187"/>
      <c r="EC724" s="187"/>
      <c r="ED724" s="187"/>
      <c r="EE724" s="187"/>
      <c r="EF724" s="187"/>
      <c r="EG724" s="187"/>
      <c r="EH724" s="187"/>
      <c r="EI724" s="187"/>
      <c r="EJ724" s="187"/>
      <c r="EK724" s="187"/>
      <c r="EL724" s="187"/>
      <c r="EM724" s="187"/>
      <c r="EN724" s="187"/>
      <c r="EO724" s="187"/>
      <c r="EP724" s="187"/>
      <c r="EQ724" s="187"/>
      <c r="ER724" s="187"/>
      <c r="ES724" s="187"/>
      <c r="ET724" s="187"/>
      <c r="EU724" s="187"/>
      <c r="EV724" s="187"/>
      <c r="EW724" s="187"/>
      <c r="EX724" s="187"/>
      <c r="EY724" s="187"/>
      <c r="EZ724" s="187"/>
      <c r="FA724" s="187"/>
      <c r="FB724" s="187"/>
      <c r="FC724" s="187"/>
      <c r="FD724" s="187"/>
      <c r="FE724" s="187"/>
      <c r="FF724" s="187"/>
      <c r="FG724" s="187"/>
      <c r="FH724" s="187"/>
      <c r="FI724" s="187"/>
      <c r="FJ724" s="187"/>
      <c r="FK724" s="187"/>
      <c r="FL724" s="187"/>
      <c r="FM724" s="187"/>
      <c r="FN724" s="187"/>
      <c r="FO724" s="187"/>
      <c r="FP724" s="187"/>
      <c r="FQ724" s="187"/>
      <c r="FR724" s="187"/>
      <c r="FS724" s="187"/>
      <c r="FT724" s="187"/>
      <c r="FU724" s="187"/>
      <c r="FV724" s="187"/>
      <c r="FW724" s="187"/>
      <c r="FX724" s="187"/>
      <c r="FY724" s="187"/>
      <c r="FZ724" s="187"/>
      <c r="GA724" s="187"/>
      <c r="GB724" s="187"/>
      <c r="GC724" s="187"/>
      <c r="GD724" s="187"/>
      <c r="GE724" s="187"/>
      <c r="GF724" s="187"/>
      <c r="GG724" s="187"/>
      <c r="GH724" s="187"/>
      <c r="GI724" s="187"/>
      <c r="GJ724" s="187"/>
      <c r="GK724" s="187"/>
      <c r="GL724" s="187"/>
      <c r="GM724" s="187"/>
      <c r="GN724" s="187"/>
      <c r="GO724" s="187"/>
      <c r="GP724" s="187"/>
      <c r="GQ724" s="187"/>
      <c r="GR724" s="187"/>
      <c r="GS724" s="187"/>
      <c r="GT724" s="187"/>
      <c r="GU724" s="187"/>
      <c r="GV724" s="187"/>
      <c r="GW724" s="187"/>
      <c r="GX724" s="187"/>
      <c r="GY724" s="187"/>
      <c r="GZ724" s="187"/>
      <c r="HA724" s="187"/>
      <c r="HB724" s="187"/>
      <c r="HC724" s="187"/>
      <c r="HD724" s="187"/>
      <c r="HE724" s="187"/>
      <c r="HF724" s="187"/>
      <c r="HG724" s="187"/>
      <c r="HH724" s="187"/>
      <c r="HI724" s="187"/>
      <c r="HJ724" s="187"/>
      <c r="HK724" s="187"/>
      <c r="HL724" s="187"/>
      <c r="HM724" s="187"/>
      <c r="HN724" s="187"/>
      <c r="HO724" s="187"/>
      <c r="HP724" s="187"/>
      <c r="HQ724" s="187"/>
      <c r="HR724" s="187"/>
      <c r="HS724" s="187"/>
      <c r="HT724" s="187"/>
      <c r="HU724" s="187"/>
      <c r="HV724" s="187"/>
      <c r="HW724" s="187"/>
      <c r="HX724" s="187"/>
      <c r="HY724" s="187"/>
      <c r="HZ724" s="187"/>
      <c r="IA724" s="187"/>
      <c r="IB724" s="187"/>
    </row>
    <row r="725" spans="1:236" ht="13.15" customHeight="1">
      <c r="A725" s="412"/>
      <c r="C725" s="446"/>
      <c r="D725" s="193"/>
      <c r="E725" s="187"/>
      <c r="F725" s="187"/>
      <c r="G725" s="187"/>
      <c r="H725" s="187"/>
      <c r="I725" s="187"/>
      <c r="J725" s="187"/>
      <c r="K725" s="187"/>
      <c r="L725" s="187"/>
      <c r="M725" s="447"/>
      <c r="AA725" s="187"/>
      <c r="AB725" s="187"/>
      <c r="AC725" s="187"/>
      <c r="AD725" s="187"/>
      <c r="AE725" s="187"/>
      <c r="AF725" s="187"/>
      <c r="AG725" s="187"/>
      <c r="AH725" s="187"/>
      <c r="AI725" s="187"/>
      <c r="AJ725" s="187"/>
      <c r="AK725" s="187"/>
      <c r="AL725" s="187"/>
      <c r="AM725" s="187"/>
      <c r="AN725" s="187"/>
      <c r="AO725" s="187"/>
      <c r="AP725" s="187"/>
      <c r="AQ725" s="187"/>
      <c r="AR725" s="187"/>
      <c r="AS725" s="187"/>
      <c r="AT725" s="187"/>
      <c r="AU725" s="187"/>
      <c r="AV725" s="187"/>
      <c r="AW725" s="187"/>
      <c r="AX725" s="187"/>
      <c r="AY725" s="187"/>
      <c r="AZ725" s="187"/>
      <c r="BA725" s="187"/>
      <c r="BB725" s="187"/>
      <c r="BC725" s="187"/>
      <c r="BD725" s="187"/>
      <c r="BE725" s="187"/>
      <c r="BF725" s="187"/>
      <c r="BG725" s="187"/>
      <c r="BH725" s="187"/>
      <c r="BI725" s="187"/>
      <c r="BJ725" s="187"/>
      <c r="BK725" s="187"/>
      <c r="BL725" s="187"/>
      <c r="BM725" s="187"/>
      <c r="BN725" s="187"/>
      <c r="BO725" s="187"/>
      <c r="BP725" s="187"/>
      <c r="BQ725" s="187"/>
      <c r="BR725" s="187"/>
      <c r="BS725" s="187"/>
      <c r="BT725" s="187"/>
      <c r="BU725" s="187"/>
      <c r="BV725" s="187"/>
      <c r="BW725" s="187"/>
      <c r="BX725" s="187"/>
      <c r="BY725" s="187"/>
      <c r="BZ725" s="187"/>
      <c r="CA725" s="187"/>
      <c r="CB725" s="187"/>
      <c r="CC725" s="187"/>
      <c r="CD725" s="187"/>
      <c r="CE725" s="187"/>
      <c r="CF725" s="187"/>
      <c r="CG725" s="187"/>
      <c r="CH725" s="187"/>
      <c r="CI725" s="187"/>
      <c r="CJ725" s="187"/>
      <c r="CK725" s="187"/>
      <c r="CL725" s="187"/>
      <c r="CM725" s="187"/>
      <c r="CN725" s="187"/>
      <c r="CO725" s="187"/>
      <c r="CP725" s="187"/>
      <c r="CQ725" s="187"/>
      <c r="CR725" s="187"/>
      <c r="CS725" s="187"/>
      <c r="CT725" s="187"/>
      <c r="CU725" s="187"/>
      <c r="CV725" s="187"/>
      <c r="CW725" s="187"/>
      <c r="CX725" s="187"/>
      <c r="CY725" s="187"/>
      <c r="CZ725" s="187"/>
      <c r="DA725" s="187"/>
      <c r="DB725" s="187"/>
      <c r="DC725" s="187"/>
      <c r="DD725" s="187"/>
      <c r="DE725" s="187"/>
      <c r="DF725" s="187"/>
      <c r="DG725" s="187"/>
      <c r="DH725" s="187"/>
      <c r="DI725" s="187"/>
      <c r="DJ725" s="187"/>
      <c r="DK725" s="187"/>
      <c r="DL725" s="187"/>
      <c r="DM725" s="187"/>
      <c r="DN725" s="187"/>
      <c r="DO725" s="187"/>
      <c r="DP725" s="187"/>
      <c r="DQ725" s="187"/>
      <c r="DR725" s="187"/>
      <c r="DS725" s="187"/>
      <c r="DT725" s="187"/>
      <c r="DU725" s="187"/>
      <c r="DV725" s="187"/>
      <c r="DW725" s="187"/>
      <c r="DX725" s="187"/>
      <c r="DY725" s="187"/>
      <c r="DZ725" s="187"/>
      <c r="EA725" s="187"/>
      <c r="EB725" s="187"/>
      <c r="EC725" s="187"/>
      <c r="ED725" s="187"/>
      <c r="EE725" s="187"/>
      <c r="EF725" s="187"/>
      <c r="EG725" s="187"/>
      <c r="EH725" s="187"/>
      <c r="EI725" s="187"/>
      <c r="EJ725" s="187"/>
      <c r="EK725" s="187"/>
      <c r="EL725" s="187"/>
      <c r="EM725" s="187"/>
      <c r="EN725" s="187"/>
      <c r="EO725" s="187"/>
      <c r="EP725" s="187"/>
      <c r="EQ725" s="187"/>
      <c r="ER725" s="187"/>
      <c r="ES725" s="187"/>
      <c r="ET725" s="187"/>
      <c r="EU725" s="187"/>
      <c r="EV725" s="187"/>
      <c r="EW725" s="187"/>
      <c r="EX725" s="187"/>
      <c r="EY725" s="187"/>
      <c r="EZ725" s="187"/>
      <c r="FA725" s="187"/>
      <c r="FB725" s="187"/>
      <c r="FC725" s="187"/>
      <c r="FD725" s="187"/>
      <c r="FE725" s="187"/>
      <c r="FF725" s="187"/>
      <c r="FG725" s="187"/>
      <c r="FH725" s="187"/>
      <c r="FI725" s="187"/>
      <c r="FJ725" s="187"/>
      <c r="FK725" s="187"/>
      <c r="FL725" s="187"/>
      <c r="FM725" s="187"/>
      <c r="FN725" s="187"/>
      <c r="FO725" s="187"/>
      <c r="FP725" s="187"/>
      <c r="FQ725" s="187"/>
      <c r="FR725" s="187"/>
      <c r="FS725" s="187"/>
      <c r="FT725" s="187"/>
      <c r="FU725" s="187"/>
      <c r="FV725" s="187"/>
      <c r="FW725" s="187"/>
      <c r="FX725" s="187"/>
      <c r="FY725" s="187"/>
      <c r="FZ725" s="187"/>
      <c r="GA725" s="187"/>
      <c r="GB725" s="187"/>
      <c r="GC725" s="187"/>
      <c r="GD725" s="187"/>
      <c r="GE725" s="187"/>
      <c r="GF725" s="187"/>
      <c r="GG725" s="187"/>
      <c r="GH725" s="187"/>
      <c r="GI725" s="187"/>
      <c r="GJ725" s="187"/>
      <c r="GK725" s="187"/>
      <c r="GL725" s="187"/>
      <c r="GM725" s="187"/>
      <c r="GN725" s="187"/>
      <c r="GO725" s="187"/>
      <c r="GP725" s="187"/>
      <c r="GQ725" s="187"/>
      <c r="GR725" s="187"/>
      <c r="GS725" s="187"/>
      <c r="GT725" s="187"/>
      <c r="GU725" s="187"/>
      <c r="GV725" s="187"/>
      <c r="GW725" s="187"/>
      <c r="GX725" s="187"/>
      <c r="GY725" s="187"/>
      <c r="GZ725" s="187"/>
      <c r="HA725" s="187"/>
      <c r="HB725" s="187"/>
      <c r="HC725" s="187"/>
      <c r="HD725" s="187"/>
      <c r="HE725" s="187"/>
      <c r="HF725" s="187"/>
      <c r="HG725" s="187"/>
      <c r="HH725" s="187"/>
      <c r="HI725" s="187"/>
      <c r="HJ725" s="187"/>
      <c r="HK725" s="187"/>
      <c r="HL725" s="187"/>
      <c r="HM725" s="187"/>
      <c r="HN725" s="187"/>
      <c r="HO725" s="187"/>
      <c r="HP725" s="187"/>
      <c r="HQ725" s="187"/>
      <c r="HR725" s="187"/>
      <c r="HS725" s="187"/>
      <c r="HT725" s="187"/>
      <c r="HU725" s="187"/>
      <c r="HV725" s="187"/>
      <c r="HW725" s="187"/>
      <c r="HX725" s="187"/>
      <c r="HY725" s="187"/>
      <c r="HZ725" s="187"/>
      <c r="IA725" s="187"/>
      <c r="IB725" s="187"/>
    </row>
    <row r="726" spans="1:236" ht="13.15" customHeight="1">
      <c r="A726" s="412"/>
      <c r="C726" s="446"/>
      <c r="D726" s="193"/>
      <c r="E726" s="187"/>
      <c r="F726" s="187"/>
      <c r="G726" s="187"/>
      <c r="H726" s="187"/>
      <c r="I726" s="187"/>
      <c r="J726" s="187"/>
      <c r="K726" s="187"/>
      <c r="L726" s="187"/>
      <c r="M726" s="447"/>
      <c r="AA726" s="187"/>
      <c r="AB726" s="187"/>
      <c r="AC726" s="187"/>
      <c r="AD726" s="187"/>
      <c r="AE726" s="187"/>
      <c r="AF726" s="187"/>
      <c r="AG726" s="187"/>
      <c r="AH726" s="187"/>
      <c r="AI726" s="187"/>
      <c r="AJ726" s="187"/>
      <c r="AK726" s="187"/>
      <c r="AL726" s="187"/>
      <c r="AM726" s="187"/>
      <c r="AN726" s="187"/>
      <c r="AO726" s="187"/>
      <c r="AP726" s="187"/>
      <c r="AQ726" s="187"/>
      <c r="AR726" s="187"/>
      <c r="AS726" s="187"/>
      <c r="AT726" s="187"/>
      <c r="AU726" s="187"/>
      <c r="AV726" s="187"/>
      <c r="AW726" s="187"/>
      <c r="AX726" s="187"/>
      <c r="AY726" s="187"/>
      <c r="AZ726" s="187"/>
      <c r="BA726" s="187"/>
      <c r="BB726" s="187"/>
      <c r="BC726" s="187"/>
      <c r="BD726" s="187"/>
      <c r="BE726" s="187"/>
      <c r="BF726" s="187"/>
      <c r="BG726" s="187"/>
      <c r="BH726" s="187"/>
      <c r="BI726" s="187"/>
      <c r="BJ726" s="187"/>
      <c r="BK726" s="187"/>
      <c r="BL726" s="187"/>
      <c r="BM726" s="187"/>
      <c r="BN726" s="187"/>
      <c r="BO726" s="187"/>
      <c r="BP726" s="187"/>
      <c r="BQ726" s="187"/>
      <c r="BR726" s="187"/>
      <c r="BS726" s="187"/>
      <c r="BT726" s="187"/>
      <c r="BU726" s="187"/>
      <c r="BV726" s="187"/>
      <c r="BW726" s="187"/>
      <c r="BX726" s="187"/>
      <c r="BY726" s="187"/>
      <c r="BZ726" s="187"/>
      <c r="CA726" s="187"/>
      <c r="CB726" s="187"/>
      <c r="CC726" s="187"/>
      <c r="CD726" s="187"/>
      <c r="CE726" s="187"/>
      <c r="CF726" s="187"/>
      <c r="CG726" s="187"/>
      <c r="CH726" s="187"/>
      <c r="CI726" s="187"/>
      <c r="CJ726" s="187"/>
      <c r="CK726" s="187"/>
      <c r="CL726" s="187"/>
      <c r="CM726" s="187"/>
      <c r="CN726" s="187"/>
      <c r="CO726" s="187"/>
      <c r="CP726" s="187"/>
      <c r="CQ726" s="187"/>
      <c r="CR726" s="187"/>
      <c r="CS726" s="187"/>
      <c r="CT726" s="187"/>
      <c r="CU726" s="187"/>
      <c r="CV726" s="187"/>
      <c r="CW726" s="187"/>
      <c r="CX726" s="187"/>
      <c r="CY726" s="187"/>
      <c r="CZ726" s="187"/>
      <c r="DA726" s="187"/>
      <c r="DB726" s="187"/>
      <c r="DC726" s="187"/>
      <c r="DD726" s="187"/>
      <c r="DE726" s="187"/>
      <c r="DF726" s="187"/>
      <c r="DG726" s="187"/>
      <c r="DH726" s="187"/>
      <c r="DI726" s="187"/>
      <c r="DJ726" s="187"/>
      <c r="DK726" s="187"/>
      <c r="DL726" s="187"/>
      <c r="DM726" s="187"/>
      <c r="DN726" s="187"/>
      <c r="DO726" s="187"/>
      <c r="DP726" s="187"/>
      <c r="DQ726" s="187"/>
      <c r="DR726" s="187"/>
      <c r="DS726" s="187"/>
      <c r="DT726" s="187"/>
      <c r="DU726" s="187"/>
      <c r="DV726" s="187"/>
      <c r="DW726" s="187"/>
      <c r="DX726" s="187"/>
      <c r="DY726" s="187"/>
      <c r="DZ726" s="187"/>
      <c r="EA726" s="187"/>
      <c r="EB726" s="187"/>
      <c r="EC726" s="187"/>
      <c r="ED726" s="187"/>
      <c r="EE726" s="187"/>
      <c r="EF726" s="187"/>
      <c r="EG726" s="187"/>
      <c r="EH726" s="187"/>
      <c r="EI726" s="187"/>
      <c r="EJ726" s="187"/>
      <c r="EK726" s="187"/>
      <c r="EL726" s="187"/>
      <c r="EM726" s="187"/>
      <c r="EN726" s="187"/>
      <c r="EO726" s="187"/>
      <c r="EP726" s="187"/>
      <c r="EQ726" s="187"/>
      <c r="ER726" s="187"/>
      <c r="ES726" s="187"/>
      <c r="ET726" s="187"/>
      <c r="EU726" s="187"/>
      <c r="EV726" s="187"/>
      <c r="EW726" s="187"/>
      <c r="EX726" s="187"/>
      <c r="EY726" s="187"/>
      <c r="EZ726" s="187"/>
      <c r="FA726" s="187"/>
      <c r="FB726" s="187"/>
      <c r="FC726" s="187"/>
      <c r="FD726" s="187"/>
      <c r="FE726" s="187"/>
      <c r="FF726" s="187"/>
      <c r="FG726" s="187"/>
      <c r="FH726" s="187"/>
      <c r="FI726" s="187"/>
      <c r="FJ726" s="187"/>
      <c r="FK726" s="187"/>
      <c r="FL726" s="187"/>
      <c r="FM726" s="187"/>
      <c r="FN726" s="187"/>
      <c r="FO726" s="187"/>
      <c r="FP726" s="187"/>
      <c r="FQ726" s="187"/>
      <c r="FR726" s="187"/>
      <c r="FS726" s="187"/>
      <c r="FT726" s="187"/>
      <c r="FU726" s="187"/>
      <c r="FV726" s="187"/>
      <c r="FW726" s="187"/>
      <c r="FX726" s="187"/>
      <c r="FY726" s="187"/>
      <c r="FZ726" s="187"/>
      <c r="GA726" s="187"/>
      <c r="GB726" s="187"/>
      <c r="GC726" s="187"/>
      <c r="GD726" s="187"/>
      <c r="GE726" s="187"/>
      <c r="GF726" s="187"/>
      <c r="GG726" s="187"/>
      <c r="GH726" s="187"/>
      <c r="GI726" s="187"/>
      <c r="GJ726" s="187"/>
      <c r="GK726" s="187"/>
      <c r="GL726" s="187"/>
      <c r="GM726" s="187"/>
      <c r="GN726" s="187"/>
      <c r="GO726" s="187"/>
      <c r="GP726" s="187"/>
      <c r="GQ726" s="187"/>
      <c r="GR726" s="187"/>
      <c r="GS726" s="187"/>
      <c r="GT726" s="187"/>
      <c r="GU726" s="187"/>
      <c r="GV726" s="187"/>
      <c r="GW726" s="187"/>
      <c r="GX726" s="187"/>
      <c r="GY726" s="187"/>
      <c r="GZ726" s="187"/>
      <c r="HA726" s="187"/>
      <c r="HB726" s="187"/>
      <c r="HC726" s="187"/>
      <c r="HD726" s="187"/>
      <c r="HE726" s="187"/>
      <c r="HF726" s="187"/>
      <c r="HG726" s="187"/>
      <c r="HH726" s="187"/>
      <c r="HI726" s="187"/>
      <c r="HJ726" s="187"/>
      <c r="HK726" s="187"/>
      <c r="HL726" s="187"/>
      <c r="HM726" s="187"/>
      <c r="HN726" s="187"/>
      <c r="HO726" s="187"/>
      <c r="HP726" s="187"/>
      <c r="HQ726" s="187"/>
      <c r="HR726" s="187"/>
      <c r="HS726" s="187"/>
      <c r="HT726" s="187"/>
      <c r="HU726" s="187"/>
      <c r="HV726" s="187"/>
      <c r="HW726" s="187"/>
      <c r="HX726" s="187"/>
      <c r="HY726" s="187"/>
      <c r="HZ726" s="187"/>
      <c r="IA726" s="187"/>
      <c r="IB726" s="187"/>
    </row>
    <row r="727" spans="1:236" ht="13.15" customHeight="1">
      <c r="A727" s="412"/>
      <c r="C727" s="446"/>
      <c r="D727" s="193"/>
      <c r="E727" s="187"/>
      <c r="F727" s="187"/>
      <c r="G727" s="187"/>
      <c r="H727" s="187"/>
      <c r="I727" s="187"/>
      <c r="J727" s="187"/>
      <c r="K727" s="187"/>
      <c r="L727" s="187"/>
      <c r="M727" s="447"/>
      <c r="AA727" s="187"/>
      <c r="AB727" s="187"/>
      <c r="AC727" s="187"/>
      <c r="AD727" s="187"/>
      <c r="AE727" s="187"/>
      <c r="AF727" s="187"/>
      <c r="AG727" s="187"/>
      <c r="AH727" s="187"/>
      <c r="AI727" s="187"/>
      <c r="AJ727" s="187"/>
      <c r="AK727" s="187"/>
      <c r="AL727" s="187"/>
      <c r="AM727" s="187"/>
      <c r="AN727" s="187"/>
      <c r="AO727" s="187"/>
      <c r="AP727" s="187"/>
      <c r="AQ727" s="187"/>
      <c r="AR727" s="187"/>
      <c r="AS727" s="187"/>
      <c r="AT727" s="187"/>
      <c r="AU727" s="187"/>
      <c r="AV727" s="187"/>
      <c r="AW727" s="187"/>
      <c r="AX727" s="187"/>
      <c r="AY727" s="187"/>
      <c r="AZ727" s="187"/>
      <c r="BA727" s="187"/>
      <c r="BB727" s="187"/>
      <c r="BC727" s="187"/>
      <c r="BD727" s="187"/>
      <c r="BE727" s="187"/>
      <c r="BF727" s="187"/>
      <c r="BG727" s="187"/>
      <c r="BH727" s="187"/>
      <c r="BI727" s="187"/>
      <c r="BJ727" s="187"/>
      <c r="BK727" s="187"/>
      <c r="BL727" s="187"/>
      <c r="BM727" s="187"/>
      <c r="BN727" s="187"/>
      <c r="BO727" s="187"/>
      <c r="BP727" s="187"/>
      <c r="BQ727" s="187"/>
      <c r="BR727" s="187"/>
      <c r="BS727" s="187"/>
      <c r="BT727" s="187"/>
      <c r="BU727" s="187"/>
      <c r="BV727" s="187"/>
      <c r="BW727" s="187"/>
      <c r="BX727" s="187"/>
      <c r="BY727" s="187"/>
      <c r="BZ727" s="187"/>
      <c r="CA727" s="187"/>
      <c r="CB727" s="187"/>
      <c r="CC727" s="187"/>
      <c r="CD727" s="187"/>
      <c r="CE727" s="187"/>
      <c r="CF727" s="187"/>
      <c r="CG727" s="187"/>
      <c r="CH727" s="187"/>
      <c r="CI727" s="187"/>
      <c r="CJ727" s="187"/>
      <c r="CK727" s="187"/>
      <c r="CL727" s="187"/>
      <c r="CM727" s="187"/>
      <c r="CN727" s="187"/>
      <c r="CO727" s="187"/>
      <c r="CP727" s="187"/>
      <c r="CQ727" s="187"/>
      <c r="CR727" s="187"/>
      <c r="CS727" s="187"/>
      <c r="CT727" s="187"/>
      <c r="CU727" s="187"/>
      <c r="CV727" s="187"/>
      <c r="CW727" s="187"/>
      <c r="CX727" s="187"/>
      <c r="CY727" s="187"/>
      <c r="CZ727" s="187"/>
      <c r="DA727" s="187"/>
      <c r="DB727" s="187"/>
      <c r="DC727" s="187"/>
      <c r="DD727" s="187"/>
      <c r="DE727" s="187"/>
      <c r="DF727" s="187"/>
      <c r="DG727" s="187"/>
      <c r="DH727" s="187"/>
      <c r="DI727" s="187"/>
      <c r="DJ727" s="187"/>
      <c r="DK727" s="187"/>
      <c r="DL727" s="187"/>
      <c r="DM727" s="187"/>
      <c r="DN727" s="187"/>
      <c r="DO727" s="187"/>
      <c r="DP727" s="187"/>
      <c r="DQ727" s="187"/>
      <c r="DR727" s="187"/>
      <c r="DS727" s="187"/>
      <c r="DT727" s="187"/>
      <c r="DU727" s="187"/>
      <c r="DV727" s="187"/>
      <c r="DW727" s="187"/>
      <c r="DX727" s="187"/>
      <c r="DY727" s="187"/>
      <c r="DZ727" s="187"/>
      <c r="EA727" s="187"/>
      <c r="EB727" s="187"/>
      <c r="EC727" s="187"/>
      <c r="ED727" s="187"/>
      <c r="EE727" s="187"/>
      <c r="EF727" s="187"/>
      <c r="EG727" s="187"/>
      <c r="EH727" s="187"/>
      <c r="EI727" s="187"/>
      <c r="EJ727" s="187"/>
      <c r="EK727" s="187"/>
      <c r="EL727" s="187"/>
      <c r="EM727" s="187"/>
      <c r="EN727" s="187"/>
      <c r="EO727" s="187"/>
      <c r="EP727" s="187"/>
      <c r="EQ727" s="187"/>
      <c r="ER727" s="187"/>
      <c r="ES727" s="187"/>
      <c r="ET727" s="187"/>
      <c r="EU727" s="187"/>
      <c r="EV727" s="187"/>
      <c r="EW727" s="187"/>
      <c r="EX727" s="187"/>
      <c r="EY727" s="187"/>
      <c r="EZ727" s="187"/>
      <c r="FA727" s="187"/>
      <c r="FB727" s="187"/>
      <c r="FC727" s="187"/>
      <c r="FD727" s="187"/>
      <c r="FE727" s="187"/>
      <c r="FF727" s="187"/>
      <c r="FG727" s="187"/>
      <c r="FH727" s="187"/>
      <c r="FI727" s="187"/>
      <c r="FJ727" s="187"/>
      <c r="FK727" s="187"/>
      <c r="FL727" s="187"/>
      <c r="FM727" s="187"/>
      <c r="FN727" s="187"/>
      <c r="FO727" s="187"/>
      <c r="FP727" s="187"/>
      <c r="FQ727" s="187"/>
      <c r="FR727" s="187"/>
      <c r="FS727" s="187"/>
      <c r="FT727" s="187"/>
      <c r="FU727" s="187"/>
      <c r="FV727" s="187"/>
      <c r="FW727" s="187"/>
      <c r="FX727" s="187"/>
      <c r="FY727" s="187"/>
      <c r="FZ727" s="187"/>
      <c r="GA727" s="187"/>
      <c r="GB727" s="187"/>
      <c r="GC727" s="187"/>
      <c r="GD727" s="187"/>
      <c r="GE727" s="187"/>
      <c r="GF727" s="187"/>
      <c r="GG727" s="187"/>
      <c r="GH727" s="187"/>
      <c r="GI727" s="187"/>
      <c r="GJ727" s="187"/>
      <c r="GK727" s="187"/>
      <c r="GL727" s="187"/>
      <c r="GM727" s="187"/>
      <c r="GN727" s="187"/>
      <c r="GO727" s="187"/>
      <c r="GP727" s="187"/>
      <c r="GQ727" s="187"/>
      <c r="GR727" s="187"/>
      <c r="GS727" s="187"/>
      <c r="GT727" s="187"/>
      <c r="GU727" s="187"/>
      <c r="GV727" s="187"/>
      <c r="GW727" s="187"/>
      <c r="GX727" s="187"/>
      <c r="GY727" s="187"/>
      <c r="GZ727" s="187"/>
      <c r="HA727" s="187"/>
      <c r="HB727" s="187"/>
      <c r="HC727" s="187"/>
      <c r="HD727" s="187"/>
      <c r="HE727" s="187"/>
      <c r="HF727" s="187"/>
      <c r="HG727" s="187"/>
      <c r="HH727" s="187"/>
      <c r="HI727" s="187"/>
      <c r="HJ727" s="187"/>
      <c r="HK727" s="187"/>
      <c r="HL727" s="187"/>
      <c r="HM727" s="187"/>
      <c r="HN727" s="187"/>
      <c r="HO727" s="187"/>
      <c r="HP727" s="187"/>
      <c r="HQ727" s="187"/>
      <c r="HR727" s="187"/>
      <c r="HS727" s="187"/>
      <c r="HT727" s="187"/>
      <c r="HU727" s="187"/>
      <c r="HV727" s="187"/>
      <c r="HW727" s="187"/>
      <c r="HX727" s="187"/>
      <c r="HY727" s="187"/>
      <c r="HZ727" s="187"/>
      <c r="IA727" s="187"/>
      <c r="IB727" s="187"/>
    </row>
    <row r="728" spans="1:236" ht="13.15" customHeight="1">
      <c r="A728" s="412"/>
      <c r="C728" s="446"/>
      <c r="D728" s="193"/>
      <c r="E728" s="187"/>
      <c r="F728" s="187"/>
      <c r="G728" s="187"/>
      <c r="H728" s="187"/>
      <c r="I728" s="187"/>
      <c r="J728" s="187"/>
      <c r="K728" s="187"/>
      <c r="L728" s="187"/>
      <c r="M728" s="447"/>
      <c r="AA728" s="187"/>
      <c r="AB728" s="187"/>
      <c r="AC728" s="187"/>
      <c r="AD728" s="187"/>
      <c r="AE728" s="187"/>
      <c r="AF728" s="187"/>
      <c r="AG728" s="187"/>
      <c r="AH728" s="187"/>
      <c r="AI728" s="187"/>
      <c r="AJ728" s="187"/>
      <c r="AK728" s="187"/>
      <c r="AL728" s="187"/>
      <c r="AM728" s="187"/>
      <c r="AN728" s="187"/>
      <c r="AO728" s="187"/>
      <c r="AP728" s="187"/>
      <c r="AQ728" s="187"/>
      <c r="AR728" s="187"/>
      <c r="AS728" s="187"/>
      <c r="AT728" s="187"/>
      <c r="AU728" s="187"/>
      <c r="AV728" s="187"/>
      <c r="AW728" s="187"/>
      <c r="AX728" s="187"/>
      <c r="AY728" s="187"/>
      <c r="AZ728" s="187"/>
      <c r="BA728" s="187"/>
      <c r="BB728" s="187"/>
      <c r="BC728" s="187"/>
      <c r="BD728" s="187"/>
      <c r="BE728" s="187"/>
      <c r="BF728" s="187"/>
      <c r="BG728" s="187"/>
      <c r="BH728" s="187"/>
      <c r="BI728" s="187"/>
      <c r="BJ728" s="187"/>
      <c r="BK728" s="187"/>
      <c r="BL728" s="187"/>
      <c r="BM728" s="187"/>
      <c r="BN728" s="187"/>
      <c r="BO728" s="187"/>
      <c r="BP728" s="187"/>
      <c r="BQ728" s="187"/>
      <c r="BR728" s="187"/>
      <c r="BS728" s="187"/>
      <c r="BT728" s="187"/>
      <c r="BU728" s="187"/>
      <c r="BV728" s="187"/>
      <c r="BW728" s="187"/>
      <c r="BX728" s="187"/>
      <c r="BY728" s="187"/>
      <c r="BZ728" s="187"/>
      <c r="CA728" s="187"/>
      <c r="CB728" s="187"/>
      <c r="CC728" s="187"/>
      <c r="CD728" s="187"/>
      <c r="CE728" s="187"/>
      <c r="CF728" s="187"/>
      <c r="CG728" s="187"/>
      <c r="CH728" s="187"/>
      <c r="CI728" s="187"/>
      <c r="CJ728" s="187"/>
      <c r="CK728" s="187"/>
      <c r="CL728" s="187"/>
      <c r="CM728" s="187"/>
      <c r="CN728" s="187"/>
      <c r="CO728" s="187"/>
      <c r="CP728" s="187"/>
      <c r="CQ728" s="187"/>
      <c r="CR728" s="187"/>
      <c r="CS728" s="187"/>
      <c r="CT728" s="187"/>
      <c r="CU728" s="187"/>
      <c r="CV728" s="187"/>
      <c r="CW728" s="187"/>
      <c r="CX728" s="187"/>
      <c r="CY728" s="187"/>
      <c r="CZ728" s="187"/>
      <c r="DA728" s="187"/>
      <c r="DB728" s="187"/>
      <c r="DC728" s="187"/>
      <c r="DD728" s="187"/>
      <c r="DE728" s="187"/>
      <c r="DF728" s="187"/>
      <c r="DG728" s="187"/>
      <c r="DH728" s="187"/>
      <c r="DI728" s="187"/>
      <c r="DJ728" s="187"/>
      <c r="DK728" s="187"/>
      <c r="DL728" s="187"/>
      <c r="DM728" s="187"/>
      <c r="DN728" s="187"/>
      <c r="DO728" s="187"/>
      <c r="DP728" s="187"/>
      <c r="DQ728" s="187"/>
      <c r="DR728" s="187"/>
      <c r="DS728" s="187"/>
      <c r="DT728" s="187"/>
      <c r="DU728" s="187"/>
      <c r="DV728" s="187"/>
      <c r="DW728" s="187"/>
      <c r="DX728" s="187"/>
      <c r="DY728" s="187"/>
      <c r="DZ728" s="187"/>
      <c r="EA728" s="187"/>
      <c r="EB728" s="187"/>
      <c r="EC728" s="187"/>
      <c r="ED728" s="187"/>
      <c r="EE728" s="187"/>
      <c r="EF728" s="187"/>
      <c r="EG728" s="187"/>
      <c r="EH728" s="187"/>
      <c r="EI728" s="187"/>
      <c r="EJ728" s="187"/>
      <c r="EK728" s="187"/>
      <c r="EL728" s="187"/>
      <c r="EM728" s="187"/>
      <c r="EN728" s="187"/>
      <c r="EO728" s="187"/>
      <c r="EP728" s="187"/>
      <c r="EQ728" s="187"/>
      <c r="ER728" s="187"/>
      <c r="ES728" s="187"/>
      <c r="ET728" s="187"/>
      <c r="EU728" s="187"/>
      <c r="EV728" s="187"/>
      <c r="EW728" s="187"/>
      <c r="EX728" s="187"/>
      <c r="EY728" s="187"/>
      <c r="EZ728" s="187"/>
      <c r="FA728" s="187"/>
      <c r="FB728" s="187"/>
      <c r="FC728" s="187"/>
      <c r="FD728" s="187"/>
      <c r="FE728" s="187"/>
      <c r="FF728" s="187"/>
      <c r="FG728" s="187"/>
      <c r="FH728" s="187"/>
      <c r="FI728" s="187"/>
      <c r="FJ728" s="187"/>
      <c r="FK728" s="187"/>
      <c r="FL728" s="187"/>
      <c r="FM728" s="187"/>
      <c r="FN728" s="187"/>
      <c r="FO728" s="187"/>
      <c r="FP728" s="187"/>
      <c r="FQ728" s="187"/>
      <c r="FR728" s="187"/>
      <c r="FS728" s="187"/>
      <c r="FT728" s="187"/>
      <c r="FU728" s="187"/>
      <c r="FV728" s="187"/>
      <c r="FW728" s="187"/>
      <c r="FX728" s="187"/>
      <c r="FY728" s="187"/>
      <c r="FZ728" s="187"/>
      <c r="GA728" s="187"/>
      <c r="GB728" s="187"/>
      <c r="GC728" s="187"/>
      <c r="GD728" s="187"/>
      <c r="GE728" s="187"/>
      <c r="GF728" s="187"/>
      <c r="GG728" s="187"/>
      <c r="GH728" s="187"/>
      <c r="GI728" s="187"/>
      <c r="GJ728" s="187"/>
      <c r="GK728" s="187"/>
      <c r="GL728" s="187"/>
      <c r="GM728" s="187"/>
      <c r="GN728" s="187"/>
      <c r="GO728" s="187"/>
      <c r="GP728" s="187"/>
      <c r="GQ728" s="187"/>
      <c r="GR728" s="187"/>
      <c r="GS728" s="187"/>
      <c r="GT728" s="187"/>
      <c r="GU728" s="187"/>
      <c r="GV728" s="187"/>
      <c r="GW728" s="187"/>
      <c r="GX728" s="187"/>
      <c r="GY728" s="187"/>
      <c r="GZ728" s="187"/>
      <c r="HA728" s="187"/>
      <c r="HB728" s="187"/>
      <c r="HC728" s="187"/>
      <c r="HD728" s="187"/>
      <c r="HE728" s="187"/>
      <c r="HF728" s="187"/>
      <c r="HG728" s="187"/>
      <c r="HH728" s="187"/>
      <c r="HI728" s="187"/>
      <c r="HJ728" s="187"/>
      <c r="HK728" s="187"/>
      <c r="HL728" s="187"/>
      <c r="HM728" s="187"/>
      <c r="HN728" s="187"/>
      <c r="HO728" s="187"/>
      <c r="HP728" s="187"/>
      <c r="HQ728" s="187"/>
      <c r="HR728" s="187"/>
      <c r="HS728" s="187"/>
      <c r="HT728" s="187"/>
      <c r="HU728" s="187"/>
      <c r="HV728" s="187"/>
      <c r="HW728" s="187"/>
      <c r="HX728" s="187"/>
      <c r="HY728" s="187"/>
      <c r="HZ728" s="187"/>
      <c r="IA728" s="187"/>
      <c r="IB728" s="187"/>
    </row>
    <row r="729" spans="1:236" ht="13.15" customHeight="1">
      <c r="A729" s="412"/>
      <c r="C729" s="446"/>
      <c r="D729" s="193"/>
      <c r="E729" s="187"/>
      <c r="F729" s="187"/>
      <c r="G729" s="187"/>
      <c r="H729" s="187"/>
      <c r="I729" s="187"/>
      <c r="J729" s="187"/>
      <c r="K729" s="187"/>
      <c r="L729" s="187"/>
      <c r="M729" s="447"/>
      <c r="AA729" s="187"/>
      <c r="AB729" s="187"/>
      <c r="AC729" s="187"/>
      <c r="AD729" s="187"/>
      <c r="AE729" s="187"/>
      <c r="AF729" s="187"/>
      <c r="AG729" s="187"/>
      <c r="AH729" s="187"/>
      <c r="AI729" s="187"/>
      <c r="AJ729" s="187"/>
      <c r="AK729" s="187"/>
      <c r="AL729" s="187"/>
      <c r="AM729" s="187"/>
      <c r="AN729" s="187"/>
      <c r="AO729" s="187"/>
      <c r="AP729" s="187"/>
      <c r="AQ729" s="187"/>
      <c r="AR729" s="187"/>
      <c r="AS729" s="187"/>
      <c r="AT729" s="187"/>
      <c r="AU729" s="187"/>
      <c r="AV729" s="187"/>
      <c r="AW729" s="187"/>
      <c r="AX729" s="187"/>
      <c r="AY729" s="187"/>
      <c r="AZ729" s="187"/>
      <c r="BA729" s="187"/>
      <c r="BB729" s="187"/>
      <c r="BC729" s="187"/>
      <c r="BD729" s="187"/>
      <c r="BE729" s="187"/>
      <c r="BF729" s="187"/>
      <c r="BG729" s="187"/>
      <c r="BH729" s="187"/>
      <c r="BI729" s="187"/>
      <c r="BJ729" s="187"/>
      <c r="BK729" s="187"/>
      <c r="BL729" s="187"/>
      <c r="BM729" s="187"/>
      <c r="BN729" s="187"/>
      <c r="BO729" s="187"/>
      <c r="BP729" s="187"/>
      <c r="BQ729" s="187"/>
      <c r="BR729" s="187"/>
      <c r="BS729" s="187"/>
      <c r="BT729" s="187"/>
      <c r="BU729" s="187"/>
      <c r="BV729" s="187"/>
      <c r="BW729" s="187"/>
      <c r="BX729" s="187"/>
      <c r="BY729" s="187"/>
      <c r="BZ729" s="187"/>
      <c r="CA729" s="187"/>
      <c r="CB729" s="187"/>
      <c r="CC729" s="187"/>
      <c r="CD729" s="187"/>
      <c r="CE729" s="187"/>
      <c r="CF729" s="187"/>
      <c r="CG729" s="187"/>
      <c r="CH729" s="187"/>
      <c r="CI729" s="187"/>
      <c r="CJ729" s="187"/>
      <c r="CK729" s="187"/>
      <c r="CL729" s="187"/>
      <c r="CM729" s="187"/>
      <c r="CN729" s="187"/>
      <c r="CO729" s="187"/>
      <c r="CP729" s="187"/>
      <c r="CQ729" s="187"/>
      <c r="CR729" s="187"/>
      <c r="CS729" s="187"/>
      <c r="CT729" s="187"/>
      <c r="CU729" s="187"/>
      <c r="CV729" s="187"/>
      <c r="CW729" s="187"/>
      <c r="CX729" s="187"/>
      <c r="CY729" s="187"/>
      <c r="CZ729" s="187"/>
      <c r="DA729" s="187"/>
      <c r="DB729" s="187"/>
      <c r="DC729" s="187"/>
      <c r="DD729" s="187"/>
      <c r="DE729" s="187"/>
      <c r="DF729" s="187"/>
      <c r="DG729" s="187"/>
      <c r="DH729" s="187"/>
      <c r="DI729" s="187"/>
      <c r="DJ729" s="187"/>
      <c r="DK729" s="187"/>
      <c r="DL729" s="187"/>
      <c r="DM729" s="187"/>
      <c r="DN729" s="187"/>
      <c r="DO729" s="187"/>
      <c r="DP729" s="187"/>
      <c r="DQ729" s="187"/>
      <c r="DR729" s="187"/>
      <c r="DS729" s="187"/>
      <c r="DT729" s="187"/>
      <c r="DU729" s="187"/>
      <c r="DV729" s="187"/>
      <c r="DW729" s="187"/>
      <c r="DX729" s="187"/>
      <c r="DY729" s="187"/>
      <c r="DZ729" s="187"/>
      <c r="EA729" s="187"/>
      <c r="EB729" s="187"/>
      <c r="EC729" s="187"/>
      <c r="ED729" s="187"/>
      <c r="EE729" s="187"/>
      <c r="EF729" s="187"/>
      <c r="EG729" s="187"/>
      <c r="EH729" s="187"/>
      <c r="EI729" s="187"/>
      <c r="EJ729" s="187"/>
      <c r="EK729" s="187"/>
      <c r="EL729" s="187"/>
      <c r="EM729" s="187"/>
      <c r="EN729" s="187"/>
      <c r="EO729" s="187"/>
      <c r="EP729" s="187"/>
      <c r="EQ729" s="187"/>
      <c r="ER729" s="187"/>
      <c r="ES729" s="187"/>
      <c r="ET729" s="187"/>
      <c r="EU729" s="187"/>
      <c r="EV729" s="187"/>
      <c r="EW729" s="187"/>
      <c r="EX729" s="187"/>
      <c r="EY729" s="187"/>
      <c r="EZ729" s="187"/>
      <c r="FA729" s="187"/>
      <c r="FB729" s="187"/>
      <c r="FC729" s="187"/>
      <c r="FD729" s="187"/>
      <c r="FE729" s="187"/>
      <c r="FF729" s="187"/>
      <c r="FG729" s="187"/>
      <c r="FH729" s="187"/>
      <c r="FI729" s="187"/>
      <c r="FJ729" s="187"/>
      <c r="FK729" s="187"/>
      <c r="FL729" s="187"/>
      <c r="FM729" s="187"/>
      <c r="FN729" s="187"/>
      <c r="FO729" s="187"/>
      <c r="FP729" s="187"/>
      <c r="FQ729" s="187"/>
      <c r="FR729" s="187"/>
      <c r="FS729" s="187"/>
      <c r="FT729" s="187"/>
      <c r="FU729" s="187"/>
      <c r="FV729" s="187"/>
      <c r="FW729" s="187"/>
      <c r="FX729" s="187"/>
      <c r="FY729" s="187"/>
      <c r="FZ729" s="187"/>
      <c r="GA729" s="187"/>
      <c r="GB729" s="187"/>
      <c r="GC729" s="187"/>
      <c r="GD729" s="187"/>
      <c r="GE729" s="187"/>
      <c r="GF729" s="187"/>
      <c r="GG729" s="187"/>
      <c r="GH729" s="187"/>
      <c r="GI729" s="187"/>
      <c r="GJ729" s="187"/>
      <c r="GK729" s="187"/>
      <c r="GL729" s="187"/>
      <c r="GM729" s="187"/>
      <c r="GN729" s="187"/>
      <c r="GO729" s="187"/>
      <c r="GP729" s="187"/>
      <c r="GQ729" s="187"/>
      <c r="GR729" s="187"/>
      <c r="GS729" s="187"/>
      <c r="GT729" s="187"/>
      <c r="GU729" s="187"/>
      <c r="GV729" s="187"/>
      <c r="GW729" s="187"/>
      <c r="GX729" s="187"/>
      <c r="GY729" s="187"/>
      <c r="GZ729" s="187"/>
      <c r="HA729" s="187"/>
      <c r="HB729" s="187"/>
      <c r="HC729" s="187"/>
      <c r="HD729" s="187"/>
      <c r="HE729" s="187"/>
      <c r="HF729" s="187"/>
      <c r="HG729" s="187"/>
      <c r="HH729" s="187"/>
      <c r="HI729" s="187"/>
      <c r="HJ729" s="187"/>
      <c r="HK729" s="187"/>
      <c r="HL729" s="187"/>
      <c r="HM729" s="187"/>
      <c r="HN729" s="187"/>
      <c r="HO729" s="187"/>
      <c r="HP729" s="187"/>
      <c r="HQ729" s="187"/>
      <c r="HR729" s="187"/>
      <c r="HS729" s="187"/>
      <c r="HT729" s="187"/>
      <c r="HU729" s="187"/>
      <c r="HV729" s="187"/>
      <c r="HW729" s="187"/>
      <c r="HX729" s="187"/>
      <c r="HY729" s="187"/>
      <c r="HZ729" s="187"/>
      <c r="IA729" s="187"/>
      <c r="IB729" s="187"/>
    </row>
    <row r="730" spans="1:236" ht="13.15" customHeight="1">
      <c r="A730" s="412"/>
      <c r="C730" s="446"/>
      <c r="D730" s="193"/>
      <c r="E730" s="187"/>
      <c r="F730" s="187"/>
      <c r="G730" s="187"/>
      <c r="H730" s="187"/>
      <c r="I730" s="187"/>
      <c r="J730" s="187"/>
      <c r="K730" s="187"/>
      <c r="L730" s="187"/>
      <c r="M730" s="447"/>
      <c r="AA730" s="187"/>
      <c r="AB730" s="187"/>
      <c r="AC730" s="187"/>
      <c r="AD730" s="187"/>
      <c r="AE730" s="187"/>
      <c r="AF730" s="187"/>
      <c r="AG730" s="187"/>
      <c r="AH730" s="187"/>
      <c r="AI730" s="187"/>
      <c r="AJ730" s="187"/>
      <c r="AK730" s="187"/>
      <c r="AL730" s="187"/>
      <c r="AM730" s="187"/>
      <c r="AN730" s="187"/>
      <c r="AO730" s="187"/>
      <c r="AP730" s="187"/>
      <c r="AQ730" s="187"/>
      <c r="AR730" s="187"/>
      <c r="AS730" s="187"/>
      <c r="AT730" s="187"/>
      <c r="AU730" s="187"/>
      <c r="AV730" s="187"/>
      <c r="AW730" s="187"/>
      <c r="AX730" s="187"/>
      <c r="AY730" s="187"/>
      <c r="AZ730" s="187"/>
      <c r="BA730" s="187"/>
      <c r="BB730" s="187"/>
      <c r="BC730" s="187"/>
      <c r="BD730" s="187"/>
      <c r="BE730" s="187"/>
      <c r="BF730" s="187"/>
      <c r="BG730" s="187"/>
      <c r="BH730" s="187"/>
      <c r="BI730" s="187"/>
      <c r="BJ730" s="187"/>
      <c r="BK730" s="187"/>
      <c r="BL730" s="187"/>
      <c r="BM730" s="187"/>
      <c r="BN730" s="187"/>
      <c r="BO730" s="187"/>
      <c r="BP730" s="187"/>
      <c r="BQ730" s="187"/>
      <c r="BR730" s="187"/>
      <c r="BS730" s="187"/>
      <c r="BT730" s="187"/>
      <c r="BU730" s="187"/>
      <c r="BV730" s="187"/>
      <c r="BW730" s="187"/>
      <c r="BX730" s="187"/>
      <c r="BY730" s="187"/>
      <c r="BZ730" s="187"/>
      <c r="CA730" s="187"/>
      <c r="CB730" s="187"/>
      <c r="CC730" s="187"/>
      <c r="CD730" s="187"/>
      <c r="CE730" s="187"/>
      <c r="CF730" s="187"/>
      <c r="CG730" s="187"/>
      <c r="CH730" s="187"/>
      <c r="CI730" s="187"/>
      <c r="CJ730" s="187"/>
      <c r="CK730" s="187"/>
      <c r="CL730" s="187"/>
      <c r="CM730" s="187"/>
      <c r="CN730" s="187"/>
      <c r="CO730" s="187"/>
      <c r="CP730" s="187"/>
      <c r="CQ730" s="187"/>
      <c r="CR730" s="187"/>
      <c r="CS730" s="187"/>
      <c r="CT730" s="187"/>
      <c r="CU730" s="187"/>
      <c r="CV730" s="187"/>
      <c r="CW730" s="187"/>
      <c r="CX730" s="187"/>
      <c r="CY730" s="187"/>
      <c r="CZ730" s="187"/>
      <c r="DA730" s="187"/>
      <c r="DB730" s="187"/>
      <c r="DC730" s="187"/>
      <c r="DD730" s="187"/>
      <c r="DE730" s="187"/>
      <c r="DF730" s="187"/>
      <c r="DG730" s="187"/>
      <c r="DH730" s="187"/>
      <c r="DI730" s="187"/>
      <c r="DJ730" s="187"/>
      <c r="DK730" s="187"/>
      <c r="DL730" s="187"/>
      <c r="DM730" s="187"/>
      <c r="DN730" s="187"/>
      <c r="DO730" s="187"/>
      <c r="DP730" s="187"/>
      <c r="DQ730" s="187"/>
      <c r="DR730" s="187"/>
      <c r="DS730" s="187"/>
      <c r="DT730" s="187"/>
      <c r="DU730" s="187"/>
      <c r="DV730" s="187"/>
      <c r="DW730" s="187"/>
      <c r="DX730" s="187"/>
      <c r="DY730" s="187"/>
      <c r="DZ730" s="187"/>
      <c r="EA730" s="187"/>
      <c r="EB730" s="187"/>
      <c r="EC730" s="187"/>
      <c r="ED730" s="187"/>
      <c r="EE730" s="187"/>
      <c r="EF730" s="187"/>
      <c r="EG730" s="187"/>
      <c r="EH730" s="187"/>
      <c r="EI730" s="187"/>
      <c r="EJ730" s="187"/>
      <c r="EK730" s="187"/>
      <c r="EL730" s="187"/>
      <c r="EM730" s="187"/>
      <c r="EN730" s="187"/>
      <c r="EO730" s="187"/>
      <c r="EP730" s="187"/>
      <c r="EQ730" s="187"/>
      <c r="ER730" s="187"/>
      <c r="ES730" s="187"/>
      <c r="ET730" s="187"/>
      <c r="EU730" s="187"/>
      <c r="EV730" s="187"/>
      <c r="EW730" s="187"/>
      <c r="EX730" s="187"/>
      <c r="EY730" s="187"/>
      <c r="EZ730" s="187"/>
      <c r="FA730" s="187"/>
      <c r="FB730" s="187"/>
      <c r="FC730" s="187"/>
      <c r="FD730" s="187"/>
      <c r="FE730" s="187"/>
      <c r="FF730" s="187"/>
      <c r="FG730" s="187"/>
      <c r="FH730" s="187"/>
      <c r="FI730" s="187"/>
      <c r="FJ730" s="187"/>
      <c r="FK730" s="187"/>
      <c r="FL730" s="187"/>
      <c r="FM730" s="187"/>
      <c r="FN730" s="187"/>
      <c r="FO730" s="187"/>
      <c r="FP730" s="187"/>
      <c r="FQ730" s="187"/>
      <c r="FR730" s="187"/>
      <c r="FS730" s="187"/>
      <c r="FT730" s="187"/>
      <c r="FU730" s="187"/>
      <c r="FV730" s="187"/>
      <c r="FW730" s="187"/>
      <c r="FX730" s="187"/>
      <c r="FY730" s="187"/>
      <c r="FZ730" s="187"/>
      <c r="GA730" s="187"/>
      <c r="GB730" s="187"/>
      <c r="GC730" s="187"/>
      <c r="GD730" s="187"/>
      <c r="GE730" s="187"/>
      <c r="GF730" s="187"/>
      <c r="GG730" s="187"/>
      <c r="GH730" s="187"/>
      <c r="GI730" s="187"/>
      <c r="GJ730" s="187"/>
      <c r="GK730" s="187"/>
      <c r="GL730" s="187"/>
      <c r="GM730" s="187"/>
      <c r="GN730" s="187"/>
      <c r="GO730" s="187"/>
      <c r="GP730" s="187"/>
      <c r="GQ730" s="187"/>
      <c r="GR730" s="187"/>
      <c r="GS730" s="187"/>
      <c r="GT730" s="187"/>
      <c r="GU730" s="187"/>
      <c r="GV730" s="187"/>
      <c r="GW730" s="187"/>
      <c r="GX730" s="187"/>
      <c r="GY730" s="187"/>
      <c r="GZ730" s="187"/>
      <c r="HA730" s="187"/>
      <c r="HB730" s="187"/>
      <c r="HC730" s="187"/>
      <c r="HD730" s="187"/>
      <c r="HE730" s="187"/>
      <c r="HF730" s="187"/>
      <c r="HG730" s="187"/>
      <c r="HH730" s="187"/>
      <c r="HI730" s="187"/>
      <c r="HJ730" s="187"/>
      <c r="HK730" s="187"/>
      <c r="HL730" s="187"/>
      <c r="HM730" s="187"/>
      <c r="HN730" s="187"/>
      <c r="HO730" s="187"/>
      <c r="HP730" s="187"/>
      <c r="HQ730" s="187"/>
      <c r="HR730" s="187"/>
      <c r="HS730" s="187"/>
      <c r="HT730" s="187"/>
      <c r="HU730" s="187"/>
      <c r="HV730" s="187"/>
      <c r="HW730" s="187"/>
      <c r="HX730" s="187"/>
      <c r="HY730" s="187"/>
      <c r="HZ730" s="187"/>
      <c r="IA730" s="187"/>
      <c r="IB730" s="187"/>
    </row>
    <row r="731" spans="1:236" ht="13.15" customHeight="1">
      <c r="A731" s="412"/>
      <c r="C731" s="446"/>
      <c r="D731" s="193"/>
      <c r="E731" s="187"/>
      <c r="F731" s="187"/>
      <c r="G731" s="187"/>
      <c r="H731" s="187"/>
      <c r="I731" s="187"/>
      <c r="J731" s="187"/>
      <c r="K731" s="187"/>
      <c r="L731" s="187"/>
      <c r="M731" s="447"/>
      <c r="AA731" s="187"/>
      <c r="AB731" s="187"/>
      <c r="AC731" s="187"/>
      <c r="AD731" s="187"/>
      <c r="AE731" s="187"/>
      <c r="AF731" s="187"/>
      <c r="AG731" s="187"/>
      <c r="AH731" s="187"/>
      <c r="AI731" s="187"/>
      <c r="AJ731" s="187"/>
      <c r="AK731" s="187"/>
      <c r="AL731" s="187"/>
      <c r="AM731" s="187"/>
      <c r="AN731" s="187"/>
      <c r="AO731" s="187"/>
      <c r="AP731" s="187"/>
      <c r="AQ731" s="187"/>
      <c r="AR731" s="187"/>
      <c r="AS731" s="187"/>
      <c r="AT731" s="187"/>
      <c r="AU731" s="187"/>
      <c r="AV731" s="187"/>
      <c r="AW731" s="187"/>
      <c r="AX731" s="187"/>
      <c r="AY731" s="187"/>
      <c r="AZ731" s="187"/>
      <c r="BA731" s="187"/>
      <c r="BB731" s="187"/>
      <c r="BC731" s="187"/>
      <c r="BD731" s="187"/>
      <c r="BE731" s="187"/>
      <c r="BF731" s="187"/>
      <c r="BG731" s="187"/>
      <c r="BH731" s="187"/>
      <c r="BI731" s="187"/>
      <c r="BJ731" s="187"/>
      <c r="BK731" s="187"/>
      <c r="BL731" s="187"/>
      <c r="BM731" s="187"/>
      <c r="BN731" s="187"/>
      <c r="BO731" s="187"/>
      <c r="BP731" s="187"/>
      <c r="BQ731" s="187"/>
      <c r="BR731" s="187"/>
      <c r="BS731" s="187"/>
      <c r="BT731" s="187"/>
      <c r="BU731" s="187"/>
      <c r="BV731" s="187"/>
      <c r="BW731" s="187"/>
      <c r="BX731" s="187"/>
      <c r="BY731" s="187"/>
      <c r="BZ731" s="187"/>
      <c r="CA731" s="187"/>
      <c r="CB731" s="187"/>
      <c r="CC731" s="187"/>
      <c r="CD731" s="187"/>
      <c r="CE731" s="187"/>
      <c r="CF731" s="187"/>
      <c r="CG731" s="187"/>
      <c r="CH731" s="187"/>
      <c r="CI731" s="187"/>
      <c r="CJ731" s="187"/>
      <c r="CK731" s="187"/>
      <c r="CL731" s="187"/>
      <c r="CM731" s="187"/>
      <c r="CN731" s="187"/>
      <c r="CO731" s="187"/>
      <c r="CP731" s="187"/>
      <c r="CQ731" s="187"/>
      <c r="CR731" s="187"/>
      <c r="CS731" s="187"/>
      <c r="CT731" s="187"/>
      <c r="CU731" s="187"/>
      <c r="CV731" s="187"/>
      <c r="CW731" s="187"/>
      <c r="CX731" s="187"/>
      <c r="CY731" s="187"/>
      <c r="CZ731" s="187"/>
      <c r="DA731" s="187"/>
      <c r="DB731" s="187"/>
      <c r="DC731" s="187"/>
      <c r="DD731" s="187"/>
      <c r="DE731" s="187"/>
      <c r="DF731" s="187"/>
      <c r="DG731" s="187"/>
      <c r="DH731" s="187"/>
      <c r="DI731" s="187"/>
      <c r="DJ731" s="187"/>
      <c r="DK731" s="187"/>
      <c r="DL731" s="187"/>
      <c r="DM731" s="187"/>
      <c r="DN731" s="187"/>
      <c r="DO731" s="187"/>
      <c r="DP731" s="187"/>
      <c r="DQ731" s="187"/>
      <c r="DR731" s="187"/>
      <c r="DS731" s="187"/>
      <c r="DT731" s="187"/>
      <c r="DU731" s="187"/>
      <c r="DV731" s="187"/>
      <c r="DW731" s="187"/>
      <c r="DX731" s="187"/>
      <c r="DY731" s="187"/>
      <c r="DZ731" s="187"/>
      <c r="EA731" s="187"/>
      <c r="EB731" s="187"/>
      <c r="EC731" s="187"/>
      <c r="ED731" s="187"/>
      <c r="EE731" s="187"/>
      <c r="EF731" s="187"/>
      <c r="EG731" s="187"/>
      <c r="EH731" s="187"/>
      <c r="EI731" s="187"/>
      <c r="EJ731" s="187"/>
      <c r="EK731" s="187"/>
      <c r="EL731" s="187"/>
      <c r="EM731" s="187"/>
      <c r="EN731" s="187"/>
      <c r="EO731" s="187"/>
      <c r="EP731" s="187"/>
      <c r="EQ731" s="187"/>
      <c r="ER731" s="187"/>
      <c r="ES731" s="187"/>
      <c r="ET731" s="187"/>
      <c r="EU731" s="187"/>
      <c r="EV731" s="187"/>
      <c r="EW731" s="187"/>
      <c r="EX731" s="187"/>
      <c r="EY731" s="187"/>
      <c r="EZ731" s="187"/>
      <c r="FA731" s="187"/>
      <c r="FB731" s="187"/>
      <c r="FC731" s="187"/>
      <c r="FD731" s="187"/>
      <c r="FE731" s="187"/>
      <c r="FF731" s="187"/>
      <c r="FG731" s="187"/>
      <c r="FH731" s="187"/>
      <c r="FI731" s="187"/>
      <c r="FJ731" s="187"/>
      <c r="FK731" s="187"/>
      <c r="FL731" s="187"/>
      <c r="FM731" s="187"/>
      <c r="FN731" s="187"/>
      <c r="FO731" s="187"/>
      <c r="FP731" s="187"/>
      <c r="FQ731" s="187"/>
      <c r="FR731" s="187"/>
      <c r="FS731" s="187"/>
      <c r="FT731" s="187"/>
      <c r="FU731" s="187"/>
      <c r="FV731" s="187"/>
      <c r="FW731" s="187"/>
      <c r="FX731" s="187"/>
      <c r="FY731" s="187"/>
      <c r="FZ731" s="187"/>
      <c r="GA731" s="187"/>
      <c r="GB731" s="187"/>
      <c r="GC731" s="187"/>
      <c r="GD731" s="187"/>
      <c r="GE731" s="187"/>
      <c r="GF731" s="187"/>
      <c r="GG731" s="187"/>
      <c r="GH731" s="187"/>
      <c r="GI731" s="187"/>
      <c r="GJ731" s="187"/>
      <c r="GK731" s="187"/>
      <c r="GL731" s="187"/>
      <c r="GM731" s="187"/>
      <c r="GN731" s="187"/>
      <c r="GO731" s="187"/>
      <c r="GP731" s="187"/>
      <c r="GQ731" s="187"/>
      <c r="GR731" s="187"/>
      <c r="GS731" s="187"/>
      <c r="GT731" s="187"/>
      <c r="GU731" s="187"/>
      <c r="GV731" s="187"/>
      <c r="GW731" s="187"/>
      <c r="GX731" s="187"/>
      <c r="GY731" s="187"/>
      <c r="GZ731" s="187"/>
      <c r="HA731" s="187"/>
      <c r="HB731" s="187"/>
      <c r="HC731" s="187"/>
      <c r="HD731" s="187"/>
      <c r="HE731" s="187"/>
      <c r="HF731" s="187"/>
      <c r="HG731" s="187"/>
      <c r="HH731" s="187"/>
      <c r="HI731" s="187"/>
      <c r="HJ731" s="187"/>
      <c r="HK731" s="187"/>
      <c r="HL731" s="187"/>
      <c r="HM731" s="187"/>
      <c r="HN731" s="187"/>
      <c r="HO731" s="187"/>
      <c r="HP731" s="187"/>
      <c r="HQ731" s="187"/>
      <c r="HR731" s="187"/>
      <c r="HS731" s="187"/>
      <c r="HT731" s="187"/>
      <c r="HU731" s="187"/>
      <c r="HV731" s="187"/>
      <c r="HW731" s="187"/>
      <c r="HX731" s="187"/>
      <c r="HY731" s="187"/>
      <c r="HZ731" s="187"/>
      <c r="IA731" s="187"/>
      <c r="IB731" s="187"/>
    </row>
    <row r="732" spans="1:236" ht="13.15" customHeight="1">
      <c r="A732" s="412"/>
      <c r="C732" s="446"/>
      <c r="D732" s="193"/>
      <c r="E732" s="187"/>
      <c r="F732" s="187"/>
      <c r="G732" s="187"/>
      <c r="H732" s="187"/>
      <c r="I732" s="187"/>
      <c r="J732" s="187"/>
      <c r="K732" s="187"/>
      <c r="L732" s="187"/>
      <c r="M732" s="447"/>
      <c r="AA732" s="187"/>
      <c r="AB732" s="187"/>
      <c r="AC732" s="187"/>
      <c r="AD732" s="187"/>
      <c r="AE732" s="187"/>
      <c r="AF732" s="187"/>
      <c r="AG732" s="187"/>
      <c r="AH732" s="187"/>
      <c r="AI732" s="187"/>
      <c r="AJ732" s="187"/>
      <c r="AK732" s="187"/>
      <c r="AL732" s="187"/>
      <c r="AM732" s="187"/>
      <c r="AN732" s="187"/>
      <c r="AO732" s="187"/>
      <c r="AP732" s="187"/>
      <c r="AQ732" s="187"/>
      <c r="AR732" s="187"/>
      <c r="AS732" s="187"/>
      <c r="AT732" s="187"/>
      <c r="AU732" s="187"/>
      <c r="AV732" s="187"/>
      <c r="AW732" s="187"/>
      <c r="AX732" s="187"/>
      <c r="AY732" s="187"/>
      <c r="AZ732" s="187"/>
      <c r="BA732" s="187"/>
      <c r="BB732" s="187"/>
      <c r="BC732" s="187"/>
      <c r="BD732" s="187"/>
      <c r="BE732" s="187"/>
      <c r="BF732" s="187"/>
      <c r="BG732" s="187"/>
      <c r="BH732" s="187"/>
      <c r="BI732" s="187"/>
      <c r="BJ732" s="187"/>
      <c r="BK732" s="187"/>
      <c r="BL732" s="187"/>
      <c r="BM732" s="187"/>
      <c r="BN732" s="187"/>
      <c r="BO732" s="187"/>
      <c r="BP732" s="187"/>
      <c r="BQ732" s="187"/>
      <c r="BR732" s="187"/>
      <c r="BS732" s="187"/>
      <c r="BT732" s="187"/>
      <c r="BU732" s="187"/>
      <c r="BV732" s="187"/>
      <c r="BW732" s="187"/>
      <c r="BX732" s="187"/>
      <c r="BY732" s="187"/>
      <c r="BZ732" s="187"/>
      <c r="CA732" s="187"/>
      <c r="CB732" s="187"/>
      <c r="CC732" s="187"/>
      <c r="CD732" s="187"/>
      <c r="CE732" s="187"/>
      <c r="CF732" s="187"/>
      <c r="CG732" s="187"/>
      <c r="CH732" s="187"/>
      <c r="CI732" s="187"/>
      <c r="CJ732" s="187"/>
      <c r="CK732" s="187"/>
      <c r="CL732" s="187"/>
      <c r="CM732" s="187"/>
      <c r="CN732" s="187"/>
      <c r="CO732" s="187"/>
      <c r="CP732" s="187"/>
      <c r="CQ732" s="187"/>
      <c r="CR732" s="187"/>
      <c r="CS732" s="187"/>
      <c r="CT732" s="187"/>
      <c r="CU732" s="187"/>
      <c r="CV732" s="187"/>
      <c r="CW732" s="187"/>
      <c r="CX732" s="187"/>
      <c r="CY732" s="187"/>
      <c r="CZ732" s="187"/>
      <c r="DA732" s="187"/>
      <c r="DB732" s="187"/>
      <c r="DC732" s="187"/>
      <c r="DD732" s="187"/>
      <c r="DE732" s="187"/>
      <c r="DF732" s="187"/>
      <c r="DG732" s="187"/>
      <c r="DH732" s="187"/>
      <c r="DI732" s="187"/>
      <c r="DJ732" s="187"/>
      <c r="DK732" s="187"/>
      <c r="DL732" s="187"/>
      <c r="DM732" s="187"/>
      <c r="DN732" s="187"/>
      <c r="DO732" s="187"/>
      <c r="DP732" s="187"/>
      <c r="DQ732" s="187"/>
      <c r="DR732" s="187"/>
      <c r="DS732" s="187"/>
      <c r="DT732" s="187"/>
      <c r="DU732" s="187"/>
      <c r="DV732" s="187"/>
      <c r="DW732" s="187"/>
      <c r="DX732" s="187"/>
      <c r="DY732" s="187"/>
      <c r="DZ732" s="187"/>
      <c r="EA732" s="187"/>
      <c r="EB732" s="187"/>
      <c r="EC732" s="187"/>
      <c r="ED732" s="187"/>
      <c r="EE732" s="187"/>
      <c r="EF732" s="187"/>
      <c r="EG732" s="187"/>
      <c r="EH732" s="187"/>
      <c r="EI732" s="187"/>
      <c r="EJ732" s="187"/>
      <c r="EK732" s="187"/>
      <c r="EL732" s="187"/>
      <c r="EM732" s="187"/>
      <c r="EN732" s="187"/>
      <c r="EO732" s="187"/>
      <c r="EP732" s="187"/>
      <c r="EQ732" s="187"/>
      <c r="ER732" s="187"/>
      <c r="ES732" s="187"/>
      <c r="ET732" s="187"/>
      <c r="EU732" s="187"/>
      <c r="EV732" s="187"/>
      <c r="EW732" s="187"/>
      <c r="EX732" s="187"/>
      <c r="EY732" s="187"/>
      <c r="EZ732" s="187"/>
      <c r="FA732" s="187"/>
      <c r="FB732" s="187"/>
      <c r="FC732" s="187"/>
      <c r="FD732" s="187"/>
      <c r="FE732" s="187"/>
      <c r="FF732" s="187"/>
      <c r="FG732" s="187"/>
      <c r="FH732" s="187"/>
      <c r="FI732" s="187"/>
      <c r="FJ732" s="187"/>
      <c r="FK732" s="187"/>
      <c r="FL732" s="187"/>
      <c r="FM732" s="187"/>
      <c r="FN732" s="187"/>
      <c r="FO732" s="187"/>
      <c r="FP732" s="187"/>
      <c r="FQ732" s="187"/>
      <c r="FR732" s="187"/>
      <c r="FS732" s="187"/>
      <c r="FT732" s="187"/>
      <c r="FU732" s="187"/>
      <c r="FV732" s="187"/>
      <c r="FW732" s="187"/>
      <c r="FX732" s="187"/>
      <c r="FY732" s="187"/>
      <c r="FZ732" s="187"/>
      <c r="GA732" s="187"/>
      <c r="GB732" s="187"/>
      <c r="GC732" s="187"/>
      <c r="GD732" s="187"/>
      <c r="GE732" s="187"/>
      <c r="GF732" s="187"/>
      <c r="GG732" s="187"/>
      <c r="GH732" s="187"/>
      <c r="GI732" s="187"/>
      <c r="GJ732" s="187"/>
      <c r="GK732" s="187"/>
      <c r="GL732" s="187"/>
      <c r="GM732" s="187"/>
      <c r="GN732" s="187"/>
      <c r="GO732" s="187"/>
      <c r="GP732" s="187"/>
      <c r="GQ732" s="187"/>
      <c r="GR732" s="187"/>
      <c r="GS732" s="187"/>
      <c r="GT732" s="187"/>
      <c r="GU732" s="187"/>
      <c r="GV732" s="187"/>
      <c r="GW732" s="187"/>
      <c r="GX732" s="187"/>
      <c r="GY732" s="187"/>
      <c r="GZ732" s="187"/>
      <c r="HA732" s="187"/>
      <c r="HB732" s="187"/>
      <c r="HC732" s="187"/>
      <c r="HD732" s="187"/>
      <c r="HE732" s="187"/>
      <c r="HF732" s="187"/>
      <c r="HG732" s="187"/>
      <c r="HH732" s="187"/>
      <c r="HI732" s="187"/>
      <c r="HJ732" s="187"/>
      <c r="HK732" s="187"/>
      <c r="HL732" s="187"/>
      <c r="HM732" s="187"/>
      <c r="HN732" s="187"/>
      <c r="HO732" s="187"/>
      <c r="HP732" s="187"/>
      <c r="HQ732" s="187"/>
      <c r="HR732" s="187"/>
      <c r="HS732" s="187"/>
      <c r="HT732" s="187"/>
      <c r="HU732" s="187"/>
      <c r="HV732" s="187"/>
      <c r="HW732" s="187"/>
      <c r="HX732" s="187"/>
      <c r="HY732" s="187"/>
      <c r="HZ732" s="187"/>
      <c r="IA732" s="187"/>
      <c r="IB732" s="187"/>
    </row>
    <row r="733" spans="1:236" ht="13.15" customHeight="1">
      <c r="A733" s="412"/>
      <c r="C733" s="446"/>
      <c r="D733" s="193"/>
      <c r="E733" s="187"/>
      <c r="F733" s="187"/>
      <c r="G733" s="187"/>
      <c r="H733" s="187"/>
      <c r="I733" s="187"/>
      <c r="J733" s="187"/>
      <c r="K733" s="187"/>
      <c r="L733" s="187"/>
      <c r="M733" s="447"/>
      <c r="AA733" s="187"/>
      <c r="AB733" s="187"/>
      <c r="AC733" s="187"/>
      <c r="AD733" s="187"/>
      <c r="AE733" s="187"/>
      <c r="AF733" s="187"/>
      <c r="AG733" s="187"/>
      <c r="AH733" s="187"/>
      <c r="AI733" s="187"/>
      <c r="AJ733" s="187"/>
      <c r="AK733" s="187"/>
      <c r="AL733" s="187"/>
      <c r="AM733" s="187"/>
      <c r="AN733" s="187"/>
      <c r="AO733" s="187"/>
      <c r="AP733" s="187"/>
      <c r="AQ733" s="187"/>
      <c r="AR733" s="187"/>
      <c r="AS733" s="187"/>
      <c r="AT733" s="187"/>
      <c r="AU733" s="187"/>
      <c r="AV733" s="187"/>
      <c r="AW733" s="187"/>
      <c r="AX733" s="187"/>
      <c r="AY733" s="187"/>
      <c r="AZ733" s="187"/>
      <c r="BA733" s="187"/>
      <c r="BB733" s="187"/>
      <c r="BC733" s="187"/>
      <c r="BD733" s="187"/>
      <c r="BE733" s="187"/>
      <c r="BF733" s="187"/>
      <c r="BG733" s="187"/>
      <c r="BH733" s="187"/>
      <c r="BI733" s="187"/>
      <c r="BJ733" s="187"/>
      <c r="BK733" s="187"/>
      <c r="BL733" s="187"/>
      <c r="BM733" s="187"/>
      <c r="BN733" s="187"/>
      <c r="BO733" s="187"/>
      <c r="BP733" s="187"/>
      <c r="BQ733" s="187"/>
      <c r="BR733" s="187"/>
      <c r="BS733" s="187"/>
      <c r="BT733" s="187"/>
      <c r="BU733" s="187"/>
      <c r="BV733" s="187"/>
      <c r="BW733" s="187"/>
      <c r="BX733" s="187"/>
      <c r="BY733" s="187"/>
      <c r="BZ733" s="187"/>
      <c r="CA733" s="187"/>
      <c r="CB733" s="187"/>
      <c r="CC733" s="187"/>
      <c r="CD733" s="187"/>
      <c r="CE733" s="187"/>
      <c r="CF733" s="187"/>
      <c r="CG733" s="187"/>
      <c r="CH733" s="187"/>
      <c r="CI733" s="187"/>
      <c r="CJ733" s="187"/>
      <c r="CK733" s="187"/>
      <c r="CL733" s="187"/>
      <c r="CM733" s="187"/>
      <c r="CN733" s="187"/>
      <c r="CO733" s="187"/>
      <c r="CP733" s="187"/>
      <c r="CQ733" s="187"/>
      <c r="CR733" s="187"/>
      <c r="CS733" s="187"/>
      <c r="CT733" s="187"/>
      <c r="CU733" s="187"/>
      <c r="CV733" s="187"/>
      <c r="CW733" s="187"/>
      <c r="CX733" s="187"/>
      <c r="CY733" s="187"/>
      <c r="CZ733" s="187"/>
      <c r="DA733" s="187"/>
      <c r="DB733" s="187"/>
      <c r="DC733" s="187"/>
      <c r="DD733" s="187"/>
      <c r="DE733" s="187"/>
      <c r="DF733" s="187"/>
      <c r="DG733" s="187"/>
      <c r="DH733" s="187"/>
      <c r="DI733" s="187"/>
      <c r="DJ733" s="187"/>
      <c r="DK733" s="187"/>
      <c r="DL733" s="187"/>
      <c r="DM733" s="187"/>
      <c r="DN733" s="187"/>
      <c r="DO733" s="187"/>
      <c r="DP733" s="187"/>
      <c r="DQ733" s="187"/>
      <c r="DR733" s="187"/>
      <c r="DS733" s="187"/>
      <c r="DT733" s="187"/>
      <c r="DU733" s="187"/>
      <c r="DV733" s="187"/>
      <c r="DW733" s="187"/>
      <c r="DX733" s="187"/>
      <c r="DY733" s="187"/>
      <c r="DZ733" s="187"/>
      <c r="EA733" s="187"/>
      <c r="EB733" s="187"/>
      <c r="EC733" s="187"/>
      <c r="ED733" s="187"/>
      <c r="EE733" s="187"/>
      <c r="EF733" s="187"/>
      <c r="EG733" s="187"/>
      <c r="EH733" s="187"/>
      <c r="EI733" s="187"/>
      <c r="EJ733" s="187"/>
      <c r="EK733" s="187"/>
      <c r="EL733" s="187"/>
      <c r="EM733" s="187"/>
      <c r="EN733" s="187"/>
      <c r="EO733" s="187"/>
      <c r="EP733" s="187"/>
      <c r="EQ733" s="187"/>
      <c r="ER733" s="187"/>
      <c r="ES733" s="187"/>
      <c r="ET733" s="187"/>
      <c r="EU733" s="187"/>
      <c r="EV733" s="187"/>
      <c r="EW733" s="187"/>
      <c r="EX733" s="187"/>
      <c r="EY733" s="187"/>
      <c r="EZ733" s="187"/>
      <c r="FA733" s="187"/>
      <c r="FB733" s="187"/>
      <c r="FC733" s="187"/>
      <c r="FD733" s="187"/>
      <c r="FE733" s="187"/>
      <c r="FF733" s="187"/>
      <c r="FG733" s="187"/>
      <c r="FH733" s="187"/>
      <c r="FI733" s="187"/>
      <c r="FJ733" s="187"/>
      <c r="FK733" s="187"/>
      <c r="FL733" s="187"/>
      <c r="FM733" s="187"/>
      <c r="FN733" s="187"/>
      <c r="FO733" s="187"/>
      <c r="FP733" s="187"/>
      <c r="FQ733" s="187"/>
      <c r="FR733" s="187"/>
      <c r="FS733" s="187"/>
      <c r="FT733" s="187"/>
      <c r="FU733" s="187"/>
      <c r="FV733" s="187"/>
      <c r="FW733" s="187"/>
      <c r="FX733" s="187"/>
      <c r="FY733" s="187"/>
      <c r="FZ733" s="187"/>
      <c r="GA733" s="187"/>
      <c r="GB733" s="187"/>
      <c r="GC733" s="187"/>
      <c r="GD733" s="187"/>
      <c r="GE733" s="187"/>
      <c r="GF733" s="187"/>
      <c r="GG733" s="187"/>
      <c r="GH733" s="187"/>
      <c r="GI733" s="187"/>
      <c r="GJ733" s="187"/>
      <c r="GK733" s="187"/>
      <c r="GL733" s="187"/>
      <c r="GM733" s="187"/>
      <c r="GN733" s="187"/>
      <c r="GO733" s="187"/>
      <c r="GP733" s="187"/>
      <c r="GQ733" s="187"/>
      <c r="GR733" s="187"/>
      <c r="GS733" s="187"/>
      <c r="GT733" s="187"/>
      <c r="GU733" s="187"/>
      <c r="GV733" s="187"/>
      <c r="GW733" s="187"/>
      <c r="GX733" s="187"/>
      <c r="GY733" s="187"/>
      <c r="GZ733" s="187"/>
      <c r="HA733" s="187"/>
      <c r="HB733" s="187"/>
      <c r="HC733" s="187"/>
      <c r="HD733" s="187"/>
      <c r="HE733" s="187"/>
      <c r="HF733" s="187"/>
      <c r="HG733" s="187"/>
      <c r="HH733" s="187"/>
      <c r="HI733" s="187"/>
      <c r="HJ733" s="187"/>
      <c r="HK733" s="187"/>
      <c r="HL733" s="187"/>
      <c r="HM733" s="187"/>
      <c r="HN733" s="187"/>
      <c r="HO733" s="187"/>
      <c r="HP733" s="187"/>
      <c r="HQ733" s="187"/>
      <c r="HR733" s="187"/>
      <c r="HS733" s="187"/>
      <c r="HT733" s="187"/>
      <c r="HU733" s="187"/>
      <c r="HV733" s="187"/>
      <c r="HW733" s="187"/>
      <c r="HX733" s="187"/>
      <c r="HY733" s="187"/>
      <c r="HZ733" s="187"/>
      <c r="IA733" s="187"/>
      <c r="IB733" s="187"/>
    </row>
    <row r="734" spans="1:236" ht="13.15" customHeight="1">
      <c r="A734" s="412"/>
      <c r="C734" s="446"/>
      <c r="D734" s="193"/>
      <c r="E734" s="187"/>
      <c r="F734" s="187"/>
      <c r="G734" s="187"/>
      <c r="H734" s="187"/>
      <c r="I734" s="187"/>
      <c r="J734" s="187"/>
      <c r="K734" s="187"/>
      <c r="L734" s="187"/>
      <c r="M734" s="447"/>
      <c r="AA734" s="187"/>
      <c r="AB734" s="187"/>
      <c r="AC734" s="187"/>
      <c r="AD734" s="187"/>
      <c r="AE734" s="187"/>
      <c r="AF734" s="187"/>
      <c r="AG734" s="187"/>
      <c r="AH734" s="187"/>
      <c r="AI734" s="187"/>
      <c r="AJ734" s="187"/>
      <c r="AK734" s="187"/>
      <c r="AL734" s="187"/>
      <c r="AM734" s="187"/>
      <c r="AN734" s="187"/>
      <c r="AO734" s="187"/>
      <c r="AP734" s="187"/>
      <c r="AQ734" s="187"/>
      <c r="AR734" s="187"/>
      <c r="AS734" s="187"/>
      <c r="AT734" s="187"/>
      <c r="AU734" s="187"/>
      <c r="AV734" s="187"/>
      <c r="AW734" s="187"/>
      <c r="AX734" s="187"/>
      <c r="AY734" s="187"/>
      <c r="AZ734" s="187"/>
      <c r="BA734" s="187"/>
      <c r="BB734" s="187"/>
      <c r="BC734" s="187"/>
      <c r="BD734" s="187"/>
      <c r="BE734" s="187"/>
      <c r="BF734" s="187"/>
      <c r="BG734" s="187"/>
      <c r="BH734" s="187"/>
      <c r="BI734" s="187"/>
      <c r="BJ734" s="187"/>
      <c r="BK734" s="187"/>
      <c r="BL734" s="187"/>
      <c r="BM734" s="187"/>
      <c r="BN734" s="187"/>
      <c r="BO734" s="187"/>
      <c r="BP734" s="187"/>
      <c r="BQ734" s="187"/>
      <c r="BR734" s="187"/>
      <c r="BS734" s="187"/>
      <c r="BT734" s="187"/>
      <c r="BU734" s="187"/>
      <c r="BV734" s="187"/>
      <c r="BW734" s="187"/>
      <c r="BX734" s="187"/>
      <c r="BY734" s="187"/>
      <c r="BZ734" s="187"/>
      <c r="CA734" s="187"/>
      <c r="CB734" s="187"/>
      <c r="CC734" s="187"/>
      <c r="CD734" s="187"/>
      <c r="CE734" s="187"/>
      <c r="CF734" s="187"/>
      <c r="CG734" s="187"/>
      <c r="CH734" s="187"/>
      <c r="CI734" s="187"/>
      <c r="CJ734" s="187"/>
      <c r="CK734" s="187"/>
      <c r="CL734" s="187"/>
      <c r="CM734" s="187"/>
      <c r="CN734" s="187"/>
      <c r="CO734" s="187"/>
      <c r="CP734" s="187"/>
      <c r="CQ734" s="187"/>
      <c r="CR734" s="187"/>
      <c r="CS734" s="187"/>
      <c r="CT734" s="187"/>
      <c r="CU734" s="187"/>
      <c r="CV734" s="187"/>
      <c r="CW734" s="187"/>
      <c r="CX734" s="187"/>
      <c r="CY734" s="187"/>
      <c r="CZ734" s="187"/>
      <c r="DA734" s="187"/>
      <c r="DB734" s="187"/>
      <c r="DC734" s="187"/>
      <c r="DD734" s="187"/>
      <c r="DE734" s="187"/>
      <c r="DF734" s="187"/>
      <c r="DG734" s="187"/>
      <c r="DH734" s="187"/>
      <c r="DI734" s="187"/>
      <c r="DJ734" s="187"/>
      <c r="DK734" s="187"/>
      <c r="DL734" s="187"/>
      <c r="DM734" s="187"/>
      <c r="DN734" s="187"/>
      <c r="DO734" s="187"/>
      <c r="DP734" s="187"/>
      <c r="DQ734" s="187"/>
      <c r="DR734" s="187"/>
      <c r="DS734" s="187"/>
      <c r="DT734" s="187"/>
      <c r="DU734" s="187"/>
      <c r="DV734" s="187"/>
      <c r="DW734" s="187"/>
      <c r="DX734" s="187"/>
      <c r="DY734" s="187"/>
      <c r="DZ734" s="187"/>
      <c r="EA734" s="187"/>
      <c r="EB734" s="187"/>
      <c r="EC734" s="187"/>
      <c r="ED734" s="187"/>
      <c r="EE734" s="187"/>
      <c r="EF734" s="187"/>
      <c r="EG734" s="187"/>
      <c r="EH734" s="187"/>
      <c r="EI734" s="187"/>
      <c r="EJ734" s="187"/>
      <c r="EK734" s="187"/>
      <c r="EL734" s="187"/>
      <c r="EM734" s="187"/>
      <c r="EN734" s="187"/>
      <c r="EO734" s="187"/>
      <c r="EP734" s="187"/>
      <c r="EQ734" s="187"/>
      <c r="ER734" s="187"/>
      <c r="ES734" s="187"/>
      <c r="ET734" s="187"/>
      <c r="EU734" s="187"/>
      <c r="EV734" s="187"/>
      <c r="EW734" s="187"/>
      <c r="EX734" s="187"/>
      <c r="EY734" s="187"/>
      <c r="EZ734" s="187"/>
      <c r="FA734" s="187"/>
      <c r="FB734" s="187"/>
      <c r="FC734" s="187"/>
      <c r="FD734" s="187"/>
      <c r="FE734" s="187"/>
      <c r="FF734" s="187"/>
      <c r="FG734" s="187"/>
      <c r="FH734" s="187"/>
      <c r="FI734" s="187"/>
      <c r="FJ734" s="187"/>
      <c r="FK734" s="187"/>
      <c r="FL734" s="187"/>
      <c r="FM734" s="187"/>
      <c r="FN734" s="187"/>
      <c r="FO734" s="187"/>
      <c r="FP734" s="187"/>
      <c r="FQ734" s="187"/>
      <c r="FR734" s="187"/>
      <c r="FS734" s="187"/>
      <c r="FT734" s="187"/>
      <c r="FU734" s="187"/>
      <c r="FV734" s="187"/>
      <c r="FW734" s="187"/>
      <c r="FX734" s="187"/>
      <c r="FY734" s="187"/>
      <c r="FZ734" s="187"/>
      <c r="GA734" s="187"/>
      <c r="GB734" s="187"/>
      <c r="GC734" s="187"/>
      <c r="GD734" s="187"/>
      <c r="GE734" s="187"/>
      <c r="GF734" s="187"/>
      <c r="GG734" s="187"/>
      <c r="GH734" s="187"/>
      <c r="GI734" s="187"/>
      <c r="GJ734" s="187"/>
      <c r="GK734" s="187"/>
      <c r="GL734" s="187"/>
      <c r="GM734" s="187"/>
      <c r="GN734" s="187"/>
      <c r="GO734" s="187"/>
      <c r="GP734" s="187"/>
      <c r="GQ734" s="187"/>
      <c r="GR734" s="187"/>
      <c r="GS734" s="187"/>
      <c r="GT734" s="187"/>
      <c r="GU734" s="187"/>
      <c r="GV734" s="187"/>
      <c r="GW734" s="187"/>
      <c r="GX734" s="187"/>
      <c r="GY734" s="187"/>
      <c r="GZ734" s="187"/>
      <c r="HA734" s="187"/>
      <c r="HB734" s="187"/>
      <c r="HC734" s="187"/>
      <c r="HD734" s="187"/>
      <c r="HE734" s="187"/>
      <c r="HF734" s="187"/>
      <c r="HG734" s="187"/>
      <c r="HH734" s="187"/>
      <c r="HI734" s="187"/>
      <c r="HJ734" s="187"/>
      <c r="HK734" s="187"/>
      <c r="HL734" s="187"/>
      <c r="HM734" s="187"/>
      <c r="HN734" s="187"/>
      <c r="HO734" s="187"/>
      <c r="HP734" s="187"/>
      <c r="HQ734" s="187"/>
      <c r="HR734" s="187"/>
      <c r="HS734" s="187"/>
      <c r="HT734" s="187"/>
      <c r="HU734" s="187"/>
      <c r="HV734" s="187"/>
      <c r="HW734" s="187"/>
      <c r="HX734" s="187"/>
      <c r="HY734" s="187"/>
      <c r="HZ734" s="187"/>
      <c r="IA734" s="187"/>
      <c r="IB734" s="187"/>
    </row>
    <row r="735" spans="1:236" ht="13.15" customHeight="1">
      <c r="A735" s="412"/>
      <c r="C735" s="446"/>
      <c r="D735" s="193"/>
      <c r="E735" s="187"/>
      <c r="F735" s="187"/>
      <c r="G735" s="187"/>
      <c r="H735" s="187"/>
      <c r="I735" s="187"/>
      <c r="J735" s="187"/>
      <c r="K735" s="187"/>
      <c r="L735" s="187"/>
      <c r="M735" s="447"/>
      <c r="AA735" s="187"/>
      <c r="AB735" s="187"/>
      <c r="AC735" s="187"/>
      <c r="AD735" s="187"/>
      <c r="AE735" s="187"/>
      <c r="AF735" s="187"/>
      <c r="AG735" s="187"/>
      <c r="AH735" s="187"/>
      <c r="AI735" s="187"/>
      <c r="AJ735" s="187"/>
      <c r="AK735" s="187"/>
      <c r="AL735" s="187"/>
      <c r="AM735" s="187"/>
      <c r="AN735" s="187"/>
      <c r="AO735" s="187"/>
      <c r="AP735" s="187"/>
      <c r="AQ735" s="187"/>
      <c r="AR735" s="187"/>
      <c r="AS735" s="187"/>
      <c r="AT735" s="187"/>
      <c r="AU735" s="187"/>
      <c r="AV735" s="187"/>
      <c r="AW735" s="187"/>
      <c r="AX735" s="187"/>
      <c r="AY735" s="187"/>
      <c r="AZ735" s="187"/>
      <c r="BA735" s="187"/>
      <c r="BB735" s="187"/>
      <c r="BC735" s="187"/>
      <c r="BD735" s="187"/>
      <c r="BE735" s="187"/>
      <c r="BF735" s="187"/>
      <c r="BG735" s="187"/>
      <c r="BH735" s="187"/>
      <c r="BI735" s="187"/>
      <c r="BJ735" s="187"/>
      <c r="BK735" s="187"/>
      <c r="BL735" s="187"/>
      <c r="BM735" s="187"/>
      <c r="BN735" s="187"/>
      <c r="BO735" s="187"/>
      <c r="BP735" s="187"/>
      <c r="BQ735" s="187"/>
      <c r="BR735" s="187"/>
      <c r="BS735" s="187"/>
      <c r="BT735" s="187"/>
      <c r="BU735" s="187"/>
      <c r="BV735" s="187"/>
      <c r="BW735" s="187"/>
      <c r="BX735" s="187"/>
      <c r="BY735" s="187"/>
      <c r="BZ735" s="187"/>
      <c r="CA735" s="187"/>
      <c r="CB735" s="187"/>
      <c r="CC735" s="187"/>
      <c r="CD735" s="187"/>
      <c r="CE735" s="187"/>
      <c r="CF735" s="187"/>
      <c r="CG735" s="187"/>
      <c r="CH735" s="187"/>
      <c r="CI735" s="187"/>
      <c r="CJ735" s="187"/>
      <c r="CK735" s="187"/>
      <c r="CL735" s="187"/>
      <c r="CM735" s="187"/>
      <c r="CN735" s="187"/>
      <c r="CO735" s="187"/>
      <c r="CP735" s="187"/>
      <c r="CQ735" s="187"/>
      <c r="CR735" s="187"/>
      <c r="CS735" s="187"/>
      <c r="CT735" s="187"/>
      <c r="CU735" s="187"/>
      <c r="CV735" s="187"/>
      <c r="CW735" s="187"/>
      <c r="CX735" s="187"/>
      <c r="CY735" s="187"/>
      <c r="CZ735" s="187"/>
      <c r="DA735" s="187"/>
      <c r="DB735" s="187"/>
      <c r="DC735" s="187"/>
      <c r="DD735" s="187"/>
      <c r="DE735" s="187"/>
      <c r="DF735" s="187"/>
      <c r="DG735" s="187"/>
      <c r="DH735" s="187"/>
      <c r="DI735" s="187"/>
      <c r="DJ735" s="187"/>
      <c r="DK735" s="187"/>
      <c r="DL735" s="187"/>
      <c r="DM735" s="187"/>
      <c r="DN735" s="187"/>
      <c r="DO735" s="187"/>
      <c r="DP735" s="187"/>
      <c r="DQ735" s="187"/>
      <c r="DR735" s="187"/>
      <c r="DS735" s="187"/>
      <c r="DT735" s="187"/>
      <c r="DU735" s="187"/>
      <c r="DV735" s="187"/>
      <c r="DW735" s="187"/>
      <c r="DX735" s="187"/>
      <c r="DY735" s="187"/>
      <c r="DZ735" s="187"/>
      <c r="EA735" s="187"/>
      <c r="EB735" s="187"/>
      <c r="EC735" s="187"/>
      <c r="ED735" s="187"/>
      <c r="EE735" s="187"/>
      <c r="EF735" s="187"/>
      <c r="EG735" s="187"/>
      <c r="EH735" s="187"/>
      <c r="EI735" s="187"/>
      <c r="EJ735" s="187"/>
      <c r="EK735" s="187"/>
      <c r="EL735" s="187"/>
      <c r="EM735" s="187"/>
      <c r="EN735" s="187"/>
      <c r="EO735" s="187"/>
      <c r="EP735" s="187"/>
      <c r="EQ735" s="187"/>
      <c r="ER735" s="187"/>
      <c r="ES735" s="187"/>
      <c r="ET735" s="187"/>
      <c r="EU735" s="187"/>
      <c r="EV735" s="187"/>
      <c r="EW735" s="187"/>
      <c r="EX735" s="187"/>
      <c r="EY735" s="187"/>
      <c r="EZ735" s="187"/>
      <c r="FA735" s="187"/>
      <c r="FB735" s="187"/>
      <c r="FC735" s="187"/>
      <c r="FD735" s="187"/>
      <c r="FE735" s="187"/>
      <c r="FF735" s="187"/>
      <c r="FG735" s="187"/>
      <c r="FH735" s="187"/>
      <c r="FI735" s="187"/>
      <c r="FJ735" s="187"/>
      <c r="FK735" s="187"/>
      <c r="FL735" s="187"/>
      <c r="FM735" s="187"/>
      <c r="FN735" s="187"/>
      <c r="FO735" s="187"/>
      <c r="FP735" s="187"/>
      <c r="FQ735" s="187"/>
      <c r="FR735" s="187"/>
      <c r="FS735" s="187"/>
      <c r="FT735" s="187"/>
      <c r="FU735" s="187"/>
      <c r="FV735" s="187"/>
      <c r="FW735" s="187"/>
      <c r="FX735" s="187"/>
      <c r="FY735" s="187"/>
      <c r="FZ735" s="187"/>
      <c r="GA735" s="187"/>
      <c r="GB735" s="187"/>
      <c r="GC735" s="187"/>
      <c r="GD735" s="187"/>
      <c r="GE735" s="187"/>
      <c r="GF735" s="187"/>
      <c r="GG735" s="187"/>
      <c r="GH735" s="187"/>
      <c r="GI735" s="187"/>
      <c r="GJ735" s="187"/>
      <c r="GK735" s="187"/>
      <c r="GL735" s="187"/>
      <c r="GM735" s="187"/>
      <c r="GN735" s="187"/>
      <c r="GO735" s="187"/>
      <c r="GP735" s="187"/>
      <c r="GQ735" s="187"/>
      <c r="GR735" s="187"/>
      <c r="GS735" s="187"/>
      <c r="GT735" s="187"/>
      <c r="GU735" s="187"/>
      <c r="GV735" s="187"/>
      <c r="GW735" s="187"/>
      <c r="GX735" s="187"/>
      <c r="GY735" s="187"/>
      <c r="GZ735" s="187"/>
      <c r="HA735" s="187"/>
      <c r="HB735" s="187"/>
      <c r="HC735" s="187"/>
      <c r="HD735" s="187"/>
      <c r="HE735" s="187"/>
      <c r="HF735" s="187"/>
      <c r="HG735" s="187"/>
      <c r="HH735" s="187"/>
      <c r="HI735" s="187"/>
      <c r="HJ735" s="187"/>
      <c r="HK735" s="187"/>
      <c r="HL735" s="187"/>
      <c r="HM735" s="187"/>
      <c r="HN735" s="187"/>
      <c r="HO735" s="187"/>
      <c r="HP735" s="187"/>
      <c r="HQ735" s="187"/>
      <c r="HR735" s="187"/>
      <c r="HS735" s="187"/>
      <c r="HT735" s="187"/>
      <c r="HU735" s="187"/>
      <c r="HV735" s="187"/>
      <c r="HW735" s="187"/>
      <c r="HX735" s="187"/>
      <c r="HY735" s="187"/>
      <c r="HZ735" s="187"/>
      <c r="IA735" s="187"/>
      <c r="IB735" s="187"/>
    </row>
    <row r="736" spans="1:236" ht="13.15" customHeight="1">
      <c r="A736" s="412"/>
      <c r="C736" s="446"/>
      <c r="D736" s="193"/>
      <c r="E736" s="187"/>
      <c r="F736" s="187"/>
      <c r="G736" s="187"/>
      <c r="H736" s="187"/>
      <c r="I736" s="187"/>
      <c r="J736" s="187"/>
      <c r="K736" s="187"/>
      <c r="L736" s="187"/>
      <c r="M736" s="447"/>
      <c r="AA736" s="187"/>
      <c r="AB736" s="187"/>
      <c r="AC736" s="187"/>
      <c r="AD736" s="187"/>
      <c r="AE736" s="187"/>
      <c r="AF736" s="187"/>
      <c r="AG736" s="187"/>
      <c r="AH736" s="187"/>
      <c r="AI736" s="187"/>
      <c r="AJ736" s="187"/>
      <c r="AK736" s="187"/>
      <c r="AL736" s="187"/>
      <c r="AM736" s="187"/>
      <c r="AN736" s="187"/>
      <c r="AO736" s="187"/>
      <c r="AP736" s="187"/>
      <c r="AQ736" s="187"/>
      <c r="AR736" s="187"/>
      <c r="AS736" s="187"/>
      <c r="AT736" s="187"/>
      <c r="AU736" s="187"/>
      <c r="AV736" s="187"/>
      <c r="AW736" s="187"/>
      <c r="AX736" s="187"/>
      <c r="AY736" s="187"/>
      <c r="AZ736" s="187"/>
      <c r="BA736" s="187"/>
      <c r="BB736" s="187"/>
      <c r="BC736" s="187"/>
      <c r="BD736" s="187"/>
      <c r="BE736" s="187"/>
      <c r="BF736" s="187"/>
      <c r="BG736" s="187"/>
      <c r="BH736" s="187"/>
      <c r="BI736" s="187"/>
      <c r="BJ736" s="187"/>
      <c r="BK736" s="187"/>
      <c r="BL736" s="187"/>
      <c r="BM736" s="187"/>
      <c r="BN736" s="187"/>
      <c r="BO736" s="187"/>
      <c r="BP736" s="187"/>
      <c r="BQ736" s="187"/>
      <c r="BR736" s="187"/>
      <c r="BS736" s="187"/>
      <c r="BT736" s="187"/>
      <c r="BU736" s="187"/>
      <c r="BV736" s="187"/>
      <c r="BW736" s="187"/>
      <c r="BX736" s="187"/>
      <c r="BY736" s="187"/>
      <c r="BZ736" s="187"/>
      <c r="CA736" s="187"/>
      <c r="CB736" s="187"/>
      <c r="CC736" s="187"/>
      <c r="CD736" s="187"/>
      <c r="CE736" s="187"/>
      <c r="CF736" s="187"/>
      <c r="CG736" s="187"/>
      <c r="CH736" s="187"/>
      <c r="CI736" s="187"/>
      <c r="CJ736" s="187"/>
      <c r="CK736" s="187"/>
      <c r="CL736" s="187"/>
      <c r="CM736" s="187"/>
      <c r="CN736" s="187"/>
      <c r="CO736" s="187"/>
      <c r="CP736" s="187"/>
      <c r="CQ736" s="187"/>
      <c r="CR736" s="187"/>
      <c r="CS736" s="187"/>
      <c r="CT736" s="187"/>
      <c r="CU736" s="187"/>
      <c r="CV736" s="187"/>
      <c r="CW736" s="187"/>
      <c r="CX736" s="187"/>
      <c r="CY736" s="187"/>
      <c r="CZ736" s="187"/>
      <c r="DA736" s="187"/>
      <c r="DB736" s="187"/>
      <c r="DC736" s="187"/>
      <c r="DD736" s="187"/>
      <c r="DE736" s="187"/>
      <c r="DF736" s="187"/>
      <c r="DG736" s="187"/>
      <c r="DH736" s="187"/>
      <c r="DI736" s="187"/>
      <c r="DJ736" s="187"/>
      <c r="DK736" s="187"/>
      <c r="DL736" s="187"/>
      <c r="DM736" s="187"/>
      <c r="DN736" s="187"/>
      <c r="DO736" s="187"/>
      <c r="DP736" s="187"/>
      <c r="DQ736" s="187"/>
      <c r="DR736" s="187"/>
      <c r="DS736" s="187"/>
      <c r="DT736" s="187"/>
      <c r="DU736" s="187"/>
      <c r="DV736" s="187"/>
      <c r="DW736" s="187"/>
      <c r="DX736" s="187"/>
      <c r="DY736" s="187"/>
      <c r="DZ736" s="187"/>
      <c r="EA736" s="187"/>
      <c r="EB736" s="187"/>
      <c r="EC736" s="187"/>
      <c r="ED736" s="187"/>
      <c r="EE736" s="187"/>
      <c r="EF736" s="187"/>
      <c r="EG736" s="187"/>
      <c r="EH736" s="187"/>
      <c r="EI736" s="187"/>
      <c r="EJ736" s="187"/>
      <c r="EK736" s="187"/>
      <c r="EL736" s="187"/>
      <c r="EM736" s="187"/>
      <c r="EN736" s="187"/>
      <c r="EO736" s="187"/>
      <c r="EP736" s="187"/>
      <c r="EQ736" s="187"/>
      <c r="ER736" s="187"/>
      <c r="ES736" s="187"/>
      <c r="ET736" s="187"/>
      <c r="EU736" s="187"/>
      <c r="EV736" s="187"/>
      <c r="EW736" s="187"/>
      <c r="EX736" s="187"/>
      <c r="EY736" s="187"/>
      <c r="EZ736" s="187"/>
      <c r="FA736" s="187"/>
      <c r="FB736" s="187"/>
      <c r="FC736" s="187"/>
      <c r="FD736" s="187"/>
      <c r="FE736" s="187"/>
      <c r="FF736" s="187"/>
      <c r="FG736" s="187"/>
      <c r="FH736" s="187"/>
      <c r="FI736" s="187"/>
      <c r="FJ736" s="187"/>
      <c r="FK736" s="187"/>
      <c r="FL736" s="187"/>
      <c r="FM736" s="187"/>
      <c r="FN736" s="187"/>
      <c r="FO736" s="187"/>
      <c r="FP736" s="187"/>
      <c r="FQ736" s="187"/>
      <c r="FR736" s="187"/>
      <c r="FS736" s="187"/>
      <c r="FT736" s="187"/>
      <c r="FU736" s="187"/>
      <c r="FV736" s="187"/>
      <c r="FW736" s="187"/>
      <c r="FX736" s="187"/>
      <c r="FY736" s="187"/>
      <c r="FZ736" s="187"/>
      <c r="GA736" s="187"/>
      <c r="GB736" s="187"/>
      <c r="GC736" s="187"/>
      <c r="GD736" s="187"/>
      <c r="GE736" s="187"/>
      <c r="GF736" s="187"/>
      <c r="GG736" s="187"/>
      <c r="GH736" s="187"/>
      <c r="GI736" s="187"/>
      <c r="GJ736" s="187"/>
      <c r="GK736" s="187"/>
      <c r="GL736" s="187"/>
      <c r="GM736" s="187"/>
      <c r="GN736" s="187"/>
      <c r="GO736" s="187"/>
      <c r="GP736" s="187"/>
      <c r="GQ736" s="187"/>
      <c r="GR736" s="187"/>
      <c r="GS736" s="187"/>
      <c r="GT736" s="187"/>
      <c r="GU736" s="187"/>
      <c r="GV736" s="187"/>
      <c r="GW736" s="187"/>
      <c r="GX736" s="187"/>
      <c r="GY736" s="187"/>
      <c r="GZ736" s="187"/>
      <c r="HA736" s="187"/>
      <c r="HB736" s="187"/>
      <c r="HC736" s="187"/>
      <c r="HD736" s="187"/>
      <c r="HE736" s="187"/>
      <c r="HF736" s="187"/>
      <c r="HG736" s="187"/>
      <c r="HH736" s="187"/>
      <c r="HI736" s="187"/>
      <c r="HJ736" s="187"/>
      <c r="HK736" s="187"/>
      <c r="HL736" s="187"/>
      <c r="HM736" s="187"/>
      <c r="HN736" s="187"/>
      <c r="HO736" s="187"/>
      <c r="HP736" s="187"/>
      <c r="HQ736" s="187"/>
      <c r="HR736" s="187"/>
      <c r="HS736" s="187"/>
      <c r="HT736" s="187"/>
      <c r="HU736" s="187"/>
      <c r="HV736" s="187"/>
      <c r="HW736" s="187"/>
      <c r="HX736" s="187"/>
      <c r="HY736" s="187"/>
      <c r="HZ736" s="187"/>
      <c r="IA736" s="187"/>
      <c r="IB736" s="187"/>
    </row>
    <row r="737" spans="1:236" ht="13.15" customHeight="1">
      <c r="A737" s="412"/>
      <c r="C737" s="446"/>
      <c r="D737" s="193"/>
      <c r="E737" s="187"/>
      <c r="F737" s="187"/>
      <c r="G737" s="187"/>
      <c r="H737" s="187"/>
      <c r="I737" s="187"/>
      <c r="J737" s="187"/>
      <c r="K737" s="187"/>
      <c r="L737" s="187"/>
      <c r="M737" s="447"/>
      <c r="AA737" s="187"/>
      <c r="AB737" s="187"/>
      <c r="AC737" s="187"/>
      <c r="AD737" s="187"/>
      <c r="AE737" s="187"/>
      <c r="AF737" s="187"/>
      <c r="AG737" s="187"/>
      <c r="AH737" s="187"/>
      <c r="AI737" s="187"/>
      <c r="AJ737" s="187"/>
      <c r="AK737" s="187"/>
      <c r="AL737" s="187"/>
      <c r="AM737" s="187"/>
      <c r="AN737" s="187"/>
      <c r="AO737" s="187"/>
      <c r="AP737" s="187"/>
      <c r="AQ737" s="187"/>
      <c r="AR737" s="187"/>
      <c r="AS737" s="187"/>
      <c r="AT737" s="187"/>
      <c r="AU737" s="187"/>
      <c r="AV737" s="187"/>
      <c r="AW737" s="187"/>
      <c r="AX737" s="187"/>
      <c r="AY737" s="187"/>
      <c r="AZ737" s="187"/>
      <c r="BA737" s="187"/>
      <c r="BB737" s="187"/>
      <c r="BC737" s="187"/>
      <c r="BD737" s="187"/>
      <c r="BE737" s="187"/>
      <c r="BF737" s="187"/>
      <c r="BG737" s="187"/>
      <c r="BH737" s="187"/>
      <c r="BI737" s="187"/>
      <c r="BJ737" s="187"/>
      <c r="BK737" s="187"/>
      <c r="BL737" s="187"/>
      <c r="BM737" s="187"/>
      <c r="BN737" s="187"/>
      <c r="BO737" s="187"/>
      <c r="BP737" s="187"/>
      <c r="BQ737" s="187"/>
      <c r="BR737" s="187"/>
      <c r="BS737" s="187"/>
      <c r="BT737" s="187"/>
      <c r="BU737" s="187"/>
      <c r="BV737" s="187"/>
      <c r="BW737" s="187"/>
      <c r="BX737" s="187"/>
      <c r="BY737" s="187"/>
      <c r="BZ737" s="187"/>
      <c r="CA737" s="187"/>
      <c r="CB737" s="187"/>
      <c r="CC737" s="187"/>
      <c r="CD737" s="187"/>
      <c r="CE737" s="187"/>
      <c r="CF737" s="187"/>
      <c r="CG737" s="187"/>
      <c r="CH737" s="187"/>
      <c r="CI737" s="187"/>
      <c r="CJ737" s="187"/>
      <c r="CK737" s="187"/>
      <c r="CL737" s="187"/>
      <c r="CM737" s="187"/>
      <c r="CN737" s="187"/>
      <c r="CO737" s="187"/>
      <c r="CP737" s="187"/>
      <c r="CQ737" s="187"/>
      <c r="CR737" s="187"/>
      <c r="CS737" s="187"/>
      <c r="CT737" s="187"/>
      <c r="CU737" s="187"/>
      <c r="CV737" s="187"/>
      <c r="CW737" s="187"/>
      <c r="CX737" s="187"/>
      <c r="CY737" s="187"/>
      <c r="CZ737" s="187"/>
      <c r="DA737" s="187"/>
      <c r="DB737" s="187"/>
      <c r="DC737" s="187"/>
      <c r="DD737" s="187"/>
      <c r="DE737" s="187"/>
      <c r="DF737" s="187"/>
      <c r="DG737" s="187"/>
      <c r="DH737" s="187"/>
      <c r="DI737" s="187"/>
      <c r="DJ737" s="187"/>
      <c r="DK737" s="187"/>
      <c r="DL737" s="187"/>
      <c r="DM737" s="187"/>
      <c r="DN737" s="187"/>
      <c r="DO737" s="187"/>
      <c r="DP737" s="187"/>
      <c r="DQ737" s="187"/>
      <c r="DR737" s="187"/>
      <c r="DS737" s="187"/>
      <c r="DT737" s="187"/>
      <c r="DU737" s="187"/>
      <c r="DV737" s="187"/>
      <c r="DW737" s="187"/>
      <c r="DX737" s="187"/>
      <c r="DY737" s="187"/>
      <c r="DZ737" s="187"/>
      <c r="EA737" s="187"/>
      <c r="EB737" s="187"/>
      <c r="EC737" s="187"/>
      <c r="ED737" s="187"/>
      <c r="EE737" s="187"/>
      <c r="EF737" s="187"/>
      <c r="EG737" s="187"/>
      <c r="EH737" s="187"/>
      <c r="EI737" s="187"/>
      <c r="EJ737" s="187"/>
      <c r="EK737" s="187"/>
      <c r="EL737" s="187"/>
      <c r="EM737" s="187"/>
      <c r="EN737" s="187"/>
      <c r="EO737" s="187"/>
      <c r="EP737" s="187"/>
      <c r="EQ737" s="187"/>
      <c r="ER737" s="187"/>
      <c r="ES737" s="187"/>
      <c r="ET737" s="187"/>
      <c r="EU737" s="187"/>
      <c r="EV737" s="187"/>
      <c r="EW737" s="187"/>
      <c r="EX737" s="187"/>
      <c r="EY737" s="187"/>
      <c r="EZ737" s="187"/>
      <c r="FA737" s="187"/>
      <c r="FB737" s="187"/>
      <c r="FC737" s="187"/>
      <c r="FD737" s="187"/>
      <c r="FE737" s="187"/>
      <c r="FF737" s="187"/>
      <c r="FG737" s="187"/>
      <c r="FH737" s="187"/>
      <c r="FI737" s="187"/>
      <c r="FJ737" s="187"/>
      <c r="FK737" s="187"/>
      <c r="FL737" s="187"/>
      <c r="FM737" s="187"/>
      <c r="FN737" s="187"/>
      <c r="FO737" s="187"/>
      <c r="FP737" s="187"/>
      <c r="FQ737" s="187"/>
      <c r="FR737" s="187"/>
      <c r="FS737" s="187"/>
      <c r="FT737" s="187"/>
      <c r="FU737" s="187"/>
      <c r="FV737" s="187"/>
      <c r="FW737" s="187"/>
      <c r="FX737" s="187"/>
      <c r="FY737" s="187"/>
      <c r="FZ737" s="187"/>
      <c r="GA737" s="187"/>
      <c r="GB737" s="187"/>
      <c r="GC737" s="187"/>
      <c r="GD737" s="187"/>
      <c r="GE737" s="187"/>
      <c r="GF737" s="187"/>
      <c r="GG737" s="187"/>
      <c r="GH737" s="187"/>
      <c r="GI737" s="187"/>
      <c r="GJ737" s="187"/>
      <c r="GK737" s="187"/>
      <c r="GL737" s="187"/>
      <c r="GM737" s="187"/>
      <c r="GN737" s="187"/>
      <c r="GO737" s="187"/>
      <c r="GP737" s="187"/>
      <c r="GQ737" s="187"/>
      <c r="GR737" s="187"/>
      <c r="GS737" s="187"/>
      <c r="GT737" s="187"/>
      <c r="GU737" s="187"/>
      <c r="GV737" s="187"/>
      <c r="GW737" s="187"/>
      <c r="GX737" s="187"/>
      <c r="GY737" s="187"/>
      <c r="GZ737" s="187"/>
      <c r="HA737" s="187"/>
      <c r="HB737" s="187"/>
      <c r="HC737" s="187"/>
      <c r="HD737" s="187"/>
      <c r="HE737" s="187"/>
      <c r="HF737" s="187"/>
      <c r="HG737" s="187"/>
      <c r="HH737" s="187"/>
      <c r="HI737" s="187"/>
      <c r="HJ737" s="187"/>
      <c r="HK737" s="187"/>
      <c r="HL737" s="187"/>
      <c r="HM737" s="187"/>
      <c r="HN737" s="187"/>
      <c r="HO737" s="187"/>
      <c r="HP737" s="187"/>
      <c r="HQ737" s="187"/>
      <c r="HR737" s="187"/>
      <c r="HS737" s="187"/>
      <c r="HT737" s="187"/>
      <c r="HU737" s="187"/>
      <c r="HV737" s="187"/>
      <c r="HW737" s="187"/>
      <c r="HX737" s="187"/>
      <c r="HY737" s="187"/>
      <c r="HZ737" s="187"/>
      <c r="IA737" s="187"/>
      <c r="IB737" s="187"/>
    </row>
    <row r="738" spans="1:236" ht="13.15" customHeight="1">
      <c r="A738" s="412"/>
      <c r="C738" s="446"/>
      <c r="D738" s="193"/>
      <c r="E738" s="187"/>
      <c r="F738" s="187"/>
      <c r="G738" s="187"/>
      <c r="H738" s="187"/>
      <c r="I738" s="187"/>
      <c r="J738" s="187"/>
      <c r="K738" s="187"/>
      <c r="L738" s="187"/>
      <c r="M738" s="447"/>
      <c r="AA738" s="187"/>
      <c r="AB738" s="187"/>
      <c r="AC738" s="187"/>
      <c r="AD738" s="187"/>
      <c r="AE738" s="187"/>
      <c r="AF738" s="187"/>
      <c r="AG738" s="187"/>
      <c r="AH738" s="187"/>
      <c r="AI738" s="187"/>
      <c r="AJ738" s="187"/>
      <c r="AK738" s="187"/>
      <c r="AL738" s="187"/>
      <c r="AM738" s="187"/>
      <c r="AN738" s="187"/>
      <c r="AO738" s="187"/>
      <c r="AP738" s="187"/>
      <c r="AQ738" s="187"/>
      <c r="AR738" s="187"/>
      <c r="AS738" s="187"/>
      <c r="AT738" s="187"/>
      <c r="AU738" s="187"/>
      <c r="AV738" s="187"/>
      <c r="AW738" s="187"/>
      <c r="AX738" s="187"/>
      <c r="AY738" s="187"/>
      <c r="AZ738" s="187"/>
      <c r="BA738" s="187"/>
      <c r="BB738" s="187"/>
      <c r="BC738" s="187"/>
      <c r="BD738" s="187"/>
      <c r="BE738" s="187"/>
      <c r="BF738" s="187"/>
      <c r="BG738" s="187"/>
      <c r="BH738" s="187"/>
      <c r="BI738" s="187"/>
      <c r="BJ738" s="187"/>
      <c r="BK738" s="187"/>
      <c r="BL738" s="187"/>
      <c r="BM738" s="187"/>
      <c r="BN738" s="187"/>
      <c r="BO738" s="187"/>
      <c r="BP738" s="187"/>
      <c r="BQ738" s="187"/>
      <c r="BR738" s="187"/>
      <c r="BS738" s="187"/>
      <c r="BT738" s="187"/>
      <c r="BU738" s="187"/>
      <c r="BV738" s="187"/>
      <c r="BW738" s="187"/>
      <c r="BX738" s="187"/>
      <c r="BY738" s="187"/>
      <c r="BZ738" s="187"/>
      <c r="CA738" s="187"/>
      <c r="CB738" s="187"/>
      <c r="CC738" s="187"/>
      <c r="CD738" s="187"/>
      <c r="CE738" s="187"/>
      <c r="CF738" s="187"/>
      <c r="CG738" s="187"/>
      <c r="CH738" s="187"/>
      <c r="CI738" s="187"/>
      <c r="CJ738" s="187"/>
      <c r="CK738" s="187"/>
      <c r="CL738" s="187"/>
      <c r="CM738" s="187"/>
      <c r="CN738" s="187"/>
      <c r="CO738" s="187"/>
      <c r="CP738" s="187"/>
      <c r="CQ738" s="187"/>
      <c r="CR738" s="187"/>
      <c r="CS738" s="187"/>
      <c r="CT738" s="187"/>
      <c r="CU738" s="187"/>
      <c r="CV738" s="187"/>
      <c r="CW738" s="187"/>
      <c r="CX738" s="187"/>
      <c r="CY738" s="187"/>
      <c r="CZ738" s="187"/>
      <c r="DA738" s="187"/>
      <c r="DB738" s="187"/>
      <c r="DC738" s="187"/>
      <c r="DD738" s="187"/>
      <c r="DE738" s="187"/>
      <c r="DF738" s="187"/>
      <c r="DG738" s="187"/>
      <c r="DH738" s="187"/>
      <c r="DI738" s="187"/>
      <c r="DJ738" s="187"/>
      <c r="DK738" s="187"/>
      <c r="DL738" s="187"/>
      <c r="DM738" s="187"/>
      <c r="DN738" s="187"/>
      <c r="DO738" s="187"/>
      <c r="DP738" s="187"/>
      <c r="DQ738" s="187"/>
      <c r="DR738" s="187"/>
      <c r="DS738" s="187"/>
      <c r="DT738" s="187"/>
      <c r="DU738" s="187"/>
      <c r="DV738" s="187"/>
      <c r="DW738" s="187"/>
      <c r="DX738" s="187"/>
      <c r="DY738" s="187"/>
      <c r="DZ738" s="187"/>
      <c r="EA738" s="187"/>
      <c r="EB738" s="187"/>
      <c r="EC738" s="187"/>
      <c r="ED738" s="187"/>
      <c r="EE738" s="187"/>
      <c r="EF738" s="187"/>
      <c r="EG738" s="187"/>
      <c r="EH738" s="187"/>
      <c r="EI738" s="187"/>
      <c r="EJ738" s="187"/>
      <c r="EK738" s="187"/>
      <c r="EL738" s="187"/>
      <c r="EM738" s="187"/>
      <c r="EN738" s="187"/>
      <c r="EO738" s="187"/>
      <c r="EP738" s="187"/>
      <c r="EQ738" s="187"/>
      <c r="ER738" s="187"/>
      <c r="ES738" s="187"/>
      <c r="ET738" s="187"/>
      <c r="EU738" s="187"/>
      <c r="EV738" s="187"/>
      <c r="EW738" s="187"/>
      <c r="EX738" s="187"/>
      <c r="EY738" s="187"/>
      <c r="EZ738" s="187"/>
      <c r="FA738" s="187"/>
      <c r="FB738" s="187"/>
      <c r="FC738" s="187"/>
      <c r="FD738" s="187"/>
      <c r="FE738" s="187"/>
      <c r="FF738" s="187"/>
      <c r="FG738" s="187"/>
      <c r="FH738" s="187"/>
      <c r="FI738" s="187"/>
      <c r="FJ738" s="187"/>
      <c r="FK738" s="187"/>
      <c r="FL738" s="187"/>
      <c r="FM738" s="187"/>
      <c r="FN738" s="187"/>
      <c r="FO738" s="187"/>
      <c r="FP738" s="187"/>
      <c r="FQ738" s="187"/>
      <c r="FR738" s="187"/>
      <c r="FS738" s="187"/>
      <c r="FT738" s="187"/>
      <c r="FU738" s="187"/>
      <c r="FV738" s="187"/>
      <c r="FW738" s="187"/>
      <c r="FX738" s="187"/>
      <c r="FY738" s="187"/>
      <c r="FZ738" s="187"/>
      <c r="GA738" s="187"/>
      <c r="GB738" s="187"/>
      <c r="GC738" s="187"/>
      <c r="GD738" s="187"/>
      <c r="GE738" s="187"/>
      <c r="GF738" s="187"/>
      <c r="GG738" s="187"/>
      <c r="GH738" s="187"/>
      <c r="GI738" s="187"/>
      <c r="GJ738" s="187"/>
      <c r="GK738" s="187"/>
      <c r="GL738" s="187"/>
      <c r="GM738" s="187"/>
      <c r="GN738" s="187"/>
      <c r="GO738" s="187"/>
      <c r="GP738" s="187"/>
      <c r="GQ738" s="187"/>
      <c r="GR738" s="187"/>
      <c r="GS738" s="187"/>
      <c r="GT738" s="187"/>
      <c r="GU738" s="187"/>
      <c r="GV738" s="187"/>
      <c r="GW738" s="187"/>
      <c r="GX738" s="187"/>
      <c r="GY738" s="187"/>
      <c r="GZ738" s="187"/>
      <c r="HA738" s="187"/>
      <c r="HB738" s="187"/>
      <c r="HC738" s="187"/>
      <c r="HD738" s="187"/>
      <c r="HE738" s="187"/>
      <c r="HF738" s="187"/>
      <c r="HG738" s="187"/>
      <c r="HH738" s="187"/>
      <c r="HI738" s="187"/>
      <c r="HJ738" s="187"/>
      <c r="HK738" s="187"/>
      <c r="HL738" s="187"/>
      <c r="HM738" s="187"/>
      <c r="HN738" s="187"/>
      <c r="HO738" s="187"/>
      <c r="HP738" s="187"/>
      <c r="HQ738" s="187"/>
      <c r="HR738" s="187"/>
      <c r="HS738" s="187"/>
      <c r="HT738" s="187"/>
      <c r="HU738" s="187"/>
      <c r="HV738" s="187"/>
      <c r="HW738" s="187"/>
      <c r="HX738" s="187"/>
      <c r="HY738" s="187"/>
      <c r="HZ738" s="187"/>
      <c r="IA738" s="187"/>
      <c r="IB738" s="187"/>
    </row>
    <row r="739" spans="1:236" ht="13.15" customHeight="1">
      <c r="A739" s="412"/>
      <c r="C739" s="446"/>
      <c r="D739" s="193"/>
      <c r="E739" s="187"/>
      <c r="F739" s="187"/>
      <c r="G739" s="187"/>
      <c r="H739" s="187"/>
      <c r="I739" s="187"/>
      <c r="J739" s="187"/>
      <c r="K739" s="187"/>
      <c r="L739" s="187"/>
      <c r="M739" s="447"/>
      <c r="AA739" s="187"/>
      <c r="AB739" s="187"/>
      <c r="AC739" s="187"/>
      <c r="AD739" s="187"/>
      <c r="AE739" s="187"/>
      <c r="AF739" s="187"/>
      <c r="AG739" s="187"/>
      <c r="AH739" s="187"/>
      <c r="AI739" s="187"/>
      <c r="AJ739" s="187"/>
      <c r="AK739" s="187"/>
      <c r="AL739" s="187"/>
      <c r="AM739" s="187"/>
      <c r="AN739" s="187"/>
      <c r="AO739" s="187"/>
      <c r="AP739" s="187"/>
      <c r="AQ739" s="187"/>
      <c r="AR739" s="187"/>
      <c r="AS739" s="187"/>
      <c r="AT739" s="187"/>
      <c r="AU739" s="187"/>
      <c r="AV739" s="187"/>
      <c r="AW739" s="187"/>
      <c r="AX739" s="187"/>
      <c r="AY739" s="187"/>
      <c r="AZ739" s="187"/>
      <c r="BA739" s="187"/>
      <c r="BB739" s="187"/>
      <c r="BC739" s="187"/>
      <c r="BD739" s="187"/>
      <c r="BE739" s="187"/>
      <c r="BF739" s="187"/>
      <c r="BG739" s="187"/>
      <c r="BH739" s="187"/>
      <c r="BI739" s="187"/>
      <c r="BJ739" s="187"/>
      <c r="BK739" s="187"/>
      <c r="BL739" s="187"/>
      <c r="BM739" s="187"/>
      <c r="BN739" s="187"/>
      <c r="BO739" s="187"/>
      <c r="BP739" s="187"/>
      <c r="BQ739" s="187"/>
      <c r="BR739" s="187"/>
      <c r="BS739" s="187"/>
      <c r="BT739" s="187"/>
      <c r="BU739" s="187"/>
      <c r="BV739" s="187"/>
      <c r="BW739" s="187"/>
      <c r="BX739" s="187"/>
      <c r="BY739" s="187"/>
      <c r="BZ739" s="187"/>
      <c r="CA739" s="187"/>
      <c r="CB739" s="187"/>
      <c r="CC739" s="187"/>
      <c r="CD739" s="187"/>
      <c r="CE739" s="187"/>
      <c r="CF739" s="187"/>
      <c r="CG739" s="187"/>
      <c r="CH739" s="187"/>
      <c r="CI739" s="187"/>
      <c r="CJ739" s="187"/>
      <c r="CK739" s="187"/>
      <c r="CL739" s="187"/>
      <c r="CM739" s="187"/>
      <c r="CN739" s="187"/>
      <c r="CO739" s="187"/>
      <c r="CP739" s="187"/>
      <c r="CQ739" s="187"/>
      <c r="CR739" s="187"/>
      <c r="CS739" s="187"/>
      <c r="CT739" s="187"/>
      <c r="CU739" s="187"/>
      <c r="CV739" s="187"/>
      <c r="CW739" s="187"/>
      <c r="CX739" s="187"/>
      <c r="CY739" s="187"/>
      <c r="CZ739" s="187"/>
      <c r="DA739" s="187"/>
      <c r="DB739" s="187"/>
      <c r="DC739" s="187"/>
      <c r="DD739" s="187"/>
      <c r="DE739" s="187"/>
      <c r="DF739" s="187"/>
      <c r="DG739" s="187"/>
      <c r="DH739" s="187"/>
      <c r="DI739" s="187"/>
      <c r="DJ739" s="187"/>
      <c r="DK739" s="187"/>
      <c r="DL739" s="187"/>
      <c r="DM739" s="187"/>
      <c r="DN739" s="187"/>
      <c r="DO739" s="187"/>
      <c r="DP739" s="187"/>
      <c r="DQ739" s="187"/>
      <c r="DR739" s="187"/>
      <c r="DS739" s="187"/>
      <c r="DT739" s="187"/>
      <c r="DU739" s="187"/>
      <c r="DV739" s="187"/>
      <c r="DW739" s="187"/>
      <c r="DX739" s="187"/>
      <c r="DY739" s="187"/>
      <c r="DZ739" s="187"/>
      <c r="EA739" s="187"/>
      <c r="EB739" s="187"/>
      <c r="EC739" s="187"/>
      <c r="ED739" s="187"/>
      <c r="EE739" s="187"/>
      <c r="EF739" s="187"/>
      <c r="EG739" s="187"/>
      <c r="EH739" s="187"/>
      <c r="EI739" s="187"/>
      <c r="EJ739" s="187"/>
      <c r="EK739" s="187"/>
      <c r="EL739" s="187"/>
      <c r="EM739" s="187"/>
      <c r="EN739" s="187"/>
      <c r="EO739" s="187"/>
      <c r="EP739" s="187"/>
      <c r="EQ739" s="187"/>
      <c r="ER739" s="187"/>
      <c r="ES739" s="187"/>
      <c r="ET739" s="187"/>
      <c r="EU739" s="187"/>
      <c r="EV739" s="187"/>
      <c r="EW739" s="187"/>
      <c r="EX739" s="187"/>
      <c r="EY739" s="187"/>
      <c r="EZ739" s="187"/>
      <c r="FA739" s="187"/>
      <c r="FB739" s="187"/>
      <c r="FC739" s="187"/>
      <c r="FD739" s="187"/>
      <c r="FE739" s="187"/>
      <c r="FF739" s="187"/>
      <c r="FG739" s="187"/>
      <c r="FH739" s="187"/>
      <c r="FI739" s="187"/>
      <c r="FJ739" s="187"/>
      <c r="FK739" s="187"/>
      <c r="FL739" s="187"/>
      <c r="FM739" s="187"/>
      <c r="FN739" s="187"/>
      <c r="FO739" s="187"/>
      <c r="FP739" s="187"/>
      <c r="FQ739" s="187"/>
      <c r="FR739" s="187"/>
      <c r="FS739" s="187"/>
      <c r="FT739" s="187"/>
      <c r="FU739" s="187"/>
      <c r="FV739" s="187"/>
      <c r="FW739" s="187"/>
      <c r="FX739" s="187"/>
      <c r="FY739" s="187"/>
      <c r="FZ739" s="187"/>
      <c r="GA739" s="187"/>
      <c r="GB739" s="187"/>
      <c r="GC739" s="187"/>
      <c r="GD739" s="187"/>
      <c r="GE739" s="187"/>
      <c r="GF739" s="187"/>
      <c r="GG739" s="187"/>
      <c r="GH739" s="187"/>
      <c r="GI739" s="187"/>
      <c r="GJ739" s="187"/>
      <c r="GK739" s="187"/>
      <c r="GL739" s="187"/>
      <c r="GM739" s="187"/>
      <c r="GN739" s="187"/>
      <c r="GO739" s="187"/>
      <c r="GP739" s="187"/>
      <c r="GQ739" s="187"/>
      <c r="GR739" s="187"/>
      <c r="GS739" s="187"/>
      <c r="GT739" s="187"/>
      <c r="GU739" s="187"/>
      <c r="GV739" s="187"/>
      <c r="GW739" s="187"/>
      <c r="GX739" s="187"/>
      <c r="GY739" s="187"/>
      <c r="GZ739" s="187"/>
      <c r="HA739" s="187"/>
      <c r="HB739" s="187"/>
      <c r="HC739" s="187"/>
      <c r="HD739" s="187"/>
      <c r="HE739" s="187"/>
      <c r="HF739" s="187"/>
      <c r="HG739" s="187"/>
      <c r="HH739" s="187"/>
      <c r="HI739" s="187"/>
      <c r="HJ739" s="187"/>
      <c r="HK739" s="187"/>
      <c r="HL739" s="187"/>
      <c r="HM739" s="187"/>
      <c r="HN739" s="187"/>
      <c r="HO739" s="187"/>
      <c r="HP739" s="187"/>
      <c r="HQ739" s="187"/>
      <c r="HR739" s="187"/>
      <c r="HS739" s="187"/>
      <c r="HT739" s="187"/>
      <c r="HU739" s="187"/>
      <c r="HV739" s="187"/>
      <c r="HW739" s="187"/>
      <c r="HX739" s="187"/>
      <c r="HY739" s="187"/>
      <c r="HZ739" s="187"/>
      <c r="IA739" s="187"/>
      <c r="IB739" s="187"/>
    </row>
    <row r="740" spans="1:236" ht="13.15" customHeight="1">
      <c r="A740" s="412"/>
      <c r="C740" s="446"/>
      <c r="D740" s="193"/>
      <c r="E740" s="187"/>
      <c r="F740" s="187"/>
      <c r="G740" s="187"/>
      <c r="H740" s="187"/>
      <c r="I740" s="187"/>
      <c r="J740" s="187"/>
      <c r="K740" s="187"/>
      <c r="L740" s="187"/>
      <c r="M740" s="447"/>
      <c r="AA740" s="187"/>
      <c r="AB740" s="187"/>
      <c r="AC740" s="187"/>
      <c r="AD740" s="187"/>
      <c r="AE740" s="187"/>
      <c r="AF740" s="187"/>
      <c r="AG740" s="187"/>
      <c r="AH740" s="187"/>
      <c r="AI740" s="187"/>
      <c r="AJ740" s="187"/>
      <c r="AK740" s="187"/>
      <c r="AL740" s="187"/>
      <c r="AM740" s="187"/>
      <c r="AN740" s="187"/>
      <c r="AO740" s="187"/>
      <c r="AP740" s="187"/>
      <c r="AQ740" s="187"/>
      <c r="AR740" s="187"/>
      <c r="AS740" s="187"/>
      <c r="AT740" s="187"/>
      <c r="AU740" s="187"/>
      <c r="AV740" s="187"/>
      <c r="AW740" s="187"/>
      <c r="AX740" s="187"/>
      <c r="AY740" s="187"/>
      <c r="AZ740" s="187"/>
      <c r="BA740" s="187"/>
      <c r="BB740" s="187"/>
      <c r="BC740" s="187"/>
      <c r="BD740" s="187"/>
      <c r="BE740" s="187"/>
      <c r="BF740" s="187"/>
      <c r="BG740" s="187"/>
      <c r="BH740" s="187"/>
      <c r="BI740" s="187"/>
      <c r="BJ740" s="187"/>
      <c r="BK740" s="187"/>
      <c r="BL740" s="187"/>
      <c r="BM740" s="187"/>
      <c r="BN740" s="187"/>
      <c r="BO740" s="187"/>
      <c r="BP740" s="187"/>
      <c r="BQ740" s="187"/>
      <c r="BR740" s="187"/>
      <c r="BS740" s="187"/>
      <c r="BT740" s="187"/>
      <c r="BU740" s="187"/>
      <c r="BV740" s="187"/>
      <c r="BW740" s="187"/>
      <c r="BX740" s="187"/>
      <c r="BY740" s="187"/>
      <c r="BZ740" s="187"/>
      <c r="CA740" s="187"/>
      <c r="CB740" s="187"/>
      <c r="CC740" s="187"/>
      <c r="CD740" s="187"/>
      <c r="CE740" s="187"/>
      <c r="CF740" s="187"/>
      <c r="CG740" s="187"/>
      <c r="CH740" s="187"/>
      <c r="CI740" s="187"/>
      <c r="CJ740" s="187"/>
      <c r="CK740" s="187"/>
      <c r="CL740" s="187"/>
      <c r="CM740" s="187"/>
      <c r="CN740" s="187"/>
      <c r="CO740" s="187"/>
      <c r="CP740" s="187"/>
      <c r="CQ740" s="187"/>
      <c r="CR740" s="187"/>
      <c r="CS740" s="187"/>
      <c r="CT740" s="187"/>
      <c r="CU740" s="187"/>
      <c r="CV740" s="187"/>
      <c r="CW740" s="187"/>
      <c r="CX740" s="187"/>
      <c r="CY740" s="187"/>
      <c r="CZ740" s="187"/>
      <c r="DA740" s="187"/>
      <c r="DB740" s="187"/>
      <c r="DC740" s="187"/>
      <c r="DD740" s="187"/>
      <c r="DE740" s="187"/>
      <c r="DF740" s="187"/>
      <c r="DG740" s="187"/>
      <c r="DH740" s="187"/>
      <c r="DI740" s="187"/>
      <c r="DJ740" s="187"/>
      <c r="DK740" s="187"/>
      <c r="DL740" s="187"/>
      <c r="DM740" s="187"/>
      <c r="DN740" s="187"/>
      <c r="DO740" s="187"/>
      <c r="DP740" s="187"/>
      <c r="DQ740" s="187"/>
      <c r="DR740" s="187"/>
      <c r="DS740" s="187"/>
      <c r="DT740" s="187"/>
      <c r="DU740" s="187"/>
      <c r="DV740" s="187"/>
      <c r="DW740" s="187"/>
      <c r="DX740" s="187"/>
      <c r="DY740" s="187"/>
      <c r="DZ740" s="187"/>
      <c r="EA740" s="187"/>
      <c r="EB740" s="187"/>
      <c r="EC740" s="187"/>
      <c r="ED740" s="187"/>
      <c r="EE740" s="187"/>
      <c r="EF740" s="187"/>
      <c r="EG740" s="187"/>
      <c r="EH740" s="187"/>
      <c r="EI740" s="187"/>
      <c r="EJ740" s="187"/>
      <c r="EK740" s="187"/>
      <c r="EL740" s="187"/>
      <c r="EM740" s="187"/>
      <c r="EN740" s="187"/>
      <c r="EO740" s="187"/>
      <c r="EP740" s="187"/>
      <c r="EQ740" s="187"/>
      <c r="ER740" s="187"/>
      <c r="ES740" s="187"/>
      <c r="ET740" s="187"/>
      <c r="EU740" s="187"/>
      <c r="EV740" s="187"/>
      <c r="EW740" s="187"/>
      <c r="EX740" s="187"/>
      <c r="EY740" s="187"/>
      <c r="EZ740" s="187"/>
      <c r="FA740" s="187"/>
      <c r="FB740" s="187"/>
      <c r="FC740" s="187"/>
      <c r="FD740" s="187"/>
      <c r="FE740" s="187"/>
      <c r="FF740" s="187"/>
      <c r="FG740" s="187"/>
      <c r="FH740" s="187"/>
      <c r="FI740" s="187"/>
      <c r="FJ740" s="187"/>
      <c r="FK740" s="187"/>
      <c r="FL740" s="187"/>
      <c r="FM740" s="187"/>
      <c r="FN740" s="187"/>
      <c r="FO740" s="187"/>
      <c r="FP740" s="187"/>
      <c r="FQ740" s="187"/>
      <c r="FR740" s="187"/>
      <c r="FS740" s="187"/>
      <c r="FT740" s="187"/>
      <c r="FU740" s="187"/>
      <c r="FV740" s="187"/>
      <c r="FW740" s="187"/>
      <c r="FX740" s="187"/>
      <c r="FY740" s="187"/>
      <c r="FZ740" s="187"/>
      <c r="GA740" s="187"/>
      <c r="GB740" s="187"/>
      <c r="GC740" s="187"/>
      <c r="GD740" s="187"/>
      <c r="GE740" s="187"/>
      <c r="GF740" s="187"/>
      <c r="GG740" s="187"/>
      <c r="GH740" s="187"/>
      <c r="GI740" s="187"/>
      <c r="GJ740" s="187"/>
      <c r="GK740" s="187"/>
      <c r="GL740" s="187"/>
      <c r="GM740" s="187"/>
      <c r="GN740" s="187"/>
      <c r="GO740" s="187"/>
      <c r="GP740" s="187"/>
      <c r="GQ740" s="187"/>
      <c r="GR740" s="187"/>
      <c r="GS740" s="187"/>
      <c r="GT740" s="187"/>
      <c r="GU740" s="187"/>
      <c r="GV740" s="187"/>
      <c r="GW740" s="187"/>
      <c r="GX740" s="187"/>
      <c r="GY740" s="187"/>
      <c r="GZ740" s="187"/>
      <c r="HA740" s="187"/>
      <c r="HB740" s="187"/>
      <c r="HC740" s="187"/>
      <c r="HD740" s="187"/>
      <c r="HE740" s="187"/>
      <c r="HF740" s="187"/>
      <c r="HG740" s="187"/>
      <c r="HH740" s="187"/>
      <c r="HI740" s="187"/>
      <c r="HJ740" s="187"/>
      <c r="HK740" s="187"/>
      <c r="HL740" s="187"/>
      <c r="HM740" s="187"/>
      <c r="HN740" s="187"/>
      <c r="HO740" s="187"/>
      <c r="HP740" s="187"/>
      <c r="HQ740" s="187"/>
      <c r="HR740" s="187"/>
      <c r="HS740" s="187"/>
      <c r="HT740" s="187"/>
      <c r="HU740" s="187"/>
      <c r="HV740" s="187"/>
      <c r="HW740" s="187"/>
      <c r="HX740" s="187"/>
      <c r="HY740" s="187"/>
      <c r="HZ740" s="187"/>
      <c r="IA740" s="187"/>
      <c r="IB740" s="187"/>
    </row>
    <row r="741" spans="1:236" ht="13.15" customHeight="1">
      <c r="A741" s="412"/>
      <c r="C741" s="446"/>
      <c r="D741" s="193"/>
      <c r="E741" s="187"/>
      <c r="F741" s="187"/>
      <c r="G741" s="187"/>
      <c r="H741" s="187"/>
      <c r="I741" s="187"/>
      <c r="J741" s="187"/>
      <c r="K741" s="187"/>
      <c r="L741" s="187"/>
      <c r="M741" s="447"/>
      <c r="AA741" s="187"/>
      <c r="AB741" s="187"/>
      <c r="AC741" s="187"/>
      <c r="AD741" s="187"/>
      <c r="AE741" s="187"/>
      <c r="AF741" s="187"/>
      <c r="AG741" s="187"/>
      <c r="AH741" s="187"/>
      <c r="AI741" s="187"/>
      <c r="AJ741" s="187"/>
      <c r="AK741" s="187"/>
      <c r="AL741" s="187"/>
      <c r="AM741" s="187"/>
      <c r="AN741" s="187"/>
      <c r="AO741" s="187"/>
      <c r="AP741" s="187"/>
      <c r="AQ741" s="187"/>
      <c r="AR741" s="187"/>
      <c r="AS741" s="187"/>
      <c r="AT741" s="187"/>
      <c r="AU741" s="187"/>
      <c r="AV741" s="187"/>
      <c r="AW741" s="187"/>
      <c r="AX741" s="187"/>
      <c r="AY741" s="187"/>
      <c r="AZ741" s="187"/>
      <c r="BA741" s="187"/>
      <c r="BB741" s="187"/>
      <c r="BC741" s="187"/>
      <c r="BD741" s="187"/>
      <c r="BE741" s="187"/>
      <c r="BF741" s="187"/>
      <c r="BG741" s="187"/>
      <c r="BH741" s="187"/>
      <c r="BI741" s="187"/>
      <c r="BJ741" s="187"/>
      <c r="BK741" s="187"/>
      <c r="BL741" s="187"/>
      <c r="BM741" s="187"/>
      <c r="BN741" s="187"/>
      <c r="BO741" s="187"/>
      <c r="BP741" s="187"/>
      <c r="BQ741" s="187"/>
      <c r="BR741" s="187"/>
      <c r="BS741" s="187"/>
      <c r="BT741" s="187"/>
      <c r="BU741" s="187"/>
      <c r="BV741" s="187"/>
      <c r="BW741" s="187"/>
      <c r="BX741" s="187"/>
      <c r="BY741" s="187"/>
      <c r="BZ741" s="187"/>
      <c r="CA741" s="187"/>
      <c r="CB741" s="187"/>
      <c r="CC741" s="187"/>
      <c r="CD741" s="187"/>
      <c r="CE741" s="187"/>
      <c r="CF741" s="187"/>
      <c r="CG741" s="187"/>
      <c r="CH741" s="187"/>
      <c r="CI741" s="187"/>
      <c r="CJ741" s="187"/>
      <c r="CK741" s="187"/>
      <c r="CL741" s="187"/>
      <c r="CM741" s="187"/>
      <c r="CN741" s="187"/>
      <c r="CO741" s="187"/>
      <c r="CP741" s="187"/>
      <c r="CQ741" s="187"/>
      <c r="CR741" s="187"/>
      <c r="CS741" s="187"/>
      <c r="CT741" s="187"/>
      <c r="CU741" s="187"/>
      <c r="CV741" s="187"/>
      <c r="CW741" s="187"/>
      <c r="CX741" s="187"/>
      <c r="CY741" s="187"/>
      <c r="CZ741" s="187"/>
      <c r="DA741" s="187"/>
      <c r="DB741" s="187"/>
      <c r="DC741" s="187"/>
      <c r="DD741" s="187"/>
      <c r="DE741" s="187"/>
      <c r="DF741" s="187"/>
      <c r="DG741" s="187"/>
      <c r="DH741" s="187"/>
      <c r="DI741" s="187"/>
      <c r="DJ741" s="187"/>
      <c r="DK741" s="187"/>
      <c r="DL741" s="187"/>
      <c r="DM741" s="187"/>
      <c r="DN741" s="187"/>
      <c r="DO741" s="187"/>
      <c r="DP741" s="187"/>
      <c r="DQ741" s="187"/>
      <c r="DR741" s="187"/>
      <c r="DS741" s="187"/>
      <c r="DT741" s="187"/>
      <c r="DU741" s="187"/>
      <c r="DV741" s="187"/>
      <c r="DW741" s="187"/>
      <c r="DX741" s="187"/>
      <c r="DY741" s="187"/>
      <c r="DZ741" s="187"/>
      <c r="EA741" s="187"/>
      <c r="EB741" s="187"/>
      <c r="EC741" s="187"/>
      <c r="ED741" s="187"/>
      <c r="EE741" s="187"/>
      <c r="EF741" s="187"/>
      <c r="EG741" s="187"/>
      <c r="EH741" s="187"/>
      <c r="EI741" s="187"/>
      <c r="EJ741" s="187"/>
      <c r="EK741" s="187"/>
      <c r="EL741" s="187"/>
      <c r="EM741" s="187"/>
      <c r="EN741" s="187"/>
      <c r="EO741" s="187"/>
      <c r="EP741" s="187"/>
      <c r="EQ741" s="187"/>
      <c r="ER741" s="187"/>
      <c r="ES741" s="187"/>
      <c r="ET741" s="187"/>
      <c r="EU741" s="187"/>
      <c r="EV741" s="187"/>
      <c r="EW741" s="187"/>
      <c r="EX741" s="187"/>
      <c r="EY741" s="187"/>
      <c r="EZ741" s="187"/>
      <c r="FA741" s="187"/>
      <c r="FB741" s="187"/>
      <c r="FC741" s="187"/>
      <c r="FD741" s="187"/>
      <c r="FE741" s="187"/>
      <c r="FF741" s="187"/>
      <c r="FG741" s="187"/>
      <c r="FH741" s="187"/>
      <c r="FI741" s="187"/>
      <c r="FJ741" s="187"/>
      <c r="FK741" s="187"/>
      <c r="FL741" s="187"/>
      <c r="FM741" s="187"/>
      <c r="FN741" s="187"/>
      <c r="FO741" s="187"/>
      <c r="FP741" s="187"/>
      <c r="FQ741" s="187"/>
      <c r="FR741" s="187"/>
      <c r="FS741" s="187"/>
      <c r="FT741" s="187"/>
      <c r="FU741" s="187"/>
      <c r="FV741" s="187"/>
      <c r="FW741" s="187"/>
      <c r="FX741" s="187"/>
      <c r="FY741" s="187"/>
      <c r="FZ741" s="187"/>
      <c r="GA741" s="187"/>
      <c r="GB741" s="187"/>
      <c r="GC741" s="187"/>
      <c r="GD741" s="187"/>
      <c r="GE741" s="187"/>
      <c r="GF741" s="187"/>
      <c r="GG741" s="187"/>
      <c r="GH741" s="187"/>
      <c r="GI741" s="187"/>
      <c r="GJ741" s="187"/>
      <c r="GK741" s="187"/>
      <c r="GL741" s="187"/>
      <c r="GM741" s="187"/>
      <c r="GN741" s="187"/>
      <c r="GO741" s="187"/>
      <c r="GP741" s="187"/>
      <c r="GQ741" s="187"/>
      <c r="GR741" s="187"/>
      <c r="GS741" s="187"/>
      <c r="GT741" s="187"/>
      <c r="GU741" s="187"/>
      <c r="GV741" s="187"/>
      <c r="GW741" s="187"/>
      <c r="GX741" s="187"/>
      <c r="GY741" s="187"/>
      <c r="GZ741" s="187"/>
      <c r="HA741" s="187"/>
      <c r="HB741" s="187"/>
      <c r="HC741" s="187"/>
      <c r="HD741" s="187"/>
      <c r="HE741" s="187"/>
      <c r="HF741" s="187"/>
      <c r="HG741" s="187"/>
      <c r="HH741" s="187"/>
      <c r="HI741" s="187"/>
      <c r="HJ741" s="187"/>
      <c r="HK741" s="187"/>
      <c r="HL741" s="187"/>
      <c r="HM741" s="187"/>
      <c r="HN741" s="187"/>
      <c r="HO741" s="187"/>
      <c r="HP741" s="187"/>
      <c r="HQ741" s="187"/>
      <c r="HR741" s="187"/>
      <c r="HS741" s="187"/>
      <c r="HT741" s="187"/>
      <c r="HU741" s="187"/>
      <c r="HV741" s="187"/>
      <c r="HW741" s="187"/>
      <c r="HX741" s="187"/>
      <c r="HY741" s="187"/>
      <c r="HZ741" s="187"/>
      <c r="IA741" s="187"/>
      <c r="IB741" s="187"/>
    </row>
    <row r="742" spans="1:236" ht="13.15" customHeight="1">
      <c r="A742" s="412"/>
      <c r="C742" s="446"/>
      <c r="D742" s="193"/>
      <c r="E742" s="187"/>
      <c r="F742" s="187"/>
      <c r="G742" s="187"/>
      <c r="H742" s="187"/>
      <c r="I742" s="187"/>
      <c r="J742" s="187"/>
      <c r="K742" s="187"/>
      <c r="L742" s="187"/>
      <c r="M742" s="447"/>
      <c r="AA742" s="187"/>
      <c r="AB742" s="187"/>
      <c r="AC742" s="187"/>
      <c r="AD742" s="187"/>
      <c r="AE742" s="187"/>
      <c r="AF742" s="187"/>
      <c r="AG742" s="187"/>
      <c r="AH742" s="187"/>
      <c r="AI742" s="187"/>
      <c r="AJ742" s="187"/>
      <c r="AK742" s="187"/>
      <c r="AL742" s="187"/>
      <c r="AM742" s="187"/>
      <c r="AN742" s="187"/>
      <c r="AO742" s="187"/>
      <c r="AP742" s="187"/>
      <c r="AQ742" s="187"/>
      <c r="AR742" s="187"/>
      <c r="AS742" s="187"/>
      <c r="AT742" s="187"/>
      <c r="AU742" s="187"/>
      <c r="AV742" s="187"/>
      <c r="AW742" s="187"/>
      <c r="AX742" s="187"/>
      <c r="AY742" s="187"/>
      <c r="AZ742" s="187"/>
      <c r="BA742" s="187"/>
      <c r="BB742" s="187"/>
      <c r="BC742" s="187"/>
      <c r="BD742" s="187"/>
      <c r="BE742" s="187"/>
      <c r="BF742" s="187"/>
      <c r="BG742" s="187"/>
      <c r="BH742" s="187"/>
      <c r="BI742" s="187"/>
      <c r="BJ742" s="187"/>
      <c r="BK742" s="187"/>
      <c r="BL742" s="187"/>
      <c r="BM742" s="187"/>
      <c r="BN742" s="187"/>
      <c r="BO742" s="187"/>
      <c r="BP742" s="187"/>
      <c r="BQ742" s="187"/>
      <c r="BR742" s="187"/>
      <c r="BS742" s="187"/>
      <c r="BT742" s="187"/>
      <c r="BU742" s="187"/>
      <c r="BV742" s="187"/>
      <c r="BW742" s="187"/>
      <c r="BX742" s="187"/>
      <c r="BY742" s="187"/>
      <c r="BZ742" s="187"/>
      <c r="CA742" s="187"/>
      <c r="CB742" s="187"/>
      <c r="CC742" s="187"/>
      <c r="CD742" s="187"/>
      <c r="CE742" s="187"/>
      <c r="CF742" s="187"/>
      <c r="CG742" s="187"/>
      <c r="CH742" s="187"/>
      <c r="CI742" s="187"/>
      <c r="CJ742" s="187"/>
      <c r="CK742" s="187"/>
      <c r="CL742" s="187"/>
      <c r="CM742" s="187"/>
      <c r="CN742" s="187"/>
      <c r="CO742" s="187"/>
      <c r="CP742" s="187"/>
      <c r="CQ742" s="187"/>
      <c r="CR742" s="187"/>
      <c r="CS742" s="187"/>
      <c r="CT742" s="187"/>
      <c r="CU742" s="187"/>
      <c r="CV742" s="187"/>
      <c r="CW742" s="187"/>
      <c r="CX742" s="187"/>
      <c r="CY742" s="187"/>
      <c r="CZ742" s="187"/>
      <c r="DA742" s="187"/>
      <c r="DB742" s="187"/>
      <c r="DC742" s="187"/>
      <c r="DD742" s="187"/>
      <c r="DE742" s="187"/>
      <c r="DF742" s="187"/>
      <c r="DG742" s="187"/>
      <c r="DH742" s="187"/>
      <c r="DI742" s="187"/>
      <c r="DJ742" s="187"/>
      <c r="DK742" s="187"/>
      <c r="DL742" s="187"/>
      <c r="DM742" s="187"/>
      <c r="DN742" s="187"/>
      <c r="DO742" s="187"/>
      <c r="DP742" s="187"/>
      <c r="DQ742" s="187"/>
      <c r="DR742" s="187"/>
      <c r="DS742" s="187"/>
      <c r="DT742" s="187"/>
      <c r="DU742" s="187"/>
      <c r="DV742" s="187"/>
      <c r="DW742" s="187"/>
      <c r="DX742" s="187"/>
      <c r="DY742" s="187"/>
      <c r="DZ742" s="187"/>
      <c r="EA742" s="187"/>
      <c r="EB742" s="187"/>
      <c r="EC742" s="187"/>
      <c r="ED742" s="187"/>
      <c r="EE742" s="187"/>
      <c r="EF742" s="187"/>
      <c r="EG742" s="187"/>
      <c r="EH742" s="187"/>
      <c r="EI742" s="187"/>
      <c r="EJ742" s="187"/>
      <c r="EK742" s="187"/>
      <c r="EL742" s="187"/>
      <c r="EM742" s="187"/>
      <c r="EN742" s="187"/>
      <c r="EO742" s="187"/>
      <c r="EP742" s="187"/>
      <c r="EQ742" s="187"/>
      <c r="ER742" s="187"/>
      <c r="ES742" s="187"/>
      <c r="ET742" s="187"/>
      <c r="EU742" s="187"/>
      <c r="EV742" s="187"/>
      <c r="EW742" s="187"/>
      <c r="EX742" s="187"/>
      <c r="EY742" s="187"/>
      <c r="EZ742" s="187"/>
      <c r="FA742" s="187"/>
      <c r="FB742" s="187"/>
      <c r="FC742" s="187"/>
      <c r="FD742" s="187"/>
      <c r="FE742" s="187"/>
      <c r="FF742" s="187"/>
      <c r="FG742" s="187"/>
      <c r="FH742" s="187"/>
      <c r="FI742" s="187"/>
      <c r="FJ742" s="187"/>
      <c r="FK742" s="187"/>
      <c r="FL742" s="187"/>
      <c r="FM742" s="187"/>
      <c r="FN742" s="187"/>
      <c r="FO742" s="187"/>
      <c r="FP742" s="187"/>
      <c r="FQ742" s="187"/>
      <c r="FR742" s="187"/>
      <c r="FS742" s="187"/>
      <c r="FT742" s="187"/>
      <c r="FU742" s="187"/>
      <c r="FV742" s="187"/>
      <c r="FW742" s="187"/>
      <c r="FX742" s="187"/>
      <c r="FY742" s="187"/>
      <c r="FZ742" s="187"/>
      <c r="GA742" s="187"/>
      <c r="GB742" s="187"/>
      <c r="GC742" s="187"/>
      <c r="GD742" s="187"/>
      <c r="GE742" s="187"/>
      <c r="GF742" s="187"/>
      <c r="GG742" s="187"/>
      <c r="GH742" s="187"/>
      <c r="GI742" s="187"/>
      <c r="GJ742" s="187"/>
      <c r="GK742" s="187"/>
      <c r="GL742" s="187"/>
      <c r="GM742" s="187"/>
      <c r="GN742" s="187"/>
      <c r="GO742" s="187"/>
      <c r="GP742" s="187"/>
      <c r="GQ742" s="187"/>
      <c r="GR742" s="187"/>
      <c r="GS742" s="187"/>
      <c r="GT742" s="187"/>
      <c r="GU742" s="187"/>
      <c r="GV742" s="187"/>
      <c r="GW742" s="187"/>
      <c r="GX742" s="187"/>
      <c r="GY742" s="187"/>
      <c r="GZ742" s="187"/>
      <c r="HA742" s="187"/>
      <c r="HB742" s="187"/>
      <c r="HC742" s="187"/>
      <c r="HD742" s="187"/>
      <c r="HE742" s="187"/>
      <c r="HF742" s="187"/>
      <c r="HG742" s="187"/>
      <c r="HH742" s="187"/>
      <c r="HI742" s="187"/>
      <c r="HJ742" s="187"/>
      <c r="HK742" s="187"/>
      <c r="HL742" s="187"/>
      <c r="HM742" s="187"/>
      <c r="HN742" s="187"/>
      <c r="HO742" s="187"/>
      <c r="HP742" s="187"/>
      <c r="HQ742" s="187"/>
      <c r="HR742" s="187"/>
      <c r="HS742" s="187"/>
      <c r="HT742" s="187"/>
      <c r="HU742" s="187"/>
      <c r="HV742" s="187"/>
      <c r="HW742" s="187"/>
      <c r="HX742" s="187"/>
      <c r="HY742" s="187"/>
      <c r="HZ742" s="187"/>
      <c r="IA742" s="187"/>
      <c r="IB742" s="187"/>
    </row>
    <row r="743" spans="1:236" ht="13.15" customHeight="1">
      <c r="A743" s="412"/>
      <c r="C743" s="446"/>
      <c r="D743" s="193"/>
      <c r="E743" s="187"/>
      <c r="F743" s="187"/>
      <c r="G743" s="187"/>
      <c r="H743" s="187"/>
      <c r="I743" s="187"/>
      <c r="J743" s="187"/>
      <c r="K743" s="187"/>
      <c r="L743" s="187"/>
      <c r="M743" s="447"/>
      <c r="AA743" s="187"/>
      <c r="AB743" s="187"/>
      <c r="AC743" s="187"/>
      <c r="AD743" s="187"/>
      <c r="AE743" s="187"/>
      <c r="AF743" s="187"/>
      <c r="AG743" s="187"/>
      <c r="AH743" s="187"/>
      <c r="AI743" s="187"/>
      <c r="AJ743" s="187"/>
      <c r="AK743" s="187"/>
      <c r="AL743" s="187"/>
      <c r="AM743" s="187"/>
      <c r="AN743" s="187"/>
      <c r="AO743" s="187"/>
      <c r="AP743" s="187"/>
      <c r="AQ743" s="187"/>
      <c r="AR743" s="187"/>
      <c r="AS743" s="187"/>
      <c r="AT743" s="187"/>
      <c r="AU743" s="187"/>
      <c r="AV743" s="187"/>
      <c r="AW743" s="187"/>
      <c r="AX743" s="187"/>
      <c r="AY743" s="187"/>
      <c r="AZ743" s="187"/>
      <c r="BA743" s="187"/>
      <c r="BB743" s="187"/>
      <c r="BC743" s="187"/>
      <c r="BD743" s="187"/>
      <c r="BE743" s="187"/>
      <c r="BF743" s="187"/>
      <c r="BG743" s="187"/>
      <c r="BH743" s="187"/>
      <c r="BI743" s="187"/>
      <c r="BJ743" s="187"/>
      <c r="BK743" s="187"/>
      <c r="BL743" s="187"/>
      <c r="BM743" s="187"/>
      <c r="BN743" s="187"/>
      <c r="BO743" s="187"/>
      <c r="BP743" s="187"/>
      <c r="BQ743" s="187"/>
      <c r="BR743" s="187"/>
      <c r="BS743" s="187"/>
      <c r="BT743" s="187"/>
      <c r="BU743" s="187"/>
      <c r="BV743" s="187"/>
      <c r="BW743" s="187"/>
      <c r="BX743" s="187"/>
      <c r="BY743" s="187"/>
      <c r="BZ743" s="187"/>
      <c r="CA743" s="187"/>
      <c r="CB743" s="187"/>
      <c r="CC743" s="187"/>
      <c r="CD743" s="187"/>
      <c r="CE743" s="187"/>
      <c r="CF743" s="187"/>
      <c r="CG743" s="187"/>
      <c r="CH743" s="187"/>
      <c r="CI743" s="187"/>
      <c r="CJ743" s="187"/>
      <c r="CK743" s="187"/>
      <c r="CL743" s="187"/>
      <c r="CM743" s="187"/>
      <c r="CN743" s="187"/>
      <c r="CO743" s="187"/>
      <c r="CP743" s="187"/>
      <c r="CQ743" s="187"/>
      <c r="CR743" s="187"/>
      <c r="CS743" s="187"/>
      <c r="CT743" s="187"/>
      <c r="CU743" s="187"/>
      <c r="CV743" s="187"/>
      <c r="CW743" s="187"/>
      <c r="CX743" s="187"/>
      <c r="CY743" s="187"/>
      <c r="CZ743" s="187"/>
      <c r="DA743" s="187"/>
      <c r="DB743" s="187"/>
      <c r="DC743" s="187"/>
      <c r="DD743" s="187"/>
      <c r="DE743" s="187"/>
      <c r="DF743" s="187"/>
      <c r="DG743" s="187"/>
      <c r="DH743" s="187"/>
      <c r="DI743" s="187"/>
      <c r="DJ743" s="187"/>
      <c r="DK743" s="187"/>
      <c r="DL743" s="187"/>
      <c r="DM743" s="187"/>
      <c r="DN743" s="187"/>
      <c r="DO743" s="187"/>
      <c r="DP743" s="187"/>
      <c r="DQ743" s="187"/>
      <c r="DR743" s="187"/>
      <c r="DS743" s="187"/>
      <c r="DT743" s="187"/>
      <c r="DU743" s="187"/>
      <c r="DV743" s="187"/>
      <c r="DW743" s="187"/>
      <c r="DX743" s="187"/>
      <c r="DY743" s="187"/>
      <c r="DZ743" s="187"/>
      <c r="EA743" s="187"/>
      <c r="EB743" s="187"/>
      <c r="EC743" s="187"/>
      <c r="ED743" s="187"/>
      <c r="EE743" s="187"/>
      <c r="EF743" s="187"/>
      <c r="EG743" s="187"/>
      <c r="EH743" s="187"/>
      <c r="EI743" s="187"/>
      <c r="EJ743" s="187"/>
      <c r="EK743" s="187"/>
      <c r="EL743" s="187"/>
      <c r="EM743" s="187"/>
      <c r="EN743" s="187"/>
      <c r="EO743" s="187"/>
      <c r="EP743" s="187"/>
      <c r="EQ743" s="187"/>
      <c r="ER743" s="187"/>
      <c r="ES743" s="187"/>
      <c r="ET743" s="187"/>
      <c r="EU743" s="187"/>
      <c r="EV743" s="187"/>
      <c r="EW743" s="187"/>
      <c r="EX743" s="187"/>
      <c r="EY743" s="187"/>
      <c r="EZ743" s="187"/>
      <c r="FA743" s="187"/>
      <c r="FB743" s="187"/>
      <c r="FC743" s="187"/>
      <c r="FD743" s="187"/>
      <c r="FE743" s="187"/>
      <c r="FF743" s="187"/>
      <c r="FG743" s="187"/>
      <c r="FH743" s="187"/>
      <c r="FI743" s="187"/>
      <c r="FJ743" s="187"/>
      <c r="FK743" s="187"/>
      <c r="FL743" s="187"/>
      <c r="FM743" s="187"/>
      <c r="FN743" s="187"/>
      <c r="FO743" s="187"/>
      <c r="FP743" s="187"/>
      <c r="FQ743" s="187"/>
      <c r="FR743" s="187"/>
      <c r="FS743" s="187"/>
      <c r="FT743" s="187"/>
      <c r="FU743" s="187"/>
      <c r="FV743" s="187"/>
      <c r="FW743" s="187"/>
      <c r="FX743" s="187"/>
      <c r="FY743" s="187"/>
      <c r="FZ743" s="187"/>
      <c r="GA743" s="187"/>
      <c r="GB743" s="187"/>
      <c r="GC743" s="187"/>
      <c r="GD743" s="187"/>
      <c r="GE743" s="187"/>
      <c r="GF743" s="187"/>
      <c r="GG743" s="187"/>
      <c r="GH743" s="187"/>
      <c r="GI743" s="187"/>
      <c r="GJ743" s="187"/>
      <c r="GK743" s="187"/>
      <c r="GL743" s="187"/>
      <c r="GM743" s="187"/>
      <c r="GN743" s="187"/>
      <c r="GO743" s="187"/>
      <c r="GP743" s="187"/>
      <c r="GQ743" s="187"/>
      <c r="GR743" s="187"/>
      <c r="GS743" s="187"/>
      <c r="GT743" s="187"/>
      <c r="GU743" s="187"/>
      <c r="GV743" s="187"/>
      <c r="GW743" s="187"/>
      <c r="GX743" s="187"/>
      <c r="GY743" s="187"/>
      <c r="GZ743" s="187"/>
      <c r="HA743" s="187"/>
      <c r="HB743" s="187"/>
      <c r="HC743" s="187"/>
      <c r="HD743" s="187"/>
      <c r="HE743" s="187"/>
      <c r="HF743" s="187"/>
      <c r="HG743" s="187"/>
      <c r="HH743" s="187"/>
      <c r="HI743" s="187"/>
      <c r="HJ743" s="187"/>
      <c r="HK743" s="187"/>
      <c r="HL743" s="187"/>
      <c r="HM743" s="187"/>
      <c r="HN743" s="187"/>
      <c r="HO743" s="187"/>
      <c r="HP743" s="187"/>
      <c r="HQ743" s="187"/>
      <c r="HR743" s="187"/>
      <c r="HS743" s="187"/>
      <c r="HT743" s="187"/>
      <c r="HU743" s="187"/>
      <c r="HV743" s="187"/>
      <c r="HW743" s="187"/>
      <c r="HX743" s="187"/>
      <c r="HY743" s="187"/>
      <c r="HZ743" s="187"/>
      <c r="IA743" s="187"/>
      <c r="IB743" s="187"/>
    </row>
    <row r="744" spans="1:236" ht="13.15" customHeight="1">
      <c r="A744" s="412"/>
      <c r="C744" s="446"/>
      <c r="D744" s="193"/>
      <c r="E744" s="187"/>
      <c r="F744" s="187"/>
      <c r="G744" s="187"/>
      <c r="H744" s="187"/>
      <c r="I744" s="187"/>
      <c r="J744" s="187"/>
      <c r="K744" s="187"/>
      <c r="L744" s="187"/>
      <c r="M744" s="447"/>
      <c r="AA744" s="187"/>
      <c r="AB744" s="187"/>
      <c r="AC744" s="187"/>
      <c r="AD744" s="187"/>
      <c r="AE744" s="187"/>
      <c r="AF744" s="187"/>
      <c r="AG744" s="187"/>
      <c r="AH744" s="187"/>
      <c r="AI744" s="187"/>
      <c r="AJ744" s="187"/>
      <c r="AK744" s="187"/>
      <c r="AL744" s="187"/>
      <c r="AM744" s="187"/>
      <c r="AN744" s="187"/>
      <c r="AO744" s="187"/>
      <c r="AP744" s="187"/>
      <c r="AQ744" s="187"/>
      <c r="AR744" s="187"/>
      <c r="AS744" s="187"/>
      <c r="AT744" s="187"/>
      <c r="AU744" s="187"/>
      <c r="AV744" s="187"/>
      <c r="AW744" s="187"/>
      <c r="AX744" s="187"/>
      <c r="AY744" s="187"/>
      <c r="AZ744" s="187"/>
      <c r="BA744" s="187"/>
      <c r="BB744" s="187"/>
      <c r="BC744" s="187"/>
      <c r="BD744" s="187"/>
      <c r="BE744" s="187"/>
      <c r="BF744" s="187"/>
      <c r="BG744" s="187"/>
      <c r="BH744" s="187"/>
      <c r="BI744" s="187"/>
      <c r="BJ744" s="187"/>
      <c r="BK744" s="187"/>
      <c r="BL744" s="187"/>
      <c r="BM744" s="187"/>
      <c r="BN744" s="187"/>
      <c r="BO744" s="187"/>
      <c r="BP744" s="187"/>
      <c r="BQ744" s="187"/>
      <c r="BR744" s="187"/>
      <c r="BS744" s="187"/>
      <c r="BT744" s="187"/>
      <c r="BU744" s="187"/>
      <c r="BV744" s="187"/>
      <c r="BW744" s="187"/>
      <c r="BX744" s="187"/>
      <c r="BY744" s="187"/>
      <c r="BZ744" s="187"/>
      <c r="CA744" s="187"/>
      <c r="CB744" s="187"/>
      <c r="CC744" s="187"/>
      <c r="CD744" s="187"/>
      <c r="CE744" s="187"/>
      <c r="CF744" s="187"/>
      <c r="CG744" s="187"/>
      <c r="CH744" s="187"/>
      <c r="CI744" s="187"/>
      <c r="CJ744" s="187"/>
      <c r="CK744" s="187"/>
      <c r="CL744" s="187"/>
      <c r="CM744" s="187"/>
      <c r="CN744" s="187"/>
      <c r="CO744" s="187"/>
      <c r="CP744" s="187"/>
      <c r="CQ744" s="187"/>
      <c r="CR744" s="187"/>
      <c r="CS744" s="187"/>
      <c r="CT744" s="187"/>
      <c r="CU744" s="187"/>
      <c r="CV744" s="187"/>
      <c r="CW744" s="187"/>
      <c r="CX744" s="187"/>
      <c r="CY744" s="187"/>
      <c r="CZ744" s="187"/>
      <c r="DA744" s="187"/>
      <c r="DB744" s="187"/>
      <c r="DC744" s="187"/>
      <c r="DD744" s="187"/>
      <c r="DE744" s="187"/>
      <c r="DF744" s="187"/>
      <c r="DG744" s="187"/>
      <c r="DH744" s="187"/>
      <c r="DI744" s="187"/>
      <c r="DJ744" s="187"/>
      <c r="DK744" s="187"/>
      <c r="DL744" s="187"/>
      <c r="DM744" s="187"/>
      <c r="DN744" s="187"/>
      <c r="DO744" s="187"/>
      <c r="DP744" s="187"/>
      <c r="DQ744" s="187"/>
      <c r="DR744" s="187"/>
      <c r="DS744" s="187"/>
      <c r="DT744" s="187"/>
      <c r="DU744" s="187"/>
      <c r="DV744" s="187"/>
      <c r="DW744" s="187"/>
      <c r="DX744" s="187"/>
      <c r="DY744" s="187"/>
      <c r="DZ744" s="187"/>
      <c r="EA744" s="187"/>
      <c r="EB744" s="187"/>
      <c r="EC744" s="187"/>
      <c r="ED744" s="187"/>
      <c r="EE744" s="187"/>
      <c r="EF744" s="187"/>
      <c r="EG744" s="187"/>
      <c r="EH744" s="187"/>
      <c r="EI744" s="187"/>
      <c r="EJ744" s="187"/>
      <c r="EK744" s="187"/>
      <c r="EL744" s="187"/>
      <c r="EM744" s="187"/>
      <c r="EN744" s="187"/>
      <c r="EO744" s="187"/>
      <c r="EP744" s="187"/>
      <c r="EQ744" s="187"/>
      <c r="ER744" s="187"/>
      <c r="ES744" s="187"/>
      <c r="ET744" s="187"/>
      <c r="EU744" s="187"/>
      <c r="EV744" s="187"/>
      <c r="EW744" s="187"/>
      <c r="EX744" s="187"/>
      <c r="EY744" s="187"/>
      <c r="EZ744" s="187"/>
      <c r="FA744" s="187"/>
      <c r="FB744" s="187"/>
      <c r="FC744" s="187"/>
      <c r="FD744" s="187"/>
      <c r="FE744" s="187"/>
      <c r="FF744" s="187"/>
      <c r="FG744" s="187"/>
      <c r="FH744" s="187"/>
      <c r="FI744" s="187"/>
      <c r="FJ744" s="187"/>
      <c r="FK744" s="187"/>
      <c r="FL744" s="187"/>
      <c r="FM744" s="187"/>
      <c r="FN744" s="187"/>
      <c r="FO744" s="187"/>
      <c r="FP744" s="187"/>
      <c r="FQ744" s="187"/>
      <c r="FR744" s="187"/>
      <c r="FS744" s="187"/>
      <c r="FT744" s="187"/>
      <c r="FU744" s="187"/>
      <c r="FV744" s="187"/>
      <c r="FW744" s="187"/>
      <c r="FX744" s="187"/>
      <c r="FY744" s="187"/>
      <c r="FZ744" s="187"/>
      <c r="GA744" s="187"/>
      <c r="GB744" s="187"/>
      <c r="GC744" s="187"/>
      <c r="GD744" s="187"/>
      <c r="GE744" s="187"/>
      <c r="GF744" s="187"/>
      <c r="GG744" s="187"/>
      <c r="GH744" s="187"/>
      <c r="GI744" s="187"/>
      <c r="GJ744" s="187"/>
      <c r="GK744" s="187"/>
      <c r="GL744" s="187"/>
      <c r="GM744" s="187"/>
      <c r="GN744" s="187"/>
      <c r="GO744" s="187"/>
      <c r="GP744" s="187"/>
      <c r="GQ744" s="187"/>
      <c r="GR744" s="187"/>
      <c r="GS744" s="187"/>
      <c r="GT744" s="187"/>
      <c r="GU744" s="187"/>
      <c r="GV744" s="187"/>
      <c r="GW744" s="187"/>
      <c r="GX744" s="187"/>
      <c r="GY744" s="187"/>
      <c r="GZ744" s="187"/>
      <c r="HA744" s="187"/>
      <c r="HB744" s="187"/>
      <c r="HC744" s="187"/>
      <c r="HD744" s="187"/>
      <c r="HE744" s="187"/>
      <c r="HF744" s="187"/>
      <c r="HG744" s="187"/>
      <c r="HH744" s="187"/>
      <c r="HI744" s="187"/>
      <c r="HJ744" s="187"/>
      <c r="HK744" s="187"/>
      <c r="HL744" s="187"/>
      <c r="HM744" s="187"/>
      <c r="HN744" s="187"/>
      <c r="HO744" s="187"/>
      <c r="HP744" s="187"/>
      <c r="HQ744" s="187"/>
      <c r="HR744" s="187"/>
      <c r="HS744" s="187"/>
      <c r="HT744" s="187"/>
      <c r="HU744" s="187"/>
      <c r="HV744" s="187"/>
      <c r="HW744" s="187"/>
      <c r="HX744" s="187"/>
      <c r="HY744" s="187"/>
      <c r="HZ744" s="187"/>
      <c r="IA744" s="187"/>
      <c r="IB744" s="187"/>
    </row>
    <row r="745" spans="1:236" ht="13.15" customHeight="1">
      <c r="A745" s="412"/>
      <c r="C745" s="446"/>
      <c r="D745" s="193"/>
      <c r="E745" s="187"/>
      <c r="F745" s="187"/>
      <c r="G745" s="187"/>
      <c r="H745" s="187"/>
      <c r="I745" s="187"/>
      <c r="J745" s="187"/>
      <c r="K745" s="187"/>
      <c r="L745" s="187"/>
      <c r="M745" s="447"/>
      <c r="AA745" s="187"/>
      <c r="AB745" s="187"/>
      <c r="AC745" s="187"/>
      <c r="AD745" s="187"/>
      <c r="AE745" s="187"/>
      <c r="AF745" s="187"/>
      <c r="AG745" s="187"/>
      <c r="AH745" s="187"/>
      <c r="AI745" s="187"/>
      <c r="AJ745" s="187"/>
      <c r="AK745" s="187"/>
      <c r="AL745" s="187"/>
      <c r="AM745" s="187"/>
      <c r="AN745" s="187"/>
      <c r="AO745" s="187"/>
      <c r="AP745" s="187"/>
      <c r="AQ745" s="187"/>
      <c r="AR745" s="187"/>
      <c r="AS745" s="187"/>
      <c r="AT745" s="187"/>
      <c r="AU745" s="187"/>
      <c r="AV745" s="187"/>
      <c r="AW745" s="187"/>
      <c r="AX745" s="187"/>
      <c r="AY745" s="187"/>
      <c r="AZ745" s="187"/>
      <c r="BA745" s="187"/>
      <c r="BB745" s="187"/>
      <c r="BC745" s="187"/>
      <c r="BD745" s="187"/>
      <c r="BE745" s="187"/>
      <c r="BF745" s="187"/>
      <c r="BG745" s="187"/>
      <c r="BH745" s="187"/>
      <c r="BI745" s="187"/>
      <c r="BJ745" s="187"/>
      <c r="BK745" s="187"/>
      <c r="BL745" s="187"/>
      <c r="BM745" s="187"/>
      <c r="BN745" s="187"/>
      <c r="BO745" s="187"/>
      <c r="BP745" s="187"/>
      <c r="BQ745" s="187"/>
      <c r="BR745" s="187"/>
      <c r="BS745" s="187"/>
      <c r="BT745" s="187"/>
      <c r="BU745" s="187"/>
      <c r="BV745" s="187"/>
      <c r="BW745" s="187"/>
      <c r="BX745" s="187"/>
      <c r="BY745" s="187"/>
      <c r="BZ745" s="187"/>
      <c r="CA745" s="187"/>
      <c r="CB745" s="187"/>
      <c r="CC745" s="187"/>
      <c r="CD745" s="187"/>
      <c r="CE745" s="187"/>
      <c r="CF745" s="187"/>
      <c r="CG745" s="187"/>
      <c r="CH745" s="187"/>
      <c r="CI745" s="187"/>
      <c r="CJ745" s="187"/>
      <c r="CK745" s="187"/>
      <c r="CL745" s="187"/>
      <c r="CM745" s="187"/>
      <c r="CN745" s="187"/>
      <c r="CO745" s="187"/>
      <c r="CP745" s="187"/>
      <c r="CQ745" s="187"/>
      <c r="CR745" s="187"/>
      <c r="CS745" s="187"/>
      <c r="CT745" s="187"/>
      <c r="CU745" s="187"/>
      <c r="CV745" s="187"/>
      <c r="CW745" s="187"/>
      <c r="CX745" s="187"/>
      <c r="CY745" s="187"/>
      <c r="CZ745" s="187"/>
      <c r="DA745" s="187"/>
      <c r="DB745" s="187"/>
      <c r="DC745" s="187"/>
      <c r="DD745" s="187"/>
      <c r="DE745" s="187"/>
      <c r="DF745" s="187"/>
      <c r="DG745" s="187"/>
      <c r="DH745" s="187"/>
      <c r="DI745" s="187"/>
      <c r="DJ745" s="187"/>
      <c r="DK745" s="187"/>
      <c r="DL745" s="187"/>
      <c r="DM745" s="187"/>
      <c r="DN745" s="187"/>
      <c r="DO745" s="187"/>
      <c r="DP745" s="187"/>
      <c r="DQ745" s="187"/>
      <c r="DR745" s="187"/>
      <c r="DS745" s="187"/>
      <c r="DT745" s="187"/>
      <c r="DU745" s="187"/>
      <c r="DV745" s="187"/>
      <c r="DW745" s="187"/>
      <c r="DX745" s="187"/>
      <c r="DY745" s="187"/>
      <c r="DZ745" s="187"/>
      <c r="EA745" s="187"/>
      <c r="EB745" s="187"/>
      <c r="EC745" s="187"/>
      <c r="ED745" s="187"/>
      <c r="EE745" s="187"/>
      <c r="EF745" s="187"/>
      <c r="EG745" s="187"/>
      <c r="EH745" s="187"/>
      <c r="EI745" s="187"/>
      <c r="EJ745" s="187"/>
      <c r="EK745" s="187"/>
      <c r="EL745" s="187"/>
      <c r="EM745" s="187"/>
      <c r="EN745" s="187"/>
      <c r="EO745" s="187"/>
      <c r="EP745" s="187"/>
      <c r="EQ745" s="187"/>
      <c r="ER745" s="187"/>
      <c r="ES745" s="187"/>
      <c r="ET745" s="187"/>
      <c r="EU745" s="187"/>
      <c r="EV745" s="187"/>
      <c r="EW745" s="187"/>
      <c r="EX745" s="187"/>
      <c r="EY745" s="187"/>
      <c r="EZ745" s="187"/>
      <c r="FA745" s="187"/>
      <c r="FB745" s="187"/>
      <c r="FC745" s="187"/>
      <c r="FD745" s="187"/>
      <c r="FE745" s="187"/>
      <c r="FF745" s="187"/>
      <c r="FG745" s="187"/>
      <c r="FH745" s="187"/>
      <c r="FI745" s="187"/>
      <c r="FJ745" s="187"/>
      <c r="FK745" s="187"/>
      <c r="FL745" s="187"/>
      <c r="FM745" s="187"/>
      <c r="FN745" s="187"/>
      <c r="FO745" s="187"/>
      <c r="FP745" s="187"/>
      <c r="FQ745" s="187"/>
      <c r="FR745" s="187"/>
      <c r="FS745" s="187"/>
      <c r="FT745" s="187"/>
      <c r="FU745" s="187"/>
      <c r="FV745" s="187"/>
      <c r="FW745" s="187"/>
      <c r="FX745" s="187"/>
      <c r="FY745" s="187"/>
      <c r="FZ745" s="187"/>
      <c r="GA745" s="187"/>
      <c r="GB745" s="187"/>
      <c r="GC745" s="187"/>
      <c r="GD745" s="187"/>
      <c r="GE745" s="187"/>
      <c r="GF745" s="187"/>
      <c r="GG745" s="187"/>
      <c r="GH745" s="187"/>
      <c r="GI745" s="187"/>
      <c r="GJ745" s="187"/>
      <c r="GK745" s="187"/>
      <c r="GL745" s="187"/>
      <c r="GM745" s="187"/>
      <c r="GN745" s="187"/>
      <c r="GO745" s="187"/>
      <c r="GP745" s="187"/>
      <c r="GQ745" s="187"/>
      <c r="GR745" s="187"/>
      <c r="GS745" s="187"/>
      <c r="GT745" s="187"/>
      <c r="GU745" s="187"/>
      <c r="GV745" s="187"/>
      <c r="GW745" s="187"/>
      <c r="GX745" s="187"/>
      <c r="GY745" s="187"/>
      <c r="GZ745" s="187"/>
      <c r="HA745" s="187"/>
      <c r="HB745" s="187"/>
      <c r="HC745" s="187"/>
      <c r="HD745" s="187"/>
      <c r="HE745" s="187"/>
      <c r="HF745" s="187"/>
      <c r="HG745" s="187"/>
      <c r="HH745" s="187"/>
      <c r="HI745" s="187"/>
      <c r="HJ745" s="187"/>
      <c r="HK745" s="187"/>
      <c r="HL745" s="187"/>
      <c r="HM745" s="187"/>
      <c r="HN745" s="187"/>
      <c r="HO745" s="187"/>
      <c r="HP745" s="187"/>
      <c r="HQ745" s="187"/>
      <c r="HR745" s="187"/>
      <c r="HS745" s="187"/>
      <c r="HT745" s="187"/>
      <c r="HU745" s="187"/>
      <c r="HV745" s="187"/>
      <c r="HW745" s="187"/>
      <c r="HX745" s="187"/>
      <c r="HY745" s="187"/>
      <c r="HZ745" s="187"/>
      <c r="IA745" s="187"/>
      <c r="IB745" s="187"/>
    </row>
    <row r="746" spans="1:236" ht="13.15" customHeight="1">
      <c r="A746" s="412"/>
      <c r="C746" s="446"/>
      <c r="D746" s="193"/>
      <c r="E746" s="187"/>
      <c r="F746" s="187"/>
      <c r="G746" s="187"/>
      <c r="H746" s="187"/>
      <c r="I746" s="187"/>
      <c r="J746" s="187"/>
      <c r="K746" s="187"/>
      <c r="L746" s="187"/>
      <c r="M746" s="447"/>
      <c r="AA746" s="187"/>
      <c r="AB746" s="187"/>
      <c r="AC746" s="187"/>
      <c r="AD746" s="187"/>
      <c r="AE746" s="187"/>
      <c r="AF746" s="187"/>
      <c r="AG746" s="187"/>
      <c r="AH746" s="187"/>
      <c r="AI746" s="187"/>
      <c r="AJ746" s="187"/>
      <c r="AK746" s="187"/>
      <c r="AL746" s="187"/>
      <c r="AM746" s="187"/>
      <c r="AN746" s="187"/>
      <c r="AO746" s="187"/>
      <c r="AP746" s="187"/>
      <c r="AQ746" s="187"/>
      <c r="AR746" s="187"/>
      <c r="AS746" s="187"/>
      <c r="AT746" s="187"/>
      <c r="AU746" s="187"/>
      <c r="AV746" s="187"/>
      <c r="AW746" s="187"/>
      <c r="AX746" s="187"/>
      <c r="AY746" s="187"/>
      <c r="AZ746" s="187"/>
      <c r="BA746" s="187"/>
      <c r="BB746" s="187"/>
      <c r="BC746" s="187"/>
      <c r="BD746" s="187"/>
      <c r="BE746" s="187"/>
      <c r="BF746" s="187"/>
      <c r="BG746" s="187"/>
      <c r="BH746" s="187"/>
      <c r="BI746" s="187"/>
      <c r="BJ746" s="187"/>
      <c r="BK746" s="187"/>
      <c r="BL746" s="187"/>
      <c r="BM746" s="187"/>
      <c r="BN746" s="187"/>
      <c r="BO746" s="187"/>
      <c r="BP746" s="187"/>
      <c r="BQ746" s="187"/>
      <c r="BR746" s="187"/>
      <c r="BS746" s="187"/>
      <c r="BT746" s="187"/>
      <c r="BU746" s="187"/>
      <c r="BV746" s="187"/>
      <c r="BW746" s="187"/>
      <c r="BX746" s="187"/>
      <c r="BY746" s="187"/>
      <c r="BZ746" s="187"/>
      <c r="CA746" s="187"/>
      <c r="CB746" s="187"/>
      <c r="CC746" s="187"/>
      <c r="CD746" s="187"/>
      <c r="CE746" s="187"/>
      <c r="CF746" s="187"/>
      <c r="CG746" s="187"/>
      <c r="CH746" s="187"/>
      <c r="CI746" s="187"/>
      <c r="CJ746" s="187"/>
      <c r="CK746" s="187"/>
      <c r="CL746" s="187"/>
      <c r="CM746" s="187"/>
      <c r="CN746" s="187"/>
      <c r="CO746" s="187"/>
      <c r="CP746" s="187"/>
      <c r="CQ746" s="187"/>
      <c r="CR746" s="187"/>
      <c r="CS746" s="187"/>
      <c r="CT746" s="187"/>
      <c r="CU746" s="187"/>
      <c r="CV746" s="187"/>
      <c r="CW746" s="187"/>
      <c r="CX746" s="187"/>
      <c r="CY746" s="187"/>
      <c r="CZ746" s="187"/>
      <c r="DA746" s="187"/>
      <c r="DB746" s="187"/>
      <c r="DC746" s="187"/>
      <c r="DD746" s="187"/>
      <c r="DE746" s="187"/>
      <c r="DF746" s="187"/>
      <c r="DG746" s="187"/>
      <c r="DH746" s="187"/>
      <c r="DI746" s="187"/>
      <c r="DJ746" s="187"/>
      <c r="DK746" s="187"/>
      <c r="DL746" s="187"/>
      <c r="DM746" s="187"/>
      <c r="DN746" s="187"/>
      <c r="DO746" s="187"/>
      <c r="DP746" s="187"/>
      <c r="DQ746" s="187"/>
      <c r="DR746" s="187"/>
      <c r="DS746" s="187"/>
      <c r="DT746" s="187"/>
      <c r="DU746" s="187"/>
      <c r="DV746" s="187"/>
      <c r="DW746" s="187"/>
      <c r="DX746" s="187"/>
      <c r="DY746" s="187"/>
      <c r="DZ746" s="187"/>
      <c r="EA746" s="187"/>
      <c r="EB746" s="187"/>
      <c r="EC746" s="187"/>
      <c r="ED746" s="187"/>
      <c r="EE746" s="187"/>
      <c r="EF746" s="187"/>
      <c r="EG746" s="187"/>
      <c r="EH746" s="187"/>
      <c r="EI746" s="187"/>
      <c r="EJ746" s="187"/>
      <c r="EK746" s="187"/>
      <c r="EL746" s="187"/>
      <c r="EM746" s="187"/>
      <c r="EN746" s="187"/>
      <c r="EO746" s="187"/>
      <c r="EP746" s="187"/>
      <c r="EQ746" s="187"/>
      <c r="ER746" s="187"/>
      <c r="ES746" s="187"/>
      <c r="ET746" s="187"/>
      <c r="EU746" s="187"/>
      <c r="EV746" s="187"/>
      <c r="EW746" s="187"/>
      <c r="EX746" s="187"/>
      <c r="EY746" s="187"/>
      <c r="EZ746" s="187"/>
      <c r="FA746" s="187"/>
      <c r="FB746" s="187"/>
      <c r="FC746" s="187"/>
      <c r="FD746" s="187"/>
      <c r="FE746" s="187"/>
      <c r="FF746" s="187"/>
      <c r="FG746" s="187"/>
      <c r="FH746" s="187"/>
      <c r="FI746" s="187"/>
      <c r="FJ746" s="187"/>
      <c r="FK746" s="187"/>
      <c r="FL746" s="187"/>
      <c r="FM746" s="187"/>
      <c r="FN746" s="187"/>
      <c r="FO746" s="187"/>
      <c r="FP746" s="187"/>
      <c r="FQ746" s="187"/>
      <c r="FR746" s="187"/>
      <c r="FS746" s="187"/>
      <c r="FT746" s="187"/>
      <c r="FU746" s="187"/>
      <c r="FV746" s="187"/>
      <c r="FW746" s="187"/>
      <c r="FX746" s="187"/>
      <c r="FY746" s="187"/>
      <c r="FZ746" s="187"/>
      <c r="GA746" s="187"/>
      <c r="GB746" s="187"/>
      <c r="GC746" s="187"/>
      <c r="GD746" s="187"/>
      <c r="GE746" s="187"/>
      <c r="GF746" s="187"/>
      <c r="GG746" s="187"/>
      <c r="GH746" s="187"/>
      <c r="GI746" s="187"/>
      <c r="GJ746" s="187"/>
      <c r="GK746" s="187"/>
      <c r="GL746" s="187"/>
      <c r="GM746" s="187"/>
      <c r="GN746" s="187"/>
      <c r="GO746" s="187"/>
      <c r="GP746" s="187"/>
      <c r="GQ746" s="187"/>
      <c r="GR746" s="187"/>
      <c r="GS746" s="187"/>
      <c r="GT746" s="187"/>
      <c r="GU746" s="187"/>
      <c r="GV746" s="187"/>
      <c r="GW746" s="187"/>
      <c r="GX746" s="187"/>
      <c r="GY746" s="187"/>
      <c r="GZ746" s="187"/>
      <c r="HA746" s="187"/>
      <c r="HB746" s="187"/>
      <c r="HC746" s="187"/>
      <c r="HD746" s="187"/>
      <c r="HE746" s="187"/>
      <c r="HF746" s="187"/>
      <c r="HG746" s="187"/>
      <c r="HH746" s="187"/>
      <c r="HI746" s="187"/>
      <c r="HJ746" s="187"/>
      <c r="HK746" s="187"/>
      <c r="HL746" s="187"/>
      <c r="HM746" s="187"/>
      <c r="HN746" s="187"/>
      <c r="HO746" s="187"/>
      <c r="HP746" s="187"/>
      <c r="HQ746" s="187"/>
      <c r="HR746" s="187"/>
      <c r="HS746" s="187"/>
      <c r="HT746" s="187"/>
      <c r="HU746" s="187"/>
      <c r="HV746" s="187"/>
      <c r="HW746" s="187"/>
      <c r="HX746" s="187"/>
      <c r="HY746" s="187"/>
      <c r="HZ746" s="187"/>
      <c r="IA746" s="187"/>
      <c r="IB746" s="187"/>
    </row>
    <row r="747" spans="1:236" ht="13.15" customHeight="1">
      <c r="A747" s="412"/>
      <c r="C747" s="446"/>
      <c r="D747" s="193"/>
      <c r="E747" s="187"/>
      <c r="F747" s="187"/>
      <c r="G747" s="187"/>
      <c r="H747" s="187"/>
      <c r="I747" s="187"/>
      <c r="J747" s="187"/>
      <c r="K747" s="187"/>
      <c r="L747" s="187"/>
      <c r="M747" s="447"/>
      <c r="AA747" s="187"/>
      <c r="AB747" s="187"/>
      <c r="AC747" s="187"/>
      <c r="AD747" s="187"/>
      <c r="AE747" s="187"/>
      <c r="AF747" s="187"/>
      <c r="AG747" s="187"/>
      <c r="AH747" s="187"/>
      <c r="AI747" s="187"/>
      <c r="AJ747" s="187"/>
      <c r="AK747" s="187"/>
      <c r="AL747" s="187"/>
      <c r="AM747" s="187"/>
      <c r="AN747" s="187"/>
      <c r="AO747" s="187"/>
      <c r="AP747" s="187"/>
      <c r="AQ747" s="187"/>
      <c r="AR747" s="187"/>
      <c r="AS747" s="187"/>
      <c r="AT747" s="187"/>
      <c r="AU747" s="187"/>
      <c r="AV747" s="187"/>
      <c r="AW747" s="187"/>
      <c r="AX747" s="187"/>
      <c r="AY747" s="187"/>
      <c r="AZ747" s="187"/>
      <c r="BA747" s="187"/>
      <c r="BB747" s="187"/>
      <c r="BC747" s="187"/>
      <c r="BD747" s="187"/>
      <c r="BE747" s="187"/>
      <c r="BF747" s="187"/>
      <c r="BG747" s="187"/>
      <c r="BH747" s="187"/>
      <c r="BI747" s="187"/>
      <c r="BJ747" s="187"/>
      <c r="BK747" s="187"/>
      <c r="BL747" s="187"/>
      <c r="BM747" s="187"/>
      <c r="BN747" s="187"/>
      <c r="BO747" s="187"/>
      <c r="BP747" s="187"/>
      <c r="BQ747" s="187"/>
      <c r="BR747" s="187"/>
      <c r="BS747" s="187"/>
      <c r="BT747" s="187"/>
      <c r="BU747" s="187"/>
      <c r="BV747" s="187"/>
      <c r="BW747" s="187"/>
      <c r="BX747" s="187"/>
      <c r="BY747" s="187"/>
      <c r="BZ747" s="187"/>
      <c r="CA747" s="187"/>
      <c r="CB747" s="187"/>
      <c r="CC747" s="187"/>
      <c r="CD747" s="187"/>
      <c r="CE747" s="187"/>
      <c r="CF747" s="187"/>
      <c r="CG747" s="187"/>
      <c r="CH747" s="187"/>
      <c r="CI747" s="187"/>
      <c r="CJ747" s="187"/>
      <c r="CK747" s="187"/>
      <c r="CL747" s="187"/>
      <c r="CM747" s="187"/>
      <c r="CN747" s="187"/>
      <c r="CO747" s="187"/>
      <c r="CP747" s="187"/>
      <c r="CQ747" s="187"/>
      <c r="CR747" s="187"/>
      <c r="CS747" s="187"/>
      <c r="CT747" s="187"/>
      <c r="CU747" s="187"/>
      <c r="CV747" s="187"/>
      <c r="CW747" s="187"/>
      <c r="CX747" s="187"/>
      <c r="CY747" s="187"/>
      <c r="CZ747" s="187"/>
      <c r="DA747" s="187"/>
      <c r="DB747" s="187"/>
      <c r="DC747" s="187"/>
      <c r="DD747" s="187"/>
      <c r="DE747" s="187"/>
      <c r="DF747" s="187"/>
      <c r="DG747" s="187"/>
      <c r="DH747" s="187"/>
      <c r="DI747" s="187"/>
      <c r="DJ747" s="187"/>
      <c r="DK747" s="187"/>
      <c r="DL747" s="187"/>
      <c r="DM747" s="187"/>
      <c r="DN747" s="187"/>
      <c r="DO747" s="187"/>
      <c r="DP747" s="187"/>
      <c r="DQ747" s="187"/>
      <c r="DR747" s="187"/>
      <c r="DS747" s="187"/>
      <c r="DT747" s="187"/>
      <c r="DU747" s="187"/>
      <c r="DV747" s="187"/>
      <c r="DW747" s="187"/>
      <c r="DX747" s="187"/>
      <c r="DY747" s="187"/>
      <c r="DZ747" s="187"/>
      <c r="EA747" s="187"/>
      <c r="EB747" s="187"/>
      <c r="EC747" s="187"/>
      <c r="ED747" s="187"/>
      <c r="EE747" s="187"/>
      <c r="EF747" s="187"/>
      <c r="EG747" s="187"/>
      <c r="EH747" s="187"/>
      <c r="EI747" s="187"/>
      <c r="EJ747" s="187"/>
      <c r="EK747" s="187"/>
      <c r="EL747" s="187"/>
      <c r="EM747" s="187"/>
      <c r="EN747" s="187"/>
      <c r="EO747" s="187"/>
      <c r="EP747" s="187"/>
      <c r="EQ747" s="187"/>
      <c r="ER747" s="187"/>
      <c r="ES747" s="187"/>
      <c r="ET747" s="187"/>
      <c r="EU747" s="187"/>
      <c r="EV747" s="187"/>
      <c r="EW747" s="187"/>
      <c r="EX747" s="187"/>
      <c r="EY747" s="187"/>
      <c r="EZ747" s="187"/>
      <c r="FA747" s="187"/>
      <c r="FB747" s="187"/>
      <c r="FC747" s="187"/>
      <c r="FD747" s="187"/>
      <c r="FE747" s="187"/>
      <c r="FF747" s="187"/>
      <c r="FG747" s="187"/>
      <c r="FH747" s="187"/>
      <c r="FI747" s="187"/>
      <c r="FJ747" s="187"/>
      <c r="FK747" s="187"/>
      <c r="FL747" s="187"/>
      <c r="FM747" s="187"/>
      <c r="FN747" s="187"/>
      <c r="FO747" s="187"/>
      <c r="FP747" s="187"/>
      <c r="FQ747" s="187"/>
      <c r="FR747" s="187"/>
      <c r="FS747" s="187"/>
      <c r="FT747" s="187"/>
      <c r="FU747" s="187"/>
      <c r="FV747" s="187"/>
      <c r="FW747" s="187"/>
      <c r="FX747" s="187"/>
      <c r="FY747" s="187"/>
      <c r="FZ747" s="187"/>
      <c r="GA747" s="187"/>
      <c r="GB747" s="187"/>
      <c r="GC747" s="187"/>
      <c r="GD747" s="187"/>
      <c r="GE747" s="187"/>
      <c r="GF747" s="187"/>
      <c r="GG747" s="187"/>
      <c r="GH747" s="187"/>
      <c r="GI747" s="187"/>
      <c r="GJ747" s="187"/>
      <c r="GK747" s="187"/>
      <c r="GL747" s="187"/>
      <c r="GM747" s="187"/>
      <c r="GN747" s="187"/>
      <c r="GO747" s="187"/>
      <c r="GP747" s="187"/>
      <c r="GQ747" s="187"/>
      <c r="GR747" s="187"/>
      <c r="GS747" s="187"/>
      <c r="GT747" s="187"/>
      <c r="GU747" s="187"/>
      <c r="GV747" s="187"/>
      <c r="GW747" s="187"/>
      <c r="GX747" s="187"/>
      <c r="GY747" s="187"/>
      <c r="GZ747" s="187"/>
      <c r="HA747" s="187"/>
      <c r="HB747" s="187"/>
      <c r="HC747" s="187"/>
      <c r="HD747" s="187"/>
      <c r="HE747" s="187"/>
      <c r="HF747" s="187"/>
      <c r="HG747" s="187"/>
      <c r="HH747" s="187"/>
      <c r="HI747" s="187"/>
      <c r="HJ747" s="187"/>
      <c r="HK747" s="187"/>
      <c r="HL747" s="187"/>
      <c r="HM747" s="187"/>
      <c r="HN747" s="187"/>
      <c r="HO747" s="187"/>
      <c r="HP747" s="187"/>
      <c r="HQ747" s="187"/>
      <c r="HR747" s="187"/>
      <c r="HS747" s="187"/>
      <c r="HT747" s="187"/>
      <c r="HU747" s="187"/>
      <c r="HV747" s="187"/>
      <c r="HW747" s="187"/>
      <c r="HX747" s="187"/>
      <c r="HY747" s="187"/>
      <c r="HZ747" s="187"/>
      <c r="IA747" s="187"/>
      <c r="IB747" s="187"/>
    </row>
    <row r="748" spans="1:236" ht="13.15" customHeight="1">
      <c r="A748" s="412"/>
      <c r="C748" s="446"/>
      <c r="D748" s="193"/>
      <c r="E748" s="187"/>
      <c r="F748" s="187"/>
      <c r="G748" s="187"/>
      <c r="H748" s="187"/>
      <c r="I748" s="187"/>
      <c r="J748" s="187"/>
      <c r="K748" s="187"/>
      <c r="L748" s="187"/>
      <c r="M748" s="447"/>
      <c r="AA748" s="187"/>
      <c r="AB748" s="187"/>
      <c r="AC748" s="187"/>
      <c r="AD748" s="187"/>
      <c r="AE748" s="187"/>
      <c r="AF748" s="187"/>
      <c r="AG748" s="187"/>
      <c r="AH748" s="187"/>
      <c r="AI748" s="187"/>
      <c r="AJ748" s="187"/>
      <c r="AK748" s="187"/>
      <c r="AL748" s="187"/>
      <c r="AM748" s="187"/>
      <c r="AN748" s="187"/>
      <c r="AO748" s="187"/>
      <c r="AP748" s="187"/>
      <c r="AQ748" s="187"/>
      <c r="AR748" s="187"/>
      <c r="AS748" s="187"/>
      <c r="AT748" s="187"/>
      <c r="AU748" s="187"/>
      <c r="AV748" s="187"/>
      <c r="AW748" s="187"/>
      <c r="AX748" s="187"/>
      <c r="AY748" s="187"/>
      <c r="AZ748" s="187"/>
      <c r="BA748" s="187"/>
      <c r="BB748" s="187"/>
      <c r="BC748" s="187"/>
      <c r="BD748" s="187"/>
      <c r="BE748" s="187"/>
      <c r="BF748" s="187"/>
      <c r="BG748" s="187"/>
      <c r="BH748" s="187"/>
      <c r="BI748" s="187"/>
      <c r="BJ748" s="187"/>
      <c r="BK748" s="187"/>
      <c r="BL748" s="187"/>
      <c r="BM748" s="187"/>
      <c r="BN748" s="187"/>
      <c r="BO748" s="187"/>
      <c r="BP748" s="187"/>
      <c r="BQ748" s="187"/>
      <c r="BR748" s="187"/>
      <c r="BS748" s="187"/>
      <c r="BT748" s="187"/>
      <c r="BU748" s="187"/>
      <c r="BV748" s="187"/>
      <c r="BW748" s="187"/>
      <c r="BX748" s="187"/>
      <c r="BY748" s="187"/>
      <c r="BZ748" s="187"/>
      <c r="CA748" s="187"/>
      <c r="CB748" s="187"/>
      <c r="CC748" s="187"/>
      <c r="CD748" s="187"/>
      <c r="CE748" s="187"/>
      <c r="CF748" s="187"/>
      <c r="CG748" s="187"/>
      <c r="CH748" s="187"/>
      <c r="CI748" s="187"/>
      <c r="CJ748" s="187"/>
      <c r="CK748" s="187"/>
      <c r="CL748" s="187"/>
      <c r="CM748" s="187"/>
      <c r="CN748" s="187"/>
      <c r="CO748" s="187"/>
      <c r="CP748" s="187"/>
      <c r="CQ748" s="187"/>
      <c r="CR748" s="187"/>
      <c r="CS748" s="187"/>
      <c r="CT748" s="187"/>
      <c r="CU748" s="187"/>
      <c r="CV748" s="187"/>
      <c r="CW748" s="187"/>
      <c r="CX748" s="187"/>
      <c r="CY748" s="187"/>
      <c r="CZ748" s="187"/>
      <c r="DA748" s="187"/>
      <c r="DB748" s="187"/>
      <c r="DC748" s="187"/>
      <c r="DD748" s="187"/>
      <c r="DE748" s="187"/>
      <c r="DF748" s="187"/>
      <c r="DG748" s="187"/>
      <c r="DH748" s="187"/>
      <c r="DI748" s="187"/>
      <c r="DJ748" s="187"/>
      <c r="DK748" s="187"/>
      <c r="DL748" s="187"/>
      <c r="DM748" s="187"/>
      <c r="DN748" s="187"/>
      <c r="DO748" s="187"/>
      <c r="DP748" s="187"/>
      <c r="DQ748" s="187"/>
      <c r="DR748" s="187"/>
      <c r="DS748" s="187"/>
      <c r="DT748" s="187"/>
      <c r="DU748" s="187"/>
      <c r="DV748" s="187"/>
      <c r="DW748" s="187"/>
      <c r="DX748" s="187"/>
      <c r="DY748" s="187"/>
      <c r="DZ748" s="187"/>
      <c r="EA748" s="187"/>
      <c r="EB748" s="187"/>
      <c r="EC748" s="187"/>
      <c r="ED748" s="187"/>
      <c r="EE748" s="187"/>
      <c r="EF748" s="187"/>
      <c r="EG748" s="187"/>
      <c r="EH748" s="187"/>
      <c r="EI748" s="187"/>
      <c r="EJ748" s="187"/>
      <c r="EK748" s="187"/>
      <c r="EL748" s="187"/>
      <c r="EM748" s="187"/>
      <c r="EN748" s="187"/>
      <c r="EO748" s="187"/>
      <c r="EP748" s="187"/>
      <c r="EQ748" s="187"/>
      <c r="ER748" s="187"/>
      <c r="ES748" s="187"/>
      <c r="ET748" s="187"/>
      <c r="EU748" s="187"/>
      <c r="EV748" s="187"/>
      <c r="EW748" s="187"/>
      <c r="EX748" s="187"/>
      <c r="EY748" s="187"/>
      <c r="EZ748" s="187"/>
      <c r="FA748" s="187"/>
      <c r="FB748" s="187"/>
      <c r="FC748" s="187"/>
      <c r="FD748" s="187"/>
      <c r="FE748" s="187"/>
      <c r="FF748" s="187"/>
      <c r="FG748" s="187"/>
      <c r="FH748" s="187"/>
      <c r="FI748" s="187"/>
      <c r="FJ748" s="187"/>
      <c r="FK748" s="187"/>
      <c r="FL748" s="187"/>
      <c r="FM748" s="187"/>
      <c r="FN748" s="187"/>
      <c r="FO748" s="187"/>
      <c r="FP748" s="187"/>
      <c r="FQ748" s="187"/>
      <c r="FR748" s="187"/>
      <c r="FS748" s="187"/>
      <c r="FT748" s="187"/>
      <c r="FU748" s="187"/>
      <c r="FV748" s="187"/>
      <c r="FW748" s="187"/>
      <c r="FX748" s="187"/>
      <c r="FY748" s="187"/>
      <c r="FZ748" s="187"/>
      <c r="GA748" s="187"/>
      <c r="GB748" s="187"/>
      <c r="GC748" s="187"/>
      <c r="GD748" s="187"/>
      <c r="GE748" s="187"/>
      <c r="GF748" s="187"/>
      <c r="GG748" s="187"/>
      <c r="GH748" s="187"/>
      <c r="GI748" s="187"/>
      <c r="GJ748" s="187"/>
      <c r="GK748" s="187"/>
      <c r="GL748" s="187"/>
      <c r="GM748" s="187"/>
      <c r="GN748" s="187"/>
      <c r="GO748" s="187"/>
      <c r="GP748" s="187"/>
      <c r="GQ748" s="187"/>
      <c r="GR748" s="187"/>
      <c r="GS748" s="187"/>
      <c r="GT748" s="187"/>
      <c r="GU748" s="187"/>
      <c r="GV748" s="187"/>
      <c r="GW748" s="187"/>
      <c r="GX748" s="187"/>
      <c r="GY748" s="187"/>
      <c r="GZ748" s="187"/>
      <c r="HA748" s="187"/>
      <c r="HB748" s="187"/>
      <c r="HC748" s="187"/>
      <c r="HD748" s="187"/>
      <c r="HE748" s="187"/>
      <c r="HF748" s="187"/>
      <c r="HG748" s="187"/>
      <c r="HH748" s="187"/>
      <c r="HI748" s="187"/>
      <c r="HJ748" s="187"/>
      <c r="HK748" s="187"/>
      <c r="HL748" s="187"/>
      <c r="HM748" s="187"/>
      <c r="HN748" s="187"/>
      <c r="HO748" s="187"/>
      <c r="HP748" s="187"/>
      <c r="HQ748" s="187"/>
      <c r="HR748" s="187"/>
      <c r="HS748" s="187"/>
      <c r="HT748" s="187"/>
      <c r="HU748" s="187"/>
      <c r="HV748" s="187"/>
      <c r="HW748" s="187"/>
      <c r="HX748" s="187"/>
      <c r="HY748" s="187"/>
      <c r="HZ748" s="187"/>
      <c r="IA748" s="187"/>
      <c r="IB748" s="187"/>
    </row>
    <row r="749" spans="1:236" ht="13.15" customHeight="1">
      <c r="A749" s="412"/>
      <c r="C749" s="446"/>
      <c r="D749" s="193"/>
      <c r="E749" s="187"/>
      <c r="F749" s="187"/>
      <c r="G749" s="187"/>
      <c r="H749" s="187"/>
      <c r="I749" s="187"/>
      <c r="J749" s="187"/>
      <c r="K749" s="187"/>
      <c r="L749" s="187"/>
      <c r="M749" s="447"/>
      <c r="AA749" s="187"/>
      <c r="AB749" s="187"/>
      <c r="AC749" s="187"/>
      <c r="AD749" s="187"/>
      <c r="AE749" s="187"/>
      <c r="AF749" s="187"/>
      <c r="AG749" s="187"/>
      <c r="AH749" s="187"/>
      <c r="AI749" s="187"/>
      <c r="AJ749" s="187"/>
      <c r="AK749" s="187"/>
      <c r="AL749" s="187"/>
      <c r="AM749" s="187"/>
      <c r="AN749" s="187"/>
      <c r="AO749" s="187"/>
      <c r="AP749" s="187"/>
      <c r="AQ749" s="187"/>
      <c r="AR749" s="187"/>
      <c r="AS749" s="187"/>
      <c r="AT749" s="187"/>
      <c r="AU749" s="187"/>
      <c r="AV749" s="187"/>
      <c r="AW749" s="187"/>
      <c r="AX749" s="187"/>
      <c r="AY749" s="187"/>
      <c r="AZ749" s="187"/>
      <c r="BA749" s="187"/>
      <c r="BB749" s="187"/>
      <c r="BC749" s="187"/>
      <c r="BD749" s="187"/>
      <c r="BE749" s="187"/>
      <c r="BF749" s="187"/>
      <c r="BG749" s="187"/>
      <c r="BH749" s="187"/>
      <c r="BI749" s="187"/>
      <c r="BJ749" s="187"/>
      <c r="BK749" s="187"/>
      <c r="BL749" s="187"/>
      <c r="BM749" s="187"/>
      <c r="BN749" s="187"/>
      <c r="BO749" s="187"/>
      <c r="BP749" s="187"/>
      <c r="BQ749" s="187"/>
      <c r="BR749" s="187"/>
      <c r="BS749" s="187"/>
      <c r="BT749" s="187"/>
      <c r="BU749" s="187"/>
      <c r="BV749" s="187"/>
      <c r="BW749" s="187"/>
      <c r="BX749" s="187"/>
      <c r="BY749" s="187"/>
      <c r="BZ749" s="187"/>
      <c r="CA749" s="187"/>
      <c r="CB749" s="187"/>
      <c r="CC749" s="187"/>
      <c r="CD749" s="187"/>
      <c r="CE749" s="187"/>
      <c r="CF749" s="187"/>
      <c r="CG749" s="187"/>
      <c r="CH749" s="187"/>
      <c r="CI749" s="187"/>
      <c r="CJ749" s="187"/>
      <c r="CK749" s="187"/>
      <c r="CL749" s="187"/>
      <c r="CM749" s="187"/>
      <c r="CN749" s="187"/>
      <c r="CO749" s="187"/>
      <c r="CP749" s="187"/>
      <c r="CQ749" s="187"/>
      <c r="CR749" s="187"/>
      <c r="CS749" s="187"/>
      <c r="CT749" s="187"/>
      <c r="CU749" s="187"/>
      <c r="CV749" s="187"/>
      <c r="CW749" s="187"/>
      <c r="CX749" s="187"/>
      <c r="CY749" s="187"/>
      <c r="CZ749" s="187"/>
      <c r="DA749" s="187"/>
      <c r="DB749" s="187"/>
      <c r="DC749" s="187"/>
      <c r="DD749" s="187"/>
      <c r="DE749" s="187"/>
      <c r="DF749" s="187"/>
      <c r="DG749" s="187"/>
      <c r="DH749" s="187"/>
      <c r="DI749" s="187"/>
      <c r="DJ749" s="187"/>
      <c r="DK749" s="187"/>
      <c r="DL749" s="187"/>
      <c r="DM749" s="187"/>
      <c r="DN749" s="187"/>
      <c r="DO749" s="187"/>
      <c r="DP749" s="187"/>
      <c r="DQ749" s="187"/>
      <c r="DR749" s="187"/>
      <c r="DS749" s="187"/>
      <c r="DT749" s="187"/>
      <c r="DU749" s="187"/>
      <c r="DV749" s="187"/>
      <c r="DW749" s="187"/>
      <c r="DX749" s="187"/>
      <c r="DY749" s="187"/>
      <c r="DZ749" s="187"/>
      <c r="EA749" s="187"/>
      <c r="EB749" s="187"/>
      <c r="EC749" s="187"/>
      <c r="ED749" s="187"/>
      <c r="EE749" s="187"/>
      <c r="EF749" s="187"/>
      <c r="EG749" s="187"/>
      <c r="EH749" s="187"/>
      <c r="EI749" s="187"/>
      <c r="EJ749" s="187"/>
      <c r="EK749" s="187"/>
      <c r="EL749" s="187"/>
      <c r="EM749" s="187"/>
      <c r="EN749" s="187"/>
      <c r="EO749" s="187"/>
      <c r="EP749" s="187"/>
      <c r="EQ749" s="187"/>
      <c r="ER749" s="187"/>
      <c r="ES749" s="187"/>
      <c r="ET749" s="187"/>
      <c r="EU749" s="187"/>
      <c r="EV749" s="187"/>
      <c r="EW749" s="187"/>
      <c r="EX749" s="187"/>
      <c r="EY749" s="187"/>
      <c r="EZ749" s="187"/>
      <c r="FA749" s="187"/>
      <c r="FB749" s="187"/>
      <c r="FC749" s="187"/>
      <c r="FD749" s="187"/>
      <c r="FE749" s="187"/>
      <c r="FF749" s="187"/>
      <c r="FG749" s="187"/>
      <c r="FH749" s="187"/>
      <c r="FI749" s="187"/>
      <c r="FJ749" s="187"/>
      <c r="FK749" s="187"/>
      <c r="FL749" s="187"/>
      <c r="FM749" s="187"/>
      <c r="FN749" s="187"/>
      <c r="FO749" s="187"/>
      <c r="FP749" s="187"/>
      <c r="FQ749" s="187"/>
      <c r="FR749" s="187"/>
      <c r="FS749" s="187"/>
      <c r="FT749" s="187"/>
      <c r="FU749" s="187"/>
      <c r="FV749" s="187"/>
      <c r="FW749" s="187"/>
      <c r="FX749" s="187"/>
      <c r="FY749" s="187"/>
      <c r="FZ749" s="187"/>
      <c r="GA749" s="187"/>
      <c r="GB749" s="187"/>
      <c r="GC749" s="187"/>
      <c r="GD749" s="187"/>
      <c r="GE749" s="187"/>
      <c r="GF749" s="187"/>
      <c r="GG749" s="187"/>
      <c r="GH749" s="187"/>
      <c r="GI749" s="187"/>
      <c r="GJ749" s="187"/>
      <c r="GK749" s="187"/>
      <c r="GL749" s="187"/>
      <c r="GM749" s="187"/>
      <c r="GN749" s="187"/>
      <c r="GO749" s="187"/>
      <c r="GP749" s="187"/>
      <c r="GQ749" s="187"/>
      <c r="GR749" s="187"/>
      <c r="GS749" s="187"/>
      <c r="GT749" s="187"/>
      <c r="GU749" s="187"/>
      <c r="GV749" s="187"/>
      <c r="GW749" s="187"/>
      <c r="GX749" s="187"/>
      <c r="GY749" s="187"/>
      <c r="GZ749" s="187"/>
      <c r="HA749" s="187"/>
      <c r="HB749" s="187"/>
      <c r="HC749" s="187"/>
      <c r="HD749" s="187"/>
      <c r="HE749" s="187"/>
      <c r="HF749" s="187"/>
      <c r="HG749" s="187"/>
      <c r="HH749" s="187"/>
      <c r="HI749" s="187"/>
      <c r="HJ749" s="187"/>
      <c r="HK749" s="187"/>
      <c r="HL749" s="187"/>
      <c r="HM749" s="187"/>
      <c r="HN749" s="187"/>
      <c r="HO749" s="187"/>
      <c r="HP749" s="187"/>
      <c r="HQ749" s="187"/>
      <c r="HR749" s="187"/>
      <c r="HS749" s="187"/>
      <c r="HT749" s="187"/>
      <c r="HU749" s="187"/>
      <c r="HV749" s="187"/>
      <c r="HW749" s="187"/>
      <c r="HX749" s="187"/>
      <c r="HY749" s="187"/>
      <c r="HZ749" s="187"/>
      <c r="IA749" s="187"/>
      <c r="IB749" s="187"/>
    </row>
    <row r="750" spans="1:236" ht="13.15" customHeight="1">
      <c r="A750" s="412"/>
      <c r="C750" s="446"/>
      <c r="D750" s="193"/>
      <c r="E750" s="187"/>
      <c r="F750" s="187"/>
      <c r="G750" s="187"/>
      <c r="H750" s="187"/>
      <c r="I750" s="187"/>
      <c r="J750" s="187"/>
      <c r="K750" s="187"/>
      <c r="L750" s="187"/>
      <c r="M750" s="447"/>
      <c r="AA750" s="187"/>
      <c r="AB750" s="187"/>
      <c r="AC750" s="187"/>
      <c r="AD750" s="187"/>
      <c r="AE750" s="187"/>
      <c r="AF750" s="187"/>
      <c r="AG750" s="187"/>
      <c r="AH750" s="187"/>
      <c r="AI750" s="187"/>
      <c r="AJ750" s="187"/>
      <c r="AK750" s="187"/>
      <c r="AL750" s="187"/>
      <c r="AM750" s="187"/>
      <c r="AN750" s="187"/>
      <c r="AO750" s="187"/>
      <c r="AP750" s="187"/>
      <c r="AQ750" s="187"/>
      <c r="AR750" s="187"/>
      <c r="AS750" s="187"/>
      <c r="AT750" s="187"/>
      <c r="AU750" s="187"/>
      <c r="AV750" s="187"/>
      <c r="AW750" s="187"/>
      <c r="AX750" s="187"/>
      <c r="AY750" s="187"/>
      <c r="AZ750" s="187"/>
      <c r="BA750" s="187"/>
      <c r="BB750" s="187"/>
      <c r="BC750" s="187"/>
      <c r="BD750" s="187"/>
      <c r="BE750" s="187"/>
      <c r="BF750" s="187"/>
      <c r="BG750" s="187"/>
      <c r="BH750" s="187"/>
      <c r="BI750" s="187"/>
      <c r="BJ750" s="187"/>
      <c r="BK750" s="187"/>
      <c r="BL750" s="187"/>
      <c r="BM750" s="187"/>
      <c r="BN750" s="187"/>
      <c r="BO750" s="187"/>
      <c r="BP750" s="187"/>
      <c r="BQ750" s="187"/>
      <c r="BR750" s="187"/>
      <c r="BS750" s="187"/>
      <c r="BT750" s="187"/>
      <c r="BU750" s="187"/>
      <c r="BV750" s="187"/>
      <c r="BW750" s="187"/>
      <c r="BX750" s="187"/>
      <c r="BY750" s="187"/>
      <c r="BZ750" s="187"/>
      <c r="CA750" s="187"/>
      <c r="CB750" s="187"/>
      <c r="CC750" s="187"/>
      <c r="CD750" s="187"/>
      <c r="CE750" s="187"/>
      <c r="CF750" s="187"/>
      <c r="CG750" s="187"/>
      <c r="CH750" s="187"/>
      <c r="CI750" s="187"/>
      <c r="CJ750" s="187"/>
      <c r="CK750" s="187"/>
      <c r="CL750" s="187"/>
      <c r="CM750" s="187"/>
      <c r="CN750" s="187"/>
      <c r="CO750" s="187"/>
      <c r="CP750" s="187"/>
      <c r="CQ750" s="187"/>
      <c r="CR750" s="187"/>
      <c r="CS750" s="187"/>
      <c r="CT750" s="187"/>
      <c r="CU750" s="187"/>
      <c r="CV750" s="187"/>
      <c r="CW750" s="187"/>
      <c r="CX750" s="187"/>
      <c r="CY750" s="187"/>
      <c r="CZ750" s="187"/>
      <c r="DA750" s="187"/>
      <c r="DB750" s="187"/>
      <c r="DC750" s="187"/>
      <c r="DD750" s="187"/>
      <c r="DE750" s="187"/>
      <c r="DF750" s="187"/>
      <c r="DG750" s="187"/>
      <c r="DH750" s="187"/>
      <c r="DI750" s="187"/>
      <c r="DJ750" s="187"/>
      <c r="DK750" s="187"/>
      <c r="DL750" s="187"/>
      <c r="DM750" s="187"/>
      <c r="DN750" s="187"/>
      <c r="DO750" s="187"/>
      <c r="DP750" s="187"/>
      <c r="DQ750" s="187"/>
      <c r="DR750" s="187"/>
      <c r="DS750" s="187"/>
      <c r="DT750" s="187"/>
      <c r="DU750" s="187"/>
      <c r="DV750" s="187"/>
      <c r="DW750" s="187"/>
      <c r="DX750" s="187"/>
      <c r="DY750" s="187"/>
      <c r="DZ750" s="187"/>
      <c r="EA750" s="187"/>
      <c r="EB750" s="187"/>
      <c r="EC750" s="187"/>
      <c r="ED750" s="187"/>
      <c r="EE750" s="187"/>
      <c r="EF750" s="187"/>
      <c r="EG750" s="187"/>
      <c r="EH750" s="187"/>
      <c r="EI750" s="187"/>
      <c r="EJ750" s="187"/>
      <c r="EK750" s="187"/>
      <c r="EL750" s="187"/>
      <c r="EM750" s="187"/>
      <c r="EN750" s="187"/>
      <c r="EO750" s="187"/>
      <c r="EP750" s="187"/>
      <c r="EQ750" s="187"/>
      <c r="ER750" s="187"/>
      <c r="ES750" s="187"/>
      <c r="ET750" s="187"/>
      <c r="EU750" s="187"/>
      <c r="EV750" s="187"/>
      <c r="EW750" s="187"/>
      <c r="EX750" s="187"/>
      <c r="EY750" s="187"/>
      <c r="EZ750" s="187"/>
      <c r="FA750" s="187"/>
      <c r="FB750" s="187"/>
      <c r="FC750" s="187"/>
      <c r="FD750" s="187"/>
      <c r="FE750" s="187"/>
      <c r="FF750" s="187"/>
      <c r="FG750" s="187"/>
      <c r="FH750" s="187"/>
      <c r="FI750" s="187"/>
      <c r="FJ750" s="187"/>
      <c r="FK750" s="187"/>
      <c r="FL750" s="187"/>
      <c r="FM750" s="187"/>
      <c r="FN750" s="187"/>
      <c r="FO750" s="187"/>
      <c r="FP750" s="187"/>
      <c r="FQ750" s="187"/>
      <c r="FR750" s="187"/>
      <c r="FS750" s="187"/>
      <c r="FT750" s="187"/>
      <c r="FU750" s="187"/>
      <c r="FV750" s="187"/>
      <c r="FW750" s="187"/>
      <c r="FX750" s="187"/>
      <c r="FY750" s="187"/>
      <c r="FZ750" s="187"/>
      <c r="GA750" s="187"/>
      <c r="GB750" s="187"/>
      <c r="GC750" s="187"/>
      <c r="GD750" s="187"/>
      <c r="GE750" s="187"/>
      <c r="GF750" s="187"/>
      <c r="GG750" s="187"/>
      <c r="GH750" s="187"/>
      <c r="GI750" s="187"/>
      <c r="GJ750" s="187"/>
      <c r="GK750" s="187"/>
      <c r="GL750" s="187"/>
      <c r="GM750" s="187"/>
      <c r="GN750" s="187"/>
      <c r="GO750" s="187"/>
      <c r="GP750" s="187"/>
      <c r="GQ750" s="187"/>
      <c r="GR750" s="187"/>
      <c r="GS750" s="187"/>
      <c r="GT750" s="187"/>
      <c r="GU750" s="187"/>
      <c r="GV750" s="187"/>
      <c r="GW750" s="187"/>
      <c r="GX750" s="187"/>
      <c r="GY750" s="187"/>
      <c r="GZ750" s="187"/>
      <c r="HA750" s="187"/>
      <c r="HB750" s="187"/>
      <c r="HC750" s="187"/>
      <c r="HD750" s="187"/>
      <c r="HE750" s="187"/>
      <c r="HF750" s="187"/>
      <c r="HG750" s="187"/>
      <c r="HH750" s="187"/>
      <c r="HI750" s="187"/>
      <c r="HJ750" s="187"/>
      <c r="HK750" s="187"/>
      <c r="HL750" s="187"/>
      <c r="HM750" s="187"/>
      <c r="HN750" s="187"/>
      <c r="HO750" s="187"/>
      <c r="HP750" s="187"/>
      <c r="HQ750" s="187"/>
      <c r="HR750" s="187"/>
      <c r="HS750" s="187"/>
      <c r="HT750" s="187"/>
      <c r="HU750" s="187"/>
      <c r="HV750" s="187"/>
      <c r="HW750" s="187"/>
      <c r="HX750" s="187"/>
      <c r="HY750" s="187"/>
      <c r="HZ750" s="187"/>
      <c r="IA750" s="187"/>
      <c r="IB750" s="187"/>
    </row>
    <row r="751" spans="1:236" ht="13.15" customHeight="1">
      <c r="A751" s="412"/>
      <c r="C751" s="446"/>
      <c r="D751" s="193"/>
      <c r="E751" s="187"/>
      <c r="F751" s="187"/>
      <c r="G751" s="187"/>
      <c r="H751" s="187"/>
      <c r="I751" s="187"/>
      <c r="J751" s="187"/>
      <c r="K751" s="187"/>
      <c r="L751" s="187"/>
      <c r="M751" s="447"/>
      <c r="AA751" s="187"/>
      <c r="AB751" s="187"/>
      <c r="AC751" s="187"/>
      <c r="AD751" s="187"/>
      <c r="AE751" s="187"/>
      <c r="AF751" s="187"/>
      <c r="AG751" s="187"/>
      <c r="AH751" s="187"/>
      <c r="AI751" s="187"/>
      <c r="AJ751" s="187"/>
      <c r="AK751" s="187"/>
      <c r="AL751" s="187"/>
      <c r="AM751" s="187"/>
      <c r="AN751" s="187"/>
      <c r="AO751" s="187"/>
      <c r="AP751" s="187"/>
      <c r="AQ751" s="187"/>
      <c r="AR751" s="187"/>
      <c r="AS751" s="187"/>
      <c r="AT751" s="187"/>
      <c r="AU751" s="187"/>
      <c r="AV751" s="187"/>
      <c r="AW751" s="187"/>
      <c r="AX751" s="187"/>
      <c r="AY751" s="187"/>
      <c r="AZ751" s="187"/>
      <c r="BA751" s="187"/>
      <c r="BB751" s="187"/>
      <c r="BC751" s="187"/>
      <c r="BD751" s="187"/>
      <c r="BE751" s="187"/>
      <c r="BF751" s="187"/>
      <c r="BG751" s="187"/>
      <c r="BH751" s="187"/>
      <c r="BI751" s="187"/>
      <c r="BJ751" s="187"/>
      <c r="BK751" s="187"/>
      <c r="BL751" s="187"/>
      <c r="BM751" s="187"/>
      <c r="BN751" s="187"/>
      <c r="BO751" s="187"/>
      <c r="BP751" s="187"/>
      <c r="BQ751" s="187"/>
      <c r="BR751" s="187"/>
      <c r="BS751" s="187"/>
      <c r="BT751" s="187"/>
      <c r="BU751" s="187"/>
      <c r="BV751" s="187"/>
      <c r="BW751" s="187"/>
      <c r="BX751" s="187"/>
      <c r="BY751" s="187"/>
      <c r="BZ751" s="187"/>
      <c r="CA751" s="187"/>
      <c r="CB751" s="187"/>
      <c r="CC751" s="187"/>
      <c r="CD751" s="187"/>
      <c r="CE751" s="187"/>
      <c r="CF751" s="187"/>
      <c r="CG751" s="187"/>
      <c r="CH751" s="187"/>
      <c r="CI751" s="187"/>
      <c r="CJ751" s="187"/>
      <c r="CK751" s="187"/>
      <c r="CL751" s="187"/>
      <c r="CM751" s="187"/>
      <c r="CN751" s="187"/>
      <c r="CO751" s="187"/>
      <c r="CP751" s="187"/>
      <c r="CQ751" s="187"/>
      <c r="CR751" s="187"/>
      <c r="CS751" s="187"/>
      <c r="CT751" s="187"/>
      <c r="CU751" s="187"/>
      <c r="CV751" s="187"/>
      <c r="CW751" s="187"/>
      <c r="CX751" s="187"/>
      <c r="CY751" s="187"/>
      <c r="CZ751" s="187"/>
      <c r="DA751" s="187"/>
      <c r="DB751" s="187"/>
      <c r="DC751" s="187"/>
      <c r="DD751" s="187"/>
      <c r="DE751" s="187"/>
      <c r="DF751" s="187"/>
      <c r="DG751" s="187"/>
      <c r="DH751" s="187"/>
      <c r="DI751" s="187"/>
      <c r="DJ751" s="187"/>
      <c r="DK751" s="187"/>
      <c r="DL751" s="187"/>
      <c r="DM751" s="187"/>
      <c r="DN751" s="187"/>
      <c r="DO751" s="187"/>
      <c r="DP751" s="187"/>
      <c r="DQ751" s="187"/>
      <c r="DR751" s="187"/>
      <c r="DS751" s="187"/>
      <c r="DT751" s="187"/>
      <c r="DU751" s="187"/>
      <c r="DV751" s="187"/>
      <c r="DW751" s="187"/>
      <c r="DX751" s="187"/>
      <c r="DY751" s="187"/>
      <c r="DZ751" s="187"/>
      <c r="EA751" s="187"/>
      <c r="EB751" s="187"/>
      <c r="EC751" s="187"/>
      <c r="ED751" s="187"/>
      <c r="EE751" s="187"/>
      <c r="EF751" s="187"/>
      <c r="EG751" s="187"/>
      <c r="EH751" s="187"/>
      <c r="EI751" s="187"/>
      <c r="EJ751" s="187"/>
      <c r="EK751" s="187"/>
      <c r="EL751" s="187"/>
      <c r="EM751" s="187"/>
      <c r="EN751" s="187"/>
      <c r="EO751" s="187"/>
      <c r="EP751" s="187"/>
      <c r="EQ751" s="187"/>
      <c r="ER751" s="187"/>
      <c r="ES751" s="187"/>
      <c r="ET751" s="187"/>
      <c r="EU751" s="187"/>
      <c r="EV751" s="187"/>
      <c r="EW751" s="187"/>
      <c r="EX751" s="187"/>
      <c r="EY751" s="187"/>
      <c r="EZ751" s="187"/>
      <c r="FA751" s="187"/>
      <c r="FB751" s="187"/>
      <c r="FC751" s="187"/>
      <c r="FD751" s="187"/>
      <c r="FE751" s="187"/>
      <c r="FF751" s="187"/>
      <c r="FG751" s="187"/>
      <c r="FH751" s="187"/>
      <c r="FI751" s="187"/>
      <c r="FJ751" s="187"/>
      <c r="FK751" s="187"/>
      <c r="FL751" s="187"/>
      <c r="FM751" s="187"/>
      <c r="FN751" s="187"/>
      <c r="FO751" s="187"/>
      <c r="FP751" s="187"/>
      <c r="FQ751" s="187"/>
      <c r="FR751" s="187"/>
      <c r="FS751" s="187"/>
      <c r="FT751" s="187"/>
      <c r="FU751" s="187"/>
      <c r="FV751" s="187"/>
      <c r="FW751" s="187"/>
      <c r="FX751" s="187"/>
      <c r="FY751" s="187"/>
      <c r="FZ751" s="187"/>
      <c r="GA751" s="187"/>
      <c r="GB751" s="187"/>
      <c r="GC751" s="187"/>
      <c r="GD751" s="187"/>
      <c r="GE751" s="187"/>
      <c r="GF751" s="187"/>
      <c r="GG751" s="187"/>
      <c r="GH751" s="187"/>
      <c r="GI751" s="187"/>
      <c r="GJ751" s="187"/>
      <c r="GK751" s="187"/>
      <c r="GL751" s="187"/>
      <c r="GM751" s="187"/>
      <c r="GN751" s="187"/>
      <c r="GO751" s="187"/>
      <c r="GP751" s="187"/>
      <c r="GQ751" s="187"/>
      <c r="GR751" s="187"/>
      <c r="GS751" s="187"/>
      <c r="GT751" s="187"/>
      <c r="GU751" s="187"/>
      <c r="GV751" s="187"/>
      <c r="GW751" s="187"/>
      <c r="GX751" s="187"/>
      <c r="GY751" s="187"/>
      <c r="GZ751" s="187"/>
      <c r="HA751" s="187"/>
      <c r="HB751" s="187"/>
      <c r="HC751" s="187"/>
      <c r="HD751" s="187"/>
      <c r="HE751" s="187"/>
      <c r="HF751" s="187"/>
      <c r="HG751" s="187"/>
      <c r="HH751" s="187"/>
      <c r="HI751" s="187"/>
      <c r="HJ751" s="187"/>
      <c r="HK751" s="187"/>
      <c r="HL751" s="187"/>
      <c r="HM751" s="187"/>
      <c r="HN751" s="187"/>
      <c r="HO751" s="187"/>
      <c r="HP751" s="187"/>
      <c r="HQ751" s="187"/>
      <c r="HR751" s="187"/>
      <c r="HS751" s="187"/>
      <c r="HT751" s="187"/>
      <c r="HU751" s="187"/>
      <c r="HV751" s="187"/>
      <c r="HW751" s="187"/>
      <c r="HX751" s="187"/>
      <c r="HY751" s="187"/>
      <c r="HZ751" s="187"/>
      <c r="IA751" s="187"/>
      <c r="IB751" s="187"/>
    </row>
    <row r="752" spans="1:236" ht="13.15" customHeight="1">
      <c r="A752" s="412"/>
      <c r="C752" s="446"/>
      <c r="D752" s="193"/>
      <c r="E752" s="187"/>
      <c r="F752" s="187"/>
      <c r="G752" s="187"/>
      <c r="H752" s="187"/>
      <c r="I752" s="187"/>
      <c r="J752" s="187"/>
      <c r="K752" s="187"/>
      <c r="L752" s="187"/>
      <c r="M752" s="447"/>
      <c r="AA752" s="187"/>
      <c r="AB752" s="187"/>
      <c r="AC752" s="187"/>
      <c r="AD752" s="187"/>
      <c r="AE752" s="187"/>
      <c r="AF752" s="187"/>
      <c r="AG752" s="187"/>
      <c r="AH752" s="187"/>
      <c r="AI752" s="187"/>
      <c r="AJ752" s="187"/>
      <c r="AK752" s="187"/>
      <c r="AL752" s="187"/>
      <c r="AM752" s="187"/>
      <c r="AN752" s="187"/>
      <c r="AO752" s="187"/>
      <c r="AP752" s="187"/>
      <c r="AQ752" s="187"/>
      <c r="AR752" s="187"/>
      <c r="AS752" s="187"/>
      <c r="AT752" s="187"/>
      <c r="AU752" s="187"/>
      <c r="AV752" s="187"/>
      <c r="AW752" s="187"/>
      <c r="AX752" s="187"/>
      <c r="AY752" s="187"/>
      <c r="AZ752" s="187"/>
      <c r="BA752" s="187"/>
      <c r="BB752" s="187"/>
      <c r="BC752" s="187"/>
      <c r="BD752" s="187"/>
      <c r="BE752" s="187"/>
      <c r="BF752" s="187"/>
      <c r="BG752" s="187"/>
      <c r="BH752" s="187"/>
      <c r="BI752" s="187"/>
      <c r="BJ752" s="187"/>
      <c r="BK752" s="187"/>
      <c r="BL752" s="187"/>
      <c r="BM752" s="187"/>
      <c r="BN752" s="187"/>
      <c r="BO752" s="187"/>
      <c r="BP752" s="187"/>
      <c r="BQ752" s="187"/>
      <c r="BR752" s="187"/>
      <c r="BS752" s="187"/>
      <c r="BT752" s="187"/>
      <c r="BU752" s="187"/>
      <c r="BV752" s="187"/>
      <c r="BW752" s="187"/>
      <c r="BX752" s="187"/>
      <c r="BY752" s="187"/>
      <c r="BZ752" s="187"/>
      <c r="CA752" s="187"/>
      <c r="CB752" s="187"/>
      <c r="CC752" s="187"/>
      <c r="CD752" s="187"/>
      <c r="CE752" s="187"/>
      <c r="CF752" s="187"/>
      <c r="CG752" s="187"/>
      <c r="CH752" s="187"/>
      <c r="CI752" s="187"/>
      <c r="CJ752" s="187"/>
      <c r="CK752" s="187"/>
      <c r="CL752" s="187"/>
      <c r="CM752" s="187"/>
      <c r="CN752" s="187"/>
      <c r="CO752" s="187"/>
      <c r="CP752" s="187"/>
      <c r="CQ752" s="187"/>
      <c r="CR752" s="187"/>
      <c r="CS752" s="187"/>
      <c r="CT752" s="187"/>
      <c r="CU752" s="187"/>
      <c r="CV752" s="187"/>
      <c r="CW752" s="187"/>
      <c r="CX752" s="187"/>
      <c r="CY752" s="187"/>
      <c r="CZ752" s="187"/>
      <c r="DA752" s="187"/>
      <c r="DB752" s="187"/>
      <c r="DC752" s="187"/>
      <c r="DD752" s="187"/>
      <c r="DE752" s="187"/>
      <c r="DF752" s="187"/>
      <c r="DG752" s="187"/>
      <c r="DH752" s="187"/>
      <c r="DI752" s="187"/>
      <c r="DJ752" s="187"/>
      <c r="DK752" s="187"/>
      <c r="DL752" s="187"/>
      <c r="DM752" s="187"/>
      <c r="DN752" s="187"/>
      <c r="DO752" s="187"/>
      <c r="DP752" s="187"/>
      <c r="DQ752" s="187"/>
      <c r="DR752" s="187"/>
      <c r="DS752" s="187"/>
      <c r="DT752" s="187"/>
      <c r="DU752" s="187"/>
      <c r="DV752" s="187"/>
      <c r="DW752" s="187"/>
      <c r="DX752" s="187"/>
      <c r="DY752" s="187"/>
      <c r="DZ752" s="187"/>
      <c r="EA752" s="187"/>
      <c r="EB752" s="187"/>
      <c r="EC752" s="187"/>
      <c r="ED752" s="187"/>
      <c r="EE752" s="187"/>
      <c r="EF752" s="187"/>
      <c r="EG752" s="187"/>
      <c r="EH752" s="187"/>
      <c r="EI752" s="187"/>
      <c r="EJ752" s="187"/>
      <c r="EK752" s="187"/>
      <c r="EL752" s="187"/>
      <c r="EM752" s="187"/>
      <c r="EN752" s="187"/>
      <c r="EO752" s="187"/>
      <c r="EP752" s="187"/>
      <c r="EQ752" s="187"/>
      <c r="ER752" s="187"/>
      <c r="ES752" s="187"/>
      <c r="ET752" s="187"/>
      <c r="EU752" s="187"/>
      <c r="EV752" s="187"/>
      <c r="EW752" s="187"/>
      <c r="EX752" s="187"/>
      <c r="EY752" s="187"/>
      <c r="EZ752" s="187"/>
      <c r="FA752" s="187"/>
      <c r="FB752" s="187"/>
      <c r="FC752" s="187"/>
      <c r="FD752" s="187"/>
      <c r="FE752" s="187"/>
      <c r="FF752" s="187"/>
      <c r="FG752" s="187"/>
      <c r="FH752" s="187"/>
      <c r="FI752" s="187"/>
      <c r="FJ752" s="187"/>
      <c r="FK752" s="187"/>
      <c r="FL752" s="187"/>
      <c r="FM752" s="187"/>
      <c r="FN752" s="187"/>
      <c r="FO752" s="187"/>
      <c r="FP752" s="187"/>
      <c r="FQ752" s="187"/>
      <c r="FR752" s="187"/>
      <c r="FS752" s="187"/>
      <c r="FT752" s="187"/>
      <c r="FU752" s="187"/>
      <c r="FV752" s="187"/>
      <c r="FW752" s="187"/>
      <c r="FX752" s="187"/>
      <c r="FY752" s="187"/>
      <c r="FZ752" s="187"/>
      <c r="GA752" s="187"/>
      <c r="GB752" s="187"/>
      <c r="GC752" s="187"/>
      <c r="GD752" s="187"/>
      <c r="GE752" s="187"/>
      <c r="GF752" s="187"/>
      <c r="GG752" s="187"/>
      <c r="GH752" s="187"/>
      <c r="GI752" s="187"/>
      <c r="GJ752" s="187"/>
      <c r="GK752" s="187"/>
      <c r="GL752" s="187"/>
      <c r="GM752" s="187"/>
      <c r="GN752" s="187"/>
      <c r="GO752" s="187"/>
      <c r="GP752" s="187"/>
      <c r="GQ752" s="187"/>
      <c r="GR752" s="187"/>
      <c r="GS752" s="187"/>
      <c r="GT752" s="187"/>
      <c r="GU752" s="187"/>
      <c r="GV752" s="187"/>
      <c r="GW752" s="187"/>
      <c r="GX752" s="187"/>
      <c r="GY752" s="187"/>
      <c r="GZ752" s="187"/>
      <c r="HA752" s="187"/>
      <c r="HB752" s="187"/>
      <c r="HC752" s="187"/>
      <c r="HD752" s="187"/>
      <c r="HE752" s="187"/>
      <c r="HF752" s="187"/>
      <c r="HG752" s="187"/>
      <c r="HH752" s="187"/>
      <c r="HI752" s="187"/>
      <c r="HJ752" s="187"/>
      <c r="HK752" s="187"/>
      <c r="HL752" s="187"/>
      <c r="HM752" s="187"/>
      <c r="HN752" s="187"/>
      <c r="HO752" s="187"/>
      <c r="HP752" s="187"/>
      <c r="HQ752" s="187"/>
      <c r="HR752" s="187"/>
      <c r="HS752" s="187"/>
      <c r="HT752" s="187"/>
      <c r="HU752" s="187"/>
      <c r="HV752" s="187"/>
      <c r="HW752" s="187"/>
      <c r="HX752" s="187"/>
      <c r="HY752" s="187"/>
      <c r="HZ752" s="187"/>
      <c r="IA752" s="187"/>
      <c r="IB752" s="187"/>
    </row>
    <row r="753" spans="1:236" ht="13.15" customHeight="1">
      <c r="A753" s="412"/>
      <c r="C753" s="446"/>
      <c r="D753" s="193"/>
      <c r="E753" s="187"/>
      <c r="F753" s="187"/>
      <c r="G753" s="187"/>
      <c r="H753" s="187"/>
      <c r="I753" s="187"/>
      <c r="J753" s="187"/>
      <c r="K753" s="187"/>
      <c r="L753" s="187"/>
      <c r="M753" s="447"/>
      <c r="AA753" s="187"/>
      <c r="AB753" s="187"/>
      <c r="AC753" s="187"/>
      <c r="AD753" s="187"/>
      <c r="AE753" s="187"/>
      <c r="AF753" s="187"/>
      <c r="AG753" s="187"/>
      <c r="AH753" s="187"/>
      <c r="AI753" s="187"/>
      <c r="AJ753" s="187"/>
      <c r="AK753" s="187"/>
      <c r="AL753" s="187"/>
      <c r="AM753" s="187"/>
      <c r="AN753" s="187"/>
      <c r="AO753" s="187"/>
      <c r="AP753" s="187"/>
      <c r="AQ753" s="187"/>
      <c r="AR753" s="187"/>
      <c r="AS753" s="187"/>
      <c r="AT753" s="187"/>
      <c r="AU753" s="187"/>
      <c r="AV753" s="187"/>
      <c r="AW753" s="187"/>
      <c r="AX753" s="187"/>
      <c r="AY753" s="187"/>
      <c r="AZ753" s="187"/>
      <c r="BA753" s="187"/>
      <c r="BB753" s="187"/>
      <c r="BC753" s="187"/>
      <c r="BD753" s="187"/>
      <c r="BE753" s="187"/>
      <c r="BF753" s="187"/>
      <c r="BG753" s="187"/>
      <c r="BH753" s="187"/>
      <c r="BI753" s="187"/>
      <c r="BJ753" s="187"/>
      <c r="BK753" s="187"/>
      <c r="BL753" s="187"/>
      <c r="BM753" s="187"/>
      <c r="BN753" s="187"/>
      <c r="BO753" s="187"/>
      <c r="BP753" s="187"/>
      <c r="BQ753" s="187"/>
      <c r="BR753" s="187"/>
      <c r="BS753" s="187"/>
      <c r="BT753" s="187"/>
      <c r="BU753" s="187"/>
      <c r="BV753" s="187"/>
      <c r="BW753" s="187"/>
      <c r="BX753" s="187"/>
      <c r="BY753" s="187"/>
      <c r="BZ753" s="187"/>
      <c r="CA753" s="187"/>
      <c r="CB753" s="187"/>
      <c r="CC753" s="187"/>
      <c r="CD753" s="187"/>
      <c r="CE753" s="187"/>
      <c r="CF753" s="187"/>
      <c r="CG753" s="187"/>
      <c r="CH753" s="187"/>
      <c r="CI753" s="187"/>
      <c r="CJ753" s="187"/>
      <c r="CK753" s="187"/>
      <c r="CL753" s="187"/>
      <c r="CM753" s="187"/>
      <c r="CN753" s="187"/>
      <c r="CO753" s="187"/>
      <c r="CP753" s="187"/>
      <c r="CQ753" s="187"/>
      <c r="CR753" s="187"/>
      <c r="CS753" s="187"/>
      <c r="CT753" s="187"/>
      <c r="CU753" s="187"/>
      <c r="CV753" s="187"/>
      <c r="CW753" s="187"/>
      <c r="CX753" s="187"/>
      <c r="CY753" s="187"/>
      <c r="CZ753" s="187"/>
      <c r="DA753" s="187"/>
      <c r="DB753" s="187"/>
      <c r="DC753" s="187"/>
      <c r="DD753" s="187"/>
      <c r="DE753" s="187"/>
      <c r="DF753" s="187"/>
      <c r="DG753" s="187"/>
      <c r="DH753" s="187"/>
      <c r="DI753" s="187"/>
      <c r="DJ753" s="187"/>
      <c r="DK753" s="187"/>
      <c r="DL753" s="187"/>
      <c r="DM753" s="187"/>
      <c r="DN753" s="187"/>
      <c r="DO753" s="187"/>
      <c r="DP753" s="187"/>
      <c r="DQ753" s="187"/>
      <c r="DR753" s="187"/>
      <c r="DS753" s="187"/>
      <c r="DT753" s="187"/>
      <c r="DU753" s="187"/>
      <c r="DV753" s="187"/>
      <c r="DW753" s="187"/>
      <c r="DX753" s="187"/>
      <c r="DY753" s="187"/>
      <c r="DZ753" s="187"/>
      <c r="EA753" s="187"/>
      <c r="EB753" s="187"/>
      <c r="EC753" s="187"/>
      <c r="ED753" s="187"/>
      <c r="EE753" s="187"/>
      <c r="EF753" s="187"/>
      <c r="EG753" s="187"/>
      <c r="EH753" s="187"/>
      <c r="EI753" s="187"/>
      <c r="EJ753" s="187"/>
      <c r="EK753" s="187"/>
      <c r="EL753" s="187"/>
      <c r="EM753" s="187"/>
      <c r="EN753" s="187"/>
      <c r="EO753" s="187"/>
      <c r="EP753" s="187"/>
      <c r="EQ753" s="187"/>
      <c r="ER753" s="187"/>
      <c r="ES753" s="187"/>
      <c r="ET753" s="187"/>
      <c r="EU753" s="187"/>
      <c r="EV753" s="187"/>
      <c r="EW753" s="187"/>
      <c r="EX753" s="187"/>
      <c r="EY753" s="187"/>
      <c r="EZ753" s="187"/>
      <c r="FA753" s="187"/>
      <c r="FB753" s="187"/>
      <c r="FC753" s="187"/>
      <c r="FD753" s="187"/>
      <c r="FE753" s="187"/>
      <c r="FF753" s="187"/>
      <c r="FG753" s="187"/>
      <c r="FH753" s="187"/>
      <c r="FI753" s="187"/>
      <c r="FJ753" s="187"/>
      <c r="FK753" s="187"/>
      <c r="FL753" s="187"/>
      <c r="FM753" s="187"/>
      <c r="FN753" s="187"/>
      <c r="FO753" s="187"/>
      <c r="FP753" s="187"/>
      <c r="FQ753" s="187"/>
      <c r="FR753" s="187"/>
      <c r="FS753" s="187"/>
      <c r="FT753" s="187"/>
      <c r="FU753" s="187"/>
      <c r="FV753" s="187"/>
      <c r="FW753" s="187"/>
      <c r="FX753" s="187"/>
      <c r="FY753" s="187"/>
      <c r="FZ753" s="187"/>
      <c r="GA753" s="187"/>
      <c r="GB753" s="187"/>
      <c r="GC753" s="187"/>
      <c r="GD753" s="187"/>
      <c r="GE753" s="187"/>
      <c r="GF753" s="187"/>
      <c r="GG753" s="187"/>
      <c r="GH753" s="187"/>
      <c r="GI753" s="187"/>
      <c r="GJ753" s="187"/>
      <c r="GK753" s="187"/>
      <c r="GL753" s="187"/>
      <c r="GM753" s="187"/>
      <c r="GN753" s="187"/>
      <c r="GO753" s="187"/>
      <c r="GP753" s="187"/>
      <c r="GQ753" s="187"/>
      <c r="GR753" s="187"/>
      <c r="GS753" s="187"/>
      <c r="GT753" s="187"/>
      <c r="GU753" s="187"/>
      <c r="GV753" s="187"/>
      <c r="GW753" s="187"/>
      <c r="GX753" s="187"/>
      <c r="GY753" s="187"/>
      <c r="GZ753" s="187"/>
      <c r="HA753" s="187"/>
      <c r="HB753" s="187"/>
      <c r="HC753" s="187"/>
      <c r="HD753" s="187"/>
      <c r="HE753" s="187"/>
      <c r="HF753" s="187"/>
      <c r="HG753" s="187"/>
      <c r="HH753" s="187"/>
      <c r="HI753" s="187"/>
      <c r="HJ753" s="187"/>
      <c r="HK753" s="187"/>
      <c r="HL753" s="187"/>
      <c r="HM753" s="187"/>
      <c r="HN753" s="187"/>
      <c r="HO753" s="187"/>
      <c r="HP753" s="187"/>
      <c r="HQ753" s="187"/>
      <c r="HR753" s="187"/>
      <c r="HS753" s="187"/>
      <c r="HT753" s="187"/>
      <c r="HU753" s="187"/>
      <c r="HV753" s="187"/>
      <c r="HW753" s="187"/>
      <c r="HX753" s="187"/>
      <c r="HY753" s="187"/>
      <c r="HZ753" s="187"/>
      <c r="IA753" s="187"/>
      <c r="IB753" s="187"/>
    </row>
    <row r="754" spans="1:236" ht="13.15" customHeight="1">
      <c r="A754" s="412"/>
      <c r="C754" s="446"/>
      <c r="D754" s="193"/>
      <c r="E754" s="187"/>
      <c r="F754" s="187"/>
      <c r="G754" s="187"/>
      <c r="H754" s="187"/>
      <c r="I754" s="187"/>
      <c r="J754" s="187"/>
      <c r="K754" s="187"/>
      <c r="L754" s="187"/>
      <c r="M754" s="447"/>
      <c r="AA754" s="187"/>
      <c r="AB754" s="187"/>
      <c r="AC754" s="187"/>
      <c r="AD754" s="187"/>
      <c r="AE754" s="187"/>
      <c r="AF754" s="187"/>
      <c r="AG754" s="187"/>
      <c r="AH754" s="187"/>
      <c r="AI754" s="187"/>
      <c r="AJ754" s="187"/>
      <c r="AK754" s="187"/>
      <c r="AL754" s="187"/>
      <c r="AM754" s="187"/>
      <c r="AN754" s="187"/>
      <c r="AO754" s="187"/>
      <c r="AP754" s="187"/>
      <c r="AQ754" s="187"/>
      <c r="AR754" s="187"/>
      <c r="AS754" s="187"/>
      <c r="AT754" s="187"/>
      <c r="AU754" s="187"/>
      <c r="AV754" s="187"/>
      <c r="AW754" s="187"/>
      <c r="AX754" s="187"/>
      <c r="AY754" s="187"/>
      <c r="AZ754" s="187"/>
      <c r="BA754" s="187"/>
      <c r="BB754" s="187"/>
      <c r="BC754" s="187"/>
      <c r="BD754" s="187"/>
      <c r="BE754" s="187"/>
      <c r="BF754" s="187"/>
      <c r="BG754" s="187"/>
      <c r="BH754" s="187"/>
      <c r="BI754" s="187"/>
      <c r="BJ754" s="187"/>
      <c r="BK754" s="187"/>
      <c r="BL754" s="187"/>
      <c r="BM754" s="187"/>
      <c r="BN754" s="187"/>
      <c r="BO754" s="187"/>
      <c r="BP754" s="187"/>
      <c r="BQ754" s="187"/>
      <c r="BR754" s="187"/>
      <c r="BS754" s="187"/>
      <c r="BT754" s="187"/>
      <c r="BU754" s="187"/>
      <c r="BV754" s="187"/>
      <c r="BW754" s="187"/>
      <c r="BX754" s="187"/>
      <c r="BY754" s="187"/>
      <c r="BZ754" s="187"/>
      <c r="CA754" s="187"/>
      <c r="CB754" s="187"/>
      <c r="CC754" s="187"/>
      <c r="CD754" s="187"/>
      <c r="CE754" s="187"/>
      <c r="CF754" s="187"/>
      <c r="CG754" s="187"/>
      <c r="CH754" s="187"/>
      <c r="CI754" s="187"/>
      <c r="CJ754" s="187"/>
      <c r="CK754" s="187"/>
      <c r="CL754" s="187"/>
      <c r="CM754" s="187"/>
      <c r="CN754" s="187"/>
      <c r="CO754" s="187"/>
      <c r="CP754" s="187"/>
      <c r="CQ754" s="187"/>
      <c r="CR754" s="187"/>
      <c r="CS754" s="187"/>
      <c r="CT754" s="187"/>
      <c r="CU754" s="187"/>
      <c r="CV754" s="187"/>
      <c r="CW754" s="187"/>
      <c r="CX754" s="187"/>
      <c r="CY754" s="187"/>
      <c r="CZ754" s="187"/>
      <c r="DA754" s="187"/>
      <c r="DB754" s="187"/>
      <c r="DC754" s="187"/>
      <c r="DD754" s="187"/>
      <c r="DE754" s="187"/>
      <c r="DF754" s="187"/>
      <c r="DG754" s="187"/>
      <c r="DH754" s="187"/>
      <c r="DI754" s="187"/>
      <c r="DJ754" s="187"/>
      <c r="DK754" s="187"/>
      <c r="DL754" s="187"/>
      <c r="DM754" s="187"/>
      <c r="DN754" s="187"/>
      <c r="DO754" s="187"/>
      <c r="DP754" s="187"/>
      <c r="DQ754" s="187"/>
      <c r="DR754" s="187"/>
      <c r="DS754" s="187"/>
      <c r="DT754" s="187"/>
      <c r="DU754" s="187"/>
      <c r="DV754" s="187"/>
      <c r="DW754" s="187"/>
      <c r="DX754" s="187"/>
      <c r="DY754" s="187"/>
      <c r="DZ754" s="187"/>
      <c r="EA754" s="187"/>
      <c r="EB754" s="187"/>
      <c r="EC754" s="187"/>
      <c r="ED754" s="187"/>
      <c r="EE754" s="187"/>
      <c r="EF754" s="187"/>
      <c r="EG754" s="187"/>
      <c r="EH754" s="187"/>
      <c r="EI754" s="187"/>
      <c r="EJ754" s="187"/>
      <c r="EK754" s="187"/>
      <c r="EL754" s="187"/>
      <c r="EM754" s="187"/>
      <c r="EN754" s="187"/>
      <c r="EO754" s="187"/>
      <c r="EP754" s="187"/>
      <c r="EQ754" s="187"/>
      <c r="ER754" s="187"/>
      <c r="ES754" s="187"/>
      <c r="ET754" s="187"/>
      <c r="EU754" s="187"/>
      <c r="EV754" s="187"/>
      <c r="EW754" s="187"/>
      <c r="EX754" s="187"/>
      <c r="EY754" s="187"/>
      <c r="EZ754" s="187"/>
      <c r="FA754" s="187"/>
      <c r="FB754" s="187"/>
      <c r="FC754" s="187"/>
      <c r="FD754" s="187"/>
      <c r="FE754" s="187"/>
      <c r="FF754" s="187"/>
      <c r="FG754" s="187"/>
      <c r="FH754" s="187"/>
      <c r="FI754" s="187"/>
      <c r="FJ754" s="187"/>
      <c r="FK754" s="187"/>
      <c r="FL754" s="187"/>
      <c r="FM754" s="187"/>
      <c r="FN754" s="187"/>
      <c r="FO754" s="187"/>
      <c r="FP754" s="187"/>
      <c r="FQ754" s="187"/>
      <c r="FR754" s="187"/>
      <c r="FS754" s="187"/>
      <c r="FT754" s="187"/>
      <c r="FU754" s="187"/>
      <c r="FV754" s="187"/>
      <c r="FW754" s="187"/>
      <c r="FX754" s="187"/>
      <c r="FY754" s="187"/>
      <c r="FZ754" s="187"/>
      <c r="GA754" s="187"/>
      <c r="GB754" s="187"/>
      <c r="GC754" s="187"/>
      <c r="GD754" s="187"/>
      <c r="GE754" s="187"/>
      <c r="GF754" s="187"/>
      <c r="GG754" s="187"/>
      <c r="GH754" s="187"/>
      <c r="GI754" s="187"/>
      <c r="GJ754" s="187"/>
      <c r="GK754" s="187"/>
      <c r="GL754" s="187"/>
      <c r="GM754" s="187"/>
      <c r="GN754" s="187"/>
      <c r="GO754" s="187"/>
      <c r="GP754" s="187"/>
      <c r="GQ754" s="187"/>
      <c r="GR754" s="187"/>
      <c r="GS754" s="187"/>
      <c r="GT754" s="187"/>
      <c r="GU754" s="187"/>
      <c r="GV754" s="187"/>
      <c r="GW754" s="187"/>
      <c r="GX754" s="187"/>
      <c r="GY754" s="187"/>
      <c r="GZ754" s="187"/>
      <c r="HA754" s="187"/>
      <c r="HB754" s="187"/>
      <c r="HC754" s="187"/>
      <c r="HD754" s="187"/>
      <c r="HE754" s="187"/>
      <c r="HF754" s="187"/>
      <c r="HG754" s="187"/>
      <c r="HH754" s="187"/>
      <c r="HI754" s="187"/>
      <c r="HJ754" s="187"/>
      <c r="HK754" s="187"/>
      <c r="HL754" s="187"/>
      <c r="HM754" s="187"/>
      <c r="HN754" s="187"/>
      <c r="HO754" s="187"/>
      <c r="HP754" s="187"/>
      <c r="HQ754" s="187"/>
      <c r="HR754" s="187"/>
      <c r="HS754" s="187"/>
      <c r="HT754" s="187"/>
      <c r="HU754" s="187"/>
      <c r="HV754" s="187"/>
      <c r="HW754" s="187"/>
      <c r="HX754" s="187"/>
      <c r="HY754" s="187"/>
      <c r="HZ754" s="187"/>
      <c r="IA754" s="187"/>
      <c r="IB754" s="187"/>
    </row>
    <row r="755" spans="1:236" ht="13.15" customHeight="1">
      <c r="A755" s="412"/>
      <c r="C755" s="446"/>
      <c r="D755" s="193"/>
      <c r="E755" s="187"/>
      <c r="F755" s="187"/>
      <c r="G755" s="187"/>
      <c r="H755" s="187"/>
      <c r="I755" s="187"/>
      <c r="J755" s="187"/>
      <c r="K755" s="187"/>
      <c r="L755" s="187"/>
      <c r="M755" s="447"/>
      <c r="AA755" s="187"/>
      <c r="AB755" s="187"/>
      <c r="AC755" s="187"/>
      <c r="AD755" s="187"/>
      <c r="AE755" s="187"/>
      <c r="AF755" s="187"/>
      <c r="AG755" s="187"/>
      <c r="AH755" s="187"/>
      <c r="AI755" s="187"/>
      <c r="AJ755" s="187"/>
      <c r="AK755" s="187"/>
      <c r="AL755" s="187"/>
      <c r="AM755" s="187"/>
      <c r="AN755" s="187"/>
      <c r="AO755" s="187"/>
      <c r="AP755" s="187"/>
      <c r="AQ755" s="187"/>
      <c r="AR755" s="187"/>
      <c r="AS755" s="187"/>
      <c r="AT755" s="187"/>
      <c r="AU755" s="187"/>
      <c r="AV755" s="187"/>
      <c r="AW755" s="187"/>
      <c r="AX755" s="187"/>
      <c r="AY755" s="187"/>
      <c r="AZ755" s="187"/>
      <c r="BA755" s="187"/>
      <c r="BB755" s="187"/>
      <c r="BC755" s="187"/>
      <c r="BD755" s="187"/>
      <c r="BE755" s="187"/>
      <c r="BF755" s="187"/>
      <c r="BG755" s="187"/>
      <c r="BH755" s="187"/>
      <c r="BI755" s="187"/>
      <c r="BJ755" s="187"/>
      <c r="BK755" s="187"/>
      <c r="BL755" s="187"/>
      <c r="BM755" s="187"/>
      <c r="BN755" s="187"/>
      <c r="BO755" s="187"/>
      <c r="BP755" s="187"/>
      <c r="BQ755" s="187"/>
      <c r="BR755" s="187"/>
      <c r="BS755" s="187"/>
      <c r="BT755" s="187"/>
      <c r="BU755" s="187"/>
      <c r="BV755" s="187"/>
      <c r="BW755" s="187"/>
      <c r="BX755" s="187"/>
      <c r="BY755" s="187"/>
      <c r="BZ755" s="187"/>
      <c r="CA755" s="187"/>
      <c r="CB755" s="187"/>
      <c r="CC755" s="187"/>
      <c r="CD755" s="187"/>
      <c r="CE755" s="187"/>
      <c r="CF755" s="187"/>
      <c r="CG755" s="187"/>
      <c r="CH755" s="187"/>
      <c r="CI755" s="187"/>
      <c r="CJ755" s="187"/>
      <c r="CK755" s="187"/>
      <c r="CL755" s="187"/>
      <c r="CM755" s="187"/>
      <c r="CN755" s="187"/>
      <c r="CO755" s="187"/>
      <c r="CP755" s="187"/>
      <c r="CQ755" s="187"/>
      <c r="CR755" s="187"/>
      <c r="CS755" s="187"/>
      <c r="CT755" s="187"/>
      <c r="CU755" s="187"/>
      <c r="CV755" s="187"/>
      <c r="CW755" s="187"/>
      <c r="CX755" s="187"/>
      <c r="CY755" s="187"/>
      <c r="CZ755" s="187"/>
      <c r="DA755" s="187"/>
      <c r="DB755" s="187"/>
      <c r="DC755" s="187"/>
      <c r="DD755" s="187"/>
      <c r="DE755" s="187"/>
      <c r="DF755" s="187"/>
      <c r="DG755" s="187"/>
      <c r="DH755" s="187"/>
      <c r="DI755" s="187"/>
      <c r="DJ755" s="187"/>
      <c r="DK755" s="187"/>
      <c r="DL755" s="187"/>
      <c r="DM755" s="187"/>
      <c r="DN755" s="187"/>
      <c r="DO755" s="187"/>
      <c r="DP755" s="187"/>
      <c r="DQ755" s="187"/>
      <c r="DR755" s="187"/>
      <c r="DS755" s="187"/>
      <c r="DT755" s="187"/>
      <c r="DU755" s="187"/>
      <c r="DV755" s="187"/>
      <c r="DW755" s="187"/>
      <c r="DX755" s="187"/>
      <c r="DY755" s="187"/>
      <c r="DZ755" s="187"/>
      <c r="EA755" s="187"/>
      <c r="EB755" s="187"/>
      <c r="EC755" s="187"/>
      <c r="ED755" s="187"/>
      <c r="EE755" s="187"/>
      <c r="EF755" s="187"/>
      <c r="EG755" s="187"/>
      <c r="EH755" s="187"/>
      <c r="EI755" s="187"/>
      <c r="EJ755" s="187"/>
      <c r="EK755" s="187"/>
      <c r="EL755" s="187"/>
      <c r="EM755" s="187"/>
      <c r="EN755" s="187"/>
      <c r="EO755" s="187"/>
      <c r="EP755" s="187"/>
      <c r="EQ755" s="187"/>
      <c r="ER755" s="187"/>
      <c r="ES755" s="187"/>
      <c r="ET755" s="187"/>
      <c r="EU755" s="187"/>
      <c r="EV755" s="187"/>
      <c r="EW755" s="187"/>
      <c r="EX755" s="187"/>
      <c r="EY755" s="187"/>
      <c r="EZ755" s="187"/>
      <c r="FA755" s="187"/>
      <c r="FB755" s="187"/>
      <c r="FC755" s="187"/>
      <c r="FD755" s="187"/>
      <c r="FE755" s="187"/>
      <c r="FF755" s="187"/>
      <c r="FG755" s="187"/>
      <c r="FH755" s="187"/>
      <c r="FI755" s="187"/>
      <c r="FJ755" s="187"/>
      <c r="FK755" s="187"/>
      <c r="FL755" s="187"/>
      <c r="FM755" s="187"/>
      <c r="FN755" s="187"/>
      <c r="FO755" s="187"/>
      <c r="FP755" s="187"/>
      <c r="FQ755" s="187"/>
      <c r="FR755" s="187"/>
      <c r="FS755" s="187"/>
      <c r="FT755" s="187"/>
      <c r="FU755" s="187"/>
      <c r="FV755" s="187"/>
      <c r="FW755" s="187"/>
      <c r="FX755" s="187"/>
      <c r="FY755" s="187"/>
      <c r="FZ755" s="187"/>
      <c r="GA755" s="187"/>
      <c r="GB755" s="187"/>
      <c r="GC755" s="187"/>
      <c r="GD755" s="187"/>
      <c r="GE755" s="187"/>
      <c r="GF755" s="187"/>
      <c r="GG755" s="187"/>
      <c r="GH755" s="187"/>
      <c r="GI755" s="187"/>
      <c r="GJ755" s="187"/>
      <c r="GK755" s="187"/>
      <c r="GL755" s="187"/>
      <c r="GM755" s="187"/>
      <c r="GN755" s="187"/>
      <c r="GO755" s="187"/>
      <c r="GP755" s="187"/>
      <c r="GQ755" s="187"/>
      <c r="GR755" s="187"/>
      <c r="GS755" s="187"/>
      <c r="GT755" s="187"/>
      <c r="GU755" s="187"/>
      <c r="GV755" s="187"/>
      <c r="GW755" s="187"/>
      <c r="GX755" s="187"/>
      <c r="GY755" s="187"/>
      <c r="GZ755" s="187"/>
      <c r="HA755" s="187"/>
      <c r="HB755" s="187"/>
      <c r="HC755" s="187"/>
      <c r="HD755" s="187"/>
      <c r="HE755" s="187"/>
      <c r="HF755" s="187"/>
      <c r="HG755" s="187"/>
      <c r="HH755" s="187"/>
      <c r="HI755" s="187"/>
      <c r="HJ755" s="187"/>
      <c r="HK755" s="187"/>
      <c r="HL755" s="187"/>
      <c r="HM755" s="187"/>
      <c r="HN755" s="187"/>
      <c r="HO755" s="187"/>
      <c r="HP755" s="187"/>
      <c r="HQ755" s="187"/>
      <c r="HR755" s="187"/>
      <c r="HS755" s="187"/>
      <c r="HT755" s="187"/>
      <c r="HU755" s="187"/>
      <c r="HV755" s="187"/>
      <c r="HW755" s="187"/>
      <c r="HX755" s="187"/>
      <c r="HY755" s="187"/>
      <c r="HZ755" s="187"/>
      <c r="IA755" s="187"/>
      <c r="IB755" s="187"/>
    </row>
    <row r="756" spans="1:236" ht="13.15" customHeight="1">
      <c r="A756" s="412"/>
      <c r="C756" s="446"/>
      <c r="D756" s="193"/>
      <c r="E756" s="187"/>
      <c r="F756" s="187"/>
      <c r="G756" s="187"/>
      <c r="H756" s="187"/>
      <c r="I756" s="187"/>
      <c r="J756" s="187"/>
      <c r="K756" s="187"/>
      <c r="L756" s="187"/>
      <c r="M756" s="447"/>
      <c r="AA756" s="187"/>
      <c r="AB756" s="187"/>
      <c r="AC756" s="187"/>
      <c r="AD756" s="187"/>
      <c r="AE756" s="187"/>
      <c r="AF756" s="187"/>
      <c r="AG756" s="187"/>
      <c r="AH756" s="187"/>
      <c r="AI756" s="187"/>
      <c r="AJ756" s="187"/>
      <c r="AK756" s="187"/>
      <c r="AL756" s="187"/>
      <c r="AM756" s="187"/>
      <c r="AN756" s="187"/>
      <c r="AO756" s="187"/>
      <c r="AP756" s="187"/>
      <c r="AQ756" s="187"/>
      <c r="AR756" s="187"/>
      <c r="AS756" s="187"/>
      <c r="AT756" s="187"/>
      <c r="AU756" s="187"/>
      <c r="AV756" s="187"/>
      <c r="AW756" s="187"/>
      <c r="AX756" s="187"/>
      <c r="AY756" s="187"/>
      <c r="AZ756" s="187"/>
      <c r="BA756" s="187"/>
      <c r="BB756" s="187"/>
      <c r="BC756" s="187"/>
      <c r="BD756" s="187"/>
      <c r="BE756" s="187"/>
      <c r="BF756" s="187"/>
      <c r="BG756" s="187"/>
      <c r="BH756" s="187"/>
      <c r="BI756" s="187"/>
      <c r="BJ756" s="187"/>
      <c r="BK756" s="187"/>
      <c r="BL756" s="187"/>
      <c r="BM756" s="187"/>
      <c r="BN756" s="187"/>
      <c r="BO756" s="187"/>
      <c r="BP756" s="187"/>
      <c r="BQ756" s="187"/>
      <c r="BR756" s="187"/>
      <c r="BS756" s="187"/>
      <c r="BT756" s="187"/>
      <c r="BU756" s="187"/>
      <c r="BV756" s="187"/>
      <c r="BW756" s="187"/>
      <c r="BX756" s="187"/>
      <c r="BY756" s="187"/>
      <c r="BZ756" s="187"/>
      <c r="CA756" s="187"/>
      <c r="CB756" s="187"/>
      <c r="CC756" s="187"/>
      <c r="CD756" s="187"/>
      <c r="CE756" s="187"/>
      <c r="CF756" s="187"/>
      <c r="CG756" s="187"/>
      <c r="CH756" s="187"/>
      <c r="CI756" s="187"/>
      <c r="CJ756" s="187"/>
      <c r="CK756" s="187"/>
      <c r="CL756" s="187"/>
      <c r="CM756" s="187"/>
      <c r="CN756" s="187"/>
      <c r="CO756" s="187"/>
      <c r="CP756" s="187"/>
      <c r="CQ756" s="187"/>
      <c r="CR756" s="187"/>
      <c r="CS756" s="187"/>
      <c r="CT756" s="187"/>
      <c r="CU756" s="187"/>
      <c r="CV756" s="187"/>
      <c r="CW756" s="187"/>
      <c r="CX756" s="187"/>
      <c r="CY756" s="187"/>
      <c r="CZ756" s="187"/>
      <c r="DA756" s="187"/>
      <c r="DB756" s="187"/>
      <c r="DC756" s="187"/>
      <c r="DD756" s="187"/>
      <c r="DE756" s="187"/>
      <c r="DF756" s="187"/>
      <c r="DG756" s="187"/>
      <c r="DH756" s="187"/>
      <c r="DI756" s="187"/>
      <c r="DJ756" s="187"/>
      <c r="DK756" s="187"/>
      <c r="DL756" s="187"/>
      <c r="DM756" s="187"/>
      <c r="DN756" s="187"/>
      <c r="DO756" s="187"/>
      <c r="DP756" s="187"/>
      <c r="DQ756" s="187"/>
      <c r="DR756" s="187"/>
      <c r="DS756" s="187"/>
      <c r="DT756" s="187"/>
      <c r="DU756" s="187"/>
      <c r="DV756" s="187"/>
      <c r="DW756" s="187"/>
      <c r="DX756" s="187"/>
      <c r="DY756" s="187"/>
      <c r="DZ756" s="187"/>
      <c r="EA756" s="187"/>
      <c r="EB756" s="187"/>
      <c r="EC756" s="187"/>
      <c r="ED756" s="187"/>
      <c r="EE756" s="187"/>
      <c r="EF756" s="187"/>
      <c r="EG756" s="187"/>
      <c r="EH756" s="187"/>
      <c r="EI756" s="187"/>
      <c r="EJ756" s="187"/>
      <c r="EK756" s="187"/>
      <c r="EL756" s="187"/>
      <c r="EM756" s="187"/>
      <c r="EN756" s="187"/>
      <c r="EO756" s="187"/>
      <c r="EP756" s="187"/>
      <c r="EQ756" s="187"/>
      <c r="ER756" s="187"/>
      <c r="ES756" s="187"/>
      <c r="ET756" s="187"/>
      <c r="EU756" s="187"/>
      <c r="EV756" s="187"/>
      <c r="EW756" s="187"/>
      <c r="EX756" s="187"/>
      <c r="EY756" s="187"/>
      <c r="EZ756" s="187"/>
      <c r="FA756" s="187"/>
      <c r="FB756" s="187"/>
      <c r="FC756" s="187"/>
      <c r="FD756" s="187"/>
      <c r="FE756" s="187"/>
      <c r="FF756" s="187"/>
      <c r="FG756" s="187"/>
      <c r="FH756" s="187"/>
      <c r="FI756" s="187"/>
      <c r="FJ756" s="187"/>
      <c r="FK756" s="187"/>
      <c r="FL756" s="187"/>
      <c r="FM756" s="187"/>
      <c r="FN756" s="187"/>
      <c r="FO756" s="187"/>
      <c r="FP756" s="187"/>
      <c r="FQ756" s="187"/>
      <c r="FR756" s="187"/>
      <c r="FS756" s="187"/>
      <c r="FT756" s="187"/>
      <c r="FU756" s="187"/>
      <c r="FV756" s="187"/>
      <c r="FW756" s="187"/>
      <c r="FX756" s="187"/>
      <c r="FY756" s="187"/>
      <c r="FZ756" s="187"/>
      <c r="GA756" s="187"/>
      <c r="GB756" s="187"/>
      <c r="GC756" s="187"/>
      <c r="GD756" s="187"/>
      <c r="GE756" s="187"/>
      <c r="GF756" s="187"/>
      <c r="GG756" s="187"/>
      <c r="GH756" s="187"/>
      <c r="GI756" s="187"/>
      <c r="GJ756" s="187"/>
      <c r="GK756" s="187"/>
      <c r="GL756" s="187"/>
      <c r="GM756" s="187"/>
      <c r="GN756" s="187"/>
      <c r="GO756" s="187"/>
      <c r="GP756" s="187"/>
      <c r="GQ756" s="187"/>
      <c r="GR756" s="187"/>
      <c r="GS756" s="187"/>
      <c r="GT756" s="187"/>
      <c r="GU756" s="187"/>
      <c r="GV756" s="187"/>
      <c r="GW756" s="187"/>
      <c r="GX756" s="187"/>
      <c r="GY756" s="187"/>
      <c r="GZ756" s="187"/>
      <c r="HA756" s="187"/>
      <c r="HB756" s="187"/>
      <c r="HC756" s="187"/>
      <c r="HD756" s="187"/>
      <c r="HE756" s="187"/>
      <c r="HF756" s="187"/>
      <c r="HG756" s="187"/>
      <c r="HH756" s="187"/>
      <c r="HI756" s="187"/>
      <c r="HJ756" s="187"/>
      <c r="HK756" s="187"/>
      <c r="HL756" s="187"/>
      <c r="HM756" s="187"/>
      <c r="HN756" s="187"/>
      <c r="HO756" s="187"/>
      <c r="HP756" s="187"/>
      <c r="HQ756" s="187"/>
      <c r="HR756" s="187"/>
      <c r="HS756" s="187"/>
      <c r="HT756" s="187"/>
      <c r="HU756" s="187"/>
      <c r="HV756" s="187"/>
      <c r="HW756" s="187"/>
      <c r="HX756" s="187"/>
      <c r="HY756" s="187"/>
      <c r="HZ756" s="187"/>
      <c r="IA756" s="187"/>
      <c r="IB756" s="187"/>
    </row>
    <row r="757" spans="1:236" ht="13.15" customHeight="1">
      <c r="A757" s="412"/>
      <c r="C757" s="446"/>
      <c r="D757" s="193"/>
      <c r="E757" s="187"/>
      <c r="F757" s="187"/>
      <c r="G757" s="187"/>
      <c r="H757" s="187"/>
      <c r="I757" s="187"/>
      <c r="J757" s="187"/>
      <c r="K757" s="187"/>
      <c r="L757" s="187"/>
      <c r="M757" s="447"/>
      <c r="AA757" s="187"/>
      <c r="AB757" s="187"/>
      <c r="AC757" s="187"/>
      <c r="AD757" s="187"/>
      <c r="AE757" s="187"/>
      <c r="AF757" s="187"/>
      <c r="AG757" s="187"/>
      <c r="AH757" s="187"/>
      <c r="AI757" s="187"/>
      <c r="AJ757" s="187"/>
      <c r="AK757" s="187"/>
      <c r="AL757" s="187"/>
      <c r="AM757" s="187"/>
      <c r="AN757" s="187"/>
      <c r="AO757" s="187"/>
      <c r="AP757" s="187"/>
      <c r="AQ757" s="187"/>
      <c r="AR757" s="187"/>
      <c r="AS757" s="187"/>
      <c r="AT757" s="187"/>
      <c r="AU757" s="187"/>
      <c r="AV757" s="187"/>
      <c r="AW757" s="187"/>
      <c r="AX757" s="187"/>
      <c r="AY757" s="187"/>
      <c r="AZ757" s="187"/>
      <c r="BA757" s="187"/>
      <c r="BB757" s="187"/>
      <c r="BC757" s="187"/>
      <c r="BD757" s="187"/>
      <c r="BE757" s="187"/>
      <c r="BF757" s="187"/>
      <c r="BG757" s="187"/>
      <c r="BH757" s="187"/>
      <c r="BI757" s="187"/>
      <c r="BJ757" s="187"/>
      <c r="BK757" s="187"/>
      <c r="BL757" s="187"/>
      <c r="BM757" s="187"/>
      <c r="BN757" s="187"/>
      <c r="BO757" s="187"/>
      <c r="BP757" s="187"/>
      <c r="BQ757" s="187"/>
      <c r="BR757" s="187"/>
      <c r="BS757" s="187"/>
      <c r="BT757" s="187"/>
      <c r="BU757" s="187"/>
      <c r="BV757" s="187"/>
      <c r="BW757" s="187"/>
      <c r="BX757" s="187"/>
      <c r="BY757" s="187"/>
      <c r="BZ757" s="187"/>
      <c r="CA757" s="187"/>
      <c r="CB757" s="187"/>
      <c r="CC757" s="187"/>
      <c r="CD757" s="187"/>
      <c r="CE757" s="187"/>
      <c r="CF757" s="187"/>
      <c r="CG757" s="187"/>
      <c r="CH757" s="187"/>
      <c r="CI757" s="187"/>
      <c r="CJ757" s="187"/>
      <c r="CK757" s="187"/>
      <c r="CL757" s="187"/>
      <c r="CM757" s="187"/>
      <c r="CN757" s="187"/>
      <c r="CO757" s="187"/>
      <c r="CP757" s="187"/>
      <c r="CQ757" s="187"/>
      <c r="CR757" s="187"/>
      <c r="CS757" s="187"/>
      <c r="CT757" s="187"/>
      <c r="CU757" s="187"/>
      <c r="CV757" s="187"/>
      <c r="CW757" s="187"/>
      <c r="CX757" s="187"/>
      <c r="CY757" s="187"/>
      <c r="CZ757" s="187"/>
      <c r="DA757" s="187"/>
      <c r="DB757" s="187"/>
      <c r="DC757" s="187"/>
      <c r="DD757" s="187"/>
      <c r="DE757" s="187"/>
      <c r="DF757" s="187"/>
      <c r="DG757" s="187"/>
      <c r="DH757" s="187"/>
      <c r="DI757" s="187"/>
      <c r="DJ757" s="187"/>
      <c r="DK757" s="187"/>
      <c r="DL757" s="187"/>
      <c r="DM757" s="187"/>
      <c r="DN757" s="187"/>
      <c r="DO757" s="187"/>
      <c r="DP757" s="187"/>
      <c r="DQ757" s="187"/>
      <c r="DR757" s="187"/>
      <c r="DS757" s="187"/>
      <c r="DT757" s="187"/>
      <c r="DU757" s="187"/>
      <c r="DV757" s="187"/>
      <c r="DW757" s="187"/>
      <c r="DX757" s="187"/>
      <c r="DY757" s="187"/>
      <c r="DZ757" s="187"/>
      <c r="EA757" s="187"/>
      <c r="EB757" s="187"/>
      <c r="EC757" s="187"/>
      <c r="ED757" s="187"/>
      <c r="EE757" s="187"/>
      <c r="EF757" s="187"/>
      <c r="EG757" s="187"/>
      <c r="EH757" s="187"/>
      <c r="EI757" s="187"/>
      <c r="EJ757" s="187"/>
      <c r="EK757" s="187"/>
      <c r="EL757" s="187"/>
      <c r="EM757" s="187"/>
      <c r="EN757" s="187"/>
      <c r="EO757" s="187"/>
      <c r="EP757" s="187"/>
      <c r="EQ757" s="187"/>
      <c r="ER757" s="187"/>
      <c r="ES757" s="187"/>
      <c r="ET757" s="187"/>
      <c r="EU757" s="187"/>
      <c r="EV757" s="187"/>
      <c r="EW757" s="187"/>
      <c r="EX757" s="187"/>
      <c r="EY757" s="187"/>
      <c r="EZ757" s="187"/>
      <c r="FA757" s="187"/>
      <c r="FB757" s="187"/>
      <c r="FC757" s="187"/>
      <c r="FD757" s="187"/>
      <c r="FE757" s="187"/>
      <c r="FF757" s="187"/>
      <c r="FG757" s="187"/>
      <c r="FH757" s="187"/>
      <c r="FI757" s="187"/>
      <c r="FJ757" s="187"/>
      <c r="FK757" s="187"/>
      <c r="FL757" s="187"/>
      <c r="FM757" s="187"/>
      <c r="FN757" s="187"/>
      <c r="FO757" s="187"/>
      <c r="FP757" s="187"/>
      <c r="FQ757" s="187"/>
      <c r="FR757" s="187"/>
      <c r="FS757" s="187"/>
      <c r="FT757" s="187"/>
      <c r="FU757" s="187"/>
      <c r="FV757" s="187"/>
      <c r="FW757" s="187"/>
      <c r="FX757" s="187"/>
      <c r="FY757" s="187"/>
      <c r="FZ757" s="187"/>
      <c r="GA757" s="187"/>
      <c r="GB757" s="187"/>
      <c r="GC757" s="187"/>
      <c r="GD757" s="187"/>
      <c r="GE757" s="187"/>
      <c r="GF757" s="187"/>
      <c r="GG757" s="187"/>
      <c r="GH757" s="187"/>
      <c r="GI757" s="187"/>
      <c r="GJ757" s="187"/>
      <c r="GK757" s="187"/>
      <c r="GL757" s="187"/>
      <c r="GM757" s="187"/>
      <c r="GN757" s="187"/>
      <c r="GO757" s="187"/>
      <c r="GP757" s="187"/>
      <c r="GQ757" s="187"/>
      <c r="GR757" s="187"/>
      <c r="GS757" s="187"/>
      <c r="GT757" s="187"/>
      <c r="GU757" s="187"/>
      <c r="GV757" s="187"/>
      <c r="GW757" s="187"/>
      <c r="GX757" s="187"/>
      <c r="GY757" s="187"/>
      <c r="GZ757" s="187"/>
      <c r="HA757" s="187"/>
      <c r="HB757" s="187"/>
      <c r="HC757" s="187"/>
      <c r="HD757" s="187"/>
      <c r="HE757" s="187"/>
      <c r="HF757" s="187"/>
      <c r="HG757" s="187"/>
      <c r="HH757" s="187"/>
      <c r="HI757" s="187"/>
      <c r="HJ757" s="187"/>
      <c r="HK757" s="187"/>
      <c r="HL757" s="187"/>
      <c r="HM757" s="187"/>
      <c r="HN757" s="187"/>
      <c r="HO757" s="187"/>
      <c r="HP757" s="187"/>
      <c r="HQ757" s="187"/>
      <c r="HR757" s="187"/>
      <c r="HS757" s="187"/>
      <c r="HT757" s="187"/>
      <c r="HU757" s="187"/>
      <c r="HV757" s="187"/>
      <c r="HW757" s="187"/>
      <c r="HX757" s="187"/>
      <c r="HY757" s="187"/>
      <c r="HZ757" s="187"/>
      <c r="IA757" s="187"/>
      <c r="IB757" s="187"/>
    </row>
    <row r="758" spans="1:236" ht="13.15" customHeight="1">
      <c r="A758" s="412"/>
      <c r="C758" s="446"/>
      <c r="D758" s="193"/>
      <c r="E758" s="187"/>
      <c r="F758" s="187"/>
      <c r="G758" s="187"/>
      <c r="H758" s="187"/>
      <c r="I758" s="187"/>
      <c r="J758" s="187"/>
      <c r="K758" s="187"/>
      <c r="L758" s="187"/>
      <c r="M758" s="447"/>
      <c r="AA758" s="187"/>
      <c r="AB758" s="187"/>
      <c r="AC758" s="187"/>
      <c r="AD758" s="187"/>
      <c r="AE758" s="187"/>
      <c r="AF758" s="187"/>
      <c r="AG758" s="187"/>
      <c r="AH758" s="187"/>
      <c r="AI758" s="187"/>
      <c r="AJ758" s="187"/>
      <c r="AK758" s="187"/>
      <c r="AL758" s="187"/>
      <c r="AM758" s="187"/>
      <c r="AN758" s="187"/>
      <c r="AO758" s="187"/>
      <c r="AP758" s="187"/>
      <c r="AQ758" s="187"/>
      <c r="AR758" s="187"/>
      <c r="AS758" s="187"/>
      <c r="AT758" s="187"/>
      <c r="AU758" s="187"/>
      <c r="AV758" s="187"/>
      <c r="AW758" s="187"/>
      <c r="AX758" s="187"/>
      <c r="AY758" s="187"/>
      <c r="AZ758" s="187"/>
      <c r="BA758" s="187"/>
      <c r="BB758" s="187"/>
      <c r="BC758" s="187"/>
      <c r="BD758" s="187"/>
      <c r="BE758" s="187"/>
      <c r="BF758" s="187"/>
      <c r="BG758" s="187"/>
      <c r="BH758" s="187"/>
      <c r="BI758" s="187"/>
      <c r="BJ758" s="187"/>
      <c r="BK758" s="187"/>
      <c r="BL758" s="187"/>
      <c r="BM758" s="187"/>
      <c r="BN758" s="187"/>
      <c r="BO758" s="187"/>
      <c r="BP758" s="187"/>
      <c r="BQ758" s="187"/>
      <c r="BR758" s="187"/>
      <c r="BS758" s="187"/>
      <c r="BT758" s="187"/>
      <c r="BU758" s="187"/>
      <c r="BV758" s="187"/>
      <c r="BW758" s="187"/>
      <c r="BX758" s="187"/>
      <c r="BY758" s="187"/>
      <c r="BZ758" s="187"/>
      <c r="CA758" s="187"/>
      <c r="CB758" s="187"/>
      <c r="CC758" s="187"/>
      <c r="CD758" s="187"/>
      <c r="CE758" s="187"/>
      <c r="CF758" s="187"/>
      <c r="CG758" s="187"/>
      <c r="CH758" s="187"/>
      <c r="CI758" s="187"/>
      <c r="CJ758" s="187"/>
      <c r="CK758" s="187"/>
      <c r="CL758" s="187"/>
      <c r="CM758" s="187"/>
      <c r="CN758" s="187"/>
      <c r="CO758" s="187"/>
      <c r="CP758" s="187"/>
      <c r="CQ758" s="187"/>
      <c r="CR758" s="187"/>
      <c r="CS758" s="187"/>
      <c r="CT758" s="187"/>
      <c r="CU758" s="187"/>
      <c r="CV758" s="187"/>
      <c r="CW758" s="187"/>
      <c r="CX758" s="187"/>
      <c r="CY758" s="187"/>
      <c r="CZ758" s="187"/>
      <c r="DA758" s="187"/>
      <c r="DB758" s="187"/>
      <c r="DC758" s="187"/>
      <c r="DD758" s="187"/>
      <c r="DE758" s="187"/>
      <c r="DF758" s="187"/>
      <c r="DG758" s="187"/>
      <c r="DH758" s="187"/>
      <c r="DI758" s="187"/>
      <c r="DJ758" s="187"/>
      <c r="DK758" s="187"/>
      <c r="DL758" s="187"/>
      <c r="DM758" s="187"/>
      <c r="DN758" s="187"/>
      <c r="DO758" s="187"/>
      <c r="DP758" s="187"/>
      <c r="DQ758" s="187"/>
      <c r="DR758" s="187"/>
      <c r="DS758" s="187"/>
      <c r="DT758" s="187"/>
      <c r="DU758" s="187"/>
      <c r="DV758" s="187"/>
      <c r="DW758" s="187"/>
      <c r="DX758" s="187"/>
      <c r="DY758" s="187"/>
      <c r="DZ758" s="187"/>
      <c r="EA758" s="187"/>
      <c r="EB758" s="187"/>
      <c r="EC758" s="187"/>
      <c r="ED758" s="187"/>
      <c r="EE758" s="187"/>
      <c r="EF758" s="187"/>
      <c r="EG758" s="187"/>
      <c r="EH758" s="187"/>
      <c r="EI758" s="187"/>
      <c r="EJ758" s="187"/>
      <c r="EK758" s="187"/>
      <c r="EL758" s="187"/>
      <c r="EM758" s="187"/>
      <c r="EN758" s="187"/>
      <c r="EO758" s="187"/>
      <c r="EP758" s="187"/>
      <c r="EQ758" s="187"/>
      <c r="ER758" s="187"/>
      <c r="ES758" s="187"/>
      <c r="ET758" s="187"/>
      <c r="EU758" s="187"/>
      <c r="EV758" s="187"/>
      <c r="EW758" s="187"/>
      <c r="EX758" s="187"/>
      <c r="EY758" s="187"/>
      <c r="EZ758" s="187"/>
      <c r="FA758" s="187"/>
      <c r="FB758" s="187"/>
      <c r="FC758" s="187"/>
      <c r="FD758" s="187"/>
      <c r="FE758" s="187"/>
      <c r="FF758" s="187"/>
      <c r="FG758" s="187"/>
      <c r="FH758" s="187"/>
      <c r="FI758" s="187"/>
      <c r="FJ758" s="187"/>
      <c r="FK758" s="187"/>
      <c r="FL758" s="187"/>
      <c r="FM758" s="187"/>
      <c r="FN758" s="187"/>
      <c r="FO758" s="187"/>
      <c r="FP758" s="187"/>
      <c r="FQ758" s="187"/>
      <c r="FR758" s="187"/>
      <c r="FS758" s="187"/>
      <c r="FT758" s="187"/>
      <c r="FU758" s="187"/>
      <c r="FV758" s="187"/>
      <c r="FW758" s="187"/>
      <c r="FX758" s="187"/>
      <c r="FY758" s="187"/>
      <c r="FZ758" s="187"/>
      <c r="GA758" s="187"/>
      <c r="GB758" s="187"/>
      <c r="GC758" s="187"/>
      <c r="GD758" s="187"/>
      <c r="GE758" s="187"/>
      <c r="GF758" s="187"/>
      <c r="GG758" s="187"/>
      <c r="GH758" s="187"/>
      <c r="GI758" s="187"/>
      <c r="GJ758" s="187"/>
      <c r="GK758" s="187"/>
      <c r="GL758" s="187"/>
      <c r="GM758" s="187"/>
      <c r="GN758" s="187"/>
      <c r="GO758" s="187"/>
      <c r="GP758" s="187"/>
      <c r="GQ758" s="187"/>
      <c r="GR758" s="187"/>
      <c r="GS758" s="187"/>
      <c r="GT758" s="187"/>
      <c r="GU758" s="187"/>
      <c r="GV758" s="187"/>
      <c r="GW758" s="187"/>
      <c r="GX758" s="187"/>
      <c r="GY758" s="187"/>
      <c r="GZ758" s="187"/>
      <c r="HA758" s="187"/>
      <c r="HB758" s="187"/>
      <c r="HC758" s="187"/>
      <c r="HD758" s="187"/>
      <c r="HE758" s="187"/>
      <c r="HF758" s="187"/>
      <c r="HG758" s="187"/>
      <c r="HH758" s="187"/>
      <c r="HI758" s="187"/>
      <c r="HJ758" s="187"/>
      <c r="HK758" s="187"/>
      <c r="HL758" s="187"/>
      <c r="HM758" s="187"/>
      <c r="HN758" s="187"/>
      <c r="HO758" s="187"/>
      <c r="HP758" s="187"/>
      <c r="HQ758" s="187"/>
      <c r="HR758" s="187"/>
      <c r="HS758" s="187"/>
      <c r="HT758" s="187"/>
      <c r="HU758" s="187"/>
      <c r="HV758" s="187"/>
      <c r="HW758" s="187"/>
      <c r="HX758" s="187"/>
      <c r="HY758" s="187"/>
      <c r="HZ758" s="187"/>
      <c r="IA758" s="187"/>
      <c r="IB758" s="187"/>
    </row>
    <row r="759" spans="1:236" ht="13.15" customHeight="1">
      <c r="A759" s="412"/>
      <c r="C759" s="446"/>
      <c r="D759" s="193"/>
      <c r="E759" s="187"/>
      <c r="F759" s="187"/>
      <c r="G759" s="187"/>
      <c r="H759" s="187"/>
      <c r="I759" s="187"/>
      <c r="J759" s="187"/>
      <c r="K759" s="187"/>
      <c r="L759" s="187"/>
      <c r="M759" s="447"/>
      <c r="AA759" s="187"/>
      <c r="AB759" s="187"/>
      <c r="AC759" s="187"/>
      <c r="AD759" s="187"/>
      <c r="AE759" s="187"/>
      <c r="AF759" s="187"/>
      <c r="AG759" s="187"/>
      <c r="AH759" s="187"/>
      <c r="AI759" s="187"/>
      <c r="AJ759" s="187"/>
      <c r="AK759" s="187"/>
      <c r="AL759" s="187"/>
      <c r="AM759" s="187"/>
      <c r="AN759" s="187"/>
      <c r="AO759" s="187"/>
      <c r="AP759" s="187"/>
      <c r="AQ759" s="187"/>
      <c r="AR759" s="187"/>
      <c r="AS759" s="187"/>
      <c r="AT759" s="187"/>
      <c r="AU759" s="187"/>
      <c r="AV759" s="187"/>
      <c r="AW759" s="187"/>
      <c r="AX759" s="187"/>
      <c r="AY759" s="187"/>
      <c r="AZ759" s="187"/>
      <c r="BA759" s="187"/>
      <c r="BB759" s="187"/>
      <c r="BC759" s="187"/>
      <c r="BD759" s="187"/>
      <c r="BE759" s="187"/>
      <c r="BF759" s="187"/>
      <c r="BG759" s="187"/>
      <c r="BH759" s="187"/>
      <c r="BI759" s="187"/>
      <c r="BJ759" s="187"/>
      <c r="BK759" s="187"/>
      <c r="BL759" s="187"/>
      <c r="BM759" s="187"/>
      <c r="BN759" s="187"/>
      <c r="BO759" s="187"/>
      <c r="BP759" s="187"/>
      <c r="BQ759" s="187"/>
      <c r="BR759" s="187"/>
      <c r="BS759" s="187"/>
      <c r="BT759" s="187"/>
      <c r="BU759" s="187"/>
      <c r="BV759" s="187"/>
      <c r="BW759" s="187"/>
      <c r="BX759" s="187"/>
      <c r="BY759" s="187"/>
      <c r="BZ759" s="187"/>
      <c r="CA759" s="187"/>
      <c r="CB759" s="187"/>
      <c r="CC759" s="187"/>
      <c r="CD759" s="187"/>
      <c r="CE759" s="187"/>
      <c r="CF759" s="187"/>
      <c r="CG759" s="187"/>
      <c r="CH759" s="187"/>
      <c r="CI759" s="187"/>
      <c r="CJ759" s="187"/>
      <c r="CK759" s="187"/>
      <c r="CL759" s="187"/>
      <c r="CM759" s="187"/>
      <c r="CN759" s="187"/>
      <c r="CO759" s="187"/>
      <c r="CP759" s="187"/>
      <c r="CQ759" s="187"/>
      <c r="CR759" s="187"/>
      <c r="CS759" s="187"/>
      <c r="CT759" s="187"/>
      <c r="CU759" s="187"/>
      <c r="CV759" s="187"/>
      <c r="CW759" s="187"/>
      <c r="CX759" s="187"/>
      <c r="CY759" s="187"/>
      <c r="CZ759" s="187"/>
      <c r="DA759" s="187"/>
      <c r="DB759" s="187"/>
      <c r="DC759" s="187"/>
      <c r="DD759" s="187"/>
      <c r="DE759" s="187"/>
      <c r="DF759" s="187"/>
      <c r="DG759" s="187"/>
      <c r="DH759" s="187"/>
      <c r="DI759" s="187"/>
      <c r="DJ759" s="187"/>
      <c r="DK759" s="187"/>
      <c r="DL759" s="187"/>
      <c r="DM759" s="187"/>
      <c r="DN759" s="187"/>
      <c r="DO759" s="187"/>
      <c r="DP759" s="187"/>
      <c r="DQ759" s="187"/>
      <c r="DR759" s="187"/>
      <c r="DS759" s="187"/>
      <c r="DT759" s="187"/>
      <c r="DU759" s="187"/>
      <c r="DV759" s="187"/>
      <c r="DW759" s="187"/>
      <c r="DX759" s="187"/>
      <c r="DY759" s="187"/>
      <c r="DZ759" s="187"/>
      <c r="EA759" s="187"/>
      <c r="EB759" s="187"/>
      <c r="EC759" s="187"/>
      <c r="ED759" s="187"/>
      <c r="EE759" s="187"/>
      <c r="EF759" s="187"/>
      <c r="EG759" s="187"/>
      <c r="EH759" s="187"/>
      <c r="EI759" s="187"/>
      <c r="EJ759" s="187"/>
      <c r="EK759" s="187"/>
      <c r="EL759" s="187"/>
      <c r="EM759" s="187"/>
      <c r="EN759" s="187"/>
      <c r="EO759" s="187"/>
      <c r="EP759" s="187"/>
      <c r="EQ759" s="187"/>
      <c r="ER759" s="187"/>
      <c r="ES759" s="187"/>
      <c r="ET759" s="187"/>
      <c r="EU759" s="187"/>
      <c r="EV759" s="187"/>
      <c r="EW759" s="187"/>
      <c r="EX759" s="187"/>
      <c r="EY759" s="187"/>
      <c r="EZ759" s="187"/>
      <c r="FA759" s="187"/>
      <c r="FB759" s="187"/>
      <c r="FC759" s="187"/>
      <c r="FD759" s="187"/>
      <c r="FE759" s="187"/>
      <c r="FF759" s="187"/>
      <c r="FG759" s="187"/>
      <c r="FH759" s="187"/>
      <c r="FI759" s="187"/>
      <c r="FJ759" s="187"/>
      <c r="FK759" s="187"/>
      <c r="FL759" s="187"/>
      <c r="FM759" s="187"/>
      <c r="FN759" s="187"/>
      <c r="FO759" s="187"/>
      <c r="FP759" s="187"/>
      <c r="FQ759" s="187"/>
      <c r="FR759" s="187"/>
      <c r="FS759" s="187"/>
      <c r="FT759" s="187"/>
      <c r="FU759" s="187"/>
      <c r="FV759" s="187"/>
      <c r="FW759" s="187"/>
      <c r="FX759" s="187"/>
      <c r="FY759" s="187"/>
      <c r="FZ759" s="187"/>
      <c r="GA759" s="187"/>
      <c r="GB759" s="187"/>
      <c r="GC759" s="187"/>
      <c r="GD759" s="187"/>
      <c r="GE759" s="187"/>
      <c r="GF759" s="187"/>
      <c r="GG759" s="187"/>
      <c r="GH759" s="187"/>
      <c r="GI759" s="187"/>
      <c r="GJ759" s="187"/>
      <c r="GK759" s="187"/>
      <c r="GL759" s="187"/>
      <c r="GM759" s="187"/>
      <c r="GN759" s="187"/>
      <c r="GO759" s="187"/>
      <c r="GP759" s="187"/>
      <c r="GQ759" s="187"/>
      <c r="GR759" s="187"/>
      <c r="GS759" s="187"/>
      <c r="GT759" s="187"/>
      <c r="GU759" s="187"/>
      <c r="GV759" s="187"/>
      <c r="GW759" s="187"/>
      <c r="GX759" s="187"/>
      <c r="GY759" s="187"/>
      <c r="GZ759" s="187"/>
      <c r="HA759" s="187"/>
      <c r="HB759" s="187"/>
      <c r="HC759" s="187"/>
      <c r="HD759" s="187"/>
      <c r="HE759" s="187"/>
      <c r="HF759" s="187"/>
      <c r="HG759" s="187"/>
      <c r="HH759" s="187"/>
      <c r="HI759" s="187"/>
      <c r="HJ759" s="187"/>
      <c r="HK759" s="187"/>
      <c r="HL759" s="187"/>
      <c r="HM759" s="187"/>
      <c r="HN759" s="187"/>
      <c r="HO759" s="187"/>
      <c r="HP759" s="187"/>
      <c r="HQ759" s="187"/>
      <c r="HR759" s="187"/>
      <c r="HS759" s="187"/>
      <c r="HT759" s="187"/>
      <c r="HU759" s="187"/>
      <c r="HV759" s="187"/>
      <c r="HW759" s="187"/>
      <c r="HX759" s="187"/>
      <c r="HY759" s="187"/>
      <c r="HZ759" s="187"/>
      <c r="IA759" s="187"/>
      <c r="IB759" s="187"/>
    </row>
    <row r="760" spans="1:236" ht="13.15" customHeight="1">
      <c r="A760" s="412"/>
      <c r="C760" s="446"/>
      <c r="D760" s="193"/>
      <c r="E760" s="187"/>
      <c r="F760" s="187"/>
      <c r="G760" s="187"/>
      <c r="H760" s="187"/>
      <c r="I760" s="187"/>
      <c r="J760" s="187"/>
      <c r="K760" s="187"/>
      <c r="L760" s="187"/>
      <c r="M760" s="447"/>
      <c r="AA760" s="187"/>
      <c r="AB760" s="187"/>
      <c r="AC760" s="187"/>
      <c r="AD760" s="187"/>
      <c r="AE760" s="187"/>
      <c r="AF760" s="187"/>
      <c r="AG760" s="187"/>
      <c r="AH760" s="187"/>
      <c r="AI760" s="187"/>
      <c r="AJ760" s="187"/>
      <c r="AK760" s="187"/>
      <c r="AL760" s="187"/>
      <c r="AM760" s="187"/>
      <c r="AN760" s="187"/>
      <c r="AO760" s="187"/>
      <c r="AP760" s="187"/>
      <c r="AQ760" s="187"/>
      <c r="AR760" s="187"/>
      <c r="AS760" s="187"/>
      <c r="AT760" s="187"/>
      <c r="AU760" s="187"/>
      <c r="AV760" s="187"/>
      <c r="AW760" s="187"/>
      <c r="AX760" s="187"/>
      <c r="AY760" s="187"/>
      <c r="AZ760" s="187"/>
      <c r="BA760" s="187"/>
      <c r="BB760" s="187"/>
      <c r="BC760" s="187"/>
      <c r="BD760" s="187"/>
      <c r="BE760" s="187"/>
      <c r="BF760" s="187"/>
      <c r="BG760" s="187"/>
      <c r="BH760" s="187"/>
      <c r="BI760" s="187"/>
      <c r="BJ760" s="187"/>
      <c r="BK760" s="187"/>
      <c r="BL760" s="187"/>
      <c r="BM760" s="187"/>
      <c r="BN760" s="187"/>
      <c r="BO760" s="187"/>
      <c r="BP760" s="187"/>
      <c r="BQ760" s="187"/>
      <c r="BR760" s="187"/>
      <c r="BS760" s="187"/>
      <c r="BT760" s="187"/>
      <c r="BU760" s="187"/>
      <c r="BV760" s="187"/>
      <c r="BW760" s="187"/>
      <c r="BX760" s="187"/>
      <c r="BY760" s="187"/>
      <c r="BZ760" s="187"/>
      <c r="CA760" s="187"/>
      <c r="CB760" s="187"/>
      <c r="CC760" s="187"/>
      <c r="CD760" s="187"/>
      <c r="CE760" s="187"/>
      <c r="CF760" s="187"/>
      <c r="CG760" s="187"/>
      <c r="CH760" s="187"/>
      <c r="CI760" s="187"/>
      <c r="CJ760" s="187"/>
      <c r="CK760" s="187"/>
      <c r="CL760" s="187"/>
      <c r="CM760" s="187"/>
      <c r="CN760" s="187"/>
      <c r="CO760" s="187"/>
      <c r="CP760" s="187"/>
      <c r="CQ760" s="187"/>
      <c r="CR760" s="187"/>
      <c r="CS760" s="187"/>
      <c r="CT760" s="187"/>
      <c r="CU760" s="187"/>
      <c r="CV760" s="187"/>
      <c r="CW760" s="187"/>
      <c r="CX760" s="187"/>
      <c r="CY760" s="187"/>
      <c r="CZ760" s="187"/>
      <c r="DA760" s="187"/>
      <c r="DB760" s="187"/>
      <c r="DC760" s="187"/>
      <c r="DD760" s="187"/>
      <c r="DE760" s="187"/>
      <c r="DF760" s="187"/>
      <c r="DG760" s="187"/>
      <c r="DH760" s="187"/>
      <c r="DI760" s="187"/>
      <c r="DJ760" s="187"/>
      <c r="DK760" s="187"/>
      <c r="DL760" s="187"/>
      <c r="DM760" s="187"/>
      <c r="DN760" s="187"/>
      <c r="DO760" s="187"/>
      <c r="DP760" s="187"/>
      <c r="DQ760" s="187"/>
      <c r="DR760" s="187"/>
      <c r="DS760" s="187"/>
      <c r="DT760" s="187"/>
      <c r="DU760" s="187"/>
      <c r="DV760" s="187"/>
      <c r="DW760" s="187"/>
      <c r="DX760" s="187"/>
      <c r="DY760" s="187"/>
      <c r="DZ760" s="187"/>
      <c r="EA760" s="187"/>
      <c r="EB760" s="187"/>
      <c r="EC760" s="187"/>
      <c r="ED760" s="187"/>
      <c r="EE760" s="187"/>
      <c r="EF760" s="187"/>
      <c r="EG760" s="187"/>
      <c r="EH760" s="187"/>
      <c r="EI760" s="187"/>
      <c r="EJ760" s="187"/>
      <c r="EK760" s="187"/>
      <c r="EL760" s="187"/>
      <c r="EM760" s="187"/>
      <c r="EN760" s="187"/>
      <c r="EO760" s="187"/>
      <c r="EP760" s="187"/>
      <c r="EQ760" s="187"/>
      <c r="ER760" s="187"/>
      <c r="ES760" s="187"/>
      <c r="ET760" s="187"/>
      <c r="EU760" s="187"/>
      <c r="EV760" s="187"/>
      <c r="EW760" s="187"/>
      <c r="EX760" s="187"/>
      <c r="EY760" s="187"/>
      <c r="EZ760" s="187"/>
      <c r="FA760" s="187"/>
      <c r="FB760" s="187"/>
      <c r="FC760" s="187"/>
      <c r="FD760" s="187"/>
      <c r="FE760" s="187"/>
      <c r="FF760" s="187"/>
      <c r="FG760" s="187"/>
      <c r="FH760" s="187"/>
      <c r="FI760" s="187"/>
      <c r="FJ760" s="187"/>
      <c r="FK760" s="187"/>
      <c r="FL760" s="187"/>
      <c r="FM760" s="187"/>
      <c r="FN760" s="187"/>
      <c r="FO760" s="187"/>
      <c r="FP760" s="187"/>
      <c r="FQ760" s="187"/>
      <c r="FR760" s="187"/>
      <c r="FS760" s="187"/>
      <c r="FT760" s="187"/>
      <c r="FU760" s="187"/>
      <c r="FV760" s="187"/>
      <c r="FW760" s="187"/>
      <c r="FX760" s="187"/>
      <c r="FY760" s="187"/>
      <c r="FZ760" s="187"/>
      <c r="GA760" s="187"/>
      <c r="GB760" s="187"/>
      <c r="GC760" s="187"/>
      <c r="GD760" s="187"/>
      <c r="GE760" s="187"/>
      <c r="GF760" s="187"/>
      <c r="GG760" s="187"/>
      <c r="GH760" s="187"/>
      <c r="GI760" s="187"/>
      <c r="GJ760" s="187"/>
      <c r="GK760" s="187"/>
      <c r="GL760" s="187"/>
      <c r="GM760" s="187"/>
      <c r="GN760" s="187"/>
      <c r="GO760" s="187"/>
      <c r="GP760" s="187"/>
      <c r="GQ760" s="187"/>
      <c r="GR760" s="187"/>
      <c r="GS760" s="187"/>
      <c r="GT760" s="187"/>
      <c r="GU760" s="187"/>
      <c r="GV760" s="187"/>
      <c r="GW760" s="187"/>
      <c r="GX760" s="187"/>
      <c r="GY760" s="187"/>
      <c r="GZ760" s="187"/>
      <c r="HA760" s="187"/>
      <c r="HB760" s="187"/>
      <c r="HC760" s="187"/>
      <c r="HD760" s="187"/>
      <c r="HE760" s="187"/>
      <c r="HF760" s="187"/>
      <c r="HG760" s="187"/>
      <c r="HH760" s="187"/>
      <c r="HI760" s="187"/>
      <c r="HJ760" s="187"/>
      <c r="HK760" s="187"/>
      <c r="HL760" s="187"/>
      <c r="HM760" s="187"/>
      <c r="HN760" s="187"/>
      <c r="HO760" s="187"/>
      <c r="HP760" s="187"/>
      <c r="HQ760" s="187"/>
      <c r="HR760" s="187"/>
      <c r="HS760" s="187"/>
      <c r="HT760" s="187"/>
      <c r="HU760" s="187"/>
      <c r="HV760" s="187"/>
      <c r="HW760" s="187"/>
      <c r="HX760" s="187"/>
      <c r="HY760" s="187"/>
      <c r="HZ760" s="187"/>
      <c r="IA760" s="187"/>
      <c r="IB760" s="187"/>
    </row>
    <row r="761" spans="1:236" ht="13.15" customHeight="1">
      <c r="A761" s="412"/>
      <c r="C761" s="446"/>
      <c r="D761" s="193"/>
      <c r="E761" s="187"/>
      <c r="F761" s="187"/>
      <c r="G761" s="187"/>
      <c r="H761" s="187"/>
      <c r="I761" s="187"/>
      <c r="J761" s="187"/>
      <c r="K761" s="187"/>
      <c r="L761" s="187"/>
      <c r="M761" s="447"/>
      <c r="AA761" s="187"/>
      <c r="AB761" s="187"/>
      <c r="AC761" s="187"/>
      <c r="AD761" s="187"/>
      <c r="AE761" s="187"/>
      <c r="AF761" s="187"/>
      <c r="AG761" s="187"/>
      <c r="AH761" s="187"/>
      <c r="AI761" s="187"/>
      <c r="AJ761" s="187"/>
      <c r="AK761" s="187"/>
      <c r="AL761" s="187"/>
      <c r="AM761" s="187"/>
      <c r="AN761" s="187"/>
      <c r="AO761" s="187"/>
      <c r="AP761" s="187"/>
      <c r="AQ761" s="187"/>
      <c r="AR761" s="187"/>
      <c r="AS761" s="187"/>
      <c r="AT761" s="187"/>
      <c r="AU761" s="187"/>
      <c r="AV761" s="187"/>
      <c r="AW761" s="187"/>
      <c r="AX761" s="187"/>
      <c r="AY761" s="187"/>
      <c r="AZ761" s="187"/>
      <c r="BA761" s="187"/>
      <c r="BB761" s="187"/>
      <c r="BC761" s="187"/>
      <c r="BD761" s="187"/>
      <c r="BE761" s="187"/>
      <c r="BF761" s="187"/>
      <c r="BG761" s="187"/>
      <c r="BH761" s="187"/>
      <c r="BI761" s="187"/>
      <c r="BJ761" s="187"/>
      <c r="BK761" s="187"/>
      <c r="BL761" s="187"/>
      <c r="BM761" s="187"/>
      <c r="BN761" s="187"/>
      <c r="BO761" s="187"/>
      <c r="BP761" s="187"/>
      <c r="BQ761" s="187"/>
      <c r="BR761" s="187"/>
      <c r="BS761" s="187"/>
      <c r="BT761" s="187"/>
      <c r="BU761" s="187"/>
      <c r="BV761" s="187"/>
      <c r="BW761" s="187"/>
      <c r="BX761" s="187"/>
      <c r="BY761" s="187"/>
      <c r="BZ761" s="187"/>
      <c r="CA761" s="187"/>
      <c r="CB761" s="187"/>
      <c r="CC761" s="187"/>
      <c r="CD761" s="187"/>
      <c r="CE761" s="187"/>
      <c r="CF761" s="187"/>
      <c r="CG761" s="187"/>
      <c r="CH761" s="187"/>
      <c r="CI761" s="187"/>
      <c r="CJ761" s="187"/>
      <c r="CK761" s="187"/>
      <c r="CL761" s="187"/>
      <c r="CM761" s="187"/>
      <c r="CN761" s="187"/>
      <c r="CO761" s="187"/>
      <c r="CP761" s="187"/>
      <c r="CQ761" s="187"/>
      <c r="CR761" s="187"/>
      <c r="CS761" s="187"/>
      <c r="CT761" s="187"/>
      <c r="CU761" s="187"/>
      <c r="CV761" s="187"/>
      <c r="CW761" s="187"/>
      <c r="CX761" s="187"/>
      <c r="CY761" s="187"/>
      <c r="CZ761" s="187"/>
      <c r="DA761" s="187"/>
      <c r="DB761" s="187"/>
      <c r="DC761" s="187"/>
      <c r="DD761" s="187"/>
      <c r="DE761" s="187"/>
      <c r="DF761" s="187"/>
      <c r="DG761" s="187"/>
      <c r="DH761" s="187"/>
      <c r="DI761" s="187"/>
      <c r="DJ761" s="187"/>
      <c r="DK761" s="187"/>
      <c r="DL761" s="187"/>
      <c r="DM761" s="187"/>
      <c r="DN761" s="187"/>
      <c r="DO761" s="187"/>
      <c r="DP761" s="187"/>
      <c r="DQ761" s="187"/>
      <c r="DR761" s="187"/>
      <c r="DS761" s="187"/>
      <c r="DT761" s="187"/>
      <c r="DU761" s="187"/>
      <c r="DV761" s="187"/>
      <c r="DW761" s="187"/>
      <c r="DX761" s="187"/>
      <c r="DY761" s="187"/>
      <c r="DZ761" s="187"/>
      <c r="EA761" s="187"/>
      <c r="EB761" s="187"/>
      <c r="EC761" s="187"/>
      <c r="ED761" s="187"/>
      <c r="EE761" s="187"/>
      <c r="EF761" s="187"/>
      <c r="EG761" s="187"/>
      <c r="EH761" s="187"/>
      <c r="EI761" s="187"/>
      <c r="EJ761" s="187"/>
      <c r="EK761" s="187"/>
      <c r="EL761" s="187"/>
      <c r="EM761" s="187"/>
      <c r="EN761" s="187"/>
      <c r="EO761" s="187"/>
      <c r="EP761" s="187"/>
      <c r="EQ761" s="187"/>
      <c r="ER761" s="187"/>
      <c r="ES761" s="187"/>
      <c r="ET761" s="187"/>
      <c r="EU761" s="187"/>
      <c r="EV761" s="187"/>
      <c r="EW761" s="187"/>
      <c r="EX761" s="187"/>
      <c r="EY761" s="187"/>
      <c r="EZ761" s="187"/>
      <c r="FA761" s="187"/>
      <c r="FB761" s="187"/>
      <c r="FC761" s="187"/>
      <c r="FD761" s="187"/>
      <c r="FE761" s="187"/>
      <c r="FF761" s="187"/>
      <c r="FG761" s="187"/>
      <c r="FH761" s="187"/>
      <c r="FI761" s="187"/>
      <c r="FJ761" s="187"/>
      <c r="FK761" s="187"/>
      <c r="FL761" s="187"/>
      <c r="FM761" s="187"/>
      <c r="FN761" s="187"/>
      <c r="FO761" s="187"/>
      <c r="FP761" s="187"/>
      <c r="FQ761" s="187"/>
      <c r="FR761" s="187"/>
      <c r="FS761" s="187"/>
      <c r="FT761" s="187"/>
      <c r="FU761" s="187"/>
      <c r="FV761" s="187"/>
      <c r="FW761" s="187"/>
      <c r="FX761" s="187"/>
      <c r="FY761" s="187"/>
      <c r="FZ761" s="187"/>
      <c r="GA761" s="187"/>
      <c r="GB761" s="187"/>
      <c r="GC761" s="187"/>
      <c r="GD761" s="187"/>
      <c r="GE761" s="187"/>
      <c r="GF761" s="187"/>
      <c r="GG761" s="187"/>
      <c r="GH761" s="187"/>
      <c r="GI761" s="187"/>
      <c r="GJ761" s="187"/>
      <c r="GK761" s="187"/>
      <c r="GL761" s="187"/>
      <c r="GM761" s="187"/>
      <c r="GN761" s="187"/>
      <c r="GO761" s="187"/>
      <c r="GP761" s="187"/>
      <c r="GQ761" s="187"/>
      <c r="GR761" s="187"/>
      <c r="GS761" s="187"/>
      <c r="GT761" s="187"/>
      <c r="GU761" s="187"/>
      <c r="GV761" s="187"/>
      <c r="GW761" s="187"/>
      <c r="GX761" s="187"/>
      <c r="GY761" s="187"/>
      <c r="GZ761" s="187"/>
      <c r="HA761" s="187"/>
      <c r="HB761" s="187"/>
      <c r="HC761" s="187"/>
      <c r="HD761" s="187"/>
      <c r="HE761" s="187"/>
      <c r="HF761" s="187"/>
      <c r="HG761" s="187"/>
      <c r="HH761" s="187"/>
      <c r="HI761" s="187"/>
      <c r="HJ761" s="187"/>
      <c r="HK761" s="187"/>
      <c r="HL761" s="187"/>
      <c r="HM761" s="187"/>
      <c r="HN761" s="187"/>
      <c r="HO761" s="187"/>
      <c r="HP761" s="187"/>
      <c r="HQ761" s="187"/>
      <c r="HR761" s="187"/>
      <c r="HS761" s="187"/>
      <c r="HT761" s="187"/>
      <c r="HU761" s="187"/>
      <c r="HV761" s="187"/>
      <c r="HW761" s="187"/>
      <c r="HX761" s="187"/>
      <c r="HY761" s="187"/>
      <c r="HZ761" s="187"/>
      <c r="IA761" s="187"/>
      <c r="IB761" s="187"/>
    </row>
    <row r="762" spans="1:236" ht="13.15" customHeight="1">
      <c r="A762" s="412"/>
      <c r="C762" s="446"/>
      <c r="D762" s="193"/>
      <c r="E762" s="187"/>
      <c r="F762" s="187"/>
      <c r="G762" s="187"/>
      <c r="H762" s="187"/>
      <c r="I762" s="187"/>
      <c r="J762" s="187"/>
      <c r="K762" s="187"/>
      <c r="L762" s="187"/>
      <c r="M762" s="447"/>
      <c r="AA762" s="187"/>
      <c r="AB762" s="187"/>
      <c r="AC762" s="187"/>
      <c r="AD762" s="187"/>
      <c r="AE762" s="187"/>
      <c r="AF762" s="187"/>
      <c r="AG762" s="187"/>
      <c r="AH762" s="187"/>
      <c r="AI762" s="187"/>
      <c r="AJ762" s="187"/>
      <c r="AK762" s="187"/>
      <c r="AL762" s="187"/>
      <c r="AM762" s="187"/>
      <c r="AN762" s="187"/>
      <c r="AO762" s="187"/>
      <c r="AP762" s="187"/>
      <c r="AQ762" s="187"/>
      <c r="AR762" s="187"/>
      <c r="AS762" s="187"/>
      <c r="AT762" s="187"/>
      <c r="AU762" s="187"/>
      <c r="AV762" s="187"/>
      <c r="AW762" s="187"/>
      <c r="AX762" s="187"/>
      <c r="AY762" s="187"/>
      <c r="AZ762" s="187"/>
      <c r="BA762" s="187"/>
      <c r="BB762" s="187"/>
      <c r="BC762" s="187"/>
      <c r="BD762" s="187"/>
      <c r="BE762" s="187"/>
      <c r="BF762" s="187"/>
      <c r="BG762" s="187"/>
      <c r="BH762" s="187"/>
      <c r="BI762" s="187"/>
      <c r="BJ762" s="187"/>
      <c r="BK762" s="187"/>
      <c r="BL762" s="187"/>
      <c r="BM762" s="187"/>
      <c r="BN762" s="187"/>
      <c r="BO762" s="187"/>
      <c r="BP762" s="187"/>
      <c r="BQ762" s="187"/>
      <c r="BR762" s="187"/>
      <c r="BS762" s="187"/>
      <c r="BT762" s="187"/>
      <c r="BU762" s="187"/>
      <c r="BV762" s="187"/>
      <c r="BW762" s="187"/>
      <c r="BX762" s="187"/>
      <c r="BY762" s="187"/>
      <c r="BZ762" s="187"/>
      <c r="CA762" s="187"/>
      <c r="CB762" s="187"/>
      <c r="CC762" s="187"/>
      <c r="CD762" s="187"/>
      <c r="CE762" s="187"/>
      <c r="CF762" s="187"/>
      <c r="CG762" s="187"/>
      <c r="CH762" s="187"/>
      <c r="CI762" s="187"/>
      <c r="CJ762" s="187"/>
      <c r="CK762" s="187"/>
      <c r="CL762" s="187"/>
      <c r="CM762" s="187"/>
      <c r="CN762" s="187"/>
      <c r="CO762" s="187"/>
      <c r="CP762" s="187"/>
      <c r="CQ762" s="187"/>
      <c r="CR762" s="187"/>
      <c r="CS762" s="187"/>
      <c r="CT762" s="187"/>
      <c r="CU762" s="187"/>
      <c r="CV762" s="187"/>
      <c r="CW762" s="187"/>
      <c r="CX762" s="187"/>
      <c r="CY762" s="187"/>
      <c r="CZ762" s="187"/>
      <c r="DA762" s="187"/>
      <c r="DB762" s="187"/>
      <c r="DC762" s="187"/>
      <c r="DD762" s="187"/>
      <c r="DE762" s="187"/>
      <c r="DF762" s="187"/>
      <c r="DG762" s="187"/>
      <c r="DH762" s="187"/>
      <c r="DI762" s="187"/>
      <c r="DJ762" s="187"/>
      <c r="DK762" s="187"/>
      <c r="DL762" s="187"/>
      <c r="DM762" s="187"/>
      <c r="DN762" s="187"/>
      <c r="DO762" s="187"/>
      <c r="DP762" s="187"/>
      <c r="DQ762" s="187"/>
      <c r="DR762" s="187"/>
      <c r="DS762" s="187"/>
      <c r="DT762" s="187"/>
      <c r="DU762" s="187"/>
      <c r="DV762" s="187"/>
      <c r="DW762" s="187"/>
      <c r="DX762" s="187"/>
      <c r="DY762" s="187"/>
      <c r="DZ762" s="187"/>
      <c r="EA762" s="187"/>
      <c r="EB762" s="187"/>
      <c r="EC762" s="187"/>
      <c r="ED762" s="187"/>
      <c r="EE762" s="187"/>
      <c r="EF762" s="187"/>
      <c r="EG762" s="187"/>
      <c r="EH762" s="187"/>
      <c r="EI762" s="187"/>
      <c r="EJ762" s="187"/>
      <c r="EK762" s="187"/>
      <c r="EL762" s="187"/>
      <c r="EM762" s="187"/>
      <c r="EN762" s="187"/>
      <c r="EO762" s="187"/>
      <c r="EP762" s="187"/>
      <c r="EQ762" s="187"/>
      <c r="ER762" s="187"/>
      <c r="ES762" s="187"/>
      <c r="ET762" s="187"/>
      <c r="EU762" s="187"/>
      <c r="EV762" s="187"/>
      <c r="EW762" s="187"/>
      <c r="EX762" s="187"/>
      <c r="EY762" s="187"/>
      <c r="EZ762" s="187"/>
      <c r="FA762" s="187"/>
      <c r="FB762" s="187"/>
      <c r="FC762" s="187"/>
      <c r="FD762" s="187"/>
      <c r="FE762" s="187"/>
      <c r="FF762" s="187"/>
      <c r="FG762" s="187"/>
      <c r="FH762" s="187"/>
      <c r="FI762" s="187"/>
      <c r="FJ762" s="187"/>
      <c r="FK762" s="187"/>
      <c r="FL762" s="187"/>
      <c r="FM762" s="187"/>
      <c r="FN762" s="187"/>
      <c r="FO762" s="187"/>
      <c r="FP762" s="187"/>
      <c r="FQ762" s="187"/>
      <c r="FR762" s="187"/>
      <c r="FS762" s="187"/>
      <c r="FT762" s="187"/>
      <c r="FU762" s="187"/>
      <c r="FV762" s="187"/>
      <c r="FW762" s="187"/>
      <c r="FX762" s="187"/>
      <c r="FY762" s="187"/>
      <c r="FZ762" s="187"/>
      <c r="GA762" s="187"/>
      <c r="GB762" s="187"/>
      <c r="GC762" s="187"/>
      <c r="GD762" s="187"/>
      <c r="GE762" s="187"/>
      <c r="GF762" s="187"/>
      <c r="GG762" s="187"/>
      <c r="GH762" s="187"/>
      <c r="GI762" s="187"/>
      <c r="GJ762" s="187"/>
      <c r="GK762" s="187"/>
      <c r="GL762" s="187"/>
      <c r="GM762" s="187"/>
      <c r="GN762" s="187"/>
      <c r="GO762" s="187"/>
      <c r="GP762" s="187"/>
      <c r="GQ762" s="187"/>
      <c r="GR762" s="187"/>
      <c r="GS762" s="187"/>
      <c r="GT762" s="187"/>
      <c r="GU762" s="187"/>
      <c r="GV762" s="187"/>
      <c r="GW762" s="187"/>
      <c r="GX762" s="187"/>
      <c r="GY762" s="187"/>
      <c r="GZ762" s="187"/>
      <c r="HA762" s="187"/>
      <c r="HB762" s="187"/>
      <c r="HC762" s="187"/>
      <c r="HD762" s="187"/>
      <c r="HE762" s="187"/>
      <c r="HF762" s="187"/>
      <c r="HG762" s="187"/>
      <c r="HH762" s="187"/>
      <c r="HI762" s="187"/>
      <c r="HJ762" s="187"/>
      <c r="HK762" s="187"/>
      <c r="HL762" s="187"/>
      <c r="HM762" s="187"/>
      <c r="HN762" s="187"/>
      <c r="HO762" s="187"/>
      <c r="HP762" s="187"/>
      <c r="HQ762" s="187"/>
      <c r="HR762" s="187"/>
      <c r="HS762" s="187"/>
      <c r="HT762" s="187"/>
      <c r="HU762" s="187"/>
      <c r="HV762" s="187"/>
      <c r="HW762" s="187"/>
      <c r="HX762" s="187"/>
      <c r="HY762" s="187"/>
      <c r="HZ762" s="187"/>
      <c r="IA762" s="187"/>
      <c r="IB762" s="187"/>
    </row>
    <row r="763" spans="1:236" ht="13.15" customHeight="1">
      <c r="A763" s="412"/>
      <c r="C763" s="446"/>
      <c r="D763" s="193"/>
      <c r="E763" s="187"/>
      <c r="F763" s="187"/>
      <c r="G763" s="187"/>
      <c r="H763" s="187"/>
      <c r="I763" s="187"/>
      <c r="J763" s="187"/>
      <c r="K763" s="187"/>
      <c r="L763" s="187"/>
      <c r="M763" s="447"/>
      <c r="AA763" s="187"/>
      <c r="AB763" s="187"/>
      <c r="AC763" s="187"/>
      <c r="AD763" s="187"/>
      <c r="AE763" s="187"/>
      <c r="AF763" s="187"/>
      <c r="AG763" s="187"/>
      <c r="AH763" s="187"/>
      <c r="AI763" s="187"/>
      <c r="AJ763" s="187"/>
      <c r="AK763" s="187"/>
      <c r="AL763" s="187"/>
      <c r="AM763" s="187"/>
      <c r="AN763" s="187"/>
      <c r="AO763" s="187"/>
      <c r="AP763" s="187"/>
      <c r="AQ763" s="187"/>
      <c r="AR763" s="187"/>
      <c r="AS763" s="187"/>
      <c r="AT763" s="187"/>
      <c r="AU763" s="187"/>
      <c r="AV763" s="187"/>
      <c r="AW763" s="187"/>
      <c r="AX763" s="187"/>
      <c r="AY763" s="187"/>
      <c r="AZ763" s="187"/>
      <c r="BA763" s="187"/>
      <c r="BB763" s="187"/>
      <c r="BC763" s="187"/>
      <c r="BD763" s="187"/>
      <c r="BE763" s="187"/>
      <c r="BF763" s="187"/>
      <c r="BG763" s="187"/>
      <c r="BH763" s="187"/>
      <c r="BI763" s="187"/>
      <c r="BJ763" s="187"/>
      <c r="BK763" s="187"/>
      <c r="BL763" s="187"/>
      <c r="BM763" s="187"/>
      <c r="BN763" s="187"/>
      <c r="BO763" s="187"/>
      <c r="BP763" s="187"/>
      <c r="BQ763" s="187"/>
      <c r="BR763" s="187"/>
      <c r="BS763" s="187"/>
      <c r="BT763" s="187"/>
      <c r="BU763" s="187"/>
      <c r="BV763" s="187"/>
      <c r="BW763" s="187"/>
      <c r="BX763" s="187"/>
      <c r="BY763" s="187"/>
      <c r="BZ763" s="187"/>
      <c r="CA763" s="187"/>
      <c r="CB763" s="187"/>
      <c r="CC763" s="187"/>
      <c r="CD763" s="187"/>
      <c r="CE763" s="187"/>
      <c r="CF763" s="187"/>
      <c r="CG763" s="187"/>
      <c r="CH763" s="187"/>
      <c r="CI763" s="187"/>
      <c r="CJ763" s="187"/>
      <c r="CK763" s="187"/>
      <c r="CL763" s="187"/>
      <c r="CM763" s="187"/>
      <c r="CN763" s="187"/>
      <c r="CO763" s="187"/>
      <c r="CP763" s="187"/>
      <c r="CQ763" s="187"/>
      <c r="CR763" s="187"/>
      <c r="CS763" s="187"/>
      <c r="CT763" s="187"/>
      <c r="CU763" s="187"/>
      <c r="CV763" s="187"/>
      <c r="CW763" s="187"/>
      <c r="CX763" s="187"/>
      <c r="CY763" s="187"/>
      <c r="CZ763" s="187"/>
      <c r="DA763" s="187"/>
      <c r="DB763" s="187"/>
      <c r="DC763" s="187"/>
      <c r="DD763" s="187"/>
      <c r="DE763" s="187"/>
      <c r="DF763" s="187"/>
      <c r="DG763" s="187"/>
      <c r="DH763" s="187"/>
      <c r="DI763" s="187"/>
      <c r="DJ763" s="187"/>
      <c r="DK763" s="187"/>
      <c r="DL763" s="187"/>
      <c r="DM763" s="187"/>
      <c r="DN763" s="187"/>
      <c r="DO763" s="187"/>
      <c r="DP763" s="187"/>
      <c r="DQ763" s="187"/>
      <c r="DR763" s="187"/>
      <c r="DS763" s="187"/>
      <c r="DT763" s="187"/>
      <c r="DU763" s="187"/>
      <c r="DV763" s="187"/>
      <c r="DW763" s="187"/>
      <c r="DX763" s="187"/>
      <c r="DY763" s="187"/>
      <c r="DZ763" s="187"/>
      <c r="EA763" s="187"/>
      <c r="EB763" s="187"/>
      <c r="EC763" s="187"/>
      <c r="ED763" s="187"/>
      <c r="EE763" s="187"/>
      <c r="EF763" s="187"/>
      <c r="EG763" s="187"/>
      <c r="EH763" s="187"/>
      <c r="EI763" s="187"/>
      <c r="EJ763" s="187"/>
      <c r="EK763" s="187"/>
      <c r="EL763" s="187"/>
      <c r="EM763" s="187"/>
      <c r="EN763" s="187"/>
      <c r="EO763" s="187"/>
      <c r="EP763" s="187"/>
      <c r="EQ763" s="187"/>
      <c r="ER763" s="187"/>
      <c r="ES763" s="187"/>
      <c r="ET763" s="187"/>
      <c r="EU763" s="187"/>
      <c r="EV763" s="187"/>
      <c r="EW763" s="187"/>
      <c r="EX763" s="187"/>
      <c r="EY763" s="187"/>
      <c r="EZ763" s="187"/>
      <c r="FA763" s="187"/>
      <c r="FB763" s="187"/>
      <c r="FC763" s="187"/>
      <c r="FD763" s="187"/>
      <c r="FE763" s="187"/>
      <c r="FF763" s="187"/>
      <c r="FG763" s="187"/>
      <c r="FH763" s="187"/>
      <c r="FI763" s="187"/>
      <c r="FJ763" s="187"/>
      <c r="FK763" s="187"/>
      <c r="FL763" s="187"/>
      <c r="FM763" s="187"/>
      <c r="FN763" s="187"/>
      <c r="FO763" s="187"/>
      <c r="FP763" s="187"/>
      <c r="FQ763" s="187"/>
      <c r="FR763" s="187"/>
      <c r="FS763" s="187"/>
      <c r="FT763" s="187"/>
      <c r="FU763" s="187"/>
      <c r="FV763" s="187"/>
      <c r="FW763" s="187"/>
      <c r="FX763" s="187"/>
      <c r="FY763" s="187"/>
      <c r="FZ763" s="187"/>
      <c r="GA763" s="187"/>
      <c r="GB763" s="187"/>
      <c r="GC763" s="187"/>
      <c r="GD763" s="187"/>
      <c r="GE763" s="187"/>
      <c r="GF763" s="187"/>
      <c r="GG763" s="187"/>
      <c r="GH763" s="187"/>
      <c r="GI763" s="187"/>
      <c r="GJ763" s="187"/>
      <c r="GK763" s="187"/>
      <c r="GL763" s="187"/>
      <c r="GM763" s="187"/>
      <c r="GN763" s="187"/>
      <c r="GO763" s="187"/>
      <c r="GP763" s="187"/>
      <c r="GQ763" s="187"/>
      <c r="GR763" s="187"/>
      <c r="GS763" s="187"/>
      <c r="GT763" s="187"/>
      <c r="GU763" s="187"/>
      <c r="GV763" s="187"/>
      <c r="GW763" s="187"/>
      <c r="GX763" s="187"/>
      <c r="GY763" s="187"/>
      <c r="GZ763" s="187"/>
      <c r="HA763" s="187"/>
      <c r="HB763" s="187"/>
      <c r="HC763" s="187"/>
      <c r="HD763" s="187"/>
      <c r="HE763" s="187"/>
      <c r="HF763" s="187"/>
      <c r="HG763" s="187"/>
      <c r="HH763" s="187"/>
      <c r="HI763" s="187"/>
      <c r="HJ763" s="187"/>
      <c r="HK763" s="187"/>
      <c r="HL763" s="187"/>
      <c r="HM763" s="187"/>
      <c r="HN763" s="187"/>
      <c r="HO763" s="187"/>
      <c r="HP763" s="187"/>
      <c r="HQ763" s="187"/>
      <c r="HR763" s="187"/>
      <c r="HS763" s="187"/>
      <c r="HT763" s="187"/>
      <c r="HU763" s="187"/>
      <c r="HV763" s="187"/>
      <c r="HW763" s="187"/>
      <c r="HX763" s="187"/>
      <c r="HY763" s="187"/>
      <c r="HZ763" s="187"/>
      <c r="IA763" s="187"/>
      <c r="IB763" s="187"/>
    </row>
    <row r="764" spans="1:236" ht="13.15" customHeight="1">
      <c r="A764" s="412"/>
      <c r="C764" s="446"/>
      <c r="D764" s="193"/>
      <c r="E764" s="187"/>
      <c r="F764" s="187"/>
      <c r="G764" s="187"/>
      <c r="H764" s="187"/>
      <c r="I764" s="187"/>
      <c r="J764" s="187"/>
      <c r="K764" s="187"/>
      <c r="L764" s="187"/>
      <c r="M764" s="447"/>
      <c r="AA764" s="187"/>
      <c r="AB764" s="187"/>
      <c r="AC764" s="187"/>
      <c r="AD764" s="187"/>
      <c r="AE764" s="187"/>
      <c r="AF764" s="187"/>
      <c r="AG764" s="187"/>
      <c r="AH764" s="187"/>
      <c r="AI764" s="187"/>
      <c r="AJ764" s="187"/>
      <c r="AK764" s="187"/>
      <c r="AL764" s="187"/>
      <c r="AM764" s="187"/>
      <c r="AN764" s="187"/>
      <c r="AO764" s="187"/>
      <c r="AP764" s="187"/>
      <c r="AQ764" s="187"/>
      <c r="AR764" s="187"/>
      <c r="AS764" s="187"/>
      <c r="AT764" s="187"/>
      <c r="AU764" s="187"/>
      <c r="AV764" s="187"/>
      <c r="AW764" s="187"/>
      <c r="AX764" s="187"/>
      <c r="AY764" s="187"/>
      <c r="AZ764" s="187"/>
      <c r="BA764" s="187"/>
      <c r="BB764" s="187"/>
      <c r="BC764" s="187"/>
      <c r="BD764" s="187"/>
      <c r="BE764" s="187"/>
      <c r="BF764" s="187"/>
      <c r="BG764" s="187"/>
      <c r="BH764" s="187"/>
      <c r="BI764" s="187"/>
      <c r="BJ764" s="187"/>
      <c r="BK764" s="187"/>
      <c r="BL764" s="187"/>
      <c r="BM764" s="187"/>
      <c r="BN764" s="187"/>
      <c r="BO764" s="187"/>
      <c r="BP764" s="187"/>
      <c r="BQ764" s="187"/>
      <c r="BR764" s="187"/>
      <c r="BS764" s="187"/>
      <c r="BT764" s="187"/>
      <c r="BU764" s="187"/>
      <c r="BV764" s="187"/>
      <c r="BW764" s="187"/>
      <c r="BX764" s="187"/>
      <c r="BY764" s="187"/>
      <c r="BZ764" s="187"/>
      <c r="CA764" s="187"/>
      <c r="CB764" s="187"/>
      <c r="CC764" s="187"/>
      <c r="CD764" s="187"/>
      <c r="CE764" s="187"/>
      <c r="CF764" s="187"/>
      <c r="CG764" s="187"/>
      <c r="CH764" s="187"/>
      <c r="CI764" s="187"/>
      <c r="CJ764" s="187"/>
      <c r="CK764" s="187"/>
      <c r="CL764" s="187"/>
      <c r="CM764" s="187"/>
      <c r="CN764" s="187"/>
      <c r="CO764" s="187"/>
      <c r="CP764" s="187"/>
      <c r="CQ764" s="187"/>
      <c r="CR764" s="187"/>
      <c r="CS764" s="187"/>
      <c r="CT764" s="187"/>
      <c r="CU764" s="187"/>
      <c r="CV764" s="187"/>
      <c r="CW764" s="187"/>
      <c r="CX764" s="187"/>
      <c r="CY764" s="187"/>
      <c r="CZ764" s="187"/>
      <c r="DA764" s="187"/>
      <c r="DB764" s="187"/>
      <c r="DC764" s="187"/>
      <c r="DD764" s="187"/>
      <c r="DE764" s="187"/>
      <c r="DF764" s="187"/>
      <c r="DG764" s="187"/>
      <c r="DH764" s="187"/>
      <c r="DI764" s="187"/>
      <c r="DJ764" s="187"/>
      <c r="DK764" s="187"/>
      <c r="DL764" s="187"/>
      <c r="DM764" s="187"/>
      <c r="DN764" s="187"/>
      <c r="DO764" s="187"/>
      <c r="DP764" s="187"/>
      <c r="DQ764" s="187"/>
      <c r="DR764" s="187"/>
      <c r="DS764" s="187"/>
      <c r="DT764" s="187"/>
      <c r="DU764" s="187"/>
      <c r="DV764" s="187"/>
      <c r="DW764" s="187"/>
      <c r="DX764" s="187"/>
      <c r="DY764" s="187"/>
      <c r="DZ764" s="187"/>
      <c r="EA764" s="187"/>
      <c r="EB764" s="187"/>
      <c r="EC764" s="187"/>
      <c r="ED764" s="187"/>
      <c r="EE764" s="187"/>
      <c r="EF764" s="187"/>
      <c r="EG764" s="187"/>
      <c r="EH764" s="187"/>
      <c r="EI764" s="187"/>
      <c r="EJ764" s="187"/>
      <c r="EK764" s="187"/>
      <c r="EL764" s="187"/>
      <c r="EM764" s="187"/>
      <c r="EN764" s="187"/>
      <c r="EO764" s="187"/>
      <c r="EP764" s="187"/>
      <c r="EQ764" s="187"/>
      <c r="ER764" s="187"/>
      <c r="ES764" s="187"/>
      <c r="ET764" s="187"/>
      <c r="EU764" s="187"/>
      <c r="EV764" s="187"/>
      <c r="EW764" s="187"/>
      <c r="EX764" s="187"/>
      <c r="EY764" s="187"/>
      <c r="EZ764" s="187"/>
      <c r="FA764" s="187"/>
      <c r="FB764" s="187"/>
      <c r="FC764" s="187"/>
      <c r="FD764" s="187"/>
      <c r="FE764" s="187"/>
      <c r="FF764" s="187"/>
      <c r="FG764" s="187"/>
      <c r="FH764" s="187"/>
      <c r="FI764" s="187"/>
      <c r="FJ764" s="187"/>
      <c r="FK764" s="187"/>
      <c r="FL764" s="187"/>
      <c r="FM764" s="187"/>
      <c r="FN764" s="187"/>
      <c r="FO764" s="187"/>
      <c r="FP764" s="187"/>
      <c r="FQ764" s="187"/>
      <c r="FR764" s="187"/>
      <c r="FS764" s="187"/>
      <c r="FT764" s="187"/>
      <c r="FU764" s="187"/>
      <c r="FV764" s="187"/>
      <c r="FW764" s="187"/>
      <c r="FX764" s="187"/>
      <c r="FY764" s="187"/>
      <c r="FZ764" s="187"/>
      <c r="GA764" s="187"/>
      <c r="GB764" s="187"/>
      <c r="GC764" s="187"/>
      <c r="GD764" s="187"/>
      <c r="GE764" s="187"/>
      <c r="GF764" s="187"/>
      <c r="GG764" s="187"/>
      <c r="GH764" s="187"/>
      <c r="GI764" s="187"/>
      <c r="GJ764" s="187"/>
      <c r="GK764" s="187"/>
      <c r="GL764" s="187"/>
      <c r="GM764" s="187"/>
      <c r="GN764" s="187"/>
      <c r="GO764" s="187"/>
      <c r="GP764" s="187"/>
      <c r="GQ764" s="187"/>
      <c r="GR764" s="187"/>
      <c r="GS764" s="187"/>
      <c r="GT764" s="187"/>
      <c r="GU764" s="187"/>
      <c r="GV764" s="187"/>
      <c r="GW764" s="187"/>
      <c r="GX764" s="187"/>
      <c r="GY764" s="187"/>
      <c r="GZ764" s="187"/>
      <c r="HA764" s="187"/>
      <c r="HB764" s="187"/>
      <c r="HC764" s="187"/>
      <c r="HD764" s="187"/>
      <c r="HE764" s="187"/>
      <c r="HF764" s="187"/>
      <c r="HG764" s="187"/>
      <c r="HH764" s="187"/>
      <c r="HI764" s="187"/>
      <c r="HJ764" s="187"/>
      <c r="HK764" s="187"/>
      <c r="HL764" s="187"/>
      <c r="HM764" s="187"/>
      <c r="HN764" s="187"/>
      <c r="HO764" s="187"/>
      <c r="HP764" s="187"/>
      <c r="HQ764" s="187"/>
      <c r="HR764" s="187"/>
      <c r="HS764" s="187"/>
      <c r="HT764" s="187"/>
      <c r="HU764" s="187"/>
      <c r="HV764" s="187"/>
      <c r="HW764" s="187"/>
      <c r="HX764" s="187"/>
      <c r="HY764" s="187"/>
      <c r="HZ764" s="187"/>
      <c r="IA764" s="187"/>
      <c r="IB764" s="187"/>
    </row>
    <row r="765" spans="1:236" ht="13.15" customHeight="1">
      <c r="A765" s="412"/>
      <c r="C765" s="446"/>
      <c r="D765" s="193"/>
      <c r="E765" s="187"/>
      <c r="F765" s="187"/>
      <c r="G765" s="187"/>
      <c r="H765" s="187"/>
      <c r="I765" s="187"/>
      <c r="J765" s="187"/>
      <c r="K765" s="187"/>
      <c r="L765" s="187"/>
      <c r="M765" s="447"/>
      <c r="AA765" s="187"/>
      <c r="AB765" s="187"/>
      <c r="AC765" s="187"/>
      <c r="AD765" s="187"/>
      <c r="AE765" s="187"/>
      <c r="AF765" s="187"/>
      <c r="AG765" s="187"/>
      <c r="AH765" s="187"/>
      <c r="AI765" s="187"/>
      <c r="AJ765" s="187"/>
      <c r="AK765" s="187"/>
      <c r="AL765" s="187"/>
      <c r="AM765" s="187"/>
      <c r="AN765" s="187"/>
      <c r="AO765" s="187"/>
      <c r="AP765" s="187"/>
      <c r="AQ765" s="187"/>
      <c r="AR765" s="187"/>
      <c r="AS765" s="187"/>
      <c r="AT765" s="187"/>
      <c r="AU765" s="187"/>
      <c r="AV765" s="187"/>
      <c r="AW765" s="187"/>
      <c r="AX765" s="187"/>
      <c r="AY765" s="187"/>
      <c r="AZ765" s="187"/>
      <c r="BA765" s="187"/>
      <c r="BB765" s="187"/>
      <c r="BC765" s="187"/>
      <c r="BD765" s="187"/>
      <c r="BE765" s="187"/>
      <c r="BF765" s="187"/>
      <c r="BG765" s="187"/>
      <c r="BH765" s="187"/>
      <c r="BI765" s="187"/>
      <c r="BJ765" s="187"/>
      <c r="BK765" s="187"/>
      <c r="BL765" s="187"/>
      <c r="BM765" s="187"/>
      <c r="BN765" s="187"/>
      <c r="BO765" s="187"/>
      <c r="BP765" s="187"/>
      <c r="BQ765" s="187"/>
      <c r="BR765" s="187"/>
      <c r="BS765" s="187"/>
      <c r="BT765" s="187"/>
      <c r="BU765" s="187"/>
      <c r="BV765" s="187"/>
      <c r="BW765" s="187"/>
      <c r="BX765" s="187"/>
      <c r="BY765" s="187"/>
      <c r="BZ765" s="187"/>
      <c r="CA765" s="187"/>
      <c r="CB765" s="187"/>
      <c r="CC765" s="187"/>
      <c r="CD765" s="187"/>
      <c r="CE765" s="187"/>
      <c r="CF765" s="187"/>
      <c r="CG765" s="187"/>
      <c r="CH765" s="187"/>
      <c r="CI765" s="187"/>
      <c r="CJ765" s="187"/>
      <c r="CK765" s="187"/>
      <c r="CL765" s="187"/>
      <c r="CM765" s="187"/>
      <c r="CN765" s="187"/>
      <c r="CO765" s="187"/>
      <c r="CP765" s="187"/>
      <c r="CQ765" s="187"/>
      <c r="CR765" s="187"/>
      <c r="CS765" s="187"/>
      <c r="CT765" s="187"/>
      <c r="CU765" s="187"/>
      <c r="CV765" s="187"/>
      <c r="CW765" s="187"/>
      <c r="CX765" s="187"/>
      <c r="CY765" s="187"/>
      <c r="CZ765" s="187"/>
      <c r="DA765" s="187"/>
      <c r="DB765" s="187"/>
      <c r="DC765" s="187"/>
      <c r="DD765" s="187"/>
      <c r="DE765" s="187"/>
      <c r="DF765" s="187"/>
      <c r="DG765" s="187"/>
      <c r="DH765" s="187"/>
      <c r="DI765" s="187"/>
      <c r="DJ765" s="187"/>
      <c r="DK765" s="187"/>
      <c r="DL765" s="187"/>
      <c r="DM765" s="187"/>
      <c r="DN765" s="187"/>
      <c r="DO765" s="187"/>
      <c r="DP765" s="187"/>
      <c r="DQ765" s="187"/>
      <c r="DR765" s="187"/>
      <c r="DS765" s="187"/>
      <c r="DT765" s="187"/>
      <c r="DU765" s="187"/>
      <c r="DV765" s="187"/>
      <c r="DW765" s="187"/>
      <c r="DX765" s="187"/>
      <c r="DY765" s="187"/>
      <c r="DZ765" s="187"/>
      <c r="EA765" s="187"/>
      <c r="EB765" s="187"/>
      <c r="EC765" s="187"/>
      <c r="ED765" s="187"/>
      <c r="EE765" s="187"/>
      <c r="EF765" s="187"/>
      <c r="EG765" s="187"/>
      <c r="EH765" s="187"/>
      <c r="EI765" s="187"/>
      <c r="EJ765" s="187"/>
      <c r="EK765" s="187"/>
      <c r="EL765" s="187"/>
      <c r="EM765" s="187"/>
      <c r="EN765" s="187"/>
      <c r="EO765" s="187"/>
      <c r="EP765" s="187"/>
      <c r="EQ765" s="187"/>
      <c r="ER765" s="187"/>
      <c r="ES765" s="187"/>
      <c r="ET765" s="187"/>
      <c r="EU765" s="187"/>
      <c r="EV765" s="187"/>
      <c r="EW765" s="187"/>
      <c r="EX765" s="187"/>
      <c r="EY765" s="187"/>
      <c r="EZ765" s="187"/>
      <c r="FA765" s="187"/>
      <c r="FB765" s="187"/>
      <c r="FC765" s="187"/>
      <c r="FD765" s="187"/>
      <c r="FE765" s="187"/>
      <c r="FF765" s="187"/>
      <c r="FG765" s="187"/>
      <c r="FH765" s="187"/>
      <c r="FI765" s="187"/>
      <c r="FJ765" s="187"/>
      <c r="FK765" s="187"/>
      <c r="FL765" s="187"/>
      <c r="FM765" s="187"/>
      <c r="FN765" s="187"/>
      <c r="FO765" s="187"/>
      <c r="FP765" s="187"/>
      <c r="FQ765" s="187"/>
      <c r="FR765" s="187"/>
      <c r="FS765" s="187"/>
      <c r="FT765" s="187"/>
      <c r="FU765" s="187"/>
      <c r="FV765" s="187"/>
      <c r="FW765" s="187"/>
      <c r="FX765" s="187"/>
      <c r="FY765" s="187"/>
      <c r="FZ765" s="187"/>
      <c r="GA765" s="187"/>
      <c r="GB765" s="187"/>
      <c r="GC765" s="187"/>
      <c r="GD765" s="187"/>
      <c r="GE765" s="187"/>
      <c r="GF765" s="187"/>
      <c r="GG765" s="187"/>
      <c r="GH765" s="187"/>
      <c r="GI765" s="187"/>
      <c r="GJ765" s="187"/>
      <c r="GK765" s="187"/>
      <c r="GL765" s="187"/>
      <c r="GM765" s="187"/>
      <c r="GN765" s="187"/>
      <c r="GO765" s="187"/>
      <c r="GP765" s="187"/>
      <c r="GQ765" s="187"/>
      <c r="GR765" s="187"/>
      <c r="GS765" s="187"/>
      <c r="GT765" s="187"/>
      <c r="GU765" s="187"/>
      <c r="GV765" s="187"/>
      <c r="GW765" s="187"/>
      <c r="GX765" s="187"/>
      <c r="GY765" s="187"/>
      <c r="GZ765" s="187"/>
      <c r="HA765" s="187"/>
      <c r="HB765" s="187"/>
      <c r="HC765" s="187"/>
      <c r="HD765" s="187"/>
      <c r="HE765" s="187"/>
      <c r="HF765" s="187"/>
      <c r="HG765" s="187"/>
      <c r="HH765" s="187"/>
      <c r="HI765" s="187"/>
      <c r="HJ765" s="187"/>
      <c r="HK765" s="187"/>
      <c r="HL765" s="187"/>
      <c r="HM765" s="187"/>
      <c r="HN765" s="187"/>
      <c r="HO765" s="187"/>
      <c r="HP765" s="187"/>
      <c r="HQ765" s="187"/>
      <c r="HR765" s="187"/>
      <c r="HS765" s="187"/>
      <c r="HT765" s="187"/>
      <c r="HU765" s="187"/>
      <c r="HV765" s="187"/>
      <c r="HW765" s="187"/>
      <c r="HX765" s="187"/>
      <c r="HY765" s="187"/>
      <c r="HZ765" s="187"/>
      <c r="IA765" s="187"/>
      <c r="IB765" s="187"/>
    </row>
    <row r="766" spans="1:236" ht="13.15" customHeight="1">
      <c r="A766" s="412"/>
      <c r="C766" s="446"/>
      <c r="D766" s="193"/>
      <c r="E766" s="187"/>
      <c r="F766" s="187"/>
      <c r="G766" s="187"/>
      <c r="H766" s="187"/>
      <c r="I766" s="187"/>
      <c r="J766" s="187"/>
      <c r="K766" s="187"/>
      <c r="L766" s="187"/>
      <c r="M766" s="447"/>
      <c r="AA766" s="187"/>
      <c r="AB766" s="187"/>
      <c r="AC766" s="187"/>
      <c r="AD766" s="187"/>
      <c r="AE766" s="187"/>
      <c r="AF766" s="187"/>
      <c r="AG766" s="187"/>
      <c r="AH766" s="187"/>
      <c r="AI766" s="187"/>
      <c r="AJ766" s="187"/>
      <c r="AK766" s="187"/>
      <c r="AL766" s="187"/>
      <c r="AM766" s="187"/>
      <c r="AN766" s="187"/>
      <c r="AO766" s="187"/>
      <c r="AP766" s="187"/>
      <c r="AQ766" s="187"/>
      <c r="AR766" s="187"/>
      <c r="AS766" s="187"/>
      <c r="AT766" s="187"/>
      <c r="AU766" s="187"/>
      <c r="AV766" s="187"/>
      <c r="AW766" s="187"/>
      <c r="AX766" s="187"/>
      <c r="AY766" s="187"/>
      <c r="AZ766" s="187"/>
      <c r="BA766" s="187"/>
      <c r="BB766" s="187"/>
      <c r="BC766" s="187"/>
      <c r="BD766" s="187"/>
      <c r="BE766" s="187"/>
      <c r="BF766" s="187"/>
      <c r="BG766" s="187"/>
      <c r="BH766" s="187"/>
      <c r="BI766" s="187"/>
      <c r="BJ766" s="187"/>
      <c r="BK766" s="187"/>
      <c r="BL766" s="187"/>
      <c r="BM766" s="187"/>
      <c r="BN766" s="187"/>
      <c r="BO766" s="187"/>
      <c r="BP766" s="187"/>
      <c r="BQ766" s="187"/>
      <c r="BR766" s="187"/>
      <c r="BS766" s="187"/>
      <c r="BT766" s="187"/>
      <c r="BU766" s="187"/>
      <c r="BV766" s="187"/>
      <c r="BW766" s="187"/>
      <c r="BX766" s="187"/>
      <c r="BY766" s="187"/>
      <c r="BZ766" s="187"/>
      <c r="CA766" s="187"/>
      <c r="CB766" s="187"/>
      <c r="CC766" s="187"/>
      <c r="CD766" s="187"/>
      <c r="CE766" s="187"/>
      <c r="CF766" s="187"/>
      <c r="CG766" s="187"/>
      <c r="CH766" s="187"/>
      <c r="CI766" s="187"/>
      <c r="CJ766" s="187"/>
      <c r="CK766" s="187"/>
      <c r="CL766" s="187"/>
      <c r="CM766" s="187"/>
      <c r="CN766" s="187"/>
      <c r="CO766" s="187"/>
      <c r="CP766" s="187"/>
      <c r="CQ766" s="187"/>
      <c r="CR766" s="187"/>
      <c r="CS766" s="187"/>
      <c r="CT766" s="187"/>
      <c r="CU766" s="187"/>
      <c r="CV766" s="187"/>
      <c r="CW766" s="187"/>
      <c r="CX766" s="187"/>
      <c r="CY766" s="187"/>
      <c r="CZ766" s="187"/>
      <c r="DA766" s="187"/>
      <c r="DB766" s="187"/>
      <c r="DC766" s="187"/>
      <c r="DD766" s="187"/>
      <c r="DE766" s="187"/>
      <c r="DF766" s="187"/>
      <c r="DG766" s="187"/>
      <c r="DH766" s="187"/>
      <c r="DI766" s="187"/>
      <c r="DJ766" s="187"/>
      <c r="DK766" s="187"/>
      <c r="DL766" s="187"/>
      <c r="DM766" s="187"/>
      <c r="DN766" s="187"/>
      <c r="DO766" s="187"/>
      <c r="DP766" s="187"/>
      <c r="DQ766" s="187"/>
      <c r="DR766" s="187"/>
      <c r="DS766" s="187"/>
      <c r="DT766" s="187"/>
      <c r="DU766" s="187"/>
      <c r="DV766" s="187"/>
      <c r="DW766" s="187"/>
      <c r="DX766" s="187"/>
      <c r="DY766" s="187"/>
      <c r="DZ766" s="187"/>
      <c r="EA766" s="187"/>
      <c r="EB766" s="187"/>
      <c r="EC766" s="187"/>
      <c r="ED766" s="187"/>
      <c r="EE766" s="187"/>
      <c r="EF766" s="187"/>
      <c r="EG766" s="187"/>
      <c r="EH766" s="187"/>
      <c r="EI766" s="187"/>
      <c r="EJ766" s="187"/>
      <c r="EK766" s="187"/>
      <c r="EL766" s="187"/>
      <c r="EM766" s="187"/>
      <c r="EN766" s="187"/>
      <c r="EO766" s="187"/>
      <c r="EP766" s="187"/>
      <c r="EQ766" s="187"/>
      <c r="ER766" s="187"/>
      <c r="ES766" s="187"/>
      <c r="ET766" s="187"/>
      <c r="EU766" s="187"/>
      <c r="EV766" s="187"/>
      <c r="EW766" s="187"/>
      <c r="EX766" s="187"/>
      <c r="EY766" s="187"/>
      <c r="EZ766" s="187"/>
      <c r="FA766" s="187"/>
      <c r="FB766" s="187"/>
      <c r="FC766" s="187"/>
      <c r="FD766" s="187"/>
      <c r="FE766" s="187"/>
      <c r="FF766" s="187"/>
      <c r="FG766" s="187"/>
      <c r="FH766" s="187"/>
      <c r="FI766" s="187"/>
      <c r="FJ766" s="187"/>
      <c r="FK766" s="187"/>
      <c r="FL766" s="187"/>
      <c r="FM766" s="187"/>
      <c r="FN766" s="187"/>
      <c r="FO766" s="187"/>
      <c r="FP766" s="187"/>
      <c r="FQ766" s="187"/>
      <c r="FR766" s="187"/>
      <c r="FS766" s="187"/>
      <c r="FT766" s="187"/>
      <c r="FU766" s="187"/>
      <c r="FV766" s="187"/>
      <c r="FW766" s="187"/>
      <c r="FX766" s="187"/>
      <c r="FY766" s="187"/>
      <c r="FZ766" s="187"/>
      <c r="GA766" s="187"/>
      <c r="GB766" s="187"/>
      <c r="GC766" s="187"/>
      <c r="GD766" s="187"/>
      <c r="GE766" s="187"/>
      <c r="GF766" s="187"/>
      <c r="GG766" s="187"/>
      <c r="GH766" s="187"/>
      <c r="GI766" s="187"/>
      <c r="GJ766" s="187"/>
      <c r="GK766" s="187"/>
      <c r="GL766" s="187"/>
      <c r="GM766" s="187"/>
      <c r="GN766" s="187"/>
      <c r="GO766" s="187"/>
      <c r="GP766" s="187"/>
      <c r="GQ766" s="187"/>
      <c r="GR766" s="187"/>
      <c r="GS766" s="187"/>
      <c r="GT766" s="187"/>
      <c r="GU766" s="187"/>
      <c r="GV766" s="187"/>
      <c r="GW766" s="187"/>
      <c r="GX766" s="187"/>
      <c r="GY766" s="187"/>
      <c r="GZ766" s="187"/>
      <c r="HA766" s="187"/>
      <c r="HB766" s="187"/>
      <c r="HC766" s="187"/>
      <c r="HD766" s="187"/>
      <c r="HE766" s="187"/>
      <c r="HF766" s="187"/>
      <c r="HG766" s="187"/>
      <c r="HH766" s="187"/>
      <c r="HI766" s="187"/>
      <c r="HJ766" s="187"/>
      <c r="HK766" s="187"/>
      <c r="HL766" s="187"/>
      <c r="HM766" s="187"/>
      <c r="HN766" s="187"/>
      <c r="HO766" s="187"/>
      <c r="HP766" s="187"/>
      <c r="HQ766" s="187"/>
      <c r="HR766" s="187"/>
      <c r="HS766" s="187"/>
      <c r="HT766" s="187"/>
      <c r="HU766" s="187"/>
      <c r="HV766" s="187"/>
      <c r="HW766" s="187"/>
      <c r="HX766" s="187"/>
      <c r="HY766" s="187"/>
      <c r="HZ766" s="187"/>
      <c r="IA766" s="187"/>
      <c r="IB766" s="187"/>
    </row>
    <row r="767" spans="1:236" ht="13.15" customHeight="1">
      <c r="A767" s="412"/>
      <c r="C767" s="446"/>
      <c r="D767" s="193"/>
      <c r="E767" s="187"/>
      <c r="F767" s="187"/>
      <c r="G767" s="187"/>
      <c r="H767" s="187"/>
      <c r="I767" s="187"/>
      <c r="J767" s="187"/>
      <c r="K767" s="187"/>
      <c r="L767" s="187"/>
      <c r="M767" s="447"/>
      <c r="AA767" s="187"/>
      <c r="AB767" s="187"/>
      <c r="AC767" s="187"/>
      <c r="AD767" s="187"/>
      <c r="AE767" s="187"/>
      <c r="AF767" s="187"/>
      <c r="AG767" s="187"/>
      <c r="AH767" s="187"/>
      <c r="AI767" s="187"/>
      <c r="AJ767" s="187"/>
      <c r="AK767" s="187"/>
      <c r="AL767" s="187"/>
      <c r="AM767" s="187"/>
      <c r="AN767" s="187"/>
      <c r="AO767" s="187"/>
      <c r="AP767" s="187"/>
      <c r="AQ767" s="187"/>
      <c r="AR767" s="187"/>
      <c r="AS767" s="187"/>
      <c r="AT767" s="187"/>
      <c r="AU767" s="187"/>
      <c r="AV767" s="187"/>
      <c r="AW767" s="187"/>
      <c r="AX767" s="187"/>
      <c r="AY767" s="187"/>
      <c r="AZ767" s="187"/>
      <c r="BA767" s="187"/>
      <c r="BB767" s="187"/>
      <c r="BC767" s="187"/>
      <c r="BD767" s="187"/>
      <c r="BE767" s="187"/>
      <c r="BF767" s="187"/>
      <c r="BG767" s="187"/>
      <c r="BH767" s="187"/>
      <c r="BI767" s="187"/>
      <c r="BJ767" s="187"/>
      <c r="BK767" s="187"/>
      <c r="BL767" s="187"/>
      <c r="BM767" s="187"/>
      <c r="BN767" s="187"/>
      <c r="BO767" s="187"/>
      <c r="BP767" s="187"/>
      <c r="BQ767" s="187"/>
      <c r="BR767" s="187"/>
      <c r="BS767" s="187"/>
      <c r="BT767" s="187"/>
      <c r="BU767" s="187"/>
      <c r="BV767" s="187"/>
      <c r="BW767" s="187"/>
      <c r="BX767" s="187"/>
      <c r="BY767" s="187"/>
      <c r="BZ767" s="187"/>
      <c r="CA767" s="187"/>
      <c r="CB767" s="187"/>
      <c r="CC767" s="187"/>
      <c r="CD767" s="187"/>
      <c r="CE767" s="187"/>
      <c r="CF767" s="187"/>
      <c r="CG767" s="187"/>
      <c r="CH767" s="187"/>
      <c r="CI767" s="187"/>
      <c r="CJ767" s="187"/>
      <c r="CK767" s="187"/>
      <c r="CL767" s="187"/>
      <c r="CM767" s="187"/>
      <c r="CN767" s="187"/>
      <c r="CO767" s="187"/>
      <c r="CP767" s="187"/>
      <c r="CQ767" s="187"/>
      <c r="CR767" s="187"/>
      <c r="CS767" s="187"/>
      <c r="CT767" s="187"/>
      <c r="CU767" s="187"/>
      <c r="CV767" s="187"/>
      <c r="CW767" s="187"/>
      <c r="CX767" s="187"/>
      <c r="CY767" s="187"/>
      <c r="CZ767" s="187"/>
      <c r="DA767" s="187"/>
      <c r="DB767" s="187"/>
      <c r="DC767" s="187"/>
      <c r="DD767" s="187"/>
      <c r="DE767" s="187"/>
      <c r="DF767" s="187"/>
      <c r="DG767" s="187"/>
      <c r="DH767" s="187"/>
      <c r="DI767" s="187"/>
      <c r="DJ767" s="187"/>
      <c r="DK767" s="187"/>
      <c r="DL767" s="187"/>
      <c r="DM767" s="187"/>
      <c r="DN767" s="187"/>
      <c r="DO767" s="187"/>
      <c r="DP767" s="187"/>
      <c r="DQ767" s="187"/>
      <c r="DR767" s="187"/>
      <c r="DS767" s="187"/>
      <c r="DT767" s="187"/>
      <c r="DU767" s="187"/>
      <c r="DV767" s="187"/>
      <c r="DW767" s="187"/>
      <c r="DX767" s="187"/>
      <c r="DY767" s="187"/>
      <c r="DZ767" s="187"/>
      <c r="EA767" s="187"/>
      <c r="EB767" s="187"/>
      <c r="EC767" s="187"/>
      <c r="ED767" s="187"/>
      <c r="EE767" s="187"/>
      <c r="EF767" s="187"/>
      <c r="EG767" s="187"/>
      <c r="EH767" s="187"/>
      <c r="EI767" s="187"/>
      <c r="EJ767" s="187"/>
      <c r="EK767" s="187"/>
      <c r="EL767" s="187"/>
      <c r="EM767" s="187"/>
      <c r="EN767" s="187"/>
      <c r="EO767" s="187"/>
      <c r="EP767" s="187"/>
      <c r="EQ767" s="187"/>
      <c r="ER767" s="187"/>
      <c r="ES767" s="187"/>
      <c r="ET767" s="187"/>
      <c r="EU767" s="187"/>
      <c r="EV767" s="187"/>
      <c r="EW767" s="187"/>
      <c r="EX767" s="187"/>
      <c r="EY767" s="187"/>
      <c r="EZ767" s="187"/>
      <c r="FA767" s="187"/>
      <c r="FB767" s="187"/>
      <c r="FC767" s="187"/>
      <c r="FD767" s="187"/>
      <c r="FE767" s="187"/>
      <c r="FF767" s="187"/>
      <c r="FG767" s="187"/>
      <c r="FH767" s="187"/>
      <c r="FI767" s="187"/>
      <c r="FJ767" s="187"/>
      <c r="FK767" s="187"/>
      <c r="FL767" s="187"/>
      <c r="FM767" s="187"/>
      <c r="FN767" s="187"/>
      <c r="FO767" s="187"/>
      <c r="FP767" s="187"/>
      <c r="FQ767" s="187"/>
      <c r="FR767" s="187"/>
      <c r="FS767" s="187"/>
      <c r="FT767" s="187"/>
      <c r="FU767" s="187"/>
      <c r="FV767" s="187"/>
      <c r="FW767" s="187"/>
      <c r="FX767" s="187"/>
      <c r="FY767" s="187"/>
      <c r="FZ767" s="187"/>
      <c r="GA767" s="187"/>
      <c r="GB767" s="187"/>
      <c r="GC767" s="187"/>
      <c r="GD767" s="187"/>
      <c r="GE767" s="187"/>
      <c r="GF767" s="187"/>
      <c r="GG767" s="187"/>
      <c r="GH767" s="187"/>
      <c r="GI767" s="187"/>
      <c r="GJ767" s="187"/>
      <c r="GK767" s="187"/>
      <c r="GL767" s="187"/>
      <c r="GM767" s="187"/>
      <c r="GN767" s="187"/>
      <c r="GO767" s="187"/>
      <c r="GP767" s="187"/>
      <c r="GQ767" s="187"/>
      <c r="GR767" s="187"/>
      <c r="GS767" s="187"/>
      <c r="GT767" s="187"/>
      <c r="GU767" s="187"/>
      <c r="GV767" s="187"/>
      <c r="GW767" s="187"/>
      <c r="GX767" s="187"/>
      <c r="GY767" s="187"/>
      <c r="GZ767" s="187"/>
      <c r="HA767" s="187"/>
      <c r="HB767" s="187"/>
      <c r="HC767" s="187"/>
      <c r="HD767" s="187"/>
      <c r="HE767" s="187"/>
      <c r="HF767" s="187"/>
      <c r="HG767" s="187"/>
      <c r="HH767" s="187"/>
      <c r="HI767" s="187"/>
      <c r="HJ767" s="187"/>
      <c r="HK767" s="187"/>
      <c r="HL767" s="187"/>
      <c r="HM767" s="187"/>
      <c r="HN767" s="187"/>
      <c r="HO767" s="187"/>
      <c r="HP767" s="187"/>
      <c r="HQ767" s="187"/>
      <c r="HR767" s="187"/>
      <c r="HS767" s="187"/>
      <c r="HT767" s="187"/>
      <c r="HU767" s="187"/>
      <c r="HV767" s="187"/>
      <c r="HW767" s="187"/>
      <c r="HX767" s="187"/>
      <c r="HY767" s="187"/>
      <c r="HZ767" s="187"/>
      <c r="IA767" s="187"/>
      <c r="IB767" s="187"/>
    </row>
    <row r="768" spans="1:236" ht="13.15" customHeight="1">
      <c r="A768" s="412"/>
      <c r="C768" s="446"/>
      <c r="D768" s="193"/>
      <c r="E768" s="187"/>
      <c r="F768" s="187"/>
      <c r="G768" s="187"/>
      <c r="H768" s="187"/>
      <c r="I768" s="187"/>
      <c r="J768" s="187"/>
      <c r="K768" s="187"/>
      <c r="L768" s="187"/>
      <c r="M768" s="447"/>
      <c r="AA768" s="187"/>
      <c r="AB768" s="187"/>
      <c r="AC768" s="187"/>
      <c r="AD768" s="187"/>
      <c r="AE768" s="187"/>
      <c r="AF768" s="187"/>
      <c r="AG768" s="187"/>
      <c r="AH768" s="187"/>
      <c r="AI768" s="187"/>
      <c r="AJ768" s="187"/>
      <c r="AK768" s="187"/>
      <c r="AL768" s="187"/>
      <c r="AM768" s="187"/>
      <c r="AN768" s="187"/>
      <c r="AO768" s="187"/>
      <c r="AP768" s="187"/>
      <c r="AQ768" s="187"/>
      <c r="AR768" s="187"/>
      <c r="AS768" s="187"/>
      <c r="AT768" s="187"/>
      <c r="AU768" s="187"/>
      <c r="AV768" s="187"/>
      <c r="AW768" s="187"/>
      <c r="AX768" s="187"/>
      <c r="AY768" s="187"/>
      <c r="AZ768" s="187"/>
      <c r="BA768" s="187"/>
      <c r="BB768" s="187"/>
      <c r="BC768" s="187"/>
      <c r="BD768" s="187"/>
      <c r="BE768" s="187"/>
      <c r="BF768" s="187"/>
      <c r="BG768" s="187"/>
      <c r="BH768" s="187"/>
      <c r="BI768" s="187"/>
      <c r="BJ768" s="187"/>
      <c r="BK768" s="187"/>
      <c r="BL768" s="187"/>
      <c r="BM768" s="187"/>
      <c r="BN768" s="187"/>
      <c r="BO768" s="187"/>
      <c r="BP768" s="187"/>
      <c r="BQ768" s="187"/>
      <c r="BR768" s="187"/>
      <c r="BS768" s="187"/>
      <c r="BT768" s="187"/>
      <c r="BU768" s="187"/>
      <c r="BV768" s="187"/>
      <c r="BW768" s="187"/>
      <c r="BX768" s="187"/>
      <c r="BY768" s="187"/>
      <c r="BZ768" s="187"/>
      <c r="CA768" s="187"/>
      <c r="CB768" s="187"/>
      <c r="CC768" s="187"/>
      <c r="CD768" s="187"/>
      <c r="CE768" s="187"/>
      <c r="CF768" s="187"/>
      <c r="CG768" s="187"/>
      <c r="CH768" s="187"/>
      <c r="CI768" s="187"/>
      <c r="CJ768" s="187"/>
      <c r="CK768" s="187"/>
      <c r="CL768" s="187"/>
      <c r="CM768" s="187"/>
      <c r="CN768" s="187"/>
      <c r="CO768" s="187"/>
      <c r="CP768" s="187"/>
      <c r="CQ768" s="187"/>
      <c r="CR768" s="187"/>
      <c r="CS768" s="187"/>
      <c r="CT768" s="187"/>
      <c r="CU768" s="187"/>
      <c r="CV768" s="187"/>
      <c r="CW768" s="187"/>
      <c r="CX768" s="187"/>
      <c r="CY768" s="187"/>
      <c r="CZ768" s="187"/>
      <c r="DA768" s="187"/>
      <c r="DB768" s="187"/>
      <c r="DC768" s="187"/>
      <c r="DD768" s="187"/>
      <c r="DE768" s="187"/>
      <c r="DF768" s="187"/>
      <c r="DG768" s="187"/>
      <c r="DH768" s="187"/>
      <c r="DI768" s="187"/>
      <c r="DJ768" s="187"/>
      <c r="DK768" s="187"/>
      <c r="DL768" s="187"/>
      <c r="DM768" s="187"/>
      <c r="DN768" s="187"/>
      <c r="DO768" s="187"/>
      <c r="DP768" s="187"/>
      <c r="DQ768" s="187"/>
      <c r="DR768" s="187"/>
      <c r="DS768" s="187"/>
      <c r="DT768" s="187"/>
      <c r="DU768" s="187"/>
      <c r="DV768" s="187"/>
      <c r="DW768" s="187"/>
      <c r="DX768" s="187"/>
      <c r="DY768" s="187"/>
      <c r="DZ768" s="187"/>
      <c r="EA768" s="187"/>
      <c r="EB768" s="187"/>
      <c r="EC768" s="187"/>
      <c r="ED768" s="187"/>
      <c r="EE768" s="187"/>
      <c r="EF768" s="187"/>
      <c r="EG768" s="187"/>
      <c r="EH768" s="187"/>
      <c r="EI768" s="187"/>
      <c r="EJ768" s="187"/>
      <c r="EK768" s="187"/>
      <c r="EL768" s="187"/>
      <c r="EM768" s="187"/>
      <c r="EN768" s="187"/>
      <c r="EO768" s="187"/>
      <c r="EP768" s="187"/>
      <c r="EQ768" s="187"/>
      <c r="ER768" s="187"/>
      <c r="ES768" s="187"/>
      <c r="ET768" s="187"/>
      <c r="EU768" s="187"/>
      <c r="EV768" s="187"/>
      <c r="EW768" s="187"/>
      <c r="EX768" s="187"/>
      <c r="EY768" s="187"/>
      <c r="EZ768" s="187"/>
      <c r="FA768" s="187"/>
      <c r="FB768" s="187"/>
      <c r="FC768" s="187"/>
      <c r="FD768" s="187"/>
      <c r="FE768" s="187"/>
      <c r="FF768" s="187"/>
      <c r="FG768" s="187"/>
      <c r="FH768" s="187"/>
      <c r="FI768" s="187"/>
      <c r="FJ768" s="187"/>
      <c r="FK768" s="187"/>
      <c r="FL768" s="187"/>
      <c r="FM768" s="187"/>
      <c r="FN768" s="187"/>
      <c r="FO768" s="187"/>
      <c r="FP768" s="187"/>
      <c r="FQ768" s="187"/>
      <c r="FR768" s="187"/>
      <c r="FS768" s="187"/>
      <c r="FT768" s="187"/>
      <c r="FU768" s="187"/>
      <c r="FV768" s="187"/>
      <c r="FW768" s="187"/>
      <c r="FX768" s="187"/>
      <c r="FY768" s="187"/>
      <c r="FZ768" s="187"/>
      <c r="GA768" s="187"/>
      <c r="GB768" s="187"/>
      <c r="GC768" s="187"/>
      <c r="GD768" s="187"/>
      <c r="GE768" s="187"/>
      <c r="GF768" s="187"/>
      <c r="GG768" s="187"/>
      <c r="GH768" s="187"/>
      <c r="GI768" s="187"/>
      <c r="GJ768" s="187"/>
      <c r="GK768" s="187"/>
      <c r="GL768" s="187"/>
      <c r="GM768" s="187"/>
      <c r="GN768" s="187"/>
      <c r="GO768" s="187"/>
      <c r="GP768" s="187"/>
      <c r="GQ768" s="187"/>
      <c r="GR768" s="187"/>
      <c r="GS768" s="187"/>
      <c r="GT768" s="187"/>
      <c r="GU768" s="187"/>
      <c r="GV768" s="187"/>
      <c r="GW768" s="187"/>
      <c r="GX768" s="187"/>
      <c r="GY768" s="187"/>
      <c r="GZ768" s="187"/>
      <c r="HA768" s="187"/>
      <c r="HB768" s="187"/>
      <c r="HC768" s="187"/>
      <c r="HD768" s="187"/>
      <c r="HE768" s="187"/>
      <c r="HF768" s="187"/>
      <c r="HG768" s="187"/>
      <c r="HH768" s="187"/>
      <c r="HI768" s="187"/>
      <c r="HJ768" s="187"/>
      <c r="HK768" s="187"/>
      <c r="HL768" s="187"/>
      <c r="HM768" s="187"/>
      <c r="HN768" s="187"/>
      <c r="HO768" s="187"/>
      <c r="HP768" s="187"/>
      <c r="HQ768" s="187"/>
      <c r="HR768" s="187"/>
      <c r="HS768" s="187"/>
      <c r="HT768" s="187"/>
      <c r="HU768" s="187"/>
      <c r="HV768" s="187"/>
      <c r="HW768" s="187"/>
      <c r="HX768" s="187"/>
      <c r="HY768" s="187"/>
      <c r="HZ768" s="187"/>
      <c r="IA768" s="187"/>
      <c r="IB768" s="187"/>
    </row>
    <row r="769" spans="1:236" ht="13.15" customHeight="1">
      <c r="A769" s="412"/>
      <c r="C769" s="446"/>
      <c r="D769" s="193"/>
      <c r="E769" s="187"/>
      <c r="F769" s="187"/>
      <c r="G769" s="187"/>
      <c r="H769" s="187"/>
      <c r="I769" s="187"/>
      <c r="J769" s="187"/>
      <c r="K769" s="187"/>
      <c r="L769" s="187"/>
      <c r="M769" s="447"/>
      <c r="AA769" s="187"/>
      <c r="AB769" s="187"/>
      <c r="AC769" s="187"/>
      <c r="AD769" s="187"/>
      <c r="AE769" s="187"/>
      <c r="AF769" s="187"/>
      <c r="AG769" s="187"/>
      <c r="AH769" s="187"/>
      <c r="AI769" s="187"/>
      <c r="AJ769" s="187"/>
      <c r="AK769" s="187"/>
      <c r="AL769" s="187"/>
      <c r="AM769" s="187"/>
      <c r="AN769" s="187"/>
      <c r="AO769" s="187"/>
      <c r="AP769" s="187"/>
      <c r="AQ769" s="187"/>
      <c r="AR769" s="187"/>
      <c r="AS769" s="187"/>
      <c r="AT769" s="187"/>
      <c r="AU769" s="187"/>
      <c r="AV769" s="187"/>
      <c r="AW769" s="187"/>
      <c r="AX769" s="187"/>
      <c r="AY769" s="187"/>
      <c r="AZ769" s="187"/>
      <c r="BA769" s="187"/>
      <c r="BB769" s="187"/>
      <c r="BC769" s="187"/>
      <c r="BD769" s="187"/>
      <c r="BE769" s="187"/>
      <c r="BF769" s="187"/>
      <c r="BG769" s="187"/>
      <c r="BH769" s="187"/>
      <c r="BI769" s="187"/>
      <c r="BJ769" s="187"/>
      <c r="BK769" s="187"/>
      <c r="BL769" s="187"/>
      <c r="BM769" s="187"/>
      <c r="BN769" s="187"/>
      <c r="BO769" s="187"/>
      <c r="BP769" s="187"/>
      <c r="BQ769" s="187"/>
      <c r="BR769" s="187"/>
      <c r="BS769" s="187"/>
      <c r="BT769" s="187"/>
      <c r="BU769" s="187"/>
      <c r="BV769" s="187"/>
      <c r="BW769" s="187"/>
      <c r="BX769" s="187"/>
      <c r="BY769" s="187"/>
      <c r="BZ769" s="187"/>
      <c r="CA769" s="187"/>
      <c r="CB769" s="187"/>
      <c r="CC769" s="187"/>
      <c r="CD769" s="187"/>
      <c r="CE769" s="187"/>
      <c r="CF769" s="187"/>
      <c r="CG769" s="187"/>
      <c r="CH769" s="187"/>
      <c r="CI769" s="187"/>
      <c r="CJ769" s="187"/>
      <c r="CK769" s="187"/>
      <c r="CL769" s="187"/>
      <c r="CM769" s="187"/>
      <c r="CN769" s="187"/>
      <c r="CO769" s="187"/>
      <c r="CP769" s="187"/>
      <c r="CQ769" s="187"/>
      <c r="CR769" s="187"/>
      <c r="CS769" s="187"/>
      <c r="CT769" s="187"/>
      <c r="CU769" s="187"/>
      <c r="CV769" s="187"/>
      <c r="CW769" s="187"/>
      <c r="CX769" s="187"/>
      <c r="CY769" s="187"/>
      <c r="CZ769" s="187"/>
      <c r="DA769" s="187"/>
      <c r="DB769" s="187"/>
      <c r="DC769" s="187"/>
      <c r="DD769" s="187"/>
      <c r="DE769" s="187"/>
      <c r="DF769" s="187"/>
      <c r="DG769" s="187"/>
      <c r="DH769" s="187"/>
      <c r="DI769" s="187"/>
      <c r="DJ769" s="187"/>
      <c r="DK769" s="187"/>
      <c r="DL769" s="187"/>
      <c r="DM769" s="187"/>
      <c r="DN769" s="187"/>
      <c r="DO769" s="187"/>
      <c r="DP769" s="187"/>
      <c r="DQ769" s="187"/>
      <c r="DR769" s="187"/>
      <c r="DS769" s="187"/>
      <c r="DT769" s="187"/>
      <c r="DU769" s="187"/>
      <c r="DV769" s="187"/>
      <c r="DW769" s="187"/>
      <c r="DX769" s="187"/>
      <c r="DY769" s="187"/>
      <c r="DZ769" s="187"/>
      <c r="EA769" s="187"/>
      <c r="EB769" s="187"/>
      <c r="EC769" s="187"/>
      <c r="ED769" s="187"/>
      <c r="EE769" s="187"/>
      <c r="EF769" s="187"/>
      <c r="EG769" s="187"/>
      <c r="EH769" s="187"/>
      <c r="EI769" s="187"/>
      <c r="EJ769" s="187"/>
      <c r="EK769" s="187"/>
      <c r="EL769" s="187"/>
      <c r="EM769" s="187"/>
      <c r="EN769" s="187"/>
      <c r="EO769" s="187"/>
      <c r="EP769" s="187"/>
      <c r="EQ769" s="187"/>
      <c r="ER769" s="187"/>
      <c r="ES769" s="187"/>
      <c r="ET769" s="187"/>
      <c r="EU769" s="187"/>
      <c r="EV769" s="187"/>
      <c r="EW769" s="187"/>
      <c r="EX769" s="187"/>
      <c r="EY769" s="187"/>
      <c r="EZ769" s="187"/>
      <c r="FA769" s="187"/>
      <c r="FB769" s="187"/>
      <c r="FC769" s="187"/>
      <c r="FD769" s="187"/>
      <c r="FE769" s="187"/>
      <c r="FF769" s="187"/>
      <c r="FG769" s="187"/>
      <c r="FH769" s="187"/>
      <c r="FI769" s="187"/>
      <c r="FJ769" s="187"/>
      <c r="FK769" s="187"/>
      <c r="FL769" s="187"/>
      <c r="FM769" s="187"/>
      <c r="FN769" s="187"/>
      <c r="FO769" s="187"/>
      <c r="FP769" s="187"/>
      <c r="FQ769" s="187"/>
      <c r="FR769" s="187"/>
      <c r="FS769" s="187"/>
      <c r="FT769" s="187"/>
      <c r="FU769" s="187"/>
      <c r="FV769" s="187"/>
      <c r="FW769" s="187"/>
      <c r="FX769" s="187"/>
      <c r="FY769" s="187"/>
      <c r="FZ769" s="187"/>
      <c r="GA769" s="187"/>
      <c r="GB769" s="187"/>
      <c r="GC769" s="187"/>
      <c r="GD769" s="187"/>
      <c r="GE769" s="187"/>
      <c r="GF769" s="187"/>
      <c r="GG769" s="187"/>
      <c r="GH769" s="187"/>
      <c r="GI769" s="187"/>
      <c r="GJ769" s="187"/>
      <c r="GK769" s="187"/>
      <c r="GL769" s="187"/>
      <c r="GM769" s="187"/>
      <c r="GN769" s="187"/>
      <c r="GO769" s="187"/>
      <c r="GP769" s="187"/>
      <c r="GQ769" s="187"/>
      <c r="GR769" s="187"/>
      <c r="GS769" s="187"/>
      <c r="GT769" s="187"/>
      <c r="GU769" s="187"/>
      <c r="GV769" s="187"/>
      <c r="GW769" s="187"/>
      <c r="GX769" s="187"/>
      <c r="GY769" s="187"/>
      <c r="GZ769" s="187"/>
      <c r="HA769" s="187"/>
      <c r="HB769" s="187"/>
      <c r="HC769" s="187"/>
      <c r="HD769" s="187"/>
      <c r="HE769" s="187"/>
      <c r="HF769" s="187"/>
      <c r="HG769" s="187"/>
      <c r="HH769" s="187"/>
      <c r="HI769" s="187"/>
      <c r="HJ769" s="187"/>
      <c r="HK769" s="187"/>
      <c r="HL769" s="187"/>
      <c r="HM769" s="187"/>
      <c r="HN769" s="187"/>
      <c r="HO769" s="187"/>
      <c r="HP769" s="187"/>
      <c r="HQ769" s="187"/>
      <c r="HR769" s="187"/>
      <c r="HS769" s="187"/>
      <c r="HT769" s="187"/>
      <c r="HU769" s="187"/>
      <c r="HV769" s="187"/>
      <c r="HW769" s="187"/>
      <c r="HX769" s="187"/>
      <c r="HY769" s="187"/>
      <c r="HZ769" s="187"/>
      <c r="IA769" s="187"/>
      <c r="IB769" s="187"/>
    </row>
    <row r="770" spans="1:236" ht="13.15" customHeight="1">
      <c r="A770" s="412"/>
      <c r="C770" s="446"/>
      <c r="D770" s="193"/>
      <c r="E770" s="187"/>
      <c r="F770" s="187"/>
      <c r="G770" s="187"/>
      <c r="H770" s="187"/>
      <c r="I770" s="187"/>
      <c r="J770" s="187"/>
      <c r="K770" s="187"/>
      <c r="L770" s="187"/>
      <c r="M770" s="447"/>
      <c r="AA770" s="187"/>
      <c r="AB770" s="187"/>
      <c r="AC770" s="187"/>
      <c r="AD770" s="187"/>
      <c r="AE770" s="187"/>
      <c r="AF770" s="187"/>
      <c r="AG770" s="187"/>
      <c r="AH770" s="187"/>
      <c r="AI770" s="187"/>
      <c r="AJ770" s="187"/>
      <c r="AK770" s="187"/>
      <c r="AL770" s="187"/>
      <c r="AM770" s="187"/>
      <c r="AN770" s="187"/>
      <c r="AO770" s="187"/>
      <c r="AP770" s="187"/>
      <c r="AQ770" s="187"/>
      <c r="AR770" s="187"/>
      <c r="AS770" s="187"/>
      <c r="AT770" s="187"/>
      <c r="AU770" s="187"/>
      <c r="AV770" s="187"/>
      <c r="AW770" s="187"/>
      <c r="AX770" s="187"/>
      <c r="AY770" s="187"/>
      <c r="AZ770" s="187"/>
      <c r="BA770" s="187"/>
      <c r="BB770" s="187"/>
      <c r="BC770" s="187"/>
      <c r="BD770" s="187"/>
      <c r="BE770" s="187"/>
      <c r="BF770" s="187"/>
      <c r="BG770" s="187"/>
      <c r="BH770" s="187"/>
      <c r="BI770" s="187"/>
      <c r="BJ770" s="187"/>
      <c r="BK770" s="187"/>
      <c r="BL770" s="187"/>
      <c r="BM770" s="187"/>
      <c r="BN770" s="187"/>
      <c r="BO770" s="187"/>
      <c r="BP770" s="187"/>
      <c r="BQ770" s="187"/>
      <c r="BR770" s="187"/>
      <c r="BS770" s="187"/>
      <c r="BT770" s="187"/>
      <c r="BU770" s="187"/>
      <c r="BV770" s="187"/>
      <c r="BW770" s="187"/>
      <c r="BX770" s="187"/>
      <c r="BY770" s="187"/>
      <c r="BZ770" s="187"/>
      <c r="CA770" s="187"/>
      <c r="CB770" s="187"/>
      <c r="CC770" s="187"/>
      <c r="CD770" s="187"/>
      <c r="CE770" s="187"/>
      <c r="CF770" s="187"/>
      <c r="CG770" s="187"/>
      <c r="CH770" s="187"/>
      <c r="CI770" s="187"/>
      <c r="CJ770" s="187"/>
      <c r="CK770" s="187"/>
      <c r="CL770" s="187"/>
      <c r="CM770" s="187"/>
      <c r="CN770" s="187"/>
      <c r="CO770" s="187"/>
      <c r="CP770" s="187"/>
      <c r="CQ770" s="187"/>
      <c r="CR770" s="187"/>
      <c r="CS770" s="187"/>
      <c r="CT770" s="187"/>
      <c r="CU770" s="187"/>
      <c r="CV770" s="187"/>
      <c r="CW770" s="187"/>
      <c r="CX770" s="187"/>
      <c r="CY770" s="187"/>
      <c r="CZ770" s="187"/>
      <c r="DA770" s="187"/>
      <c r="DB770" s="187"/>
      <c r="DC770" s="187"/>
      <c r="DD770" s="187"/>
      <c r="DE770" s="187"/>
      <c r="DF770" s="187"/>
      <c r="DG770" s="187"/>
      <c r="DH770" s="187"/>
      <c r="DI770" s="187"/>
      <c r="DJ770" s="187"/>
      <c r="DK770" s="187"/>
      <c r="DL770" s="187"/>
      <c r="DM770" s="187"/>
      <c r="DN770" s="187"/>
      <c r="DO770" s="187"/>
      <c r="DP770" s="187"/>
      <c r="DQ770" s="187"/>
      <c r="DR770" s="187"/>
      <c r="DS770" s="187"/>
      <c r="DT770" s="187"/>
      <c r="DU770" s="187"/>
      <c r="DV770" s="187"/>
      <c r="DW770" s="187"/>
      <c r="DX770" s="187"/>
      <c r="DY770" s="187"/>
      <c r="DZ770" s="187"/>
      <c r="EA770" s="187"/>
      <c r="EB770" s="187"/>
      <c r="EC770" s="187"/>
      <c r="ED770" s="187"/>
      <c r="EE770" s="187"/>
      <c r="EF770" s="187"/>
      <c r="EG770" s="187"/>
      <c r="EH770" s="187"/>
      <c r="EI770" s="187"/>
      <c r="EJ770" s="187"/>
      <c r="EK770" s="187"/>
      <c r="EL770" s="187"/>
      <c r="EM770" s="187"/>
      <c r="EN770" s="187"/>
      <c r="EO770" s="187"/>
      <c r="EP770" s="187"/>
      <c r="EQ770" s="187"/>
      <c r="ER770" s="187"/>
      <c r="ES770" s="187"/>
      <c r="ET770" s="187"/>
      <c r="EU770" s="187"/>
      <c r="EV770" s="187"/>
      <c r="EW770" s="187"/>
      <c r="EX770" s="187"/>
      <c r="EY770" s="187"/>
      <c r="EZ770" s="187"/>
      <c r="FA770" s="187"/>
      <c r="FB770" s="187"/>
      <c r="FC770" s="187"/>
      <c r="FD770" s="187"/>
      <c r="FE770" s="187"/>
      <c r="FF770" s="187"/>
      <c r="FG770" s="187"/>
      <c r="FH770" s="187"/>
      <c r="FI770" s="187"/>
      <c r="FJ770" s="187"/>
      <c r="FK770" s="187"/>
      <c r="FL770" s="187"/>
      <c r="FM770" s="187"/>
      <c r="FN770" s="187"/>
      <c r="FO770" s="187"/>
      <c r="FP770" s="187"/>
      <c r="FQ770" s="187"/>
      <c r="FR770" s="187"/>
      <c r="FS770" s="187"/>
      <c r="FT770" s="187"/>
      <c r="FU770" s="187"/>
      <c r="FV770" s="187"/>
      <c r="FW770" s="187"/>
      <c r="FX770" s="187"/>
      <c r="FY770" s="187"/>
      <c r="FZ770" s="187"/>
      <c r="GA770" s="187"/>
      <c r="GB770" s="187"/>
      <c r="GC770" s="187"/>
      <c r="GD770" s="187"/>
      <c r="GE770" s="187"/>
      <c r="GF770" s="187"/>
      <c r="GG770" s="187"/>
      <c r="GH770" s="187"/>
      <c r="GI770" s="187"/>
      <c r="GJ770" s="187"/>
      <c r="GK770" s="187"/>
      <c r="GL770" s="187"/>
      <c r="GM770" s="187"/>
      <c r="GN770" s="187"/>
      <c r="GO770" s="187"/>
      <c r="GP770" s="187"/>
      <c r="GQ770" s="187"/>
      <c r="GR770" s="187"/>
      <c r="GS770" s="187"/>
      <c r="GT770" s="187"/>
      <c r="GU770" s="187"/>
      <c r="GV770" s="187"/>
      <c r="GW770" s="187"/>
      <c r="GX770" s="187"/>
      <c r="GY770" s="187"/>
      <c r="GZ770" s="187"/>
      <c r="HA770" s="187"/>
      <c r="HB770" s="187"/>
      <c r="HC770" s="187"/>
      <c r="HD770" s="187"/>
      <c r="HE770" s="187"/>
      <c r="HF770" s="187"/>
      <c r="HG770" s="187"/>
      <c r="HH770" s="187"/>
      <c r="HI770" s="187"/>
      <c r="HJ770" s="187"/>
      <c r="HK770" s="187"/>
      <c r="HL770" s="187"/>
      <c r="HM770" s="187"/>
      <c r="HN770" s="187"/>
      <c r="HO770" s="187"/>
      <c r="HP770" s="187"/>
      <c r="HQ770" s="187"/>
      <c r="HR770" s="187"/>
      <c r="HS770" s="187"/>
      <c r="HT770" s="187"/>
      <c r="HU770" s="187"/>
      <c r="HV770" s="187"/>
      <c r="HW770" s="187"/>
      <c r="HX770" s="187"/>
      <c r="HY770" s="187"/>
      <c r="HZ770" s="187"/>
      <c r="IA770" s="187"/>
      <c r="IB770" s="187"/>
    </row>
    <row r="771" spans="1:236" ht="13.15" customHeight="1">
      <c r="A771" s="412"/>
      <c r="C771" s="446"/>
      <c r="D771" s="193"/>
      <c r="E771" s="187"/>
      <c r="F771" s="187"/>
      <c r="G771" s="187"/>
      <c r="H771" s="187"/>
      <c r="I771" s="187"/>
      <c r="J771" s="187"/>
      <c r="K771" s="187"/>
      <c r="L771" s="187"/>
      <c r="M771" s="447"/>
      <c r="AA771" s="187"/>
      <c r="AB771" s="187"/>
      <c r="AC771" s="187"/>
      <c r="AD771" s="187"/>
      <c r="AE771" s="187"/>
      <c r="AF771" s="187"/>
      <c r="AG771" s="187"/>
      <c r="AH771" s="187"/>
      <c r="AI771" s="187"/>
      <c r="AJ771" s="187"/>
      <c r="AK771" s="187"/>
      <c r="AL771" s="187"/>
      <c r="AM771" s="187"/>
      <c r="AN771" s="187"/>
      <c r="AO771" s="187"/>
      <c r="AP771" s="187"/>
      <c r="AQ771" s="187"/>
      <c r="AR771" s="187"/>
      <c r="AS771" s="187"/>
      <c r="AT771" s="187"/>
      <c r="AU771" s="187"/>
      <c r="AV771" s="187"/>
      <c r="AW771" s="187"/>
      <c r="AX771" s="187"/>
      <c r="AY771" s="187"/>
      <c r="AZ771" s="187"/>
      <c r="BA771" s="187"/>
      <c r="BB771" s="187"/>
      <c r="BC771" s="187"/>
      <c r="BD771" s="187"/>
      <c r="BE771" s="187"/>
      <c r="BF771" s="187"/>
      <c r="BG771" s="187"/>
      <c r="BH771" s="187"/>
      <c r="BI771" s="187"/>
      <c r="BJ771" s="187"/>
      <c r="BK771" s="187"/>
      <c r="BL771" s="187"/>
      <c r="BM771" s="187"/>
      <c r="BN771" s="187"/>
      <c r="BO771" s="187"/>
      <c r="BP771" s="187"/>
      <c r="BQ771" s="187"/>
      <c r="BR771" s="187"/>
      <c r="BS771" s="187"/>
      <c r="BT771" s="187"/>
      <c r="BU771" s="187"/>
      <c r="BV771" s="187"/>
      <c r="BW771" s="187"/>
      <c r="BX771" s="187"/>
      <c r="BY771" s="187"/>
      <c r="BZ771" s="187"/>
      <c r="CA771" s="187"/>
      <c r="CB771" s="187"/>
      <c r="CC771" s="187"/>
      <c r="CD771" s="187"/>
      <c r="CE771" s="187"/>
      <c r="CF771" s="187"/>
      <c r="CG771" s="187"/>
      <c r="CH771" s="187"/>
      <c r="CI771" s="187"/>
      <c r="CJ771" s="187"/>
      <c r="CK771" s="187"/>
      <c r="CL771" s="187"/>
      <c r="CM771" s="187"/>
      <c r="CN771" s="187"/>
      <c r="CO771" s="187"/>
      <c r="CP771" s="187"/>
      <c r="CQ771" s="187"/>
      <c r="CR771" s="187"/>
      <c r="CS771" s="187"/>
      <c r="CT771" s="187"/>
      <c r="CU771" s="187"/>
      <c r="CV771" s="187"/>
      <c r="CW771" s="187"/>
      <c r="CX771" s="187"/>
      <c r="CY771" s="187"/>
      <c r="CZ771" s="187"/>
      <c r="DA771" s="187"/>
      <c r="DB771" s="187"/>
      <c r="DC771" s="187"/>
      <c r="DD771" s="187"/>
      <c r="DE771" s="187"/>
      <c r="DF771" s="187"/>
      <c r="DG771" s="187"/>
      <c r="DH771" s="187"/>
      <c r="DI771" s="187"/>
      <c r="DJ771" s="187"/>
      <c r="DK771" s="187"/>
      <c r="DL771" s="187"/>
      <c r="DM771" s="187"/>
      <c r="DN771" s="187"/>
      <c r="DO771" s="187"/>
      <c r="DP771" s="187"/>
      <c r="DQ771" s="187"/>
      <c r="DR771" s="187"/>
      <c r="DS771" s="187"/>
      <c r="DT771" s="187"/>
      <c r="DU771" s="187"/>
      <c r="DV771" s="187"/>
      <c r="DW771" s="187"/>
      <c r="DX771" s="187"/>
      <c r="DY771" s="187"/>
      <c r="DZ771" s="187"/>
      <c r="EA771" s="187"/>
      <c r="EB771" s="187"/>
      <c r="EC771" s="187"/>
      <c r="ED771" s="187"/>
      <c r="EE771" s="187"/>
      <c r="EF771" s="187"/>
      <c r="EG771" s="187"/>
      <c r="EH771" s="187"/>
      <c r="EI771" s="187"/>
      <c r="EJ771" s="187"/>
      <c r="EK771" s="187"/>
      <c r="EL771" s="187"/>
      <c r="EM771" s="187"/>
      <c r="EN771" s="187"/>
      <c r="EO771" s="187"/>
      <c r="EP771" s="187"/>
      <c r="EQ771" s="187"/>
      <c r="ER771" s="187"/>
      <c r="ES771" s="187"/>
      <c r="ET771" s="187"/>
      <c r="EU771" s="187"/>
      <c r="EV771" s="187"/>
      <c r="EW771" s="187"/>
      <c r="EX771" s="187"/>
      <c r="EY771" s="187"/>
      <c r="EZ771" s="187"/>
      <c r="FA771" s="187"/>
      <c r="FB771" s="187"/>
      <c r="FC771" s="187"/>
      <c r="FD771" s="187"/>
      <c r="FE771" s="187"/>
      <c r="FF771" s="187"/>
      <c r="FG771" s="187"/>
      <c r="FH771" s="187"/>
      <c r="FI771" s="187"/>
      <c r="FJ771" s="187"/>
      <c r="FK771" s="187"/>
      <c r="FL771" s="187"/>
      <c r="FM771" s="187"/>
      <c r="FN771" s="187"/>
      <c r="FO771" s="187"/>
      <c r="FP771" s="187"/>
      <c r="FQ771" s="187"/>
      <c r="FR771" s="187"/>
      <c r="FS771" s="187"/>
      <c r="FT771" s="187"/>
      <c r="FU771" s="187"/>
      <c r="FV771" s="187"/>
      <c r="FW771" s="187"/>
      <c r="FX771" s="187"/>
      <c r="FY771" s="187"/>
      <c r="FZ771" s="187"/>
      <c r="GA771" s="187"/>
      <c r="GB771" s="187"/>
      <c r="GC771" s="187"/>
      <c r="GD771" s="187"/>
      <c r="GE771" s="187"/>
      <c r="GF771" s="187"/>
      <c r="GG771" s="187"/>
      <c r="GH771" s="187"/>
      <c r="GI771" s="187"/>
      <c r="GJ771" s="187"/>
      <c r="GK771" s="187"/>
      <c r="GL771" s="187"/>
      <c r="GM771" s="187"/>
      <c r="GN771" s="187"/>
      <c r="GO771" s="187"/>
      <c r="GP771" s="187"/>
      <c r="GQ771" s="187"/>
      <c r="GR771" s="187"/>
      <c r="GS771" s="187"/>
      <c r="GT771" s="187"/>
      <c r="GU771" s="187"/>
      <c r="GV771" s="187"/>
      <c r="GW771" s="187"/>
      <c r="GX771" s="187"/>
      <c r="GY771" s="187"/>
      <c r="GZ771" s="187"/>
      <c r="HA771" s="187"/>
      <c r="HB771" s="187"/>
      <c r="HC771" s="187"/>
      <c r="HD771" s="187"/>
      <c r="HE771" s="187"/>
      <c r="HF771" s="187"/>
      <c r="HG771" s="187"/>
      <c r="HH771" s="187"/>
      <c r="HI771" s="187"/>
      <c r="HJ771" s="187"/>
      <c r="HK771" s="187"/>
      <c r="HL771" s="187"/>
      <c r="HM771" s="187"/>
      <c r="HN771" s="187"/>
      <c r="HO771" s="187"/>
      <c r="HP771" s="187"/>
      <c r="HQ771" s="187"/>
      <c r="HR771" s="187"/>
      <c r="HS771" s="187"/>
      <c r="HT771" s="187"/>
      <c r="HU771" s="187"/>
      <c r="HV771" s="187"/>
      <c r="HW771" s="187"/>
      <c r="HX771" s="187"/>
      <c r="HY771" s="187"/>
      <c r="HZ771" s="187"/>
      <c r="IA771" s="187"/>
      <c r="IB771" s="187"/>
    </row>
    <row r="772" spans="1:236" ht="13.15" customHeight="1">
      <c r="A772" s="412"/>
      <c r="C772" s="446"/>
      <c r="D772" s="193"/>
      <c r="E772" s="187"/>
      <c r="F772" s="187"/>
      <c r="G772" s="187"/>
      <c r="H772" s="187"/>
      <c r="I772" s="187"/>
      <c r="J772" s="187"/>
      <c r="K772" s="187"/>
      <c r="L772" s="187"/>
      <c r="M772" s="447"/>
      <c r="AA772" s="187"/>
      <c r="AB772" s="187"/>
      <c r="AC772" s="187"/>
      <c r="AD772" s="187"/>
      <c r="AE772" s="187"/>
      <c r="AF772" s="187"/>
      <c r="AG772" s="187"/>
      <c r="AH772" s="187"/>
      <c r="AI772" s="187"/>
      <c r="AJ772" s="187"/>
      <c r="AK772" s="187"/>
      <c r="AL772" s="187"/>
      <c r="AM772" s="187"/>
      <c r="AN772" s="187"/>
      <c r="AO772" s="187"/>
      <c r="AP772" s="187"/>
      <c r="AQ772" s="187"/>
      <c r="AR772" s="187"/>
      <c r="AS772" s="187"/>
      <c r="AT772" s="187"/>
      <c r="AU772" s="187"/>
      <c r="AV772" s="187"/>
      <c r="AW772" s="187"/>
      <c r="AX772" s="187"/>
      <c r="AY772" s="187"/>
      <c r="AZ772" s="187"/>
      <c r="BA772" s="187"/>
      <c r="BB772" s="187"/>
      <c r="BC772" s="187"/>
      <c r="BD772" s="187"/>
      <c r="BE772" s="187"/>
      <c r="BF772" s="187"/>
      <c r="BG772" s="187"/>
      <c r="BH772" s="187"/>
      <c r="BI772" s="187"/>
      <c r="BJ772" s="187"/>
      <c r="BK772" s="187"/>
      <c r="BL772" s="187"/>
      <c r="BM772" s="187"/>
      <c r="BN772" s="187"/>
      <c r="BO772" s="187"/>
      <c r="BP772" s="187"/>
      <c r="BQ772" s="187"/>
      <c r="BR772" s="187"/>
      <c r="BS772" s="187"/>
      <c r="BT772" s="187"/>
      <c r="BU772" s="187"/>
      <c r="BV772" s="187"/>
      <c r="BW772" s="187"/>
      <c r="BX772" s="187"/>
      <c r="BY772" s="187"/>
      <c r="BZ772" s="187"/>
      <c r="CA772" s="187"/>
      <c r="CB772" s="187"/>
      <c r="CC772" s="187"/>
      <c r="CD772" s="187"/>
      <c r="CE772" s="187"/>
      <c r="CF772" s="187"/>
      <c r="CG772" s="187"/>
      <c r="CH772" s="187"/>
      <c r="CI772" s="187"/>
      <c r="CJ772" s="187"/>
      <c r="CK772" s="187"/>
      <c r="CL772" s="187"/>
      <c r="CM772" s="187"/>
      <c r="CN772" s="187"/>
      <c r="CO772" s="187"/>
      <c r="CP772" s="187"/>
      <c r="CQ772" s="187"/>
      <c r="CR772" s="187"/>
      <c r="CS772" s="187"/>
      <c r="CT772" s="187"/>
      <c r="CU772" s="187"/>
      <c r="CV772" s="187"/>
      <c r="CW772" s="187"/>
      <c r="CX772" s="187"/>
      <c r="CY772" s="187"/>
      <c r="CZ772" s="187"/>
      <c r="DA772" s="187"/>
      <c r="DB772" s="187"/>
      <c r="DC772" s="187"/>
      <c r="DD772" s="187"/>
      <c r="DE772" s="187"/>
      <c r="DF772" s="187"/>
      <c r="DG772" s="187"/>
      <c r="DH772" s="187"/>
      <c r="DI772" s="187"/>
      <c r="DJ772" s="187"/>
      <c r="DK772" s="187"/>
      <c r="DL772" s="187"/>
      <c r="DM772" s="187"/>
      <c r="DN772" s="187"/>
      <c r="DO772" s="187"/>
      <c r="DP772" s="187"/>
      <c r="DQ772" s="187"/>
      <c r="DR772" s="187"/>
      <c r="DS772" s="187"/>
      <c r="DT772" s="187"/>
      <c r="DU772" s="187"/>
      <c r="DV772" s="187"/>
      <c r="DW772" s="187"/>
      <c r="DX772" s="187"/>
      <c r="DY772" s="187"/>
      <c r="DZ772" s="187"/>
      <c r="EA772" s="187"/>
      <c r="EB772" s="187"/>
      <c r="EC772" s="187"/>
      <c r="ED772" s="187"/>
      <c r="EE772" s="187"/>
      <c r="EF772" s="187"/>
      <c r="EG772" s="187"/>
      <c r="EH772" s="187"/>
      <c r="EI772" s="187"/>
      <c r="EJ772" s="187"/>
      <c r="EK772" s="187"/>
      <c r="EL772" s="187"/>
      <c r="EM772" s="187"/>
      <c r="EN772" s="187"/>
      <c r="EO772" s="187"/>
      <c r="EP772" s="187"/>
      <c r="EQ772" s="187"/>
      <c r="ER772" s="187"/>
      <c r="ES772" s="187"/>
      <c r="ET772" s="187"/>
      <c r="EU772" s="187"/>
      <c r="EV772" s="187"/>
      <c r="EW772" s="187"/>
      <c r="EX772" s="187"/>
      <c r="EY772" s="187"/>
      <c r="EZ772" s="187"/>
      <c r="FA772" s="187"/>
      <c r="FB772" s="187"/>
      <c r="FC772" s="187"/>
      <c r="FD772" s="187"/>
      <c r="FE772" s="187"/>
      <c r="FF772" s="187"/>
      <c r="FG772" s="187"/>
      <c r="FH772" s="187"/>
      <c r="FI772" s="187"/>
      <c r="FJ772" s="187"/>
      <c r="FK772" s="187"/>
      <c r="FL772" s="187"/>
      <c r="FM772" s="187"/>
      <c r="FN772" s="187"/>
      <c r="FO772" s="187"/>
      <c r="FP772" s="187"/>
      <c r="FQ772" s="187"/>
      <c r="FR772" s="187"/>
      <c r="FS772" s="187"/>
      <c r="FT772" s="187"/>
      <c r="FU772" s="187"/>
      <c r="FV772" s="187"/>
      <c r="FW772" s="187"/>
      <c r="FX772" s="187"/>
      <c r="FY772" s="187"/>
      <c r="FZ772" s="187"/>
      <c r="GA772" s="187"/>
      <c r="GB772" s="187"/>
      <c r="GC772" s="187"/>
      <c r="GD772" s="187"/>
      <c r="GE772" s="187"/>
      <c r="GF772" s="187"/>
      <c r="GG772" s="187"/>
      <c r="GH772" s="187"/>
      <c r="GI772" s="187"/>
      <c r="GJ772" s="187"/>
      <c r="GK772" s="187"/>
      <c r="GL772" s="187"/>
      <c r="GM772" s="187"/>
      <c r="GN772" s="187"/>
      <c r="GO772" s="187"/>
      <c r="GP772" s="187"/>
      <c r="GQ772" s="187"/>
      <c r="GR772" s="187"/>
      <c r="GS772" s="187"/>
      <c r="GT772" s="187"/>
      <c r="GU772" s="187"/>
      <c r="GV772" s="187"/>
      <c r="GW772" s="187"/>
      <c r="GX772" s="187"/>
      <c r="GY772" s="187"/>
      <c r="GZ772" s="187"/>
      <c r="HA772" s="187"/>
      <c r="HB772" s="187"/>
      <c r="HC772" s="187"/>
      <c r="HD772" s="187"/>
      <c r="HE772" s="187"/>
      <c r="HF772" s="187"/>
      <c r="HG772" s="187"/>
      <c r="HH772" s="187"/>
      <c r="HI772" s="187"/>
      <c r="HJ772" s="187"/>
      <c r="HK772" s="187"/>
      <c r="HL772" s="187"/>
      <c r="HM772" s="187"/>
      <c r="HN772" s="187"/>
      <c r="HO772" s="187"/>
      <c r="HP772" s="187"/>
      <c r="HQ772" s="187"/>
      <c r="HR772" s="187"/>
      <c r="HS772" s="187"/>
      <c r="HT772" s="187"/>
      <c r="HU772" s="187"/>
      <c r="HV772" s="187"/>
      <c r="HW772" s="187"/>
      <c r="HX772" s="187"/>
      <c r="HY772" s="187"/>
      <c r="HZ772" s="187"/>
      <c r="IA772" s="187"/>
      <c r="IB772" s="187"/>
    </row>
    <row r="773" spans="1:236" ht="13.15" customHeight="1">
      <c r="A773" s="412"/>
      <c r="C773" s="446"/>
      <c r="D773" s="193"/>
      <c r="E773" s="187"/>
      <c r="F773" s="187"/>
      <c r="G773" s="187"/>
      <c r="H773" s="187"/>
      <c r="I773" s="187"/>
      <c r="J773" s="187"/>
      <c r="K773" s="187"/>
      <c r="L773" s="187"/>
      <c r="M773" s="447"/>
      <c r="AA773" s="187"/>
      <c r="AB773" s="187"/>
      <c r="AC773" s="187"/>
      <c r="AD773" s="187"/>
      <c r="AE773" s="187"/>
      <c r="AF773" s="187"/>
      <c r="AG773" s="187"/>
      <c r="AH773" s="187"/>
      <c r="AI773" s="187"/>
      <c r="AJ773" s="187"/>
      <c r="AK773" s="187"/>
      <c r="AL773" s="187"/>
      <c r="AM773" s="187"/>
      <c r="AN773" s="187"/>
      <c r="AO773" s="187"/>
      <c r="AP773" s="187"/>
      <c r="AQ773" s="187"/>
      <c r="AR773" s="187"/>
      <c r="AS773" s="187"/>
      <c r="AT773" s="187"/>
      <c r="AU773" s="187"/>
      <c r="AV773" s="187"/>
      <c r="AW773" s="187"/>
      <c r="AX773" s="187"/>
      <c r="AY773" s="187"/>
      <c r="AZ773" s="187"/>
      <c r="BA773" s="187"/>
      <c r="BB773" s="187"/>
      <c r="BC773" s="187"/>
      <c r="BD773" s="187"/>
      <c r="BE773" s="187"/>
      <c r="BF773" s="187"/>
      <c r="BG773" s="187"/>
      <c r="BH773" s="187"/>
      <c r="BI773" s="187"/>
      <c r="BJ773" s="187"/>
      <c r="BK773" s="187"/>
      <c r="BL773" s="187"/>
      <c r="BM773" s="187"/>
      <c r="BN773" s="187"/>
      <c r="BO773" s="187"/>
      <c r="BP773" s="187"/>
      <c r="BQ773" s="187"/>
      <c r="BR773" s="187"/>
      <c r="BS773" s="187"/>
      <c r="BT773" s="187"/>
      <c r="BU773" s="187"/>
      <c r="BV773" s="187"/>
      <c r="BW773" s="187"/>
      <c r="BX773" s="187"/>
      <c r="BY773" s="187"/>
      <c r="BZ773" s="187"/>
      <c r="CA773" s="187"/>
      <c r="CB773" s="187"/>
      <c r="CC773" s="187"/>
      <c r="CD773" s="187"/>
      <c r="CE773" s="187"/>
      <c r="CF773" s="187"/>
      <c r="CG773" s="187"/>
      <c r="CH773" s="187"/>
      <c r="CI773" s="187"/>
      <c r="CJ773" s="187"/>
      <c r="CK773" s="187"/>
      <c r="CL773" s="187"/>
      <c r="CM773" s="187"/>
      <c r="CN773" s="187"/>
      <c r="CO773" s="187"/>
      <c r="CP773" s="187"/>
      <c r="CQ773" s="187"/>
      <c r="CR773" s="187"/>
      <c r="CS773" s="187"/>
      <c r="CT773" s="187"/>
      <c r="CU773" s="187"/>
      <c r="CV773" s="187"/>
      <c r="CW773" s="187"/>
      <c r="CX773" s="187"/>
      <c r="CY773" s="187"/>
      <c r="CZ773" s="187"/>
      <c r="DA773" s="187"/>
      <c r="DB773" s="187"/>
      <c r="DC773" s="187"/>
      <c r="DD773" s="187"/>
      <c r="DE773" s="187"/>
      <c r="DF773" s="187"/>
      <c r="DG773" s="187"/>
      <c r="DH773" s="187"/>
      <c r="DI773" s="187"/>
      <c r="DJ773" s="187"/>
      <c r="DK773" s="187"/>
      <c r="DL773" s="187"/>
      <c r="DM773" s="187"/>
      <c r="DN773" s="187"/>
      <c r="DO773" s="187"/>
      <c r="DP773" s="187"/>
      <c r="DQ773" s="187"/>
      <c r="DR773" s="187"/>
      <c r="DS773" s="187"/>
      <c r="DT773" s="187"/>
      <c r="DU773" s="187"/>
      <c r="DV773" s="187"/>
      <c r="DW773" s="187"/>
      <c r="DX773" s="187"/>
      <c r="DY773" s="187"/>
      <c r="DZ773" s="187"/>
      <c r="EA773" s="187"/>
      <c r="EB773" s="187"/>
      <c r="EC773" s="187"/>
      <c r="ED773" s="187"/>
      <c r="EE773" s="187"/>
      <c r="EF773" s="187"/>
      <c r="EG773" s="187"/>
      <c r="EH773" s="187"/>
      <c r="EI773" s="187"/>
      <c r="EJ773" s="187"/>
      <c r="EK773" s="187"/>
      <c r="EL773" s="187"/>
      <c r="EM773" s="187"/>
      <c r="EN773" s="187"/>
      <c r="EO773" s="187"/>
      <c r="EP773" s="187"/>
      <c r="EQ773" s="187"/>
      <c r="ER773" s="187"/>
      <c r="ES773" s="187"/>
      <c r="ET773" s="187"/>
      <c r="EU773" s="187"/>
      <c r="EV773" s="187"/>
      <c r="EW773" s="187"/>
      <c r="EX773" s="187"/>
      <c r="EY773" s="187"/>
      <c r="EZ773" s="187"/>
      <c r="FA773" s="187"/>
      <c r="FB773" s="187"/>
      <c r="FC773" s="187"/>
      <c r="FD773" s="187"/>
      <c r="FE773" s="187"/>
      <c r="FF773" s="187"/>
      <c r="FG773" s="187"/>
      <c r="FH773" s="187"/>
      <c r="FI773" s="187"/>
      <c r="FJ773" s="187"/>
      <c r="FK773" s="187"/>
      <c r="FL773" s="187"/>
      <c r="FM773" s="187"/>
      <c r="FN773" s="187"/>
      <c r="FO773" s="187"/>
      <c r="FP773" s="187"/>
      <c r="FQ773" s="187"/>
      <c r="FR773" s="187"/>
      <c r="FS773" s="187"/>
      <c r="FT773" s="187"/>
      <c r="FU773" s="187"/>
      <c r="FV773" s="187"/>
      <c r="FW773" s="187"/>
      <c r="FX773" s="187"/>
      <c r="FY773" s="187"/>
      <c r="FZ773" s="187"/>
      <c r="GA773" s="187"/>
      <c r="GB773" s="187"/>
      <c r="GC773" s="187"/>
      <c r="GD773" s="187"/>
      <c r="GE773" s="187"/>
      <c r="GF773" s="187"/>
      <c r="GG773" s="187"/>
      <c r="GH773" s="187"/>
      <c r="GI773" s="187"/>
      <c r="GJ773" s="187"/>
      <c r="GK773" s="187"/>
      <c r="GL773" s="187"/>
      <c r="GM773" s="187"/>
      <c r="GN773" s="187"/>
      <c r="GO773" s="187"/>
      <c r="GP773" s="187"/>
      <c r="GQ773" s="187"/>
      <c r="GR773" s="187"/>
      <c r="GS773" s="187"/>
      <c r="GT773" s="187"/>
      <c r="GU773" s="187"/>
      <c r="GV773" s="187"/>
      <c r="GW773" s="187"/>
      <c r="GX773" s="187"/>
      <c r="GY773" s="187"/>
      <c r="GZ773" s="187"/>
      <c r="HA773" s="187"/>
      <c r="HB773" s="187"/>
      <c r="HC773" s="187"/>
      <c r="HD773" s="187"/>
      <c r="HE773" s="187"/>
      <c r="HF773" s="187"/>
      <c r="HG773" s="187"/>
      <c r="HH773" s="187"/>
      <c r="HI773" s="187"/>
      <c r="HJ773" s="187"/>
      <c r="HK773" s="187"/>
      <c r="HL773" s="187"/>
      <c r="HM773" s="187"/>
      <c r="HN773" s="187"/>
      <c r="HO773" s="187"/>
      <c r="HP773" s="187"/>
      <c r="HQ773" s="187"/>
      <c r="HR773" s="187"/>
      <c r="HS773" s="187"/>
      <c r="HT773" s="187"/>
      <c r="HU773" s="187"/>
      <c r="HV773" s="187"/>
      <c r="HW773" s="187"/>
      <c r="HX773" s="187"/>
      <c r="HY773" s="187"/>
      <c r="HZ773" s="187"/>
      <c r="IA773" s="187"/>
      <c r="IB773" s="187"/>
    </row>
    <row r="774" spans="1:236" ht="13.15" customHeight="1">
      <c r="A774" s="412"/>
      <c r="C774" s="446"/>
      <c r="D774" s="193"/>
      <c r="E774" s="187"/>
      <c r="F774" s="187"/>
      <c r="G774" s="187"/>
      <c r="H774" s="187"/>
      <c r="I774" s="187"/>
      <c r="J774" s="187"/>
      <c r="K774" s="187"/>
      <c r="L774" s="187"/>
      <c r="M774" s="447"/>
      <c r="AA774" s="187"/>
      <c r="AB774" s="187"/>
      <c r="AC774" s="187"/>
      <c r="AD774" s="187"/>
      <c r="AE774" s="187"/>
      <c r="AF774" s="187"/>
      <c r="AG774" s="187"/>
      <c r="AH774" s="187"/>
      <c r="AI774" s="187"/>
      <c r="AJ774" s="187"/>
      <c r="AK774" s="187"/>
      <c r="AL774" s="187"/>
      <c r="AM774" s="187"/>
      <c r="AN774" s="187"/>
      <c r="AO774" s="187"/>
      <c r="AP774" s="187"/>
      <c r="AQ774" s="187"/>
      <c r="AR774" s="187"/>
      <c r="AS774" s="187"/>
      <c r="AT774" s="187"/>
      <c r="AU774" s="187"/>
      <c r="AV774" s="187"/>
      <c r="AW774" s="187"/>
      <c r="AX774" s="187"/>
      <c r="AY774" s="187"/>
      <c r="AZ774" s="187"/>
      <c r="BA774" s="187"/>
      <c r="BB774" s="187"/>
      <c r="BC774" s="187"/>
      <c r="BD774" s="187"/>
      <c r="BE774" s="187"/>
      <c r="BF774" s="187"/>
      <c r="BG774" s="187"/>
      <c r="BH774" s="187"/>
      <c r="BI774" s="187"/>
      <c r="BJ774" s="187"/>
      <c r="BK774" s="187"/>
      <c r="BL774" s="187"/>
      <c r="BM774" s="187"/>
      <c r="BN774" s="187"/>
      <c r="BO774" s="187"/>
      <c r="BP774" s="187"/>
      <c r="BQ774" s="187"/>
      <c r="BR774" s="187"/>
      <c r="BS774" s="187"/>
      <c r="BT774" s="187"/>
      <c r="BU774" s="187"/>
      <c r="BV774" s="187"/>
      <c r="BW774" s="187"/>
      <c r="BX774" s="187"/>
      <c r="BY774" s="187"/>
      <c r="BZ774" s="187"/>
      <c r="CA774" s="187"/>
      <c r="CB774" s="187"/>
      <c r="CC774" s="187"/>
      <c r="CD774" s="187"/>
      <c r="CE774" s="187"/>
      <c r="CF774" s="187"/>
      <c r="CG774" s="187"/>
      <c r="CH774" s="187"/>
      <c r="CI774" s="187"/>
      <c r="CJ774" s="187"/>
      <c r="CK774" s="187"/>
      <c r="CL774" s="187"/>
      <c r="CM774" s="187"/>
      <c r="CN774" s="187"/>
      <c r="CO774" s="187"/>
      <c r="CP774" s="187"/>
      <c r="CQ774" s="187"/>
      <c r="CR774" s="187"/>
      <c r="CS774" s="187"/>
      <c r="CT774" s="187"/>
      <c r="CU774" s="187"/>
      <c r="CV774" s="187"/>
      <c r="CW774" s="187"/>
      <c r="CX774" s="187"/>
      <c r="CY774" s="187"/>
      <c r="CZ774" s="187"/>
      <c r="DA774" s="187"/>
      <c r="DB774" s="187"/>
      <c r="DC774" s="187"/>
      <c r="DD774" s="187"/>
      <c r="DE774" s="187"/>
      <c r="DF774" s="187"/>
      <c r="DG774" s="187"/>
      <c r="DH774" s="187"/>
      <c r="DI774" s="187"/>
      <c r="DJ774" s="187"/>
      <c r="DK774" s="187"/>
      <c r="DL774" s="187"/>
      <c r="DM774" s="187"/>
      <c r="DN774" s="187"/>
      <c r="DO774" s="187"/>
      <c r="DP774" s="187"/>
      <c r="DQ774" s="187"/>
      <c r="DR774" s="187"/>
      <c r="DS774" s="187"/>
      <c r="DT774" s="187"/>
      <c r="DU774" s="187"/>
      <c r="DV774" s="187"/>
      <c r="DW774" s="187"/>
      <c r="DX774" s="187"/>
      <c r="DY774" s="187"/>
      <c r="DZ774" s="187"/>
      <c r="EA774" s="187"/>
      <c r="EB774" s="187"/>
      <c r="EC774" s="187"/>
      <c r="ED774" s="187"/>
      <c r="EE774" s="187"/>
      <c r="EF774" s="187"/>
      <c r="EG774" s="187"/>
      <c r="EH774" s="187"/>
      <c r="EI774" s="187"/>
      <c r="EJ774" s="187"/>
      <c r="EK774" s="187"/>
      <c r="EL774" s="187"/>
      <c r="EM774" s="187"/>
      <c r="EN774" s="187"/>
      <c r="EO774" s="187"/>
      <c r="EP774" s="187"/>
      <c r="EQ774" s="187"/>
      <c r="ER774" s="187"/>
      <c r="ES774" s="187"/>
      <c r="ET774" s="187"/>
      <c r="EU774" s="187"/>
      <c r="EV774" s="187"/>
      <c r="EW774" s="187"/>
      <c r="EX774" s="187"/>
      <c r="EY774" s="187"/>
      <c r="EZ774" s="187"/>
      <c r="FA774" s="187"/>
      <c r="FB774" s="187"/>
      <c r="FC774" s="187"/>
      <c r="FD774" s="187"/>
      <c r="FE774" s="187"/>
      <c r="FF774" s="187"/>
      <c r="FG774" s="187"/>
      <c r="FH774" s="187"/>
      <c r="FI774" s="187"/>
      <c r="FJ774" s="187"/>
      <c r="FK774" s="187"/>
      <c r="FL774" s="187"/>
      <c r="FM774" s="187"/>
      <c r="FN774" s="187"/>
      <c r="FO774" s="187"/>
      <c r="FP774" s="187"/>
      <c r="FQ774" s="187"/>
      <c r="FR774" s="187"/>
      <c r="FS774" s="187"/>
      <c r="FT774" s="187"/>
      <c r="FU774" s="187"/>
      <c r="FV774" s="187"/>
      <c r="FW774" s="187"/>
      <c r="FX774" s="187"/>
      <c r="FY774" s="187"/>
      <c r="FZ774" s="187"/>
      <c r="GA774" s="187"/>
      <c r="GB774" s="187"/>
      <c r="GC774" s="187"/>
      <c r="GD774" s="187"/>
      <c r="GE774" s="187"/>
      <c r="GF774" s="187"/>
      <c r="GG774" s="187"/>
      <c r="GH774" s="187"/>
      <c r="GI774" s="187"/>
      <c r="GJ774" s="187"/>
      <c r="GK774" s="187"/>
      <c r="GL774" s="187"/>
      <c r="GM774" s="187"/>
      <c r="GN774" s="187"/>
      <c r="GO774" s="187"/>
      <c r="GP774" s="187"/>
      <c r="GQ774" s="187"/>
      <c r="GR774" s="187"/>
      <c r="GS774" s="187"/>
      <c r="GT774" s="187"/>
      <c r="GU774" s="187"/>
      <c r="GV774" s="187"/>
      <c r="GW774" s="187"/>
      <c r="GX774" s="187"/>
      <c r="GY774" s="187"/>
      <c r="GZ774" s="187"/>
      <c r="HA774" s="187"/>
      <c r="HB774" s="187"/>
      <c r="HC774" s="187"/>
      <c r="HD774" s="187"/>
      <c r="HE774" s="187"/>
      <c r="HF774" s="187"/>
      <c r="HG774" s="187"/>
      <c r="HH774" s="187"/>
      <c r="HI774" s="187"/>
      <c r="HJ774" s="187"/>
      <c r="HK774" s="187"/>
      <c r="HL774" s="187"/>
      <c r="HM774" s="187"/>
      <c r="HN774" s="187"/>
      <c r="HO774" s="187"/>
      <c r="HP774" s="187"/>
      <c r="HQ774" s="187"/>
      <c r="HR774" s="187"/>
      <c r="HS774" s="187"/>
      <c r="HT774" s="187"/>
      <c r="HU774" s="187"/>
      <c r="HV774" s="187"/>
      <c r="HW774" s="187"/>
      <c r="HX774" s="187"/>
      <c r="HY774" s="187"/>
      <c r="HZ774" s="187"/>
      <c r="IA774" s="187"/>
      <c r="IB774" s="187"/>
    </row>
    <row r="775" spans="1:236" ht="13.15" customHeight="1">
      <c r="A775" s="412"/>
      <c r="C775" s="446"/>
      <c r="D775" s="193"/>
      <c r="E775" s="187"/>
      <c r="F775" s="187"/>
      <c r="G775" s="187"/>
      <c r="H775" s="187"/>
      <c r="I775" s="187"/>
      <c r="J775" s="187"/>
      <c r="K775" s="187"/>
      <c r="L775" s="187"/>
      <c r="M775" s="447"/>
      <c r="AA775" s="187"/>
      <c r="AB775" s="187"/>
      <c r="AC775" s="187"/>
      <c r="AD775" s="187"/>
      <c r="AE775" s="187"/>
      <c r="AF775" s="187"/>
      <c r="AG775" s="187"/>
      <c r="AH775" s="187"/>
      <c r="AI775" s="187"/>
      <c r="AJ775" s="187"/>
      <c r="AK775" s="187"/>
      <c r="AL775" s="187"/>
      <c r="AM775" s="187"/>
      <c r="AN775" s="187"/>
      <c r="AO775" s="187"/>
      <c r="AP775" s="187"/>
      <c r="AQ775" s="187"/>
      <c r="AR775" s="187"/>
      <c r="AS775" s="187"/>
      <c r="AT775" s="187"/>
      <c r="AU775" s="187"/>
      <c r="AV775" s="187"/>
      <c r="AW775" s="187"/>
      <c r="AX775" s="187"/>
      <c r="AY775" s="187"/>
      <c r="AZ775" s="187"/>
      <c r="BA775" s="187"/>
      <c r="BB775" s="187"/>
      <c r="BC775" s="187"/>
      <c r="BD775" s="187"/>
      <c r="BE775" s="187"/>
      <c r="BF775" s="187"/>
      <c r="BG775" s="187"/>
      <c r="BH775" s="187"/>
      <c r="BI775" s="187"/>
      <c r="BJ775" s="187"/>
      <c r="BK775" s="187"/>
      <c r="BL775" s="187"/>
      <c r="BM775" s="187"/>
      <c r="BN775" s="187"/>
      <c r="BO775" s="187"/>
      <c r="BP775" s="187"/>
      <c r="BQ775" s="187"/>
      <c r="BR775" s="187"/>
      <c r="BS775" s="187"/>
      <c r="BT775" s="187"/>
      <c r="BU775" s="187"/>
      <c r="BV775" s="187"/>
      <c r="BW775" s="187"/>
      <c r="BX775" s="187"/>
      <c r="BY775" s="187"/>
      <c r="BZ775" s="187"/>
      <c r="CA775" s="187"/>
      <c r="CB775" s="187"/>
      <c r="CC775" s="187"/>
      <c r="CD775" s="187"/>
      <c r="CE775" s="187"/>
      <c r="CF775" s="187"/>
      <c r="CG775" s="187"/>
      <c r="CH775" s="187"/>
      <c r="CI775" s="187"/>
      <c r="CJ775" s="187"/>
      <c r="CK775" s="187"/>
      <c r="CL775" s="187"/>
      <c r="CM775" s="187"/>
      <c r="CN775" s="187"/>
      <c r="CO775" s="187"/>
      <c r="CP775" s="187"/>
      <c r="CQ775" s="187"/>
      <c r="CR775" s="187"/>
      <c r="CS775" s="187"/>
      <c r="CT775" s="187"/>
      <c r="CU775" s="187"/>
      <c r="CV775" s="187"/>
      <c r="CW775" s="187"/>
      <c r="CX775" s="187"/>
      <c r="CY775" s="187"/>
      <c r="CZ775" s="187"/>
      <c r="DA775" s="187"/>
      <c r="DB775" s="187"/>
      <c r="DC775" s="187"/>
      <c r="DD775" s="187"/>
      <c r="DE775" s="187"/>
      <c r="DF775" s="187"/>
      <c r="DG775" s="187"/>
      <c r="DH775" s="187"/>
      <c r="DI775" s="187"/>
      <c r="DJ775" s="187"/>
      <c r="DK775" s="187"/>
      <c r="DL775" s="187"/>
      <c r="DM775" s="187"/>
      <c r="DN775" s="187"/>
      <c r="DO775" s="187"/>
      <c r="DP775" s="187"/>
      <c r="DQ775" s="187"/>
      <c r="DR775" s="187"/>
      <c r="DS775" s="187"/>
      <c r="DT775" s="187"/>
      <c r="DU775" s="187"/>
      <c r="DV775" s="187"/>
      <c r="DW775" s="187"/>
      <c r="DX775" s="187"/>
      <c r="DY775" s="187"/>
      <c r="DZ775" s="187"/>
      <c r="EA775" s="187"/>
      <c r="EB775" s="187"/>
      <c r="EC775" s="187"/>
      <c r="ED775" s="187"/>
      <c r="EE775" s="187"/>
      <c r="EF775" s="187"/>
      <c r="EG775" s="187"/>
      <c r="EH775" s="187"/>
      <c r="EI775" s="187"/>
      <c r="EJ775" s="187"/>
      <c r="EK775" s="187"/>
      <c r="EL775" s="187"/>
      <c r="EM775" s="187"/>
      <c r="EN775" s="187"/>
      <c r="EO775" s="187"/>
      <c r="EP775" s="187"/>
      <c r="EQ775" s="187"/>
      <c r="ER775" s="187"/>
      <c r="ES775" s="187"/>
      <c r="ET775" s="187"/>
      <c r="EU775" s="187"/>
      <c r="EV775" s="187"/>
      <c r="EW775" s="187"/>
      <c r="EX775" s="187"/>
      <c r="EY775" s="187"/>
      <c r="EZ775" s="187"/>
      <c r="FA775" s="187"/>
      <c r="FB775" s="187"/>
      <c r="FC775" s="187"/>
      <c r="FD775" s="187"/>
      <c r="FE775" s="187"/>
      <c r="FF775" s="187"/>
      <c r="FG775" s="187"/>
      <c r="FH775" s="187"/>
      <c r="FI775" s="187"/>
      <c r="FJ775" s="187"/>
      <c r="FK775" s="187"/>
      <c r="FL775" s="187"/>
      <c r="FM775" s="187"/>
      <c r="FN775" s="187"/>
      <c r="FO775" s="187"/>
      <c r="FP775" s="187"/>
      <c r="FQ775" s="187"/>
      <c r="FR775" s="187"/>
      <c r="FS775" s="187"/>
      <c r="FT775" s="187"/>
      <c r="FU775" s="187"/>
      <c r="FV775" s="187"/>
      <c r="FW775" s="187"/>
      <c r="FX775" s="187"/>
      <c r="FY775" s="187"/>
      <c r="FZ775" s="187"/>
      <c r="GA775" s="187"/>
      <c r="GB775" s="187"/>
      <c r="GC775" s="187"/>
      <c r="GD775" s="187"/>
      <c r="GE775" s="187"/>
      <c r="GF775" s="187"/>
      <c r="GG775" s="187"/>
      <c r="GH775" s="187"/>
      <c r="GI775" s="187"/>
      <c r="GJ775" s="187"/>
      <c r="GK775" s="187"/>
      <c r="GL775" s="187"/>
      <c r="GM775" s="187"/>
      <c r="GN775" s="187"/>
      <c r="GO775" s="187"/>
      <c r="GP775" s="187"/>
      <c r="GQ775" s="187"/>
      <c r="GR775" s="187"/>
      <c r="GS775" s="187"/>
      <c r="GT775" s="187"/>
      <c r="GU775" s="187"/>
      <c r="GV775" s="187"/>
      <c r="GW775" s="187"/>
      <c r="GX775" s="187"/>
      <c r="GY775" s="187"/>
      <c r="GZ775" s="187"/>
      <c r="HA775" s="187"/>
      <c r="HB775" s="187"/>
      <c r="HC775" s="187"/>
      <c r="HD775" s="187"/>
      <c r="HE775" s="187"/>
      <c r="HF775" s="187"/>
      <c r="HG775" s="187"/>
      <c r="HH775" s="187"/>
      <c r="HI775" s="187"/>
      <c r="HJ775" s="187"/>
      <c r="HK775" s="187"/>
      <c r="HL775" s="187"/>
      <c r="HM775" s="187"/>
      <c r="HN775" s="187"/>
      <c r="HO775" s="187"/>
      <c r="HP775" s="187"/>
      <c r="HQ775" s="187"/>
      <c r="HR775" s="187"/>
      <c r="HS775" s="187"/>
      <c r="HT775" s="187"/>
      <c r="HU775" s="187"/>
      <c r="HV775" s="187"/>
      <c r="HW775" s="187"/>
      <c r="HX775" s="187"/>
      <c r="HY775" s="187"/>
      <c r="HZ775" s="187"/>
      <c r="IA775" s="187"/>
      <c r="IB775" s="187"/>
    </row>
    <row r="776" spans="1:236" ht="13.15" customHeight="1">
      <c r="A776" s="412"/>
      <c r="C776" s="446"/>
      <c r="D776" s="193"/>
      <c r="E776" s="187"/>
      <c r="F776" s="187"/>
      <c r="G776" s="187"/>
      <c r="H776" s="187"/>
      <c r="I776" s="187"/>
      <c r="J776" s="187"/>
      <c r="K776" s="187"/>
      <c r="L776" s="187"/>
      <c r="M776" s="447"/>
      <c r="AA776" s="187"/>
      <c r="AB776" s="187"/>
      <c r="AC776" s="187"/>
      <c r="AD776" s="187"/>
      <c r="AE776" s="187"/>
      <c r="AF776" s="187"/>
      <c r="AG776" s="187"/>
      <c r="AH776" s="187"/>
      <c r="AI776" s="187"/>
      <c r="AJ776" s="187"/>
      <c r="AK776" s="187"/>
      <c r="AL776" s="187"/>
      <c r="AM776" s="187"/>
      <c r="AN776" s="187"/>
      <c r="AO776" s="187"/>
      <c r="AP776" s="187"/>
      <c r="AQ776" s="187"/>
      <c r="AR776" s="187"/>
      <c r="AS776" s="187"/>
      <c r="AT776" s="187"/>
      <c r="AU776" s="187"/>
      <c r="AV776" s="187"/>
      <c r="AW776" s="187"/>
      <c r="AX776" s="187"/>
      <c r="AY776" s="187"/>
      <c r="AZ776" s="187"/>
      <c r="BA776" s="187"/>
      <c r="BB776" s="187"/>
      <c r="BC776" s="187"/>
      <c r="BD776" s="187"/>
      <c r="BE776" s="187"/>
      <c r="BF776" s="187"/>
      <c r="BG776" s="187"/>
      <c r="BH776" s="187"/>
      <c r="BI776" s="187"/>
      <c r="BJ776" s="187"/>
      <c r="BK776" s="187"/>
      <c r="BL776" s="187"/>
      <c r="BM776" s="187"/>
      <c r="BN776" s="187"/>
      <c r="BO776" s="187"/>
      <c r="BP776" s="187"/>
      <c r="BQ776" s="187"/>
      <c r="BR776" s="187"/>
      <c r="BS776" s="187"/>
      <c r="BT776" s="187"/>
      <c r="BU776" s="187"/>
      <c r="BV776" s="187"/>
      <c r="BW776" s="187"/>
      <c r="BX776" s="187"/>
      <c r="BY776" s="187"/>
      <c r="BZ776" s="187"/>
      <c r="CA776" s="187"/>
      <c r="CB776" s="187"/>
      <c r="CC776" s="187"/>
      <c r="CD776" s="187"/>
      <c r="CE776" s="187"/>
      <c r="CF776" s="187"/>
      <c r="CG776" s="187"/>
      <c r="CH776" s="187"/>
      <c r="CI776" s="187"/>
      <c r="CJ776" s="187"/>
      <c r="CK776" s="187"/>
      <c r="CL776" s="187"/>
      <c r="CM776" s="187"/>
      <c r="CN776" s="187"/>
      <c r="CO776" s="187"/>
      <c r="CP776" s="187"/>
      <c r="CQ776" s="187"/>
      <c r="CR776" s="187"/>
      <c r="CS776" s="187"/>
      <c r="CT776" s="187"/>
      <c r="CU776" s="187"/>
      <c r="CV776" s="187"/>
      <c r="CW776" s="187"/>
      <c r="CX776" s="187"/>
      <c r="CY776" s="187"/>
      <c r="CZ776" s="187"/>
      <c r="DA776" s="187"/>
      <c r="DB776" s="187"/>
      <c r="DC776" s="187"/>
      <c r="DD776" s="187"/>
      <c r="DE776" s="187"/>
      <c r="DF776" s="187"/>
      <c r="DG776" s="187"/>
      <c r="DH776" s="187"/>
      <c r="DI776" s="187"/>
      <c r="DJ776" s="187"/>
      <c r="DK776" s="187"/>
      <c r="DL776" s="187"/>
      <c r="DM776" s="187"/>
      <c r="DN776" s="187"/>
      <c r="DO776" s="187"/>
      <c r="DP776" s="187"/>
      <c r="DQ776" s="187"/>
      <c r="DR776" s="187"/>
      <c r="DS776" s="187"/>
      <c r="DT776" s="187"/>
      <c r="DU776" s="187"/>
      <c r="DV776" s="187"/>
      <c r="DW776" s="187"/>
      <c r="DX776" s="187"/>
      <c r="DY776" s="187"/>
      <c r="DZ776" s="187"/>
      <c r="EA776" s="187"/>
      <c r="EB776" s="187"/>
      <c r="EC776" s="187"/>
      <c r="ED776" s="187"/>
      <c r="EE776" s="187"/>
      <c r="EF776" s="187"/>
      <c r="EG776" s="187"/>
      <c r="EH776" s="187"/>
      <c r="EI776" s="187"/>
      <c r="EJ776" s="187"/>
      <c r="EK776" s="187"/>
      <c r="EL776" s="187"/>
      <c r="EM776" s="187"/>
      <c r="EN776" s="187"/>
      <c r="EO776" s="187"/>
      <c r="EP776" s="187"/>
      <c r="EQ776" s="187"/>
      <c r="ER776" s="187"/>
      <c r="ES776" s="187"/>
      <c r="ET776" s="187"/>
      <c r="EU776" s="187"/>
      <c r="EV776" s="187"/>
      <c r="EW776" s="187"/>
      <c r="EX776" s="187"/>
      <c r="EY776" s="187"/>
      <c r="EZ776" s="187"/>
      <c r="FA776" s="187"/>
      <c r="FB776" s="187"/>
      <c r="FC776" s="187"/>
      <c r="FD776" s="187"/>
      <c r="FE776" s="187"/>
      <c r="FF776" s="187"/>
      <c r="FG776" s="187"/>
      <c r="FH776" s="187"/>
      <c r="FI776" s="187"/>
      <c r="FJ776" s="187"/>
      <c r="FK776" s="187"/>
      <c r="FL776" s="187"/>
      <c r="FM776" s="187"/>
      <c r="FN776" s="187"/>
      <c r="FO776" s="187"/>
      <c r="FP776" s="187"/>
      <c r="FQ776" s="187"/>
      <c r="FR776" s="187"/>
      <c r="FS776" s="187"/>
      <c r="FT776" s="187"/>
      <c r="FU776" s="187"/>
      <c r="FV776" s="187"/>
      <c r="FW776" s="187"/>
      <c r="FX776" s="187"/>
      <c r="FY776" s="187"/>
      <c r="FZ776" s="187"/>
      <c r="GA776" s="187"/>
      <c r="GB776" s="187"/>
      <c r="GC776" s="187"/>
      <c r="GD776" s="187"/>
      <c r="GE776" s="187"/>
      <c r="GF776" s="187"/>
      <c r="GG776" s="187"/>
      <c r="GH776" s="187"/>
      <c r="GI776" s="187"/>
      <c r="GJ776" s="187"/>
      <c r="GK776" s="187"/>
      <c r="GL776" s="187"/>
      <c r="GM776" s="187"/>
      <c r="GN776" s="187"/>
      <c r="GO776" s="187"/>
      <c r="GP776" s="187"/>
      <c r="GQ776" s="187"/>
      <c r="GR776" s="187"/>
      <c r="GS776" s="187"/>
      <c r="GT776" s="187"/>
      <c r="GU776" s="187"/>
      <c r="GV776" s="187"/>
      <c r="GW776" s="187"/>
      <c r="GX776" s="187"/>
      <c r="GY776" s="187"/>
      <c r="GZ776" s="187"/>
      <c r="HA776" s="187"/>
      <c r="HB776" s="187"/>
      <c r="HC776" s="187"/>
      <c r="HD776" s="187"/>
      <c r="HE776" s="187"/>
      <c r="HF776" s="187"/>
      <c r="HG776" s="187"/>
      <c r="HH776" s="187"/>
      <c r="HI776" s="187"/>
      <c r="HJ776" s="187"/>
      <c r="HK776" s="187"/>
      <c r="HL776" s="187"/>
      <c r="HM776" s="187"/>
      <c r="HN776" s="187"/>
      <c r="HO776" s="187"/>
      <c r="HP776" s="187"/>
      <c r="HQ776" s="187"/>
      <c r="HR776" s="187"/>
      <c r="HS776" s="187"/>
      <c r="HT776" s="187"/>
      <c r="HU776" s="187"/>
      <c r="HV776" s="187"/>
      <c r="HW776" s="187"/>
      <c r="HX776" s="187"/>
      <c r="HY776" s="187"/>
      <c r="HZ776" s="187"/>
      <c r="IA776" s="187"/>
      <c r="IB776" s="187"/>
    </row>
    <row r="777" spans="1:236" ht="13.15" customHeight="1">
      <c r="A777" s="412"/>
      <c r="C777" s="446"/>
      <c r="D777" s="193"/>
      <c r="E777" s="187"/>
      <c r="F777" s="187"/>
      <c r="G777" s="187"/>
      <c r="H777" s="187"/>
      <c r="I777" s="187"/>
      <c r="J777" s="187"/>
      <c r="K777" s="187"/>
      <c r="L777" s="187"/>
      <c r="M777" s="447"/>
      <c r="AA777" s="187"/>
      <c r="AB777" s="187"/>
      <c r="AC777" s="187"/>
      <c r="AD777" s="187"/>
      <c r="AE777" s="187"/>
      <c r="AF777" s="187"/>
      <c r="AG777" s="187"/>
      <c r="AH777" s="187"/>
      <c r="AI777" s="187"/>
      <c r="AJ777" s="187"/>
      <c r="AK777" s="187"/>
      <c r="AL777" s="187"/>
      <c r="AM777" s="187"/>
      <c r="AN777" s="187"/>
      <c r="AO777" s="187"/>
      <c r="AP777" s="187"/>
      <c r="AQ777" s="187"/>
      <c r="AR777" s="187"/>
      <c r="AS777" s="187"/>
      <c r="AT777" s="187"/>
      <c r="AU777" s="187"/>
      <c r="AV777" s="187"/>
      <c r="AW777" s="187"/>
      <c r="AX777" s="187"/>
      <c r="AY777" s="187"/>
      <c r="AZ777" s="187"/>
      <c r="BA777" s="187"/>
      <c r="BB777" s="187"/>
      <c r="BC777" s="187"/>
      <c r="BD777" s="187"/>
      <c r="BE777" s="187"/>
      <c r="BF777" s="187"/>
      <c r="BG777" s="187"/>
      <c r="BH777" s="187"/>
      <c r="BI777" s="187"/>
      <c r="BJ777" s="187"/>
      <c r="BK777" s="187"/>
      <c r="BL777" s="187"/>
      <c r="BM777" s="187"/>
      <c r="BN777" s="187"/>
      <c r="BO777" s="187"/>
      <c r="BP777" s="187"/>
      <c r="BQ777" s="187"/>
      <c r="BR777" s="187"/>
      <c r="BS777" s="187"/>
      <c r="BT777" s="187"/>
      <c r="BU777" s="187"/>
      <c r="BV777" s="187"/>
      <c r="BW777" s="187"/>
      <c r="BX777" s="187"/>
      <c r="BY777" s="187"/>
      <c r="BZ777" s="187"/>
      <c r="CA777" s="187"/>
      <c r="CB777" s="187"/>
      <c r="CC777" s="187"/>
      <c r="CD777" s="187"/>
      <c r="CE777" s="187"/>
      <c r="CF777" s="187"/>
      <c r="CG777" s="187"/>
      <c r="CH777" s="187"/>
      <c r="CI777" s="187"/>
      <c r="CJ777" s="187"/>
      <c r="CK777" s="187"/>
      <c r="CL777" s="187"/>
      <c r="CM777" s="187"/>
      <c r="CN777" s="187"/>
      <c r="CO777" s="187"/>
      <c r="CP777" s="187"/>
      <c r="CQ777" s="187"/>
      <c r="CR777" s="187"/>
      <c r="CS777" s="187"/>
      <c r="CT777" s="187"/>
      <c r="CU777" s="187"/>
      <c r="CV777" s="187"/>
      <c r="CW777" s="187"/>
      <c r="CX777" s="187"/>
      <c r="CY777" s="187"/>
      <c r="CZ777" s="187"/>
      <c r="DA777" s="187"/>
      <c r="DB777" s="187"/>
      <c r="DC777" s="187"/>
      <c r="DD777" s="187"/>
      <c r="DE777" s="187"/>
      <c r="DF777" s="187"/>
      <c r="DG777" s="187"/>
      <c r="DH777" s="187"/>
      <c r="DI777" s="187"/>
      <c r="DJ777" s="187"/>
      <c r="DK777" s="187"/>
      <c r="DL777" s="187"/>
      <c r="DM777" s="187"/>
      <c r="DN777" s="187"/>
      <c r="DO777" s="187"/>
      <c r="DP777" s="187"/>
      <c r="DQ777" s="187"/>
      <c r="DR777" s="187"/>
      <c r="DS777" s="187"/>
      <c r="DT777" s="187"/>
      <c r="DU777" s="187"/>
      <c r="DV777" s="187"/>
      <c r="DW777" s="187"/>
      <c r="DX777" s="187"/>
      <c r="DY777" s="187"/>
      <c r="DZ777" s="187"/>
      <c r="EA777" s="187"/>
      <c r="EB777" s="187"/>
      <c r="EC777" s="187"/>
      <c r="ED777" s="187"/>
      <c r="EE777" s="187"/>
      <c r="EF777" s="187"/>
      <c r="EG777" s="187"/>
      <c r="EH777" s="187"/>
      <c r="EI777" s="187"/>
      <c r="EJ777" s="187"/>
      <c r="EK777" s="187"/>
      <c r="EL777" s="187"/>
      <c r="EM777" s="187"/>
      <c r="EN777" s="187"/>
      <c r="EO777" s="187"/>
      <c r="EP777" s="187"/>
      <c r="EQ777" s="187"/>
      <c r="ER777" s="187"/>
      <c r="ES777" s="187"/>
      <c r="ET777" s="187"/>
      <c r="EU777" s="187"/>
      <c r="EV777" s="187"/>
      <c r="EW777" s="187"/>
      <c r="EX777" s="187"/>
      <c r="EY777" s="187"/>
      <c r="EZ777" s="187"/>
      <c r="FA777" s="187"/>
      <c r="FB777" s="187"/>
      <c r="FC777" s="187"/>
      <c r="FD777" s="187"/>
      <c r="FE777" s="187"/>
      <c r="FF777" s="187"/>
      <c r="FG777" s="187"/>
      <c r="FH777" s="187"/>
      <c r="FI777" s="187"/>
      <c r="FJ777" s="187"/>
      <c r="FK777" s="187"/>
      <c r="FL777" s="187"/>
      <c r="FM777" s="187"/>
      <c r="FN777" s="187"/>
      <c r="FO777" s="187"/>
      <c r="FP777" s="187"/>
      <c r="FQ777" s="187"/>
      <c r="FR777" s="187"/>
      <c r="FS777" s="187"/>
      <c r="FT777" s="187"/>
      <c r="FU777" s="187"/>
      <c r="FV777" s="187"/>
      <c r="FW777" s="187"/>
      <c r="FX777" s="187"/>
      <c r="FY777" s="187"/>
      <c r="FZ777" s="187"/>
      <c r="GA777" s="187"/>
      <c r="GB777" s="187"/>
      <c r="GC777" s="187"/>
      <c r="GD777" s="187"/>
      <c r="GE777" s="187"/>
      <c r="GF777" s="187"/>
      <c r="GG777" s="187"/>
      <c r="GH777" s="187"/>
      <c r="GI777" s="187"/>
      <c r="GJ777" s="187"/>
      <c r="GK777" s="187"/>
      <c r="GL777" s="187"/>
      <c r="GM777" s="187"/>
      <c r="GN777" s="187"/>
      <c r="GO777" s="187"/>
      <c r="GP777" s="187"/>
      <c r="GQ777" s="187"/>
      <c r="GR777" s="187"/>
      <c r="GS777" s="187"/>
      <c r="GT777" s="187"/>
      <c r="GU777" s="187"/>
      <c r="GV777" s="187"/>
      <c r="GW777" s="187"/>
      <c r="GX777" s="187"/>
      <c r="GY777" s="187"/>
      <c r="GZ777" s="187"/>
      <c r="HA777" s="187"/>
      <c r="HB777" s="187"/>
      <c r="HC777" s="187"/>
      <c r="HD777" s="187"/>
      <c r="HE777" s="187"/>
      <c r="HF777" s="187"/>
      <c r="HG777" s="187"/>
      <c r="HH777" s="187"/>
      <c r="HI777" s="187"/>
      <c r="HJ777" s="187"/>
      <c r="HK777" s="187"/>
      <c r="HL777" s="187"/>
      <c r="HM777" s="187"/>
      <c r="HN777" s="187"/>
      <c r="HO777" s="187"/>
      <c r="HP777" s="187"/>
      <c r="HQ777" s="187"/>
      <c r="HR777" s="187"/>
      <c r="HS777" s="187"/>
      <c r="HT777" s="187"/>
      <c r="HU777" s="187"/>
      <c r="HV777" s="187"/>
      <c r="HW777" s="187"/>
      <c r="HX777" s="187"/>
      <c r="HY777" s="187"/>
      <c r="HZ777" s="187"/>
      <c r="IA777" s="187"/>
      <c r="IB777" s="187"/>
    </row>
    <row r="778" spans="1:236" ht="13.15" customHeight="1">
      <c r="A778" s="412"/>
      <c r="C778" s="446"/>
      <c r="D778" s="193"/>
      <c r="E778" s="187"/>
      <c r="F778" s="187"/>
      <c r="G778" s="187"/>
      <c r="H778" s="187"/>
      <c r="I778" s="187"/>
      <c r="J778" s="187"/>
      <c r="K778" s="187"/>
      <c r="L778" s="187"/>
      <c r="M778" s="447"/>
      <c r="AA778" s="187"/>
      <c r="AB778" s="187"/>
      <c r="AC778" s="187"/>
      <c r="AD778" s="187"/>
      <c r="AE778" s="187"/>
      <c r="AF778" s="187"/>
      <c r="AG778" s="187"/>
      <c r="AH778" s="187"/>
      <c r="AI778" s="187"/>
      <c r="AJ778" s="187"/>
      <c r="AK778" s="187"/>
      <c r="AL778" s="187"/>
      <c r="AM778" s="187"/>
      <c r="AN778" s="187"/>
      <c r="AO778" s="187"/>
      <c r="AP778" s="187"/>
      <c r="AQ778" s="187"/>
      <c r="AR778" s="187"/>
      <c r="AS778" s="187"/>
      <c r="AT778" s="187"/>
      <c r="AU778" s="187"/>
      <c r="AV778" s="187"/>
      <c r="AW778" s="187"/>
      <c r="AX778" s="187"/>
      <c r="AY778" s="187"/>
      <c r="AZ778" s="187"/>
      <c r="BA778" s="187"/>
      <c r="BB778" s="187"/>
      <c r="BC778" s="187"/>
      <c r="BD778" s="187"/>
      <c r="BE778" s="187"/>
      <c r="BF778" s="187"/>
      <c r="BG778" s="187"/>
      <c r="BH778" s="187"/>
      <c r="BI778" s="187"/>
      <c r="BJ778" s="187"/>
      <c r="BK778" s="187"/>
      <c r="BL778" s="187"/>
      <c r="BM778" s="187"/>
      <c r="BN778" s="187"/>
      <c r="BO778" s="187"/>
      <c r="BP778" s="187"/>
      <c r="BQ778" s="187"/>
      <c r="BR778" s="187"/>
      <c r="BS778" s="187"/>
      <c r="BT778" s="187"/>
      <c r="BU778" s="187"/>
      <c r="BV778" s="187"/>
      <c r="BW778" s="187"/>
      <c r="BX778" s="187"/>
      <c r="BY778" s="187"/>
      <c r="BZ778" s="187"/>
      <c r="CA778" s="187"/>
      <c r="CB778" s="187"/>
      <c r="CC778" s="187"/>
      <c r="CD778" s="187"/>
      <c r="CE778" s="187"/>
      <c r="CF778" s="187"/>
      <c r="CG778" s="187"/>
      <c r="CH778" s="187"/>
      <c r="CI778" s="187"/>
      <c r="CJ778" s="187"/>
      <c r="CK778" s="187"/>
      <c r="CL778" s="187"/>
      <c r="CM778" s="187"/>
      <c r="CN778" s="187"/>
      <c r="CO778" s="187"/>
      <c r="CP778" s="187"/>
      <c r="CQ778" s="187"/>
      <c r="CR778" s="187"/>
      <c r="CS778" s="187"/>
      <c r="CT778" s="187"/>
      <c r="CU778" s="187"/>
      <c r="CV778" s="187"/>
      <c r="CW778" s="187"/>
      <c r="CX778" s="187"/>
      <c r="CY778" s="187"/>
      <c r="CZ778" s="187"/>
      <c r="DA778" s="187"/>
      <c r="DB778" s="187"/>
      <c r="DC778" s="187"/>
      <c r="DD778" s="187"/>
      <c r="DE778" s="187"/>
      <c r="DF778" s="187"/>
      <c r="DG778" s="187"/>
      <c r="DH778" s="187"/>
      <c r="DI778" s="187"/>
      <c r="DJ778" s="187"/>
      <c r="DK778" s="187"/>
      <c r="DL778" s="187"/>
      <c r="DM778" s="187"/>
      <c r="DN778" s="187"/>
      <c r="DO778" s="187"/>
      <c r="DP778" s="187"/>
      <c r="DQ778" s="187"/>
      <c r="DR778" s="187"/>
      <c r="DS778" s="187"/>
      <c r="DT778" s="187"/>
      <c r="DU778" s="187"/>
      <c r="DV778" s="187"/>
      <c r="DW778" s="187"/>
      <c r="DX778" s="187"/>
      <c r="DY778" s="187"/>
      <c r="DZ778" s="187"/>
      <c r="EA778" s="187"/>
      <c r="EB778" s="187"/>
      <c r="EC778" s="187"/>
      <c r="ED778" s="187"/>
      <c r="EE778" s="187"/>
      <c r="EF778" s="187"/>
      <c r="EG778" s="187"/>
      <c r="EH778" s="187"/>
      <c r="EI778" s="187"/>
      <c r="EJ778" s="187"/>
      <c r="EK778" s="187"/>
      <c r="EL778" s="187"/>
      <c r="EM778" s="187"/>
      <c r="EN778" s="187"/>
      <c r="EO778" s="187"/>
      <c r="EP778" s="187"/>
      <c r="EQ778" s="187"/>
      <c r="ER778" s="187"/>
      <c r="ES778" s="187"/>
      <c r="ET778" s="187"/>
      <c r="EU778" s="187"/>
      <c r="EV778" s="187"/>
      <c r="EW778" s="187"/>
      <c r="EX778" s="187"/>
      <c r="EY778" s="187"/>
      <c r="EZ778" s="187"/>
      <c r="FA778" s="187"/>
      <c r="FB778" s="187"/>
      <c r="FC778" s="187"/>
      <c r="FD778" s="187"/>
      <c r="FE778" s="187"/>
      <c r="FF778" s="187"/>
      <c r="FG778" s="187"/>
      <c r="FH778" s="187"/>
      <c r="FI778" s="187"/>
      <c r="FJ778" s="187"/>
      <c r="FK778" s="187"/>
      <c r="FL778" s="187"/>
      <c r="FM778" s="187"/>
      <c r="FN778" s="187"/>
      <c r="FO778" s="187"/>
      <c r="FP778" s="187"/>
      <c r="FQ778" s="187"/>
      <c r="FR778" s="187"/>
      <c r="FS778" s="187"/>
      <c r="FT778" s="187"/>
      <c r="FU778" s="187"/>
      <c r="FV778" s="187"/>
      <c r="FW778" s="187"/>
      <c r="FX778" s="187"/>
      <c r="FY778" s="187"/>
      <c r="FZ778" s="187"/>
      <c r="GA778" s="187"/>
      <c r="GB778" s="187"/>
      <c r="GC778" s="187"/>
      <c r="GD778" s="187"/>
      <c r="GE778" s="187"/>
      <c r="GF778" s="187"/>
      <c r="GG778" s="187"/>
      <c r="GH778" s="187"/>
      <c r="GI778" s="187"/>
      <c r="GJ778" s="187"/>
      <c r="GK778" s="187"/>
      <c r="GL778" s="187"/>
      <c r="GM778" s="187"/>
      <c r="GN778" s="187"/>
      <c r="GO778" s="187"/>
      <c r="GP778" s="187"/>
      <c r="GQ778" s="187"/>
      <c r="GR778" s="187"/>
      <c r="GS778" s="187"/>
      <c r="GT778" s="187"/>
      <c r="GU778" s="187"/>
      <c r="GV778" s="187"/>
      <c r="GW778" s="187"/>
      <c r="GX778" s="187"/>
      <c r="GY778" s="187"/>
      <c r="GZ778" s="187"/>
      <c r="HA778" s="187"/>
      <c r="HB778" s="187"/>
      <c r="HC778" s="187"/>
      <c r="HD778" s="187"/>
      <c r="HE778" s="187"/>
      <c r="HF778" s="187"/>
      <c r="HG778" s="187"/>
      <c r="HH778" s="187"/>
      <c r="HI778" s="187"/>
      <c r="HJ778" s="187"/>
      <c r="HK778" s="187"/>
      <c r="HL778" s="187"/>
      <c r="HM778" s="187"/>
      <c r="HN778" s="187"/>
      <c r="HO778" s="187"/>
      <c r="HP778" s="187"/>
      <c r="HQ778" s="187"/>
      <c r="HR778" s="187"/>
      <c r="HS778" s="187"/>
      <c r="HT778" s="187"/>
      <c r="HU778" s="187"/>
      <c r="HV778" s="187"/>
      <c r="HW778" s="187"/>
      <c r="HX778" s="187"/>
      <c r="HY778" s="187"/>
      <c r="HZ778" s="187"/>
      <c r="IA778" s="187"/>
      <c r="IB778" s="187"/>
    </row>
    <row r="779" spans="1:236" ht="13.15" customHeight="1">
      <c r="A779" s="412"/>
      <c r="C779" s="446"/>
      <c r="D779" s="193"/>
      <c r="E779" s="187"/>
      <c r="F779" s="187"/>
      <c r="G779" s="187"/>
      <c r="H779" s="187"/>
      <c r="I779" s="187"/>
      <c r="J779" s="187"/>
      <c r="K779" s="187"/>
      <c r="L779" s="187"/>
      <c r="M779" s="447"/>
      <c r="AA779" s="187"/>
      <c r="AB779" s="187"/>
      <c r="AC779" s="187"/>
      <c r="AD779" s="187"/>
      <c r="AE779" s="187"/>
      <c r="AF779" s="187"/>
      <c r="AG779" s="187"/>
      <c r="AH779" s="187"/>
      <c r="AI779" s="187"/>
      <c r="AJ779" s="187"/>
      <c r="AK779" s="187"/>
      <c r="AL779" s="187"/>
      <c r="AM779" s="187"/>
      <c r="AN779" s="187"/>
      <c r="AO779" s="187"/>
      <c r="AP779" s="187"/>
      <c r="AQ779" s="187"/>
      <c r="AR779" s="187"/>
      <c r="AS779" s="187"/>
      <c r="AT779" s="187"/>
      <c r="AU779" s="187"/>
      <c r="AV779" s="187"/>
      <c r="AW779" s="187"/>
      <c r="AX779" s="187"/>
      <c r="AY779" s="187"/>
      <c r="AZ779" s="187"/>
      <c r="BA779" s="187"/>
      <c r="BB779" s="187"/>
      <c r="BC779" s="187"/>
      <c r="BD779" s="187"/>
      <c r="BE779" s="187"/>
      <c r="BF779" s="187"/>
      <c r="BG779" s="187"/>
      <c r="BH779" s="187"/>
      <c r="BI779" s="187"/>
      <c r="BJ779" s="187"/>
      <c r="BK779" s="187"/>
      <c r="BL779" s="187"/>
      <c r="BM779" s="187"/>
      <c r="BN779" s="187"/>
      <c r="BO779" s="187"/>
      <c r="BP779" s="187"/>
      <c r="BQ779" s="187"/>
      <c r="BR779" s="187"/>
      <c r="BS779" s="187"/>
      <c r="BT779" s="187"/>
      <c r="BU779" s="187"/>
      <c r="BV779" s="187"/>
      <c r="BW779" s="187"/>
      <c r="BX779" s="187"/>
      <c r="BY779" s="187"/>
      <c r="BZ779" s="187"/>
      <c r="CA779" s="187"/>
      <c r="CB779" s="187"/>
      <c r="CC779" s="187"/>
      <c r="CD779" s="187"/>
      <c r="CE779" s="187"/>
      <c r="CF779" s="187"/>
      <c r="CG779" s="187"/>
      <c r="CH779" s="187"/>
      <c r="CI779" s="187"/>
      <c r="CJ779" s="187"/>
      <c r="CK779" s="187"/>
      <c r="CL779" s="187"/>
      <c r="CM779" s="187"/>
      <c r="CN779" s="187"/>
      <c r="CO779" s="187"/>
      <c r="CP779" s="187"/>
      <c r="CQ779" s="187"/>
      <c r="CR779" s="187"/>
      <c r="CS779" s="187"/>
      <c r="CT779" s="187"/>
      <c r="CU779" s="187"/>
      <c r="CV779" s="187"/>
      <c r="CW779" s="187"/>
      <c r="CX779" s="187"/>
      <c r="CY779" s="187"/>
      <c r="CZ779" s="187"/>
      <c r="DA779" s="187"/>
      <c r="DB779" s="187"/>
      <c r="DC779" s="187"/>
      <c r="DD779" s="187"/>
      <c r="DE779" s="187"/>
      <c r="DF779" s="187"/>
      <c r="DG779" s="187"/>
      <c r="DH779" s="187"/>
      <c r="DI779" s="187"/>
      <c r="DJ779" s="187"/>
      <c r="DK779" s="187"/>
      <c r="DL779" s="187"/>
      <c r="DM779" s="187"/>
      <c r="DN779" s="187"/>
      <c r="DO779" s="187"/>
      <c r="DP779" s="187"/>
      <c r="DQ779" s="187"/>
      <c r="DR779" s="187"/>
      <c r="DS779" s="187"/>
      <c r="DT779" s="187"/>
      <c r="DU779" s="187"/>
      <c r="DV779" s="187"/>
      <c r="DW779" s="187"/>
      <c r="DX779" s="187"/>
      <c r="DY779" s="187"/>
      <c r="DZ779" s="187"/>
      <c r="EA779" s="187"/>
      <c r="EB779" s="187"/>
      <c r="EC779" s="187"/>
      <c r="ED779" s="187"/>
      <c r="EE779" s="187"/>
      <c r="EF779" s="187"/>
      <c r="EG779" s="187"/>
      <c r="EH779" s="187"/>
      <c r="EI779" s="187"/>
      <c r="EJ779" s="187"/>
      <c r="EK779" s="187"/>
      <c r="EL779" s="187"/>
      <c r="EM779" s="187"/>
      <c r="EN779" s="187"/>
      <c r="EO779" s="187"/>
      <c r="EP779" s="187"/>
      <c r="EQ779" s="187"/>
      <c r="ER779" s="187"/>
      <c r="ES779" s="187"/>
      <c r="ET779" s="187"/>
      <c r="EU779" s="187"/>
      <c r="EV779" s="187"/>
      <c r="EW779" s="187"/>
      <c r="EX779" s="187"/>
      <c r="EY779" s="187"/>
      <c r="EZ779" s="187"/>
      <c r="FA779" s="187"/>
      <c r="FB779" s="187"/>
      <c r="FC779" s="187"/>
      <c r="FD779" s="187"/>
      <c r="FE779" s="187"/>
      <c r="FF779" s="187"/>
      <c r="FG779" s="187"/>
      <c r="FH779" s="187"/>
      <c r="FI779" s="187"/>
      <c r="FJ779" s="187"/>
      <c r="FK779" s="187"/>
      <c r="FL779" s="187"/>
      <c r="FM779" s="187"/>
      <c r="FN779" s="187"/>
      <c r="FO779" s="187"/>
      <c r="FP779" s="187"/>
      <c r="FQ779" s="187"/>
      <c r="FR779" s="187"/>
      <c r="FS779" s="187"/>
      <c r="FT779" s="187"/>
      <c r="FU779" s="187"/>
      <c r="FV779" s="187"/>
      <c r="FW779" s="187"/>
      <c r="FX779" s="187"/>
      <c r="FY779" s="187"/>
      <c r="FZ779" s="187"/>
      <c r="GA779" s="187"/>
      <c r="GB779" s="187"/>
      <c r="GC779" s="187"/>
      <c r="GD779" s="187"/>
      <c r="GE779" s="187"/>
      <c r="GF779" s="187"/>
      <c r="GG779" s="187"/>
      <c r="GH779" s="187"/>
      <c r="GI779" s="187"/>
      <c r="GJ779" s="187"/>
      <c r="GK779" s="187"/>
      <c r="GL779" s="187"/>
      <c r="GM779" s="187"/>
      <c r="GN779" s="187"/>
      <c r="GO779" s="187"/>
      <c r="GP779" s="187"/>
      <c r="GQ779" s="187"/>
      <c r="GR779" s="187"/>
      <c r="GS779" s="187"/>
      <c r="GT779" s="187"/>
      <c r="GU779" s="187"/>
      <c r="GV779" s="187"/>
      <c r="GW779" s="187"/>
      <c r="GX779" s="187"/>
      <c r="GY779" s="187"/>
      <c r="GZ779" s="187"/>
      <c r="HA779" s="187"/>
      <c r="HB779" s="187"/>
      <c r="HC779" s="187"/>
      <c r="HD779" s="187"/>
      <c r="HE779" s="187"/>
      <c r="HF779" s="187"/>
      <c r="HG779" s="187"/>
      <c r="HH779" s="187"/>
      <c r="HI779" s="187"/>
      <c r="HJ779" s="187"/>
      <c r="HK779" s="187"/>
      <c r="HL779" s="187"/>
      <c r="HM779" s="187"/>
      <c r="HN779" s="187"/>
      <c r="HO779" s="187"/>
      <c r="HP779" s="187"/>
      <c r="HQ779" s="187"/>
      <c r="HR779" s="187"/>
      <c r="HS779" s="187"/>
      <c r="HT779" s="187"/>
      <c r="HU779" s="187"/>
      <c r="HV779" s="187"/>
      <c r="HW779" s="187"/>
      <c r="HX779" s="187"/>
      <c r="HY779" s="187"/>
      <c r="HZ779" s="187"/>
      <c r="IA779" s="187"/>
      <c r="IB779" s="187"/>
    </row>
    <row r="780" spans="1:236" ht="13.15" customHeight="1">
      <c r="A780" s="412"/>
      <c r="C780" s="446"/>
      <c r="D780" s="193"/>
      <c r="E780" s="187"/>
      <c r="F780" s="187"/>
      <c r="G780" s="187"/>
      <c r="H780" s="187"/>
      <c r="I780" s="187"/>
      <c r="J780" s="187"/>
      <c r="K780" s="187"/>
      <c r="L780" s="187"/>
      <c r="M780" s="447"/>
      <c r="AA780" s="187"/>
      <c r="AB780" s="187"/>
      <c r="AC780" s="187"/>
      <c r="AD780" s="187"/>
      <c r="AE780" s="187"/>
      <c r="AF780" s="187"/>
      <c r="AG780" s="187"/>
      <c r="AH780" s="187"/>
      <c r="AI780" s="187"/>
      <c r="AJ780" s="187"/>
      <c r="AK780" s="187"/>
      <c r="AL780" s="187"/>
      <c r="AM780" s="187"/>
      <c r="AN780" s="187"/>
      <c r="AO780" s="187"/>
      <c r="AP780" s="187"/>
      <c r="AQ780" s="187"/>
      <c r="AR780" s="187"/>
      <c r="AS780" s="187"/>
      <c r="AT780" s="187"/>
      <c r="AU780" s="187"/>
      <c r="AV780" s="187"/>
      <c r="AW780" s="187"/>
      <c r="AX780" s="187"/>
      <c r="AY780" s="187"/>
      <c r="AZ780" s="187"/>
      <c r="BA780" s="187"/>
      <c r="BB780" s="187"/>
      <c r="BC780" s="187"/>
      <c r="BD780" s="187"/>
      <c r="BE780" s="187"/>
      <c r="BF780" s="187"/>
      <c r="BG780" s="187"/>
      <c r="BH780" s="187"/>
      <c r="BI780" s="187"/>
      <c r="BJ780" s="187"/>
      <c r="BK780" s="187"/>
      <c r="BL780" s="187"/>
      <c r="BM780" s="187"/>
      <c r="BN780" s="187"/>
      <c r="BO780" s="187"/>
      <c r="BP780" s="187"/>
      <c r="BQ780" s="187"/>
      <c r="BR780" s="187"/>
      <c r="BS780" s="187"/>
      <c r="BT780" s="187"/>
      <c r="BU780" s="187"/>
      <c r="BV780" s="187"/>
      <c r="BW780" s="187"/>
      <c r="BX780" s="187"/>
      <c r="BY780" s="187"/>
      <c r="BZ780" s="187"/>
      <c r="CA780" s="187"/>
      <c r="CB780" s="187"/>
      <c r="CC780" s="187"/>
      <c r="CD780" s="187"/>
      <c r="CE780" s="187"/>
      <c r="CF780" s="187"/>
      <c r="CG780" s="187"/>
      <c r="CH780" s="187"/>
      <c r="CI780" s="187"/>
      <c r="CJ780" s="187"/>
      <c r="CK780" s="187"/>
      <c r="CL780" s="187"/>
      <c r="CM780" s="187"/>
      <c r="CN780" s="187"/>
      <c r="CO780" s="187"/>
      <c r="CP780" s="187"/>
      <c r="CQ780" s="187"/>
      <c r="CR780" s="187"/>
      <c r="CS780" s="187"/>
      <c r="CT780" s="187"/>
      <c r="CU780" s="187"/>
      <c r="CV780" s="187"/>
      <c r="CW780" s="187"/>
      <c r="CX780" s="187"/>
      <c r="CY780" s="187"/>
      <c r="CZ780" s="187"/>
      <c r="DA780" s="187"/>
      <c r="DB780" s="187"/>
      <c r="DC780" s="187"/>
      <c r="DD780" s="187"/>
      <c r="DE780" s="187"/>
      <c r="DF780" s="187"/>
      <c r="DG780" s="187"/>
      <c r="DH780" s="187"/>
      <c r="DI780" s="187"/>
      <c r="DJ780" s="187"/>
      <c r="DK780" s="187"/>
      <c r="DL780" s="187"/>
      <c r="DM780" s="187"/>
      <c r="DN780" s="187"/>
      <c r="DO780" s="187"/>
      <c r="DP780" s="187"/>
      <c r="DQ780" s="187"/>
      <c r="DR780" s="187"/>
      <c r="DS780" s="187"/>
      <c r="DT780" s="187"/>
      <c r="DU780" s="187"/>
      <c r="DV780" s="187"/>
      <c r="DW780" s="187"/>
      <c r="DX780" s="187"/>
      <c r="DY780" s="187"/>
      <c r="DZ780" s="187"/>
      <c r="EA780" s="187"/>
      <c r="EB780" s="187"/>
      <c r="EC780" s="187"/>
      <c r="ED780" s="187"/>
      <c r="EE780" s="187"/>
      <c r="EF780" s="187"/>
      <c r="EG780" s="187"/>
      <c r="EH780" s="187"/>
      <c r="EI780" s="187"/>
      <c r="EJ780" s="187"/>
      <c r="EK780" s="187"/>
      <c r="EL780" s="187"/>
      <c r="EM780" s="187"/>
      <c r="EN780" s="187"/>
      <c r="EO780" s="187"/>
      <c r="EP780" s="187"/>
      <c r="EQ780" s="187"/>
      <c r="ER780" s="187"/>
      <c r="ES780" s="187"/>
      <c r="ET780" s="187"/>
      <c r="EU780" s="187"/>
      <c r="EV780" s="187"/>
      <c r="EW780" s="187"/>
      <c r="EX780" s="187"/>
      <c r="EY780" s="187"/>
      <c r="EZ780" s="187"/>
      <c r="FA780" s="187"/>
      <c r="FB780" s="187"/>
      <c r="FC780" s="187"/>
      <c r="FD780" s="187"/>
      <c r="FE780" s="187"/>
      <c r="FF780" s="187"/>
      <c r="FG780" s="187"/>
      <c r="FH780" s="187"/>
      <c r="FI780" s="187"/>
      <c r="FJ780" s="187"/>
      <c r="FK780" s="187"/>
      <c r="FL780" s="187"/>
      <c r="FM780" s="187"/>
      <c r="FN780" s="187"/>
      <c r="FO780" s="187"/>
      <c r="FP780" s="187"/>
      <c r="FQ780" s="187"/>
      <c r="FR780" s="187"/>
      <c r="FS780" s="187"/>
      <c r="FT780" s="187"/>
      <c r="FU780" s="187"/>
      <c r="FV780" s="187"/>
      <c r="FW780" s="187"/>
      <c r="FX780" s="187"/>
      <c r="FY780" s="187"/>
      <c r="FZ780" s="187"/>
      <c r="GA780" s="187"/>
      <c r="GB780" s="187"/>
      <c r="GC780" s="187"/>
      <c r="GD780" s="187"/>
      <c r="GE780" s="187"/>
      <c r="GF780" s="187"/>
      <c r="GG780" s="187"/>
      <c r="GH780" s="187"/>
      <c r="GI780" s="187"/>
      <c r="GJ780" s="187"/>
      <c r="GK780" s="187"/>
      <c r="GL780" s="187"/>
      <c r="GM780" s="187"/>
      <c r="GN780" s="187"/>
      <c r="GO780" s="187"/>
      <c r="GP780" s="187"/>
      <c r="GQ780" s="187"/>
      <c r="GR780" s="187"/>
      <c r="GS780" s="187"/>
      <c r="GT780" s="187"/>
      <c r="GU780" s="187"/>
      <c r="GV780" s="187"/>
      <c r="GW780" s="187"/>
      <c r="GX780" s="187"/>
      <c r="GY780" s="187"/>
      <c r="GZ780" s="187"/>
      <c r="HA780" s="187"/>
      <c r="HB780" s="187"/>
      <c r="HC780" s="187"/>
      <c r="HD780" s="187"/>
      <c r="HE780" s="187"/>
      <c r="HF780" s="187"/>
      <c r="HG780" s="187"/>
      <c r="HH780" s="187"/>
      <c r="HI780" s="187"/>
      <c r="HJ780" s="187"/>
      <c r="HK780" s="187"/>
      <c r="HL780" s="187"/>
      <c r="HM780" s="187"/>
      <c r="HN780" s="187"/>
      <c r="HO780" s="187"/>
      <c r="HP780" s="187"/>
      <c r="HQ780" s="187"/>
      <c r="HR780" s="187"/>
      <c r="HS780" s="187"/>
      <c r="HT780" s="187"/>
      <c r="HU780" s="187"/>
      <c r="HV780" s="187"/>
      <c r="HW780" s="187"/>
      <c r="HX780" s="187"/>
      <c r="HY780" s="187"/>
      <c r="HZ780" s="187"/>
      <c r="IA780" s="187"/>
      <c r="IB780" s="187"/>
    </row>
    <row r="781" spans="1:236" ht="13.15" customHeight="1">
      <c r="A781" s="412"/>
      <c r="C781" s="446"/>
      <c r="D781" s="193"/>
      <c r="E781" s="187"/>
      <c r="F781" s="187"/>
      <c r="G781" s="187"/>
      <c r="H781" s="187"/>
      <c r="I781" s="187"/>
      <c r="J781" s="187"/>
      <c r="K781" s="187"/>
      <c r="L781" s="187"/>
      <c r="M781" s="447"/>
      <c r="AA781" s="187"/>
      <c r="AB781" s="187"/>
      <c r="AC781" s="187"/>
      <c r="AD781" s="187"/>
      <c r="AE781" s="187"/>
      <c r="AF781" s="187"/>
      <c r="AG781" s="187"/>
      <c r="AH781" s="187"/>
      <c r="AI781" s="187"/>
      <c r="AJ781" s="187"/>
      <c r="AK781" s="187"/>
      <c r="AL781" s="187"/>
      <c r="AM781" s="187"/>
      <c r="AN781" s="187"/>
      <c r="AO781" s="187"/>
      <c r="AP781" s="187"/>
      <c r="AQ781" s="187"/>
      <c r="AR781" s="187"/>
      <c r="AS781" s="187"/>
      <c r="AT781" s="187"/>
      <c r="AU781" s="187"/>
      <c r="AV781" s="187"/>
      <c r="AW781" s="187"/>
      <c r="AX781" s="187"/>
      <c r="AY781" s="187"/>
      <c r="AZ781" s="187"/>
      <c r="BA781" s="187"/>
      <c r="BB781" s="187"/>
      <c r="BC781" s="187"/>
      <c r="BD781" s="187"/>
      <c r="BE781" s="187"/>
      <c r="BF781" s="187"/>
      <c r="BG781" s="187"/>
      <c r="BH781" s="187"/>
      <c r="BI781" s="187"/>
      <c r="BJ781" s="187"/>
      <c r="BK781" s="187"/>
      <c r="BL781" s="187"/>
      <c r="BM781" s="187"/>
      <c r="BN781" s="187"/>
      <c r="BO781" s="187"/>
      <c r="BP781" s="187"/>
      <c r="BQ781" s="187"/>
      <c r="BR781" s="187"/>
      <c r="BS781" s="187"/>
      <c r="BT781" s="187"/>
      <c r="BU781" s="187"/>
      <c r="BV781" s="187"/>
      <c r="BW781" s="187"/>
      <c r="BX781" s="187"/>
      <c r="BY781" s="187"/>
      <c r="BZ781" s="187"/>
      <c r="CA781" s="187"/>
      <c r="CB781" s="187"/>
      <c r="CC781" s="187"/>
      <c r="CD781" s="187"/>
      <c r="CE781" s="187"/>
      <c r="CF781" s="187"/>
      <c r="CG781" s="187"/>
      <c r="CH781" s="187"/>
      <c r="CI781" s="187"/>
      <c r="CJ781" s="187"/>
      <c r="CK781" s="187"/>
      <c r="CL781" s="187"/>
      <c r="CM781" s="187"/>
      <c r="CN781" s="187"/>
      <c r="CO781" s="187"/>
      <c r="CP781" s="187"/>
      <c r="CQ781" s="187"/>
      <c r="CR781" s="187"/>
      <c r="CS781" s="187"/>
      <c r="CT781" s="187"/>
      <c r="CU781" s="187"/>
      <c r="CV781" s="187"/>
      <c r="CW781" s="187"/>
      <c r="CX781" s="187"/>
      <c r="CY781" s="187"/>
      <c r="CZ781" s="187"/>
      <c r="DA781" s="187"/>
      <c r="DB781" s="187"/>
      <c r="DC781" s="187"/>
      <c r="DD781" s="187"/>
      <c r="DE781" s="187"/>
      <c r="DF781" s="187"/>
      <c r="DG781" s="187"/>
      <c r="DH781" s="187"/>
      <c r="DI781" s="187"/>
      <c r="DJ781" s="187"/>
      <c r="DK781" s="187"/>
      <c r="DL781" s="187"/>
      <c r="DM781" s="187"/>
      <c r="DN781" s="187"/>
      <c r="DO781" s="187"/>
      <c r="DP781" s="187"/>
      <c r="DQ781" s="187"/>
      <c r="DR781" s="187"/>
      <c r="DS781" s="187"/>
      <c r="DT781" s="187"/>
      <c r="DU781" s="187"/>
      <c r="DV781" s="187"/>
      <c r="DW781" s="187"/>
      <c r="DX781" s="187"/>
      <c r="DY781" s="187"/>
      <c r="DZ781" s="187"/>
      <c r="EA781" s="187"/>
      <c r="EB781" s="187"/>
      <c r="EC781" s="187"/>
      <c r="ED781" s="187"/>
      <c r="EE781" s="187"/>
      <c r="EF781" s="187"/>
      <c r="EG781" s="187"/>
      <c r="EH781" s="187"/>
      <c r="EI781" s="187"/>
      <c r="EJ781" s="187"/>
      <c r="EK781" s="187"/>
      <c r="EL781" s="187"/>
      <c r="EM781" s="187"/>
      <c r="EN781" s="187"/>
      <c r="EO781" s="187"/>
      <c r="EP781" s="187"/>
      <c r="EQ781" s="187"/>
      <c r="ER781" s="187"/>
      <c r="ES781" s="187"/>
      <c r="ET781" s="187"/>
      <c r="EU781" s="187"/>
      <c r="EV781" s="187"/>
      <c r="EW781" s="187"/>
      <c r="EX781" s="187"/>
      <c r="EY781" s="187"/>
      <c r="EZ781" s="187"/>
      <c r="FA781" s="187"/>
      <c r="FB781" s="187"/>
      <c r="FC781" s="187"/>
      <c r="FD781" s="187"/>
      <c r="FE781" s="187"/>
      <c r="FF781" s="187"/>
      <c r="FG781" s="187"/>
      <c r="FH781" s="187"/>
      <c r="FI781" s="187"/>
      <c r="FJ781" s="187"/>
      <c r="FK781" s="187"/>
      <c r="FL781" s="187"/>
      <c r="FM781" s="187"/>
      <c r="FN781" s="187"/>
      <c r="FO781" s="187"/>
      <c r="FP781" s="187"/>
      <c r="FQ781" s="187"/>
      <c r="FR781" s="187"/>
      <c r="FS781" s="187"/>
      <c r="FT781" s="187"/>
      <c r="FU781" s="187"/>
      <c r="FV781" s="187"/>
      <c r="FW781" s="187"/>
      <c r="FX781" s="187"/>
      <c r="FY781" s="187"/>
      <c r="FZ781" s="187"/>
      <c r="GA781" s="187"/>
      <c r="GB781" s="187"/>
      <c r="GC781" s="187"/>
      <c r="GD781" s="187"/>
      <c r="GE781" s="187"/>
      <c r="GF781" s="187"/>
      <c r="GG781" s="187"/>
      <c r="GH781" s="187"/>
      <c r="GI781" s="187"/>
      <c r="GJ781" s="187"/>
      <c r="GK781" s="187"/>
      <c r="GL781" s="187"/>
      <c r="GM781" s="187"/>
      <c r="GN781" s="187"/>
      <c r="GO781" s="187"/>
      <c r="GP781" s="187"/>
      <c r="GQ781" s="187"/>
      <c r="GR781" s="187"/>
      <c r="GS781" s="187"/>
      <c r="GT781" s="187"/>
      <c r="GU781" s="187"/>
      <c r="GV781" s="187"/>
      <c r="GW781" s="187"/>
      <c r="GX781" s="187"/>
      <c r="GY781" s="187"/>
      <c r="GZ781" s="187"/>
      <c r="HA781" s="187"/>
      <c r="HB781" s="187"/>
      <c r="HC781" s="187"/>
      <c r="HD781" s="187"/>
      <c r="HE781" s="187"/>
      <c r="HF781" s="187"/>
      <c r="HG781" s="187"/>
      <c r="HH781" s="187"/>
      <c r="HI781" s="187"/>
      <c r="HJ781" s="187"/>
      <c r="HK781" s="187"/>
      <c r="HL781" s="187"/>
      <c r="HM781" s="187"/>
      <c r="HN781" s="187"/>
      <c r="HO781" s="187"/>
      <c r="HP781" s="187"/>
      <c r="HQ781" s="187"/>
      <c r="HR781" s="187"/>
      <c r="HS781" s="187"/>
      <c r="HT781" s="187"/>
      <c r="HU781" s="187"/>
      <c r="HV781" s="187"/>
      <c r="HW781" s="187"/>
      <c r="HX781" s="187"/>
      <c r="HY781" s="187"/>
      <c r="HZ781" s="187"/>
      <c r="IA781" s="187"/>
      <c r="IB781" s="187"/>
    </row>
    <row r="782" spans="1:236" ht="13.15" customHeight="1">
      <c r="A782" s="412"/>
      <c r="C782" s="446"/>
      <c r="D782" s="193"/>
      <c r="E782" s="187"/>
      <c r="F782" s="187"/>
      <c r="G782" s="187"/>
      <c r="H782" s="187"/>
      <c r="I782" s="187"/>
      <c r="J782" s="187"/>
      <c r="K782" s="187"/>
      <c r="L782" s="187"/>
      <c r="M782" s="447"/>
      <c r="AA782" s="187"/>
      <c r="AB782" s="187"/>
      <c r="AC782" s="187"/>
      <c r="AD782" s="187"/>
      <c r="AE782" s="187"/>
      <c r="AF782" s="187"/>
      <c r="AG782" s="187"/>
      <c r="AH782" s="187"/>
      <c r="AI782" s="187"/>
      <c r="AJ782" s="187"/>
      <c r="AK782" s="187"/>
      <c r="AL782" s="187"/>
      <c r="AM782" s="187"/>
      <c r="AN782" s="187"/>
      <c r="AO782" s="187"/>
      <c r="AP782" s="187"/>
      <c r="AQ782" s="187"/>
      <c r="AR782" s="187"/>
      <c r="AS782" s="187"/>
      <c r="AT782" s="187"/>
      <c r="AU782" s="187"/>
      <c r="AV782" s="187"/>
      <c r="AW782" s="187"/>
      <c r="AX782" s="187"/>
      <c r="AY782" s="187"/>
      <c r="AZ782" s="187"/>
      <c r="BA782" s="187"/>
      <c r="BB782" s="187"/>
      <c r="BC782" s="187"/>
      <c r="BD782" s="187"/>
      <c r="BE782" s="187"/>
      <c r="BF782" s="187"/>
      <c r="BG782" s="187"/>
      <c r="BH782" s="187"/>
      <c r="BI782" s="187"/>
      <c r="BJ782" s="187"/>
      <c r="BK782" s="187"/>
      <c r="BL782" s="187"/>
      <c r="BM782" s="187"/>
      <c r="BN782" s="187"/>
      <c r="BO782" s="187"/>
      <c r="BP782" s="187"/>
      <c r="BQ782" s="187"/>
      <c r="BR782" s="187"/>
      <c r="BS782" s="187"/>
      <c r="BT782" s="187"/>
      <c r="BU782" s="187"/>
      <c r="BV782" s="187"/>
      <c r="BW782" s="187"/>
      <c r="BX782" s="187"/>
      <c r="BY782" s="187"/>
      <c r="BZ782" s="187"/>
      <c r="CA782" s="187"/>
      <c r="CB782" s="187"/>
      <c r="CC782" s="187"/>
      <c r="CD782" s="187"/>
      <c r="CE782" s="187"/>
      <c r="CF782" s="187"/>
      <c r="CG782" s="187"/>
      <c r="CH782" s="187"/>
      <c r="CI782" s="187"/>
      <c r="CJ782" s="187"/>
      <c r="CK782" s="187"/>
      <c r="CL782" s="187"/>
      <c r="CM782" s="187"/>
      <c r="CN782" s="187"/>
      <c r="CO782" s="187"/>
      <c r="CP782" s="187"/>
      <c r="CQ782" s="187"/>
      <c r="CR782" s="187"/>
      <c r="CS782" s="187"/>
      <c r="CT782" s="187"/>
      <c r="CU782" s="187"/>
      <c r="CV782" s="187"/>
      <c r="CW782" s="187"/>
      <c r="CX782" s="187"/>
      <c r="CY782" s="187"/>
      <c r="CZ782" s="187"/>
      <c r="DA782" s="187"/>
      <c r="DB782" s="187"/>
      <c r="DC782" s="187"/>
      <c r="DD782" s="187"/>
      <c r="DE782" s="187"/>
      <c r="DF782" s="187"/>
      <c r="DG782" s="187"/>
      <c r="DH782" s="187"/>
      <c r="DI782" s="187"/>
      <c r="DJ782" s="187"/>
      <c r="DK782" s="187"/>
      <c r="DL782" s="187"/>
      <c r="DM782" s="187"/>
      <c r="DN782" s="187"/>
      <c r="DO782" s="187"/>
      <c r="DP782" s="187"/>
      <c r="DQ782" s="187"/>
      <c r="DR782" s="187"/>
      <c r="DS782" s="187"/>
      <c r="DT782" s="187"/>
      <c r="DU782" s="187"/>
      <c r="DV782" s="187"/>
      <c r="DW782" s="187"/>
      <c r="DX782" s="187"/>
      <c r="DY782" s="187"/>
      <c r="DZ782" s="187"/>
      <c r="EA782" s="187"/>
      <c r="EB782" s="187"/>
      <c r="EC782" s="187"/>
      <c r="ED782" s="187"/>
      <c r="EE782" s="187"/>
      <c r="EF782" s="187"/>
      <c r="EG782" s="187"/>
      <c r="EH782" s="187"/>
      <c r="EI782" s="187"/>
      <c r="EJ782" s="187"/>
      <c r="EK782" s="187"/>
      <c r="EL782" s="187"/>
      <c r="EM782" s="187"/>
      <c r="EN782" s="187"/>
      <c r="EO782" s="187"/>
      <c r="EP782" s="187"/>
      <c r="EQ782" s="187"/>
      <c r="ER782" s="187"/>
      <c r="ES782" s="187"/>
      <c r="ET782" s="187"/>
      <c r="EU782" s="187"/>
      <c r="EV782" s="187"/>
      <c r="EW782" s="187"/>
      <c r="EX782" s="187"/>
      <c r="EY782" s="187"/>
      <c r="EZ782" s="187"/>
      <c r="FA782" s="187"/>
      <c r="FB782" s="187"/>
      <c r="FC782" s="187"/>
      <c r="FD782" s="187"/>
      <c r="FE782" s="187"/>
      <c r="FF782" s="187"/>
      <c r="FG782" s="187"/>
      <c r="FH782" s="187"/>
      <c r="FI782" s="187"/>
      <c r="FJ782" s="187"/>
      <c r="FK782" s="187"/>
      <c r="FL782" s="187"/>
      <c r="FM782" s="187"/>
      <c r="FN782" s="187"/>
      <c r="FO782" s="187"/>
      <c r="FP782" s="187"/>
      <c r="FQ782" s="187"/>
      <c r="FR782" s="187"/>
      <c r="FS782" s="187"/>
      <c r="FT782" s="187"/>
      <c r="FU782" s="187"/>
      <c r="FV782" s="187"/>
      <c r="FW782" s="187"/>
      <c r="FX782" s="187"/>
      <c r="FY782" s="187"/>
      <c r="FZ782" s="187"/>
      <c r="GA782" s="187"/>
      <c r="GB782" s="187"/>
      <c r="GC782" s="187"/>
      <c r="GD782" s="187"/>
      <c r="GE782" s="187"/>
      <c r="GF782" s="187"/>
      <c r="GG782" s="187"/>
      <c r="GH782" s="187"/>
      <c r="GI782" s="187"/>
      <c r="GJ782" s="187"/>
      <c r="GK782" s="187"/>
      <c r="GL782" s="187"/>
      <c r="GM782" s="187"/>
      <c r="GN782" s="187"/>
      <c r="GO782" s="187"/>
      <c r="GP782" s="187"/>
      <c r="GQ782" s="187"/>
      <c r="GR782" s="187"/>
      <c r="GS782" s="187"/>
      <c r="GT782" s="187"/>
      <c r="GU782" s="187"/>
      <c r="GV782" s="187"/>
      <c r="GW782" s="187"/>
      <c r="GX782" s="187"/>
      <c r="GY782" s="187"/>
      <c r="GZ782" s="187"/>
      <c r="HA782" s="187"/>
      <c r="HB782" s="187"/>
      <c r="HC782" s="187"/>
      <c r="HD782" s="187"/>
      <c r="HE782" s="187"/>
      <c r="HF782" s="187"/>
      <c r="HG782" s="187"/>
      <c r="HH782" s="187"/>
      <c r="HI782" s="187"/>
      <c r="HJ782" s="187"/>
      <c r="HK782" s="187"/>
      <c r="HL782" s="187"/>
      <c r="HM782" s="187"/>
      <c r="HN782" s="187"/>
      <c r="HO782" s="187"/>
      <c r="HP782" s="187"/>
      <c r="HQ782" s="187"/>
      <c r="HR782" s="187"/>
      <c r="HS782" s="187"/>
      <c r="HT782" s="187"/>
      <c r="HU782" s="187"/>
      <c r="HV782" s="187"/>
      <c r="HW782" s="187"/>
      <c r="HX782" s="187"/>
      <c r="HY782" s="187"/>
      <c r="HZ782" s="187"/>
      <c r="IA782" s="187"/>
      <c r="IB782" s="187"/>
    </row>
    <row r="783" spans="1:236" ht="13.15" customHeight="1">
      <c r="A783" s="412"/>
      <c r="C783" s="446"/>
      <c r="D783" s="193"/>
      <c r="E783" s="187"/>
      <c r="F783" s="187"/>
      <c r="G783" s="187"/>
      <c r="H783" s="187"/>
      <c r="I783" s="187"/>
      <c r="J783" s="187"/>
      <c r="K783" s="187"/>
      <c r="L783" s="187"/>
      <c r="M783" s="447"/>
      <c r="AA783" s="187"/>
      <c r="AB783" s="187"/>
      <c r="AC783" s="187"/>
      <c r="AD783" s="187"/>
      <c r="AE783" s="187"/>
      <c r="AF783" s="187"/>
      <c r="AG783" s="187"/>
      <c r="AH783" s="187"/>
      <c r="AI783" s="187"/>
      <c r="AJ783" s="187"/>
      <c r="AK783" s="187"/>
      <c r="AL783" s="187"/>
      <c r="AM783" s="187"/>
      <c r="AN783" s="187"/>
      <c r="AO783" s="187"/>
      <c r="AP783" s="187"/>
      <c r="AQ783" s="187"/>
      <c r="AR783" s="187"/>
      <c r="AS783" s="187"/>
      <c r="AT783" s="187"/>
      <c r="AU783" s="187"/>
      <c r="AV783" s="187"/>
      <c r="AW783" s="187"/>
      <c r="AX783" s="187"/>
      <c r="AY783" s="187"/>
      <c r="AZ783" s="187"/>
      <c r="BA783" s="187"/>
      <c r="BB783" s="187"/>
      <c r="BC783" s="187"/>
      <c r="BD783" s="187"/>
      <c r="BE783" s="187"/>
      <c r="BF783" s="187"/>
      <c r="BG783" s="187"/>
      <c r="BH783" s="187"/>
      <c r="BI783" s="187"/>
      <c r="BJ783" s="187"/>
      <c r="BK783" s="187"/>
      <c r="BL783" s="187"/>
      <c r="BM783" s="187"/>
      <c r="BN783" s="187"/>
      <c r="BO783" s="187"/>
      <c r="BP783" s="187"/>
      <c r="BQ783" s="187"/>
      <c r="BR783" s="187"/>
      <c r="BS783" s="187"/>
      <c r="BT783" s="187"/>
      <c r="BU783" s="187"/>
      <c r="BV783" s="187"/>
      <c r="BW783" s="187"/>
      <c r="BX783" s="187"/>
      <c r="BY783" s="187"/>
      <c r="BZ783" s="187"/>
      <c r="CA783" s="187"/>
      <c r="CB783" s="187"/>
      <c r="CC783" s="187"/>
      <c r="CD783" s="187"/>
      <c r="CE783" s="187"/>
      <c r="CF783" s="187"/>
      <c r="CG783" s="187"/>
      <c r="CH783" s="187"/>
      <c r="CI783" s="187"/>
      <c r="CJ783" s="187"/>
      <c r="CK783" s="187"/>
      <c r="CL783" s="187"/>
      <c r="CM783" s="187"/>
      <c r="CN783" s="187"/>
      <c r="CO783" s="187"/>
      <c r="CP783" s="187"/>
      <c r="CQ783" s="187"/>
      <c r="CR783" s="187"/>
      <c r="CS783" s="187"/>
      <c r="CT783" s="187"/>
      <c r="CU783" s="187"/>
      <c r="CV783" s="187"/>
      <c r="CW783" s="187"/>
      <c r="CX783" s="187"/>
      <c r="CY783" s="187"/>
      <c r="CZ783" s="187"/>
      <c r="DA783" s="187"/>
      <c r="DB783" s="187"/>
      <c r="DC783" s="187"/>
      <c r="DD783" s="187"/>
      <c r="DE783" s="187"/>
      <c r="DF783" s="187"/>
      <c r="DG783" s="187"/>
      <c r="DH783" s="187"/>
      <c r="DI783" s="187"/>
      <c r="DJ783" s="187"/>
      <c r="DK783" s="187"/>
      <c r="DL783" s="187"/>
      <c r="DM783" s="187"/>
      <c r="DN783" s="187"/>
      <c r="DO783" s="187"/>
      <c r="DP783" s="187"/>
      <c r="DQ783" s="187"/>
      <c r="DR783" s="187"/>
      <c r="DS783" s="187"/>
      <c r="DT783" s="187"/>
      <c r="DU783" s="187"/>
      <c r="DV783" s="187"/>
      <c r="DW783" s="187"/>
      <c r="DX783" s="187"/>
      <c r="DY783" s="187"/>
      <c r="DZ783" s="187"/>
      <c r="EA783" s="187"/>
      <c r="EB783" s="187"/>
      <c r="EC783" s="187"/>
      <c r="ED783" s="187"/>
      <c r="EE783" s="187"/>
      <c r="EF783" s="187"/>
      <c r="EG783" s="187"/>
      <c r="EH783" s="187"/>
      <c r="EI783" s="187"/>
      <c r="EJ783" s="187"/>
      <c r="EK783" s="187"/>
      <c r="EL783" s="187"/>
      <c r="EM783" s="187"/>
      <c r="EN783" s="187"/>
      <c r="EO783" s="187"/>
      <c r="EP783" s="187"/>
      <c r="EQ783" s="187"/>
      <c r="ER783" s="187"/>
      <c r="ES783" s="187"/>
      <c r="ET783" s="187"/>
      <c r="EU783" s="187"/>
      <c r="EV783" s="187"/>
      <c r="EW783" s="187"/>
      <c r="EX783" s="187"/>
      <c r="EY783" s="187"/>
      <c r="EZ783" s="187"/>
      <c r="FA783" s="187"/>
      <c r="FB783" s="187"/>
      <c r="FC783" s="187"/>
      <c r="FD783" s="187"/>
      <c r="FE783" s="187"/>
      <c r="FF783" s="187"/>
      <c r="FG783" s="187"/>
      <c r="FH783" s="187"/>
      <c r="FI783" s="187"/>
      <c r="FJ783" s="187"/>
      <c r="FK783" s="187"/>
      <c r="FL783" s="187"/>
      <c r="FM783" s="187"/>
      <c r="FN783" s="187"/>
      <c r="FO783" s="187"/>
      <c r="FP783" s="187"/>
      <c r="FQ783" s="187"/>
      <c r="FR783" s="187"/>
      <c r="FS783" s="187"/>
      <c r="FT783" s="187"/>
      <c r="FU783" s="187"/>
      <c r="FV783" s="187"/>
      <c r="FW783" s="187"/>
      <c r="FX783" s="187"/>
      <c r="FY783" s="187"/>
      <c r="FZ783" s="187"/>
      <c r="GA783" s="187"/>
      <c r="GB783" s="187"/>
      <c r="GC783" s="187"/>
      <c r="GD783" s="187"/>
      <c r="GE783" s="187"/>
      <c r="GF783" s="187"/>
      <c r="GG783" s="187"/>
      <c r="GH783" s="187"/>
      <c r="GI783" s="187"/>
      <c r="GJ783" s="187"/>
      <c r="GK783" s="187"/>
      <c r="GL783" s="187"/>
      <c r="GM783" s="187"/>
      <c r="GN783" s="187"/>
      <c r="GO783" s="187"/>
      <c r="GP783" s="187"/>
      <c r="GQ783" s="187"/>
      <c r="GR783" s="187"/>
      <c r="GS783" s="187"/>
      <c r="GT783" s="187"/>
      <c r="GU783" s="187"/>
      <c r="GV783" s="187"/>
      <c r="GW783" s="187"/>
      <c r="GX783" s="187"/>
      <c r="GY783" s="187"/>
      <c r="GZ783" s="187"/>
      <c r="HA783" s="187"/>
      <c r="HB783" s="187"/>
      <c r="HC783" s="187"/>
      <c r="HD783" s="187"/>
      <c r="HE783" s="187"/>
      <c r="HF783" s="187"/>
      <c r="HG783" s="187"/>
      <c r="HH783" s="187"/>
      <c r="HI783" s="187"/>
      <c r="HJ783" s="187"/>
      <c r="HK783" s="187"/>
      <c r="HL783" s="187"/>
      <c r="HM783" s="187"/>
      <c r="HN783" s="187"/>
      <c r="HO783" s="187"/>
      <c r="HP783" s="187"/>
      <c r="HQ783" s="187"/>
      <c r="HR783" s="187"/>
      <c r="HS783" s="187"/>
      <c r="HT783" s="187"/>
      <c r="HU783" s="187"/>
      <c r="HV783" s="187"/>
      <c r="HW783" s="187"/>
      <c r="HX783" s="187"/>
      <c r="HY783" s="187"/>
      <c r="HZ783" s="187"/>
      <c r="IA783" s="187"/>
      <c r="IB783" s="187"/>
    </row>
    <row r="784" spans="1:236" ht="13.15" customHeight="1">
      <c r="A784" s="412"/>
      <c r="C784" s="446"/>
      <c r="D784" s="193"/>
      <c r="E784" s="187"/>
      <c r="F784" s="187"/>
      <c r="G784" s="187"/>
      <c r="H784" s="187"/>
      <c r="I784" s="187"/>
      <c r="J784" s="187"/>
      <c r="K784" s="187"/>
      <c r="L784" s="187"/>
      <c r="M784" s="447"/>
      <c r="AA784" s="187"/>
      <c r="AB784" s="187"/>
      <c r="AC784" s="187"/>
      <c r="AD784" s="187"/>
      <c r="AE784" s="187"/>
      <c r="AF784" s="187"/>
      <c r="AG784" s="187"/>
      <c r="AH784" s="187"/>
      <c r="AI784" s="187"/>
      <c r="AJ784" s="187"/>
      <c r="AK784" s="187"/>
      <c r="AL784" s="187"/>
      <c r="AM784" s="187"/>
      <c r="AN784" s="187"/>
      <c r="AO784" s="187"/>
      <c r="AP784" s="187"/>
      <c r="AQ784" s="187"/>
      <c r="AR784" s="187"/>
      <c r="AS784" s="187"/>
      <c r="AT784" s="187"/>
      <c r="AU784" s="187"/>
      <c r="AV784" s="187"/>
      <c r="AW784" s="187"/>
      <c r="AX784" s="187"/>
      <c r="AY784" s="187"/>
      <c r="AZ784" s="187"/>
      <c r="BA784" s="187"/>
      <c r="BB784" s="187"/>
      <c r="BC784" s="187"/>
      <c r="BD784" s="187"/>
      <c r="BE784" s="187"/>
      <c r="BF784" s="187"/>
      <c r="BG784" s="187"/>
      <c r="BH784" s="187"/>
      <c r="BI784" s="187"/>
      <c r="BJ784" s="187"/>
      <c r="BK784" s="187"/>
      <c r="BL784" s="187"/>
      <c r="BM784" s="187"/>
      <c r="BN784" s="187"/>
      <c r="BO784" s="187"/>
      <c r="BP784" s="187"/>
      <c r="BQ784" s="187"/>
      <c r="BR784" s="187"/>
      <c r="BS784" s="187"/>
      <c r="BT784" s="187"/>
      <c r="BU784" s="187"/>
      <c r="BV784" s="187"/>
      <c r="BW784" s="187"/>
      <c r="BX784" s="187"/>
      <c r="BY784" s="187"/>
      <c r="BZ784" s="187"/>
      <c r="CA784" s="187"/>
      <c r="CB784" s="187"/>
      <c r="CC784" s="187"/>
      <c r="CD784" s="187"/>
      <c r="CE784" s="187"/>
      <c r="CF784" s="187"/>
      <c r="CG784" s="187"/>
      <c r="CH784" s="187"/>
      <c r="CI784" s="187"/>
      <c r="CJ784" s="187"/>
      <c r="CK784" s="187"/>
      <c r="CL784" s="187"/>
      <c r="CM784" s="187"/>
      <c r="CN784" s="187"/>
      <c r="CO784" s="187"/>
      <c r="CP784" s="187"/>
      <c r="CQ784" s="187"/>
      <c r="CR784" s="187"/>
      <c r="CS784" s="187"/>
      <c r="CT784" s="187"/>
      <c r="CU784" s="187"/>
      <c r="CV784" s="187"/>
      <c r="CW784" s="187"/>
      <c r="CX784" s="187"/>
      <c r="CY784" s="187"/>
      <c r="CZ784" s="187"/>
      <c r="DA784" s="187"/>
      <c r="DB784" s="187"/>
      <c r="DC784" s="187"/>
      <c r="DD784" s="187"/>
      <c r="DE784" s="187"/>
      <c r="DF784" s="187"/>
      <c r="DG784" s="187"/>
      <c r="DH784" s="187"/>
      <c r="DI784" s="187"/>
      <c r="DJ784" s="187"/>
      <c r="DK784" s="187"/>
      <c r="DL784" s="187"/>
      <c r="DM784" s="187"/>
      <c r="DN784" s="187"/>
      <c r="DO784" s="187"/>
      <c r="DP784" s="187"/>
      <c r="DQ784" s="187"/>
      <c r="DR784" s="187"/>
      <c r="DS784" s="187"/>
      <c r="DT784" s="187"/>
      <c r="DU784" s="187"/>
      <c r="DV784" s="187"/>
      <c r="DW784" s="187"/>
      <c r="DX784" s="187"/>
      <c r="DY784" s="187"/>
      <c r="DZ784" s="187"/>
      <c r="EA784" s="187"/>
      <c r="EB784" s="187"/>
      <c r="EC784" s="187"/>
      <c r="ED784" s="187"/>
      <c r="EE784" s="187"/>
      <c r="EF784" s="187"/>
      <c r="EG784" s="187"/>
      <c r="EH784" s="187"/>
      <c r="EI784" s="187"/>
      <c r="EJ784" s="187"/>
      <c r="EK784" s="187"/>
      <c r="EL784" s="187"/>
      <c r="EM784" s="187"/>
      <c r="EN784" s="187"/>
      <c r="EO784" s="187"/>
      <c r="EP784" s="187"/>
      <c r="EQ784" s="187"/>
      <c r="ER784" s="187"/>
      <c r="ES784" s="187"/>
      <c r="ET784" s="187"/>
      <c r="EU784" s="187"/>
      <c r="EV784" s="187"/>
      <c r="EW784" s="187"/>
      <c r="EX784" s="187"/>
      <c r="EY784" s="187"/>
      <c r="EZ784" s="187"/>
      <c r="FA784" s="187"/>
      <c r="FB784" s="187"/>
      <c r="FC784" s="187"/>
      <c r="FD784" s="187"/>
      <c r="FE784" s="187"/>
      <c r="FF784" s="187"/>
      <c r="FG784" s="187"/>
      <c r="FH784" s="187"/>
      <c r="FI784" s="187"/>
      <c r="FJ784" s="187"/>
      <c r="FK784" s="187"/>
      <c r="FL784" s="187"/>
      <c r="FM784" s="187"/>
      <c r="FN784" s="187"/>
      <c r="FO784" s="187"/>
      <c r="FP784" s="187"/>
      <c r="FQ784" s="187"/>
      <c r="FR784" s="187"/>
      <c r="FS784" s="187"/>
      <c r="FT784" s="187"/>
      <c r="FU784" s="187"/>
      <c r="FV784" s="187"/>
      <c r="FW784" s="187"/>
      <c r="FX784" s="187"/>
      <c r="FY784" s="187"/>
      <c r="FZ784" s="187"/>
      <c r="GA784" s="187"/>
      <c r="GB784" s="187"/>
      <c r="GC784" s="187"/>
      <c r="GD784" s="187"/>
      <c r="GE784" s="187"/>
      <c r="GF784" s="187"/>
      <c r="GG784" s="187"/>
      <c r="GH784" s="187"/>
      <c r="GI784" s="187"/>
      <c r="GJ784" s="187"/>
      <c r="GK784" s="187"/>
      <c r="GL784" s="187"/>
      <c r="GM784" s="187"/>
      <c r="GN784" s="187"/>
      <c r="GO784" s="187"/>
      <c r="GP784" s="187"/>
      <c r="GQ784" s="187"/>
      <c r="GR784" s="187"/>
      <c r="GS784" s="187"/>
      <c r="GT784" s="187"/>
      <c r="GU784" s="187"/>
      <c r="GV784" s="187"/>
      <c r="GW784" s="187"/>
      <c r="GX784" s="187"/>
      <c r="GY784" s="187"/>
      <c r="GZ784" s="187"/>
      <c r="HA784" s="187"/>
      <c r="HB784" s="187"/>
      <c r="HC784" s="187"/>
      <c r="HD784" s="187"/>
      <c r="HE784" s="187"/>
      <c r="HF784" s="187"/>
      <c r="HG784" s="187"/>
      <c r="HH784" s="187"/>
      <c r="HI784" s="187"/>
      <c r="HJ784" s="187"/>
      <c r="HK784" s="187"/>
      <c r="HL784" s="187"/>
      <c r="HM784" s="187"/>
      <c r="HN784" s="187"/>
      <c r="HO784" s="187"/>
      <c r="HP784" s="187"/>
      <c r="HQ784" s="187"/>
      <c r="HR784" s="187"/>
      <c r="HS784" s="187"/>
      <c r="HT784" s="187"/>
      <c r="HU784" s="187"/>
      <c r="HV784" s="187"/>
      <c r="HW784" s="187"/>
      <c r="HX784" s="187"/>
      <c r="HY784" s="187"/>
      <c r="HZ784" s="187"/>
      <c r="IA784" s="187"/>
      <c r="IB784" s="187"/>
    </row>
    <row r="785" spans="1:236" ht="13.15" customHeight="1">
      <c r="A785" s="412"/>
      <c r="C785" s="446"/>
      <c r="D785" s="193"/>
      <c r="E785" s="187"/>
      <c r="F785" s="187"/>
      <c r="G785" s="187"/>
      <c r="H785" s="187"/>
      <c r="I785" s="187"/>
      <c r="J785" s="187"/>
      <c r="K785" s="187"/>
      <c r="L785" s="187"/>
      <c r="M785" s="447"/>
      <c r="AA785" s="187"/>
      <c r="AB785" s="187"/>
      <c r="AC785" s="187"/>
      <c r="AD785" s="187"/>
      <c r="AE785" s="187"/>
      <c r="AF785" s="187"/>
      <c r="AG785" s="187"/>
      <c r="AH785" s="187"/>
      <c r="AI785" s="187"/>
      <c r="AJ785" s="187"/>
      <c r="AK785" s="187"/>
      <c r="AL785" s="187"/>
      <c r="AM785" s="187"/>
      <c r="AN785" s="187"/>
      <c r="AO785" s="187"/>
      <c r="AP785" s="187"/>
      <c r="AQ785" s="187"/>
      <c r="AR785" s="187"/>
      <c r="AS785" s="187"/>
      <c r="AT785" s="187"/>
      <c r="AU785" s="187"/>
      <c r="AV785" s="187"/>
      <c r="AW785" s="187"/>
      <c r="AX785" s="187"/>
      <c r="AY785" s="187"/>
      <c r="AZ785" s="187"/>
      <c r="BA785" s="187"/>
      <c r="BB785" s="187"/>
      <c r="BC785" s="187"/>
      <c r="BD785" s="187"/>
      <c r="BE785" s="187"/>
      <c r="BF785" s="187"/>
      <c r="BG785" s="187"/>
      <c r="BH785" s="187"/>
      <c r="BI785" s="187"/>
      <c r="BJ785" s="187"/>
      <c r="BK785" s="187"/>
      <c r="BL785" s="187"/>
      <c r="BM785" s="187"/>
      <c r="BN785" s="187"/>
      <c r="BO785" s="187"/>
      <c r="BP785" s="187"/>
      <c r="BQ785" s="187"/>
      <c r="BR785" s="187"/>
      <c r="BS785" s="187"/>
      <c r="BT785" s="187"/>
      <c r="BU785" s="187"/>
      <c r="BV785" s="187"/>
      <c r="BW785" s="187"/>
      <c r="BX785" s="187"/>
      <c r="BY785" s="187"/>
      <c r="BZ785" s="187"/>
      <c r="CA785" s="187"/>
      <c r="CB785" s="187"/>
      <c r="CC785" s="187"/>
      <c r="CD785" s="187"/>
      <c r="CE785" s="187"/>
      <c r="CF785" s="187"/>
      <c r="CG785" s="187"/>
      <c r="CH785" s="187"/>
      <c r="CI785" s="187"/>
      <c r="CJ785" s="187"/>
      <c r="CK785" s="187"/>
      <c r="CL785" s="187"/>
      <c r="CM785" s="187"/>
      <c r="CN785" s="187"/>
      <c r="CO785" s="187"/>
      <c r="CP785" s="187"/>
      <c r="CQ785" s="187"/>
      <c r="CR785" s="187"/>
      <c r="CS785" s="187"/>
      <c r="CT785" s="187"/>
      <c r="CU785" s="187"/>
      <c r="CV785" s="187"/>
      <c r="CW785" s="187"/>
      <c r="CX785" s="187"/>
      <c r="CY785" s="187"/>
      <c r="CZ785" s="187"/>
      <c r="DA785" s="187"/>
      <c r="DB785" s="187"/>
      <c r="DC785" s="187"/>
      <c r="DD785" s="187"/>
      <c r="DE785" s="187"/>
      <c r="DF785" s="187"/>
      <c r="DG785" s="187"/>
      <c r="DH785" s="187"/>
      <c r="DI785" s="187"/>
      <c r="DJ785" s="187"/>
      <c r="DK785" s="187"/>
      <c r="DL785" s="187"/>
      <c r="DM785" s="187"/>
      <c r="DN785" s="187"/>
      <c r="DO785" s="187"/>
      <c r="DP785" s="187"/>
      <c r="DQ785" s="187"/>
      <c r="DR785" s="187"/>
      <c r="DS785" s="187"/>
      <c r="DT785" s="187"/>
      <c r="DU785" s="187"/>
      <c r="DV785" s="187"/>
      <c r="DW785" s="187"/>
      <c r="DX785" s="187"/>
      <c r="DY785" s="187"/>
      <c r="DZ785" s="187"/>
      <c r="EA785" s="187"/>
      <c r="EB785" s="187"/>
      <c r="EC785" s="187"/>
      <c r="ED785" s="187"/>
      <c r="EE785" s="187"/>
      <c r="EF785" s="187"/>
      <c r="EG785" s="187"/>
      <c r="EH785" s="187"/>
      <c r="EI785" s="187"/>
      <c r="EJ785" s="187"/>
      <c r="EK785" s="187"/>
      <c r="EL785" s="187"/>
      <c r="EM785" s="187"/>
      <c r="EN785" s="187"/>
      <c r="EO785" s="187"/>
      <c r="EP785" s="187"/>
      <c r="EQ785" s="187"/>
      <c r="ER785" s="187"/>
      <c r="ES785" s="187"/>
      <c r="ET785" s="187"/>
      <c r="EU785" s="187"/>
      <c r="EV785" s="187"/>
      <c r="EW785" s="187"/>
      <c r="EX785" s="187"/>
      <c r="EY785" s="187"/>
      <c r="EZ785" s="187"/>
      <c r="FA785" s="187"/>
      <c r="FB785" s="187"/>
      <c r="FC785" s="187"/>
      <c r="FD785" s="187"/>
      <c r="FE785" s="187"/>
      <c r="FF785" s="187"/>
      <c r="FG785" s="187"/>
      <c r="FH785" s="187"/>
      <c r="FI785" s="187"/>
      <c r="FJ785" s="187"/>
      <c r="FK785" s="187"/>
      <c r="FL785" s="187"/>
      <c r="FM785" s="187"/>
      <c r="FN785" s="187"/>
      <c r="FO785" s="187"/>
      <c r="FP785" s="187"/>
      <c r="FQ785" s="187"/>
      <c r="FR785" s="187"/>
      <c r="FS785" s="187"/>
      <c r="FT785" s="187"/>
      <c r="FU785" s="187"/>
      <c r="FV785" s="187"/>
      <c r="FW785" s="187"/>
      <c r="FX785" s="187"/>
      <c r="FY785" s="187"/>
      <c r="FZ785" s="187"/>
      <c r="GA785" s="187"/>
      <c r="GB785" s="187"/>
      <c r="GC785" s="187"/>
      <c r="GD785" s="187"/>
      <c r="GE785" s="187"/>
      <c r="GF785" s="187"/>
      <c r="GG785" s="187"/>
      <c r="GH785" s="187"/>
      <c r="GI785" s="187"/>
      <c r="GJ785" s="187"/>
      <c r="GK785" s="187"/>
      <c r="GL785" s="187"/>
      <c r="GM785" s="187"/>
      <c r="GN785" s="187"/>
      <c r="GO785" s="187"/>
      <c r="GP785" s="187"/>
      <c r="GQ785" s="187"/>
      <c r="GR785" s="187"/>
      <c r="GS785" s="187"/>
      <c r="GT785" s="187"/>
      <c r="GU785" s="187"/>
      <c r="GV785" s="187"/>
      <c r="GW785" s="187"/>
      <c r="GX785" s="187"/>
      <c r="GY785" s="187"/>
      <c r="GZ785" s="187"/>
      <c r="HA785" s="187"/>
      <c r="HB785" s="187"/>
      <c r="HC785" s="187"/>
      <c r="HD785" s="187"/>
      <c r="HE785" s="187"/>
      <c r="HF785" s="187"/>
      <c r="HG785" s="187"/>
      <c r="HH785" s="187"/>
      <c r="HI785" s="187"/>
      <c r="HJ785" s="187"/>
      <c r="HK785" s="187"/>
      <c r="HL785" s="187"/>
      <c r="HM785" s="187"/>
      <c r="HN785" s="187"/>
      <c r="HO785" s="187"/>
      <c r="HP785" s="187"/>
      <c r="HQ785" s="187"/>
      <c r="HR785" s="187"/>
      <c r="HS785" s="187"/>
      <c r="HT785" s="187"/>
      <c r="HU785" s="187"/>
      <c r="HV785" s="187"/>
      <c r="HW785" s="187"/>
      <c r="HX785" s="187"/>
      <c r="HY785" s="187"/>
      <c r="HZ785" s="187"/>
      <c r="IA785" s="187"/>
      <c r="IB785" s="187"/>
    </row>
    <row r="786" spans="1:236" ht="13.15" customHeight="1">
      <c r="A786" s="412"/>
      <c r="C786" s="446"/>
      <c r="D786" s="193"/>
      <c r="E786" s="187"/>
      <c r="F786" s="187"/>
      <c r="G786" s="187"/>
      <c r="H786" s="187"/>
      <c r="I786" s="187"/>
      <c r="J786" s="187"/>
      <c r="K786" s="187"/>
      <c r="L786" s="187"/>
      <c r="M786" s="447"/>
      <c r="AA786" s="187"/>
      <c r="AB786" s="187"/>
      <c r="AC786" s="187"/>
      <c r="AD786" s="187"/>
      <c r="AE786" s="187"/>
      <c r="AF786" s="187"/>
      <c r="AG786" s="187"/>
      <c r="AH786" s="187"/>
      <c r="AI786" s="187"/>
      <c r="AJ786" s="187"/>
      <c r="AK786" s="187"/>
      <c r="AL786" s="187"/>
      <c r="AM786" s="187"/>
      <c r="AN786" s="187"/>
      <c r="AO786" s="187"/>
      <c r="AP786" s="187"/>
      <c r="AQ786" s="187"/>
      <c r="AR786" s="187"/>
      <c r="AS786" s="187"/>
      <c r="AT786" s="187"/>
      <c r="AU786" s="187"/>
      <c r="AV786" s="187"/>
      <c r="AW786" s="187"/>
      <c r="AX786" s="187"/>
      <c r="AY786" s="187"/>
      <c r="AZ786" s="187"/>
      <c r="BA786" s="187"/>
      <c r="BB786" s="187"/>
      <c r="BC786" s="187"/>
      <c r="BD786" s="187"/>
      <c r="BE786" s="187"/>
      <c r="BF786" s="187"/>
      <c r="BG786" s="187"/>
      <c r="BH786" s="187"/>
      <c r="BI786" s="187"/>
      <c r="BJ786" s="187"/>
      <c r="BK786" s="187"/>
      <c r="BL786" s="187"/>
      <c r="BM786" s="187"/>
      <c r="BN786" s="187"/>
      <c r="BO786" s="187"/>
      <c r="BP786" s="187"/>
      <c r="BQ786" s="187"/>
      <c r="BR786" s="187"/>
      <c r="BS786" s="187"/>
      <c r="BT786" s="187"/>
      <c r="BU786" s="187"/>
      <c r="BV786" s="187"/>
      <c r="BW786" s="187"/>
      <c r="BX786" s="187"/>
      <c r="BY786" s="187"/>
      <c r="BZ786" s="187"/>
      <c r="CA786" s="187"/>
      <c r="CB786" s="187"/>
      <c r="CC786" s="187"/>
      <c r="CD786" s="187"/>
      <c r="CE786" s="187"/>
      <c r="CF786" s="187"/>
      <c r="CG786" s="187"/>
      <c r="CH786" s="187"/>
      <c r="CI786" s="187"/>
      <c r="CJ786" s="187"/>
      <c r="CK786" s="187"/>
      <c r="CL786" s="187"/>
      <c r="CM786" s="187"/>
      <c r="CN786" s="187"/>
      <c r="CO786" s="187"/>
      <c r="CP786" s="187"/>
      <c r="CQ786" s="187"/>
      <c r="CR786" s="187"/>
      <c r="CS786" s="187"/>
      <c r="CT786" s="187"/>
      <c r="CU786" s="187"/>
      <c r="CV786" s="187"/>
      <c r="CW786" s="187"/>
      <c r="CX786" s="187"/>
      <c r="CY786" s="187"/>
      <c r="CZ786" s="187"/>
      <c r="DA786" s="187"/>
      <c r="DB786" s="187"/>
      <c r="DC786" s="187"/>
      <c r="DD786" s="187"/>
      <c r="DE786" s="187"/>
      <c r="DF786" s="187"/>
      <c r="DG786" s="187"/>
      <c r="DH786" s="187"/>
      <c r="DI786" s="187"/>
      <c r="DJ786" s="187"/>
      <c r="DK786" s="187"/>
      <c r="DL786" s="187"/>
      <c r="DM786" s="187"/>
      <c r="DN786" s="187"/>
      <c r="DO786" s="187"/>
      <c r="DP786" s="187"/>
      <c r="DQ786" s="187"/>
      <c r="DR786" s="187"/>
      <c r="DS786" s="187"/>
      <c r="DT786" s="187"/>
      <c r="DU786" s="187"/>
      <c r="DV786" s="187"/>
      <c r="DW786" s="187"/>
      <c r="DX786" s="187"/>
      <c r="DY786" s="187"/>
      <c r="DZ786" s="187"/>
      <c r="EA786" s="187"/>
      <c r="EB786" s="187"/>
      <c r="EC786" s="187"/>
      <c r="ED786" s="187"/>
      <c r="EE786" s="187"/>
      <c r="EF786" s="187"/>
      <c r="EG786" s="187"/>
      <c r="EH786" s="187"/>
      <c r="EI786" s="187"/>
      <c r="EJ786" s="187"/>
      <c r="EK786" s="187"/>
      <c r="EL786" s="187"/>
      <c r="EM786" s="187"/>
      <c r="EN786" s="187"/>
      <c r="EO786" s="187"/>
      <c r="EP786" s="187"/>
      <c r="EQ786" s="187"/>
      <c r="ER786" s="187"/>
      <c r="ES786" s="187"/>
      <c r="ET786" s="187"/>
      <c r="EU786" s="187"/>
      <c r="EV786" s="187"/>
      <c r="EW786" s="187"/>
      <c r="EX786" s="187"/>
      <c r="EY786" s="187"/>
      <c r="EZ786" s="187"/>
      <c r="FA786" s="187"/>
      <c r="FB786" s="187"/>
      <c r="FC786" s="187"/>
      <c r="FD786" s="187"/>
      <c r="FE786" s="187"/>
      <c r="FF786" s="187"/>
      <c r="FG786" s="187"/>
      <c r="FH786" s="187"/>
      <c r="FI786" s="187"/>
      <c r="FJ786" s="187"/>
      <c r="FK786" s="187"/>
      <c r="FL786" s="187"/>
      <c r="FM786" s="187"/>
      <c r="FN786" s="187"/>
      <c r="FO786" s="187"/>
      <c r="FP786" s="187"/>
      <c r="FQ786" s="187"/>
      <c r="FR786" s="187"/>
      <c r="FS786" s="187"/>
      <c r="FT786" s="187"/>
      <c r="FU786" s="187"/>
      <c r="FV786" s="187"/>
      <c r="FW786" s="187"/>
      <c r="FX786" s="187"/>
      <c r="FY786" s="187"/>
      <c r="FZ786" s="187"/>
      <c r="GA786" s="187"/>
      <c r="GB786" s="187"/>
      <c r="GC786" s="187"/>
      <c r="GD786" s="187"/>
      <c r="GE786" s="187"/>
      <c r="GF786" s="187"/>
      <c r="GG786" s="187"/>
      <c r="GH786" s="187"/>
      <c r="GI786" s="187"/>
      <c r="GJ786" s="187"/>
      <c r="GK786" s="187"/>
      <c r="GL786" s="187"/>
      <c r="GM786" s="187"/>
      <c r="GN786" s="187"/>
      <c r="GO786" s="187"/>
      <c r="GP786" s="187"/>
      <c r="GQ786" s="187"/>
      <c r="GR786" s="187"/>
      <c r="GS786" s="187"/>
      <c r="GT786" s="187"/>
      <c r="GU786" s="187"/>
      <c r="GV786" s="187"/>
      <c r="GW786" s="187"/>
      <c r="GX786" s="187"/>
      <c r="GY786" s="187"/>
      <c r="GZ786" s="187"/>
      <c r="HA786" s="187"/>
      <c r="HB786" s="187"/>
      <c r="HC786" s="187"/>
      <c r="HD786" s="187"/>
      <c r="HE786" s="187"/>
      <c r="HF786" s="187"/>
      <c r="HG786" s="187"/>
      <c r="HH786" s="187"/>
      <c r="HI786" s="187"/>
      <c r="HJ786" s="187"/>
      <c r="HK786" s="187"/>
      <c r="HL786" s="187"/>
      <c r="HM786" s="187"/>
      <c r="HN786" s="187"/>
      <c r="HO786" s="187"/>
      <c r="HP786" s="187"/>
      <c r="HQ786" s="187"/>
      <c r="HR786" s="187"/>
      <c r="HS786" s="187"/>
      <c r="HT786" s="187"/>
      <c r="HU786" s="187"/>
      <c r="HV786" s="187"/>
      <c r="HW786" s="187"/>
      <c r="HX786" s="187"/>
      <c r="HY786" s="187"/>
      <c r="HZ786" s="187"/>
      <c r="IA786" s="187"/>
      <c r="IB786" s="187"/>
    </row>
    <row r="787" spans="1:236" ht="13.15" customHeight="1">
      <c r="A787" s="412"/>
      <c r="C787" s="446"/>
      <c r="D787" s="193"/>
      <c r="E787" s="187"/>
      <c r="F787" s="187"/>
      <c r="G787" s="187"/>
      <c r="H787" s="187"/>
      <c r="I787" s="187"/>
      <c r="J787" s="187"/>
      <c r="K787" s="187"/>
      <c r="L787" s="187"/>
      <c r="M787" s="447"/>
      <c r="AA787" s="187"/>
      <c r="AB787" s="187"/>
      <c r="AC787" s="187"/>
      <c r="AD787" s="187"/>
      <c r="AE787" s="187"/>
      <c r="AF787" s="187"/>
      <c r="AG787" s="187"/>
      <c r="AH787" s="187"/>
      <c r="AI787" s="187"/>
      <c r="AJ787" s="187"/>
      <c r="AK787" s="187"/>
      <c r="AL787" s="187"/>
      <c r="AM787" s="187"/>
      <c r="AN787" s="187"/>
      <c r="AO787" s="187"/>
      <c r="AP787" s="187"/>
      <c r="AQ787" s="187"/>
      <c r="AR787" s="187"/>
      <c r="AS787" s="187"/>
      <c r="AT787" s="187"/>
      <c r="AU787" s="187"/>
      <c r="AV787" s="187"/>
      <c r="AW787" s="187"/>
      <c r="AX787" s="187"/>
      <c r="AY787" s="187"/>
      <c r="AZ787" s="187"/>
      <c r="BA787" s="187"/>
      <c r="BB787" s="187"/>
      <c r="BC787" s="187"/>
      <c r="BD787" s="187"/>
      <c r="BE787" s="187"/>
      <c r="BF787" s="187"/>
      <c r="BG787" s="187"/>
      <c r="BH787" s="187"/>
      <c r="BI787" s="187"/>
      <c r="BJ787" s="187"/>
      <c r="BK787" s="187"/>
      <c r="BL787" s="187"/>
      <c r="BM787" s="187"/>
      <c r="BN787" s="187"/>
      <c r="BO787" s="187"/>
      <c r="BP787" s="187"/>
      <c r="BQ787" s="187"/>
      <c r="BR787" s="187"/>
      <c r="BS787" s="187"/>
      <c r="BT787" s="187"/>
      <c r="BU787" s="187"/>
      <c r="BV787" s="187"/>
      <c r="BW787" s="187"/>
      <c r="BX787" s="187"/>
      <c r="BY787" s="187"/>
      <c r="BZ787" s="187"/>
      <c r="CA787" s="187"/>
      <c r="CB787" s="187"/>
      <c r="CC787" s="187"/>
      <c r="CD787" s="187"/>
      <c r="CE787" s="187"/>
      <c r="CF787" s="187"/>
      <c r="CG787" s="187"/>
      <c r="CH787" s="187"/>
      <c r="CI787" s="187"/>
      <c r="CJ787" s="187"/>
      <c r="CK787" s="187"/>
      <c r="CL787" s="187"/>
      <c r="CM787" s="187"/>
      <c r="CN787" s="187"/>
      <c r="CO787" s="187"/>
      <c r="CP787" s="187"/>
      <c r="CQ787" s="187"/>
      <c r="CR787" s="187"/>
      <c r="CS787" s="187"/>
      <c r="CT787" s="187"/>
      <c r="CU787" s="187"/>
      <c r="CV787" s="187"/>
      <c r="CW787" s="187"/>
      <c r="CX787" s="187"/>
      <c r="CY787" s="187"/>
      <c r="CZ787" s="187"/>
      <c r="DA787" s="187"/>
      <c r="DB787" s="187"/>
      <c r="DC787" s="187"/>
      <c r="DD787" s="187"/>
      <c r="DE787" s="187"/>
      <c r="DF787" s="187"/>
      <c r="DG787" s="187"/>
      <c r="DH787" s="187"/>
      <c r="DI787" s="187"/>
      <c r="DJ787" s="187"/>
      <c r="DK787" s="187"/>
      <c r="DL787" s="187"/>
      <c r="DM787" s="187"/>
      <c r="DN787" s="187"/>
      <c r="DO787" s="187"/>
      <c r="DP787" s="187"/>
      <c r="DQ787" s="187"/>
      <c r="DR787" s="187"/>
      <c r="DS787" s="187"/>
      <c r="DT787" s="187"/>
      <c r="DU787" s="187"/>
      <c r="DV787" s="187"/>
      <c r="DW787" s="187"/>
      <c r="DX787" s="187"/>
      <c r="DY787" s="187"/>
      <c r="DZ787" s="187"/>
      <c r="EA787" s="187"/>
      <c r="EB787" s="187"/>
      <c r="EC787" s="187"/>
      <c r="ED787" s="187"/>
      <c r="EE787" s="187"/>
      <c r="EF787" s="187"/>
      <c r="EG787" s="187"/>
      <c r="EH787" s="187"/>
      <c r="EI787" s="187"/>
      <c r="EJ787" s="187"/>
      <c r="EK787" s="187"/>
      <c r="EL787" s="187"/>
      <c r="EM787" s="187"/>
      <c r="EN787" s="187"/>
      <c r="EO787" s="187"/>
      <c r="EP787" s="187"/>
      <c r="EQ787" s="187"/>
      <c r="ER787" s="187"/>
      <c r="ES787" s="187"/>
      <c r="ET787" s="187"/>
      <c r="EU787" s="187"/>
      <c r="EV787" s="187"/>
      <c r="EW787" s="187"/>
      <c r="EX787" s="187"/>
      <c r="EY787" s="187"/>
      <c r="EZ787" s="187"/>
      <c r="FA787" s="187"/>
      <c r="FB787" s="187"/>
      <c r="FC787" s="187"/>
      <c r="FD787" s="187"/>
      <c r="FE787" s="187"/>
      <c r="FF787" s="187"/>
      <c r="FG787" s="187"/>
      <c r="FH787" s="187"/>
      <c r="FI787" s="187"/>
      <c r="FJ787" s="187"/>
      <c r="FK787" s="187"/>
      <c r="FL787" s="187"/>
      <c r="FM787" s="187"/>
      <c r="FN787" s="187"/>
      <c r="FO787" s="187"/>
      <c r="FP787" s="187"/>
      <c r="FQ787" s="187"/>
      <c r="FR787" s="187"/>
      <c r="FS787" s="187"/>
      <c r="FT787" s="187"/>
      <c r="FU787" s="187"/>
      <c r="FV787" s="187"/>
      <c r="FW787" s="187"/>
      <c r="FX787" s="187"/>
      <c r="FY787" s="187"/>
      <c r="FZ787" s="187"/>
      <c r="GA787" s="187"/>
      <c r="GB787" s="187"/>
      <c r="GC787" s="187"/>
      <c r="GD787" s="187"/>
      <c r="GE787" s="187"/>
      <c r="GF787" s="187"/>
      <c r="GG787" s="187"/>
      <c r="GH787" s="187"/>
      <c r="GI787" s="187"/>
      <c r="GJ787" s="187"/>
      <c r="GK787" s="187"/>
      <c r="GL787" s="187"/>
      <c r="GM787" s="187"/>
      <c r="GN787" s="187"/>
      <c r="GO787" s="187"/>
      <c r="GP787" s="187"/>
      <c r="GQ787" s="187"/>
      <c r="GR787" s="187"/>
      <c r="GS787" s="187"/>
      <c r="GT787" s="187"/>
      <c r="GU787" s="187"/>
      <c r="GV787" s="187"/>
      <c r="GW787" s="187"/>
      <c r="GX787" s="187"/>
      <c r="GY787" s="187"/>
      <c r="GZ787" s="187"/>
      <c r="HA787" s="187"/>
      <c r="HB787" s="187"/>
      <c r="HC787" s="187"/>
      <c r="HD787" s="187"/>
      <c r="HE787" s="187"/>
      <c r="HF787" s="187"/>
      <c r="HG787" s="187"/>
      <c r="HH787" s="187"/>
      <c r="HI787" s="187"/>
      <c r="HJ787" s="187"/>
      <c r="HK787" s="187"/>
      <c r="HL787" s="187"/>
      <c r="HM787" s="187"/>
      <c r="HN787" s="187"/>
      <c r="HO787" s="187"/>
      <c r="HP787" s="187"/>
      <c r="HQ787" s="187"/>
      <c r="HR787" s="187"/>
      <c r="HS787" s="187"/>
      <c r="HT787" s="187"/>
      <c r="HU787" s="187"/>
      <c r="HV787" s="187"/>
      <c r="HW787" s="187"/>
      <c r="HX787" s="187"/>
      <c r="HY787" s="187"/>
      <c r="HZ787" s="187"/>
      <c r="IA787" s="187"/>
      <c r="IB787" s="187"/>
    </row>
    <row r="788" spans="1:236" ht="13.15" customHeight="1">
      <c r="A788" s="412"/>
      <c r="C788" s="446"/>
      <c r="D788" s="193"/>
      <c r="E788" s="187"/>
      <c r="F788" s="187"/>
      <c r="G788" s="187"/>
      <c r="H788" s="187"/>
      <c r="I788" s="187"/>
      <c r="J788" s="187"/>
      <c r="K788" s="187"/>
      <c r="L788" s="187"/>
      <c r="M788" s="447"/>
      <c r="AA788" s="187"/>
      <c r="AB788" s="187"/>
      <c r="AC788" s="187"/>
      <c r="AD788" s="187"/>
      <c r="AE788" s="187"/>
      <c r="AF788" s="187"/>
      <c r="AG788" s="187"/>
      <c r="AH788" s="187"/>
      <c r="AI788" s="187"/>
      <c r="AJ788" s="187"/>
      <c r="AK788" s="187"/>
      <c r="AL788" s="187"/>
      <c r="AM788" s="187"/>
      <c r="AN788" s="187"/>
      <c r="AO788" s="187"/>
      <c r="AP788" s="187"/>
      <c r="AQ788" s="187"/>
      <c r="AR788" s="187"/>
      <c r="AS788" s="187"/>
      <c r="AT788" s="187"/>
      <c r="AU788" s="187"/>
      <c r="AV788" s="187"/>
      <c r="AW788" s="187"/>
      <c r="AX788" s="187"/>
      <c r="AY788" s="187"/>
      <c r="AZ788" s="187"/>
      <c r="BA788" s="187"/>
      <c r="BB788" s="187"/>
      <c r="BC788" s="187"/>
      <c r="BD788" s="187"/>
      <c r="BE788" s="187"/>
      <c r="BF788" s="187"/>
      <c r="BG788" s="187"/>
      <c r="BH788" s="187"/>
      <c r="BI788" s="187"/>
      <c r="BJ788" s="187"/>
      <c r="BK788" s="187"/>
      <c r="BL788" s="187"/>
      <c r="BM788" s="187"/>
      <c r="BN788" s="187"/>
      <c r="BO788" s="187"/>
      <c r="BP788" s="187"/>
      <c r="BQ788" s="187"/>
      <c r="BR788" s="187"/>
      <c r="BS788" s="187"/>
      <c r="BT788" s="187"/>
      <c r="BU788" s="187"/>
      <c r="BV788" s="187"/>
      <c r="BW788" s="187"/>
      <c r="BX788" s="187"/>
      <c r="BY788" s="187"/>
      <c r="BZ788" s="187"/>
      <c r="CA788" s="187"/>
      <c r="CB788" s="187"/>
      <c r="CC788" s="187"/>
      <c r="CD788" s="187"/>
      <c r="CE788" s="187"/>
      <c r="CF788" s="187"/>
      <c r="CG788" s="187"/>
      <c r="CH788" s="187"/>
      <c r="CI788" s="187"/>
      <c r="CJ788" s="187"/>
      <c r="CK788" s="187"/>
      <c r="CL788" s="187"/>
      <c r="CM788" s="187"/>
      <c r="CN788" s="187"/>
      <c r="CO788" s="187"/>
      <c r="CP788" s="187"/>
      <c r="CQ788" s="187"/>
      <c r="CR788" s="187"/>
      <c r="CS788" s="187"/>
      <c r="CT788" s="187"/>
      <c r="CU788" s="187"/>
      <c r="CV788" s="187"/>
      <c r="CW788" s="187"/>
      <c r="CX788" s="187"/>
      <c r="CY788" s="187"/>
      <c r="CZ788" s="187"/>
      <c r="DA788" s="187"/>
      <c r="DB788" s="187"/>
      <c r="DC788" s="187"/>
      <c r="DD788" s="187"/>
      <c r="DE788" s="187"/>
      <c r="DF788" s="187"/>
      <c r="DG788" s="187"/>
      <c r="DH788" s="187"/>
      <c r="DI788" s="187"/>
      <c r="DJ788" s="187"/>
      <c r="DK788" s="187"/>
      <c r="DL788" s="187"/>
      <c r="DM788" s="187"/>
      <c r="DN788" s="187"/>
      <c r="DO788" s="187"/>
      <c r="DP788" s="187"/>
      <c r="DQ788" s="187"/>
      <c r="DR788" s="187"/>
      <c r="DS788" s="187"/>
      <c r="DT788" s="187"/>
      <c r="DU788" s="187"/>
      <c r="DV788" s="187"/>
      <c r="DW788" s="187"/>
      <c r="DX788" s="187"/>
      <c r="DY788" s="187"/>
      <c r="DZ788" s="187"/>
      <c r="EA788" s="187"/>
      <c r="EB788" s="187"/>
      <c r="EC788" s="187"/>
      <c r="ED788" s="187"/>
      <c r="EE788" s="187"/>
      <c r="EF788" s="187"/>
      <c r="EG788" s="187"/>
      <c r="EH788" s="187"/>
      <c r="EI788" s="187"/>
      <c r="EJ788" s="187"/>
      <c r="EK788" s="187"/>
      <c r="EL788" s="187"/>
      <c r="EM788" s="187"/>
      <c r="EN788" s="187"/>
      <c r="EO788" s="187"/>
      <c r="EP788" s="187"/>
      <c r="EQ788" s="187"/>
      <c r="ER788" s="187"/>
      <c r="ES788" s="187"/>
      <c r="ET788" s="187"/>
      <c r="EU788" s="187"/>
      <c r="EV788" s="187"/>
      <c r="EW788" s="187"/>
      <c r="EX788" s="187"/>
      <c r="EY788" s="187"/>
      <c r="EZ788" s="187"/>
      <c r="FA788" s="187"/>
      <c r="FB788" s="187"/>
      <c r="FC788" s="187"/>
      <c r="FD788" s="187"/>
      <c r="FE788" s="187"/>
      <c r="FF788" s="187"/>
      <c r="FG788" s="187"/>
      <c r="FH788" s="187"/>
      <c r="FI788" s="187"/>
      <c r="FJ788" s="187"/>
      <c r="FK788" s="187"/>
      <c r="FL788" s="187"/>
      <c r="FM788" s="187"/>
      <c r="FN788" s="187"/>
      <c r="FO788" s="187"/>
      <c r="FP788" s="187"/>
      <c r="FQ788" s="187"/>
      <c r="FR788" s="187"/>
      <c r="FS788" s="187"/>
      <c r="FT788" s="187"/>
      <c r="FU788" s="187"/>
      <c r="FV788" s="187"/>
      <c r="FW788" s="187"/>
      <c r="FX788" s="187"/>
      <c r="FY788" s="187"/>
      <c r="FZ788" s="187"/>
      <c r="GA788" s="187"/>
      <c r="GB788" s="187"/>
      <c r="GC788" s="187"/>
      <c r="GD788" s="187"/>
      <c r="GE788" s="187"/>
      <c r="GF788" s="187"/>
      <c r="GG788" s="187"/>
      <c r="GH788" s="187"/>
      <c r="GI788" s="187"/>
      <c r="GJ788" s="187"/>
      <c r="GK788" s="187"/>
      <c r="GL788" s="187"/>
      <c r="GM788" s="187"/>
      <c r="GN788" s="187"/>
      <c r="GO788" s="187"/>
      <c r="GP788" s="187"/>
      <c r="GQ788" s="187"/>
      <c r="GR788" s="187"/>
      <c r="GS788" s="187"/>
      <c r="GT788" s="187"/>
      <c r="GU788" s="187"/>
      <c r="GV788" s="187"/>
      <c r="GW788" s="187"/>
      <c r="GX788" s="187"/>
      <c r="GY788" s="187"/>
      <c r="GZ788" s="187"/>
      <c r="HA788" s="187"/>
      <c r="HB788" s="187"/>
      <c r="HC788" s="187"/>
      <c r="HD788" s="187"/>
      <c r="HE788" s="187"/>
      <c r="HF788" s="187"/>
      <c r="HG788" s="187"/>
      <c r="HH788" s="187"/>
      <c r="HI788" s="187"/>
      <c r="HJ788" s="187"/>
      <c r="HK788" s="187"/>
      <c r="HL788" s="187"/>
      <c r="HM788" s="187"/>
      <c r="HN788" s="187"/>
      <c r="HO788" s="187"/>
      <c r="HP788" s="187"/>
      <c r="HQ788" s="187"/>
      <c r="HR788" s="187"/>
      <c r="HS788" s="187"/>
      <c r="HT788" s="187"/>
      <c r="HU788" s="187"/>
      <c r="HV788" s="187"/>
      <c r="HW788" s="187"/>
      <c r="HX788" s="187"/>
      <c r="HY788" s="187"/>
      <c r="HZ788" s="187"/>
      <c r="IA788" s="187"/>
      <c r="IB788" s="187"/>
    </row>
    <row r="789" spans="1:236" ht="13.15" customHeight="1">
      <c r="A789" s="412"/>
      <c r="C789" s="446"/>
      <c r="D789" s="193"/>
      <c r="E789" s="187"/>
      <c r="F789" s="187"/>
      <c r="G789" s="187"/>
      <c r="H789" s="187"/>
      <c r="I789" s="187"/>
      <c r="J789" s="187"/>
      <c r="K789" s="187"/>
      <c r="L789" s="187"/>
      <c r="M789" s="447"/>
      <c r="AA789" s="187"/>
      <c r="AB789" s="187"/>
      <c r="AC789" s="187"/>
      <c r="AD789" s="187"/>
      <c r="AE789" s="187"/>
      <c r="AF789" s="187"/>
      <c r="AG789" s="187"/>
      <c r="AH789" s="187"/>
      <c r="AI789" s="187"/>
      <c r="AJ789" s="187"/>
      <c r="AK789" s="187"/>
      <c r="AL789" s="187"/>
      <c r="AM789" s="187"/>
      <c r="AN789" s="187"/>
      <c r="AO789" s="187"/>
      <c r="AP789" s="187"/>
      <c r="AQ789" s="187"/>
      <c r="AR789" s="187"/>
      <c r="AS789" s="187"/>
      <c r="AT789" s="187"/>
      <c r="AU789" s="187"/>
      <c r="AV789" s="187"/>
      <c r="AW789" s="187"/>
      <c r="AX789" s="187"/>
      <c r="AY789" s="187"/>
      <c r="AZ789" s="187"/>
      <c r="BA789" s="187"/>
      <c r="BB789" s="187"/>
      <c r="BC789" s="187"/>
      <c r="BD789" s="187"/>
      <c r="BE789" s="187"/>
      <c r="BF789" s="187"/>
      <c r="BG789" s="187"/>
      <c r="BH789" s="187"/>
      <c r="BI789" s="187"/>
      <c r="BJ789" s="187"/>
      <c r="BK789" s="187"/>
      <c r="BL789" s="187"/>
      <c r="BM789" s="187"/>
      <c r="BN789" s="187"/>
      <c r="BO789" s="187"/>
      <c r="BP789" s="187"/>
      <c r="BQ789" s="187"/>
      <c r="BR789" s="187"/>
      <c r="BS789" s="187"/>
      <c r="BT789" s="187"/>
      <c r="BU789" s="187"/>
      <c r="BV789" s="187"/>
      <c r="BW789" s="187"/>
      <c r="BX789" s="187"/>
      <c r="BY789" s="187"/>
      <c r="BZ789" s="187"/>
      <c r="CA789" s="187"/>
      <c r="CB789" s="187"/>
      <c r="CC789" s="187"/>
      <c r="CD789" s="187"/>
      <c r="CE789" s="187"/>
      <c r="CF789" s="187"/>
      <c r="CG789" s="187"/>
      <c r="CH789" s="187"/>
      <c r="CI789" s="187"/>
      <c r="CJ789" s="187"/>
      <c r="CK789" s="187"/>
      <c r="CL789" s="187"/>
      <c r="CM789" s="187"/>
      <c r="CN789" s="187"/>
      <c r="CO789" s="187"/>
      <c r="CP789" s="187"/>
      <c r="CQ789" s="187"/>
      <c r="CR789" s="187"/>
      <c r="CS789" s="187"/>
      <c r="CT789" s="187"/>
      <c r="CU789" s="187"/>
      <c r="CV789" s="187"/>
      <c r="CW789" s="187"/>
      <c r="CX789" s="187"/>
      <c r="CY789" s="187"/>
      <c r="CZ789" s="187"/>
      <c r="DA789" s="187"/>
      <c r="DB789" s="187"/>
      <c r="DC789" s="187"/>
      <c r="DD789" s="187"/>
      <c r="DE789" s="187"/>
      <c r="DF789" s="187"/>
      <c r="DG789" s="187"/>
      <c r="DH789" s="187"/>
      <c r="DI789" s="187"/>
      <c r="DJ789" s="187"/>
      <c r="DK789" s="187"/>
      <c r="DL789" s="187"/>
      <c r="DM789" s="187"/>
      <c r="DN789" s="187"/>
      <c r="DO789" s="187"/>
      <c r="DP789" s="187"/>
      <c r="DQ789" s="187"/>
      <c r="DR789" s="187"/>
      <c r="DS789" s="187"/>
      <c r="DT789" s="187"/>
      <c r="DU789" s="187"/>
      <c r="DV789" s="187"/>
      <c r="DW789" s="187"/>
      <c r="DX789" s="187"/>
      <c r="DY789" s="187"/>
      <c r="DZ789" s="187"/>
      <c r="EA789" s="187"/>
      <c r="EB789" s="187"/>
      <c r="EC789" s="187"/>
      <c r="ED789" s="187"/>
      <c r="EE789" s="187"/>
      <c r="EF789" s="187"/>
      <c r="EG789" s="187"/>
      <c r="EH789" s="187"/>
      <c r="EI789" s="187"/>
      <c r="EJ789" s="187"/>
      <c r="EK789" s="187"/>
      <c r="EL789" s="187"/>
      <c r="EM789" s="187"/>
      <c r="EN789" s="187"/>
      <c r="EO789" s="187"/>
      <c r="EP789" s="187"/>
      <c r="EQ789" s="187"/>
      <c r="ER789" s="187"/>
      <c r="ES789" s="187"/>
      <c r="ET789" s="187"/>
      <c r="EU789" s="187"/>
      <c r="EV789" s="187"/>
      <c r="EW789" s="187"/>
      <c r="EX789" s="187"/>
      <c r="EY789" s="187"/>
      <c r="EZ789" s="187"/>
      <c r="FA789" s="187"/>
      <c r="FB789" s="187"/>
      <c r="FC789" s="187"/>
      <c r="FD789" s="187"/>
      <c r="FE789" s="187"/>
      <c r="FF789" s="187"/>
      <c r="FG789" s="187"/>
      <c r="FH789" s="187"/>
      <c r="FI789" s="187"/>
      <c r="FJ789" s="187"/>
      <c r="FK789" s="187"/>
      <c r="FL789" s="187"/>
      <c r="FM789" s="187"/>
      <c r="FN789" s="187"/>
      <c r="FO789" s="187"/>
      <c r="FP789" s="187"/>
      <c r="FQ789" s="187"/>
      <c r="FR789" s="187"/>
      <c r="FS789" s="187"/>
      <c r="FT789" s="187"/>
      <c r="FU789" s="187"/>
      <c r="FV789" s="187"/>
      <c r="FW789" s="187"/>
      <c r="FX789" s="187"/>
      <c r="FY789" s="187"/>
      <c r="FZ789" s="187"/>
      <c r="GA789" s="187"/>
      <c r="GB789" s="187"/>
      <c r="GC789" s="187"/>
      <c r="GD789" s="187"/>
      <c r="GE789" s="187"/>
      <c r="GF789" s="187"/>
      <c r="GG789" s="187"/>
      <c r="GH789" s="187"/>
      <c r="GI789" s="187"/>
      <c r="GJ789" s="187"/>
      <c r="GK789" s="187"/>
      <c r="GL789" s="187"/>
      <c r="GM789" s="187"/>
      <c r="GN789" s="187"/>
      <c r="GO789" s="187"/>
      <c r="GP789" s="187"/>
      <c r="GQ789" s="187"/>
      <c r="GR789" s="187"/>
      <c r="GS789" s="187"/>
      <c r="GT789" s="187"/>
      <c r="GU789" s="187"/>
      <c r="GV789" s="187"/>
      <c r="GW789" s="187"/>
      <c r="GX789" s="187"/>
      <c r="GY789" s="187"/>
      <c r="GZ789" s="187"/>
      <c r="HA789" s="187"/>
      <c r="HB789" s="187"/>
      <c r="HC789" s="187"/>
      <c r="HD789" s="187"/>
      <c r="HE789" s="187"/>
      <c r="HF789" s="187"/>
      <c r="HG789" s="187"/>
      <c r="HH789" s="187"/>
      <c r="HI789" s="187"/>
      <c r="HJ789" s="187"/>
      <c r="HK789" s="187"/>
      <c r="HL789" s="187"/>
      <c r="HM789" s="187"/>
      <c r="HN789" s="187"/>
      <c r="HO789" s="187"/>
      <c r="HP789" s="187"/>
      <c r="HQ789" s="187"/>
      <c r="HR789" s="187"/>
      <c r="HS789" s="187"/>
      <c r="HT789" s="187"/>
      <c r="HU789" s="187"/>
      <c r="HV789" s="187"/>
      <c r="HW789" s="187"/>
      <c r="HX789" s="187"/>
      <c r="HY789" s="187"/>
      <c r="HZ789" s="187"/>
      <c r="IA789" s="187"/>
      <c r="IB789" s="187"/>
    </row>
    <row r="790" spans="1:236" ht="13.15" customHeight="1">
      <c r="A790" s="412"/>
      <c r="C790" s="446"/>
      <c r="D790" s="193"/>
      <c r="E790" s="187"/>
      <c r="F790" s="187"/>
      <c r="G790" s="187"/>
      <c r="H790" s="187"/>
      <c r="I790" s="187"/>
      <c r="J790" s="187"/>
      <c r="K790" s="187"/>
      <c r="L790" s="187"/>
      <c r="M790" s="447"/>
      <c r="AA790" s="187"/>
      <c r="AB790" s="187"/>
      <c r="AC790" s="187"/>
      <c r="AD790" s="187"/>
      <c r="AE790" s="187"/>
      <c r="AF790" s="187"/>
      <c r="AG790" s="187"/>
      <c r="AH790" s="187"/>
      <c r="AI790" s="187"/>
      <c r="AJ790" s="187"/>
      <c r="AK790" s="187"/>
      <c r="AL790" s="187"/>
      <c r="AM790" s="187"/>
      <c r="AN790" s="187"/>
      <c r="AO790" s="187"/>
      <c r="AP790" s="187"/>
      <c r="AQ790" s="187"/>
      <c r="AR790" s="187"/>
      <c r="AS790" s="187"/>
      <c r="AT790" s="187"/>
      <c r="AU790" s="187"/>
      <c r="AV790" s="187"/>
      <c r="AW790" s="187"/>
      <c r="AX790" s="187"/>
      <c r="AY790" s="187"/>
      <c r="AZ790" s="187"/>
      <c r="BA790" s="187"/>
      <c r="BB790" s="187"/>
      <c r="BC790" s="187"/>
      <c r="BD790" s="187"/>
      <c r="BE790" s="187"/>
      <c r="BF790" s="187"/>
      <c r="BG790" s="187"/>
      <c r="BH790" s="187"/>
      <c r="BI790" s="187"/>
      <c r="BJ790" s="187"/>
      <c r="BK790" s="187"/>
      <c r="BL790" s="187"/>
      <c r="BM790" s="187"/>
      <c r="BN790" s="187"/>
      <c r="BO790" s="187"/>
      <c r="BP790" s="187"/>
      <c r="BQ790" s="187"/>
      <c r="BR790" s="187"/>
      <c r="BS790" s="187"/>
      <c r="BT790" s="187"/>
      <c r="BU790" s="187"/>
      <c r="BV790" s="187"/>
      <c r="BW790" s="187"/>
      <c r="BX790" s="187"/>
      <c r="BY790" s="187"/>
      <c r="BZ790" s="187"/>
      <c r="CA790" s="187"/>
      <c r="CB790" s="187"/>
      <c r="CC790" s="187"/>
      <c r="CD790" s="187"/>
      <c r="CE790" s="187"/>
      <c r="CF790" s="187"/>
      <c r="CG790" s="187"/>
      <c r="CH790" s="187"/>
      <c r="CI790" s="187"/>
      <c r="CJ790" s="187"/>
      <c r="CK790" s="187"/>
      <c r="CL790" s="187"/>
      <c r="CM790" s="187"/>
      <c r="CN790" s="187"/>
      <c r="CO790" s="187"/>
      <c r="CP790" s="187"/>
      <c r="CQ790" s="187"/>
      <c r="CR790" s="187"/>
      <c r="CS790" s="187"/>
      <c r="CT790" s="187"/>
      <c r="CU790" s="187"/>
      <c r="CV790" s="187"/>
      <c r="CW790" s="187"/>
      <c r="CX790" s="187"/>
      <c r="CY790" s="187"/>
      <c r="CZ790" s="187"/>
      <c r="DA790" s="187"/>
      <c r="DB790" s="187"/>
      <c r="DC790" s="187"/>
      <c r="DD790" s="187"/>
      <c r="DE790" s="187"/>
      <c r="DF790" s="187"/>
      <c r="DG790" s="187"/>
      <c r="DH790" s="187"/>
      <c r="DI790" s="187"/>
      <c r="DJ790" s="187"/>
      <c r="DK790" s="187"/>
      <c r="DL790" s="187"/>
      <c r="DM790" s="187"/>
      <c r="DN790" s="187"/>
      <c r="DO790" s="187"/>
      <c r="DP790" s="187"/>
      <c r="DQ790" s="187"/>
      <c r="DR790" s="187"/>
      <c r="DS790" s="187"/>
      <c r="DT790" s="187"/>
      <c r="DU790" s="187"/>
      <c r="DV790" s="187"/>
      <c r="DW790" s="187"/>
      <c r="DX790" s="187"/>
      <c r="DY790" s="187"/>
      <c r="DZ790" s="187"/>
      <c r="EA790" s="187"/>
      <c r="EB790" s="187"/>
      <c r="EC790" s="187"/>
      <c r="ED790" s="187"/>
      <c r="EE790" s="187"/>
      <c r="EF790" s="187"/>
      <c r="EG790" s="187"/>
      <c r="EH790" s="187"/>
      <c r="EI790" s="187"/>
      <c r="EJ790" s="187"/>
      <c r="EK790" s="187"/>
      <c r="EL790" s="187"/>
      <c r="EM790" s="187"/>
      <c r="EN790" s="187"/>
      <c r="EO790" s="187"/>
      <c r="EP790" s="187"/>
      <c r="EQ790" s="187"/>
      <c r="ER790" s="187"/>
      <c r="ES790" s="187"/>
      <c r="ET790" s="187"/>
      <c r="EU790" s="187"/>
      <c r="EV790" s="187"/>
      <c r="EW790" s="187"/>
      <c r="EX790" s="187"/>
      <c r="EY790" s="187"/>
      <c r="EZ790" s="187"/>
      <c r="FA790" s="187"/>
      <c r="FB790" s="187"/>
      <c r="FC790" s="187"/>
      <c r="FD790" s="187"/>
      <c r="FE790" s="187"/>
      <c r="FF790" s="187"/>
      <c r="FG790" s="187"/>
      <c r="FH790" s="187"/>
      <c r="FI790" s="187"/>
      <c r="FJ790" s="187"/>
      <c r="FK790" s="187"/>
      <c r="FL790" s="187"/>
      <c r="FM790" s="187"/>
      <c r="FN790" s="187"/>
      <c r="FO790" s="187"/>
      <c r="FP790" s="187"/>
      <c r="FQ790" s="187"/>
      <c r="FR790" s="187"/>
      <c r="FS790" s="187"/>
      <c r="FT790" s="187"/>
      <c r="FU790" s="187"/>
      <c r="FV790" s="187"/>
      <c r="FW790" s="187"/>
      <c r="FX790" s="187"/>
      <c r="FY790" s="187"/>
      <c r="FZ790" s="187"/>
      <c r="GA790" s="187"/>
      <c r="GB790" s="187"/>
      <c r="GC790" s="187"/>
      <c r="GD790" s="187"/>
      <c r="GE790" s="187"/>
      <c r="GF790" s="187"/>
      <c r="GG790" s="187"/>
      <c r="GH790" s="187"/>
      <c r="GI790" s="187"/>
      <c r="GJ790" s="187"/>
      <c r="GK790" s="187"/>
      <c r="GL790" s="187"/>
      <c r="GM790" s="187"/>
      <c r="GN790" s="187"/>
      <c r="GO790" s="187"/>
      <c r="GP790" s="187"/>
      <c r="GQ790" s="187"/>
      <c r="GR790" s="187"/>
      <c r="GS790" s="187"/>
      <c r="GT790" s="187"/>
      <c r="GU790" s="187"/>
      <c r="GV790" s="187"/>
      <c r="GW790" s="187"/>
      <c r="GX790" s="187"/>
      <c r="GY790" s="187"/>
      <c r="GZ790" s="187"/>
      <c r="HA790" s="187"/>
      <c r="HB790" s="187"/>
      <c r="HC790" s="187"/>
      <c r="HD790" s="187"/>
      <c r="HE790" s="187"/>
      <c r="HF790" s="187"/>
      <c r="HG790" s="187"/>
      <c r="HH790" s="187"/>
      <c r="HI790" s="187"/>
      <c r="HJ790" s="187"/>
      <c r="HK790" s="187"/>
      <c r="HL790" s="187"/>
      <c r="HM790" s="187"/>
      <c r="HN790" s="187"/>
      <c r="HO790" s="187"/>
      <c r="HP790" s="187"/>
      <c r="HQ790" s="187"/>
      <c r="HR790" s="187"/>
      <c r="HS790" s="187"/>
      <c r="HT790" s="187"/>
      <c r="HU790" s="187"/>
      <c r="HV790" s="187"/>
      <c r="HW790" s="187"/>
      <c r="HX790" s="187"/>
      <c r="HY790" s="187"/>
      <c r="HZ790" s="187"/>
      <c r="IA790" s="187"/>
      <c r="IB790" s="187"/>
    </row>
    <row r="791" spans="1:236" ht="13.15" customHeight="1">
      <c r="A791" s="412"/>
      <c r="C791" s="446"/>
      <c r="D791" s="193"/>
      <c r="E791" s="187"/>
      <c r="F791" s="187"/>
      <c r="G791" s="187"/>
      <c r="H791" s="187"/>
      <c r="I791" s="187"/>
      <c r="J791" s="187"/>
      <c r="K791" s="187"/>
      <c r="L791" s="187"/>
      <c r="M791" s="447"/>
      <c r="AA791" s="187"/>
      <c r="AB791" s="187"/>
      <c r="AC791" s="187"/>
      <c r="AD791" s="187"/>
      <c r="AE791" s="187"/>
      <c r="AF791" s="187"/>
      <c r="AG791" s="187"/>
      <c r="AH791" s="187"/>
      <c r="AI791" s="187"/>
      <c r="AJ791" s="187"/>
      <c r="AK791" s="187"/>
      <c r="AL791" s="187"/>
      <c r="AM791" s="187"/>
      <c r="AN791" s="187"/>
      <c r="AO791" s="187"/>
      <c r="AP791" s="187"/>
      <c r="AQ791" s="187"/>
      <c r="AR791" s="187"/>
      <c r="AS791" s="187"/>
      <c r="AT791" s="187"/>
      <c r="AU791" s="187"/>
      <c r="AV791" s="187"/>
      <c r="AW791" s="187"/>
      <c r="AX791" s="187"/>
      <c r="AY791" s="187"/>
      <c r="AZ791" s="187"/>
      <c r="BA791" s="187"/>
      <c r="BB791" s="187"/>
      <c r="BC791" s="187"/>
      <c r="BD791" s="187"/>
      <c r="BE791" s="187"/>
      <c r="BF791" s="187"/>
      <c r="BG791" s="187"/>
      <c r="BH791" s="187"/>
      <c r="BI791" s="187"/>
      <c r="BJ791" s="187"/>
      <c r="BK791" s="187"/>
      <c r="BL791" s="187"/>
      <c r="BM791" s="187"/>
      <c r="BN791" s="187"/>
      <c r="BO791" s="187"/>
      <c r="BP791" s="187"/>
      <c r="BQ791" s="187"/>
      <c r="BR791" s="187"/>
      <c r="BS791" s="187"/>
      <c r="BT791" s="187"/>
      <c r="BU791" s="187"/>
      <c r="BV791" s="187"/>
      <c r="BW791" s="187"/>
      <c r="BX791" s="187"/>
      <c r="BY791" s="187"/>
      <c r="BZ791" s="187"/>
      <c r="CA791" s="187"/>
      <c r="CB791" s="187"/>
      <c r="CC791" s="187"/>
      <c r="CD791" s="187"/>
      <c r="CE791" s="187"/>
      <c r="CF791" s="187"/>
      <c r="CG791" s="187"/>
      <c r="CH791" s="187"/>
      <c r="CI791" s="187"/>
      <c r="CJ791" s="187"/>
      <c r="CK791" s="187"/>
      <c r="CL791" s="187"/>
      <c r="CM791" s="187"/>
      <c r="CN791" s="187"/>
      <c r="CO791" s="187"/>
      <c r="CP791" s="187"/>
      <c r="CQ791" s="187"/>
      <c r="CR791" s="187"/>
      <c r="CS791" s="187"/>
      <c r="CT791" s="187"/>
      <c r="CU791" s="187"/>
      <c r="CV791" s="187"/>
      <c r="CW791" s="187"/>
      <c r="CX791" s="187"/>
      <c r="CY791" s="187"/>
      <c r="CZ791" s="187"/>
      <c r="DA791" s="187"/>
      <c r="DB791" s="187"/>
      <c r="DC791" s="187"/>
      <c r="DD791" s="187"/>
      <c r="DE791" s="187"/>
      <c r="DF791" s="187"/>
      <c r="DG791" s="187"/>
      <c r="DH791" s="187"/>
      <c r="DI791" s="187"/>
      <c r="DJ791" s="187"/>
      <c r="DK791" s="187"/>
      <c r="DL791" s="187"/>
      <c r="DM791" s="187"/>
      <c r="DN791" s="187"/>
      <c r="DO791" s="187"/>
      <c r="DP791" s="187"/>
      <c r="DQ791" s="187"/>
      <c r="DR791" s="187"/>
      <c r="DS791" s="187"/>
      <c r="DT791" s="187"/>
      <c r="DU791" s="187"/>
      <c r="DV791" s="187"/>
      <c r="DW791" s="187"/>
      <c r="DX791" s="187"/>
      <c r="DY791" s="187"/>
      <c r="DZ791" s="187"/>
      <c r="EA791" s="187"/>
      <c r="EB791" s="187"/>
      <c r="EC791" s="187"/>
      <c r="ED791" s="187"/>
      <c r="EE791" s="187"/>
      <c r="EF791" s="187"/>
      <c r="EG791" s="187"/>
      <c r="EH791" s="187"/>
      <c r="EI791" s="187"/>
      <c r="EJ791" s="187"/>
      <c r="EK791" s="187"/>
      <c r="EL791" s="187"/>
      <c r="EM791" s="187"/>
      <c r="EN791" s="187"/>
      <c r="EO791" s="187"/>
      <c r="EP791" s="187"/>
      <c r="EQ791" s="187"/>
      <c r="ER791" s="187"/>
      <c r="ES791" s="187"/>
      <c r="ET791" s="187"/>
      <c r="EU791" s="187"/>
      <c r="EV791" s="187"/>
      <c r="EW791" s="187"/>
      <c r="EX791" s="187"/>
      <c r="EY791" s="187"/>
      <c r="EZ791" s="187"/>
      <c r="FA791" s="187"/>
      <c r="FB791" s="187"/>
      <c r="FC791" s="187"/>
      <c r="FD791" s="187"/>
      <c r="FE791" s="187"/>
      <c r="FF791" s="187"/>
      <c r="FG791" s="187"/>
      <c r="FH791" s="187"/>
      <c r="FI791" s="187"/>
      <c r="FJ791" s="187"/>
      <c r="FK791" s="187"/>
      <c r="FL791" s="187"/>
      <c r="FM791" s="187"/>
      <c r="FN791" s="187"/>
      <c r="FO791" s="187"/>
      <c r="FP791" s="187"/>
      <c r="FQ791" s="187"/>
      <c r="FR791" s="187"/>
      <c r="FS791" s="187"/>
      <c r="FT791" s="187"/>
      <c r="FU791" s="187"/>
      <c r="FV791" s="187"/>
      <c r="FW791" s="187"/>
      <c r="FX791" s="187"/>
      <c r="FY791" s="187"/>
      <c r="FZ791" s="187"/>
      <c r="GA791" s="187"/>
      <c r="GB791" s="187"/>
      <c r="GC791" s="187"/>
      <c r="GD791" s="187"/>
      <c r="GE791" s="187"/>
      <c r="GF791" s="187"/>
      <c r="GG791" s="187"/>
      <c r="GH791" s="187"/>
      <c r="GI791" s="187"/>
      <c r="GJ791" s="187"/>
      <c r="GK791" s="187"/>
      <c r="GL791" s="187"/>
      <c r="GM791" s="187"/>
      <c r="GN791" s="187"/>
      <c r="GO791" s="187"/>
      <c r="GP791" s="187"/>
      <c r="GQ791" s="187"/>
      <c r="GR791" s="187"/>
      <c r="GS791" s="187"/>
      <c r="GT791" s="187"/>
      <c r="GU791" s="187"/>
      <c r="GV791" s="187"/>
      <c r="GW791" s="187"/>
      <c r="GX791" s="187"/>
      <c r="GY791" s="187"/>
      <c r="GZ791" s="187"/>
      <c r="HA791" s="187"/>
      <c r="HB791" s="187"/>
      <c r="HC791" s="187"/>
      <c r="HD791" s="187"/>
      <c r="HE791" s="187"/>
      <c r="HF791" s="187"/>
      <c r="HG791" s="187"/>
      <c r="HH791" s="187"/>
      <c r="HI791" s="187"/>
      <c r="HJ791" s="187"/>
      <c r="HK791" s="187"/>
      <c r="HL791" s="187"/>
      <c r="HM791" s="187"/>
      <c r="HN791" s="187"/>
      <c r="HO791" s="187"/>
      <c r="HP791" s="187"/>
      <c r="HQ791" s="187"/>
      <c r="HR791" s="187"/>
      <c r="HS791" s="187"/>
      <c r="HT791" s="187"/>
      <c r="HU791" s="187"/>
      <c r="HV791" s="187"/>
      <c r="HW791" s="187"/>
      <c r="HX791" s="187"/>
      <c r="HY791" s="187"/>
      <c r="HZ791" s="187"/>
      <c r="IA791" s="187"/>
      <c r="IB791" s="187"/>
    </row>
    <row r="792" spans="1:236" ht="13.15" customHeight="1">
      <c r="A792" s="412"/>
      <c r="C792" s="446"/>
      <c r="D792" s="193"/>
      <c r="E792" s="187"/>
      <c r="F792" s="187"/>
      <c r="G792" s="187"/>
      <c r="H792" s="187"/>
      <c r="I792" s="187"/>
      <c r="J792" s="187"/>
      <c r="K792" s="187"/>
      <c r="L792" s="187"/>
      <c r="M792" s="447"/>
      <c r="AA792" s="187"/>
      <c r="AB792" s="187"/>
      <c r="AC792" s="187"/>
      <c r="AD792" s="187"/>
      <c r="AE792" s="187"/>
      <c r="AF792" s="187"/>
      <c r="AG792" s="187"/>
      <c r="AH792" s="187"/>
      <c r="AI792" s="187"/>
      <c r="AJ792" s="187"/>
      <c r="AK792" s="187"/>
      <c r="AL792" s="187"/>
      <c r="AM792" s="187"/>
      <c r="AN792" s="187"/>
      <c r="AO792" s="187"/>
      <c r="AP792" s="187"/>
      <c r="AQ792" s="187"/>
      <c r="AR792" s="187"/>
      <c r="AS792" s="187"/>
      <c r="AT792" s="187"/>
      <c r="AU792" s="187"/>
      <c r="AV792" s="187"/>
      <c r="AW792" s="187"/>
      <c r="AX792" s="187"/>
      <c r="AY792" s="187"/>
      <c r="AZ792" s="187"/>
      <c r="BA792" s="187"/>
      <c r="BB792" s="187"/>
      <c r="BC792" s="187"/>
      <c r="BD792" s="187"/>
      <c r="BE792" s="187"/>
      <c r="BF792" s="187"/>
      <c r="BG792" s="187"/>
      <c r="BH792" s="187"/>
      <c r="BI792" s="187"/>
      <c r="BJ792" s="187"/>
      <c r="BK792" s="187"/>
      <c r="BL792" s="187"/>
      <c r="BM792" s="187"/>
      <c r="BN792" s="187"/>
      <c r="BO792" s="187"/>
      <c r="BP792" s="187"/>
      <c r="BQ792" s="187"/>
      <c r="BR792" s="187"/>
      <c r="BS792" s="187"/>
      <c r="BT792" s="187"/>
      <c r="BU792" s="187"/>
      <c r="BV792" s="187"/>
      <c r="BW792" s="187"/>
      <c r="BX792" s="187"/>
      <c r="BY792" s="187"/>
      <c r="BZ792" s="187"/>
      <c r="CA792" s="187"/>
      <c r="CB792" s="187"/>
      <c r="CC792" s="187"/>
      <c r="CD792" s="187"/>
      <c r="CE792" s="187"/>
      <c r="CF792" s="187"/>
      <c r="CG792" s="187"/>
      <c r="CH792" s="187"/>
      <c r="CI792" s="187"/>
      <c r="CJ792" s="187"/>
      <c r="CK792" s="187"/>
      <c r="CL792" s="187"/>
      <c r="CM792" s="187"/>
      <c r="CN792" s="187"/>
      <c r="CO792" s="187"/>
      <c r="CP792" s="187"/>
      <c r="CQ792" s="187"/>
      <c r="CR792" s="187"/>
      <c r="CS792" s="187"/>
      <c r="CT792" s="187"/>
      <c r="CU792" s="187"/>
      <c r="CV792" s="187"/>
      <c r="CW792" s="187"/>
      <c r="CX792" s="187"/>
      <c r="CY792" s="187"/>
      <c r="CZ792" s="187"/>
      <c r="DA792" s="187"/>
      <c r="DB792" s="187"/>
      <c r="DC792" s="187"/>
      <c r="DD792" s="187"/>
      <c r="DE792" s="187"/>
      <c r="DF792" s="187"/>
      <c r="DG792" s="187"/>
      <c r="DH792" s="187"/>
      <c r="DI792" s="187"/>
      <c r="DJ792" s="187"/>
      <c r="DK792" s="187"/>
      <c r="DL792" s="187"/>
      <c r="DM792" s="187"/>
      <c r="DN792" s="187"/>
      <c r="DO792" s="187"/>
      <c r="DP792" s="187"/>
      <c r="DQ792" s="187"/>
      <c r="DR792" s="187"/>
      <c r="DS792" s="187"/>
      <c r="DT792" s="187"/>
      <c r="DU792" s="187"/>
      <c r="DV792" s="187"/>
      <c r="DW792" s="187"/>
      <c r="DX792" s="187"/>
      <c r="DY792" s="187"/>
      <c r="DZ792" s="187"/>
      <c r="EA792" s="187"/>
      <c r="EB792" s="187"/>
      <c r="EC792" s="187"/>
      <c r="ED792" s="187"/>
      <c r="EE792" s="187"/>
      <c r="EF792" s="187"/>
      <c r="EG792" s="187"/>
      <c r="EH792" s="187"/>
      <c r="EI792" s="187"/>
      <c r="EJ792" s="187"/>
      <c r="EK792" s="187"/>
      <c r="EL792" s="187"/>
      <c r="EM792" s="187"/>
      <c r="EN792" s="187"/>
      <c r="EO792" s="187"/>
      <c r="EP792" s="187"/>
      <c r="EQ792" s="187"/>
      <c r="ER792" s="187"/>
      <c r="ES792" s="187"/>
      <c r="ET792" s="187"/>
      <c r="EU792" s="187"/>
      <c r="EV792" s="187"/>
      <c r="EW792" s="187"/>
      <c r="EX792" s="187"/>
      <c r="EY792" s="187"/>
      <c r="EZ792" s="187"/>
      <c r="FA792" s="187"/>
      <c r="FB792" s="187"/>
      <c r="FC792" s="187"/>
      <c r="FD792" s="187"/>
      <c r="FE792" s="187"/>
      <c r="FF792" s="187"/>
      <c r="FG792" s="187"/>
      <c r="FH792" s="187"/>
      <c r="FI792" s="187"/>
      <c r="FJ792" s="187"/>
      <c r="FK792" s="187"/>
      <c r="FL792" s="187"/>
      <c r="FM792" s="187"/>
      <c r="FN792" s="187"/>
      <c r="FO792" s="187"/>
      <c r="FP792" s="187"/>
      <c r="FQ792" s="187"/>
      <c r="FR792" s="187"/>
      <c r="FS792" s="187"/>
      <c r="FT792" s="187"/>
      <c r="FU792" s="187"/>
      <c r="FV792" s="187"/>
      <c r="FW792" s="187"/>
      <c r="FX792" s="187"/>
      <c r="FY792" s="187"/>
      <c r="FZ792" s="187"/>
      <c r="GA792" s="187"/>
      <c r="GB792" s="187"/>
      <c r="GC792" s="187"/>
      <c r="GD792" s="187"/>
      <c r="GE792" s="187"/>
      <c r="GF792" s="187"/>
      <c r="GG792" s="187"/>
      <c r="GH792" s="187"/>
      <c r="GI792" s="187"/>
      <c r="GJ792" s="187"/>
      <c r="GK792" s="187"/>
      <c r="GL792" s="187"/>
      <c r="GM792" s="187"/>
      <c r="GN792" s="187"/>
      <c r="GO792" s="187"/>
      <c r="GP792" s="187"/>
      <c r="GQ792" s="187"/>
      <c r="GR792" s="187"/>
      <c r="GS792" s="187"/>
      <c r="GT792" s="187"/>
      <c r="GU792" s="187"/>
      <c r="GV792" s="187"/>
      <c r="GW792" s="187"/>
      <c r="GX792" s="187"/>
      <c r="GY792" s="187"/>
      <c r="GZ792" s="187"/>
      <c r="HA792" s="187"/>
      <c r="HB792" s="187"/>
      <c r="HC792" s="187"/>
      <c r="HD792" s="187"/>
      <c r="HE792" s="187"/>
      <c r="HF792" s="187"/>
      <c r="HG792" s="187"/>
      <c r="HH792" s="187"/>
      <c r="HI792" s="187"/>
      <c r="HJ792" s="187"/>
      <c r="HK792" s="187"/>
      <c r="HL792" s="187"/>
      <c r="HM792" s="187"/>
      <c r="HN792" s="187"/>
      <c r="HO792" s="187"/>
      <c r="HP792" s="187"/>
      <c r="HQ792" s="187"/>
      <c r="HR792" s="187"/>
      <c r="HS792" s="187"/>
      <c r="HT792" s="187"/>
      <c r="HU792" s="187"/>
      <c r="HV792" s="187"/>
      <c r="HW792" s="187"/>
      <c r="HX792" s="187"/>
      <c r="HY792" s="187"/>
      <c r="HZ792" s="187"/>
      <c r="IA792" s="187"/>
      <c r="IB792" s="187"/>
    </row>
    <row r="793" spans="1:236" ht="13.15" customHeight="1">
      <c r="A793" s="412"/>
      <c r="C793" s="446"/>
      <c r="D793" s="193"/>
      <c r="E793" s="187"/>
      <c r="F793" s="187"/>
      <c r="G793" s="187"/>
      <c r="H793" s="187"/>
      <c r="I793" s="187"/>
      <c r="J793" s="187"/>
      <c r="K793" s="187"/>
      <c r="L793" s="187"/>
      <c r="M793" s="447"/>
      <c r="AA793" s="187"/>
      <c r="AB793" s="187"/>
      <c r="AC793" s="187"/>
      <c r="AD793" s="187"/>
      <c r="AE793" s="187"/>
      <c r="AF793" s="187"/>
      <c r="AG793" s="187"/>
      <c r="AH793" s="187"/>
      <c r="AI793" s="187"/>
      <c r="AJ793" s="187"/>
      <c r="AK793" s="187"/>
      <c r="AL793" s="187"/>
      <c r="AM793" s="187"/>
      <c r="AN793" s="187"/>
      <c r="AO793" s="187"/>
      <c r="AP793" s="187"/>
      <c r="AQ793" s="187"/>
      <c r="AR793" s="187"/>
      <c r="AS793" s="187"/>
      <c r="AT793" s="187"/>
      <c r="AU793" s="187"/>
      <c r="AV793" s="187"/>
      <c r="AW793" s="187"/>
      <c r="AX793" s="187"/>
      <c r="AY793" s="187"/>
      <c r="AZ793" s="187"/>
      <c r="BA793" s="187"/>
      <c r="BB793" s="187"/>
      <c r="BC793" s="187"/>
      <c r="BD793" s="187"/>
      <c r="BE793" s="187"/>
      <c r="BF793" s="187"/>
      <c r="BG793" s="187"/>
      <c r="BH793" s="187"/>
      <c r="BI793" s="187"/>
      <c r="BJ793" s="187"/>
      <c r="BK793" s="187"/>
      <c r="BL793" s="187"/>
      <c r="BM793" s="187"/>
      <c r="BN793" s="187"/>
      <c r="BO793" s="187"/>
      <c r="BP793" s="187"/>
      <c r="BQ793" s="187"/>
      <c r="BR793" s="187"/>
      <c r="BS793" s="187"/>
      <c r="BT793" s="187"/>
      <c r="BU793" s="187"/>
      <c r="BV793" s="187"/>
      <c r="BW793" s="187"/>
      <c r="BX793" s="187"/>
      <c r="BY793" s="187"/>
      <c r="BZ793" s="187"/>
      <c r="CA793" s="187"/>
      <c r="CB793" s="187"/>
      <c r="CC793" s="187"/>
      <c r="CD793" s="187"/>
      <c r="CE793" s="187"/>
      <c r="CF793" s="187"/>
      <c r="CG793" s="187"/>
      <c r="CH793" s="187"/>
      <c r="CI793" s="187"/>
      <c r="CJ793" s="187"/>
      <c r="CK793" s="187"/>
      <c r="CL793" s="187"/>
      <c r="CM793" s="187"/>
      <c r="CN793" s="187"/>
      <c r="CO793" s="187"/>
      <c r="CP793" s="187"/>
      <c r="CQ793" s="187"/>
      <c r="CR793" s="187"/>
      <c r="CS793" s="187"/>
      <c r="CT793" s="187"/>
      <c r="CU793" s="187"/>
      <c r="CV793" s="187"/>
      <c r="CW793" s="187"/>
      <c r="CX793" s="187"/>
      <c r="CY793" s="187"/>
      <c r="CZ793" s="187"/>
      <c r="DA793" s="187"/>
      <c r="DB793" s="187"/>
      <c r="DC793" s="187"/>
      <c r="DD793" s="187"/>
      <c r="DE793" s="187"/>
      <c r="DF793" s="187"/>
      <c r="DG793" s="187"/>
      <c r="DH793" s="187"/>
      <c r="DI793" s="187"/>
      <c r="DJ793" s="187"/>
      <c r="DK793" s="187"/>
      <c r="DL793" s="187"/>
      <c r="DM793" s="187"/>
      <c r="DN793" s="187"/>
      <c r="DO793" s="187"/>
      <c r="DP793" s="187"/>
      <c r="DQ793" s="187"/>
      <c r="DR793" s="187"/>
      <c r="DS793" s="187"/>
      <c r="DT793" s="187"/>
      <c r="DU793" s="187"/>
      <c r="DV793" s="187"/>
      <c r="DW793" s="187"/>
      <c r="DX793" s="187"/>
      <c r="DY793" s="187"/>
      <c r="DZ793" s="187"/>
      <c r="EA793" s="187"/>
      <c r="EB793" s="187"/>
      <c r="EC793" s="187"/>
      <c r="ED793" s="187"/>
      <c r="EE793" s="187"/>
      <c r="EF793" s="187"/>
      <c r="EG793" s="187"/>
      <c r="EH793" s="187"/>
      <c r="EI793" s="187"/>
      <c r="EJ793" s="187"/>
      <c r="EK793" s="187"/>
      <c r="EL793" s="187"/>
      <c r="EM793" s="187"/>
      <c r="EN793" s="187"/>
      <c r="EO793" s="187"/>
      <c r="EP793" s="187"/>
      <c r="EQ793" s="187"/>
      <c r="ER793" s="187"/>
      <c r="ES793" s="187"/>
      <c r="ET793" s="187"/>
      <c r="EU793" s="187"/>
      <c r="EV793" s="187"/>
      <c r="EW793" s="187"/>
      <c r="EX793" s="187"/>
      <c r="EY793" s="187"/>
      <c r="EZ793" s="187"/>
      <c r="FA793" s="187"/>
      <c r="FB793" s="187"/>
      <c r="FC793" s="187"/>
      <c r="FD793" s="187"/>
      <c r="FE793" s="187"/>
      <c r="FF793" s="187"/>
      <c r="FG793" s="187"/>
      <c r="FH793" s="187"/>
      <c r="FI793" s="187"/>
      <c r="FJ793" s="187"/>
      <c r="FK793" s="187"/>
      <c r="FL793" s="187"/>
      <c r="FM793" s="187"/>
      <c r="FN793" s="187"/>
      <c r="FO793" s="187"/>
      <c r="FP793" s="187"/>
      <c r="FQ793" s="187"/>
      <c r="FR793" s="187"/>
      <c r="FS793" s="187"/>
      <c r="FT793" s="187"/>
      <c r="FU793" s="187"/>
      <c r="FV793" s="187"/>
      <c r="FW793" s="187"/>
      <c r="FX793" s="187"/>
      <c r="FY793" s="187"/>
      <c r="FZ793" s="187"/>
      <c r="GA793" s="187"/>
      <c r="GB793" s="187"/>
      <c r="GC793" s="187"/>
      <c r="GD793" s="187"/>
      <c r="GE793" s="187"/>
      <c r="GF793" s="187"/>
      <c r="GG793" s="187"/>
      <c r="GH793" s="187"/>
      <c r="GI793" s="187"/>
      <c r="GJ793" s="187"/>
      <c r="GK793" s="187"/>
      <c r="GL793" s="187"/>
      <c r="GM793" s="187"/>
      <c r="GN793" s="187"/>
      <c r="GO793" s="187"/>
      <c r="GP793" s="187"/>
      <c r="GQ793" s="187"/>
      <c r="GR793" s="187"/>
      <c r="GS793" s="187"/>
      <c r="GT793" s="187"/>
      <c r="GU793" s="187"/>
      <c r="GV793" s="187"/>
      <c r="GW793" s="187"/>
      <c r="GX793" s="187"/>
      <c r="GY793" s="187"/>
      <c r="GZ793" s="187"/>
      <c r="HA793" s="187"/>
      <c r="HB793" s="187"/>
      <c r="HC793" s="187"/>
      <c r="HD793" s="187"/>
      <c r="HE793" s="187"/>
      <c r="HF793" s="187"/>
      <c r="HG793" s="187"/>
      <c r="HH793" s="187"/>
      <c r="HI793" s="187"/>
      <c r="HJ793" s="187"/>
      <c r="HK793" s="187"/>
      <c r="HL793" s="187"/>
      <c r="HM793" s="187"/>
      <c r="HN793" s="187"/>
      <c r="HO793" s="187"/>
      <c r="HP793" s="187"/>
      <c r="HQ793" s="187"/>
      <c r="HR793" s="187"/>
      <c r="HS793" s="187"/>
      <c r="HT793" s="187"/>
      <c r="HU793" s="187"/>
      <c r="HV793" s="187"/>
      <c r="HW793" s="187"/>
      <c r="HX793" s="187"/>
      <c r="HY793" s="187"/>
      <c r="HZ793" s="187"/>
      <c r="IA793" s="187"/>
      <c r="IB793" s="187"/>
    </row>
    <row r="794" spans="1:236" ht="13.15" customHeight="1">
      <c r="A794" s="412"/>
      <c r="C794" s="446"/>
      <c r="D794" s="193"/>
      <c r="E794" s="187"/>
      <c r="F794" s="187"/>
      <c r="G794" s="187"/>
      <c r="H794" s="187"/>
      <c r="I794" s="187"/>
      <c r="J794" s="187"/>
      <c r="K794" s="187"/>
      <c r="L794" s="187"/>
      <c r="M794" s="447"/>
      <c r="AA794" s="187"/>
      <c r="AB794" s="187"/>
      <c r="AC794" s="187"/>
      <c r="AD794" s="187"/>
      <c r="AE794" s="187"/>
      <c r="AF794" s="187"/>
      <c r="AG794" s="187"/>
      <c r="AH794" s="187"/>
      <c r="AI794" s="187"/>
      <c r="AJ794" s="187"/>
      <c r="AK794" s="187"/>
      <c r="AL794" s="187"/>
      <c r="AM794" s="187"/>
      <c r="AN794" s="187"/>
      <c r="AO794" s="187"/>
      <c r="AP794" s="187"/>
      <c r="AQ794" s="187"/>
      <c r="AR794" s="187"/>
      <c r="AS794" s="187"/>
      <c r="AT794" s="187"/>
      <c r="AU794" s="187"/>
      <c r="AV794" s="187"/>
      <c r="AW794" s="187"/>
      <c r="AX794" s="187"/>
      <c r="AY794" s="187"/>
      <c r="AZ794" s="187"/>
      <c r="BA794" s="187"/>
      <c r="BB794" s="187"/>
      <c r="BC794" s="187"/>
      <c r="BD794" s="187"/>
      <c r="BE794" s="187"/>
      <c r="BF794" s="187"/>
      <c r="BG794" s="187"/>
      <c r="BH794" s="187"/>
      <c r="BI794" s="187"/>
      <c r="BJ794" s="187"/>
      <c r="BK794" s="187"/>
      <c r="BL794" s="187"/>
      <c r="BM794" s="187"/>
      <c r="BN794" s="187"/>
      <c r="BO794" s="187"/>
      <c r="BP794" s="187"/>
      <c r="BQ794" s="187"/>
      <c r="BR794" s="187"/>
      <c r="BS794" s="187"/>
      <c r="BT794" s="187"/>
      <c r="BU794" s="187"/>
      <c r="BV794" s="187"/>
      <c r="BW794" s="187"/>
      <c r="BX794" s="187"/>
      <c r="BY794" s="187"/>
      <c r="BZ794" s="187"/>
      <c r="CA794" s="187"/>
      <c r="CB794" s="187"/>
      <c r="CC794" s="187"/>
      <c r="CD794" s="187"/>
      <c r="CE794" s="187"/>
      <c r="CF794" s="187"/>
      <c r="CG794" s="187"/>
      <c r="CH794" s="187"/>
      <c r="CI794" s="187"/>
      <c r="CJ794" s="187"/>
      <c r="CK794" s="187"/>
      <c r="CL794" s="187"/>
      <c r="CM794" s="187"/>
      <c r="CN794" s="187"/>
      <c r="CO794" s="187"/>
      <c r="CP794" s="187"/>
      <c r="CQ794" s="187"/>
      <c r="CR794" s="187"/>
      <c r="CS794" s="187"/>
      <c r="CT794" s="187"/>
      <c r="CU794" s="187"/>
      <c r="CV794" s="187"/>
      <c r="CW794" s="187"/>
      <c r="CX794" s="187"/>
      <c r="CY794" s="187"/>
      <c r="CZ794" s="187"/>
      <c r="DA794" s="187"/>
      <c r="DB794" s="187"/>
      <c r="DC794" s="187"/>
      <c r="DD794" s="187"/>
      <c r="DE794" s="187"/>
      <c r="DF794" s="187"/>
      <c r="DG794" s="187"/>
      <c r="DH794" s="187"/>
      <c r="DI794" s="187"/>
      <c r="DJ794" s="187"/>
      <c r="DK794" s="187"/>
      <c r="DL794" s="187"/>
      <c r="DM794" s="187"/>
      <c r="DN794" s="187"/>
      <c r="DO794" s="187"/>
      <c r="DP794" s="187"/>
      <c r="DQ794" s="187"/>
      <c r="DR794" s="187"/>
      <c r="DS794" s="187"/>
      <c r="DT794" s="187"/>
      <c r="DU794" s="187"/>
      <c r="DV794" s="187"/>
      <c r="DW794" s="187"/>
      <c r="DX794" s="187"/>
      <c r="DY794" s="187"/>
      <c r="DZ794" s="187"/>
      <c r="EA794" s="187"/>
      <c r="EB794" s="187"/>
      <c r="EC794" s="187"/>
      <c r="ED794" s="187"/>
      <c r="EE794" s="187"/>
      <c r="EF794" s="187"/>
      <c r="EG794" s="187"/>
      <c r="EH794" s="187"/>
      <c r="EI794" s="187"/>
      <c r="EJ794" s="187"/>
      <c r="EK794" s="187"/>
      <c r="EL794" s="187"/>
      <c r="EM794" s="187"/>
      <c r="EN794" s="187"/>
      <c r="EO794" s="187"/>
      <c r="EP794" s="187"/>
      <c r="EQ794" s="187"/>
      <c r="ER794" s="187"/>
      <c r="ES794" s="187"/>
      <c r="ET794" s="187"/>
      <c r="EU794" s="187"/>
      <c r="EV794" s="187"/>
      <c r="EW794" s="187"/>
      <c r="EX794" s="187"/>
      <c r="EY794" s="187"/>
      <c r="EZ794" s="187"/>
      <c r="FA794" s="187"/>
      <c r="FB794" s="187"/>
      <c r="FC794" s="187"/>
      <c r="FD794" s="187"/>
      <c r="FE794" s="187"/>
      <c r="FF794" s="187"/>
      <c r="FG794" s="187"/>
      <c r="FH794" s="187"/>
      <c r="FI794" s="187"/>
      <c r="FJ794" s="187"/>
      <c r="FK794" s="187"/>
      <c r="FL794" s="187"/>
      <c r="FM794" s="187"/>
      <c r="FN794" s="187"/>
      <c r="FO794" s="187"/>
      <c r="FP794" s="187"/>
      <c r="FQ794" s="187"/>
      <c r="FR794" s="187"/>
      <c r="FS794" s="187"/>
      <c r="FT794" s="187"/>
      <c r="FU794" s="187"/>
      <c r="FV794" s="187"/>
      <c r="FW794" s="187"/>
      <c r="FX794" s="187"/>
      <c r="FY794" s="187"/>
      <c r="FZ794" s="187"/>
      <c r="GA794" s="187"/>
      <c r="GB794" s="187"/>
      <c r="GC794" s="187"/>
      <c r="GD794" s="187"/>
      <c r="GE794" s="187"/>
      <c r="GF794" s="187"/>
      <c r="GG794" s="187"/>
      <c r="GH794" s="187"/>
      <c r="GI794" s="187"/>
      <c r="GJ794" s="187"/>
      <c r="GK794" s="187"/>
      <c r="GL794" s="187"/>
      <c r="GM794" s="187"/>
      <c r="GN794" s="187"/>
      <c r="GO794" s="187"/>
      <c r="GP794" s="187"/>
      <c r="GQ794" s="187"/>
      <c r="GR794" s="187"/>
      <c r="GS794" s="187"/>
      <c r="GT794" s="187"/>
      <c r="GU794" s="187"/>
      <c r="GV794" s="187"/>
      <c r="GW794" s="187"/>
      <c r="GX794" s="187"/>
      <c r="GY794" s="187"/>
      <c r="GZ794" s="187"/>
      <c r="HA794" s="187"/>
      <c r="HB794" s="187"/>
      <c r="HC794" s="187"/>
      <c r="HD794" s="187"/>
      <c r="HE794" s="187"/>
      <c r="HF794" s="187"/>
      <c r="HG794" s="187"/>
      <c r="HH794" s="187"/>
      <c r="HI794" s="187"/>
      <c r="HJ794" s="187"/>
      <c r="HK794" s="187"/>
      <c r="HL794" s="187"/>
      <c r="HM794" s="187"/>
      <c r="HN794" s="187"/>
      <c r="HO794" s="187"/>
      <c r="HP794" s="187"/>
      <c r="HQ794" s="187"/>
      <c r="HR794" s="187"/>
      <c r="HS794" s="187"/>
      <c r="HT794" s="187"/>
      <c r="HU794" s="187"/>
      <c r="HV794" s="187"/>
      <c r="HW794" s="187"/>
      <c r="HX794" s="187"/>
      <c r="HY794" s="187"/>
      <c r="HZ794" s="187"/>
      <c r="IA794" s="187"/>
      <c r="IB794" s="187"/>
    </row>
    <row r="795" spans="1:236" ht="13.15" customHeight="1">
      <c r="A795" s="412"/>
      <c r="C795" s="446"/>
      <c r="D795" s="193"/>
      <c r="E795" s="187"/>
      <c r="F795" s="187"/>
      <c r="G795" s="187"/>
      <c r="H795" s="187"/>
      <c r="I795" s="187"/>
      <c r="J795" s="187"/>
      <c r="K795" s="187"/>
      <c r="L795" s="187"/>
      <c r="M795" s="447"/>
      <c r="AA795" s="187"/>
      <c r="AB795" s="187"/>
      <c r="AC795" s="187"/>
      <c r="AD795" s="187"/>
      <c r="AE795" s="187"/>
      <c r="AF795" s="187"/>
      <c r="AG795" s="187"/>
      <c r="AH795" s="187"/>
      <c r="AI795" s="187"/>
      <c r="AJ795" s="187"/>
      <c r="AK795" s="187"/>
      <c r="AL795" s="187"/>
      <c r="AM795" s="187"/>
      <c r="AN795" s="187"/>
      <c r="AO795" s="187"/>
      <c r="AP795" s="187"/>
      <c r="AQ795" s="187"/>
      <c r="AR795" s="187"/>
      <c r="AS795" s="187"/>
      <c r="AT795" s="187"/>
      <c r="AU795" s="187"/>
      <c r="AV795" s="187"/>
      <c r="AW795" s="187"/>
      <c r="AX795" s="187"/>
      <c r="AY795" s="187"/>
      <c r="AZ795" s="187"/>
      <c r="BA795" s="187"/>
      <c r="BB795" s="187"/>
      <c r="BC795" s="187"/>
      <c r="BD795" s="187"/>
      <c r="BE795" s="187"/>
      <c r="BF795" s="187"/>
      <c r="BG795" s="187"/>
      <c r="BH795" s="187"/>
      <c r="BI795" s="187"/>
      <c r="BJ795" s="187"/>
      <c r="BK795" s="187"/>
      <c r="BL795" s="187"/>
      <c r="BM795" s="187"/>
      <c r="BN795" s="187"/>
      <c r="BO795" s="187"/>
      <c r="BP795" s="187"/>
      <c r="BQ795" s="187"/>
      <c r="BR795" s="187"/>
      <c r="BS795" s="187"/>
      <c r="BT795" s="187"/>
      <c r="BU795" s="187"/>
      <c r="BV795" s="187"/>
      <c r="BW795" s="187"/>
      <c r="BX795" s="187"/>
      <c r="BY795" s="187"/>
      <c r="BZ795" s="187"/>
      <c r="CA795" s="187"/>
      <c r="CB795" s="187"/>
      <c r="CC795" s="187"/>
      <c r="CD795" s="187"/>
      <c r="CE795" s="187"/>
      <c r="CF795" s="187"/>
      <c r="CG795" s="187"/>
      <c r="CH795" s="187"/>
      <c r="CI795" s="187"/>
      <c r="CJ795" s="187"/>
      <c r="CK795" s="187"/>
      <c r="CL795" s="187"/>
      <c r="CM795" s="187"/>
      <c r="CN795" s="187"/>
      <c r="CO795" s="187"/>
      <c r="CP795" s="187"/>
      <c r="CQ795" s="187"/>
      <c r="CR795" s="187"/>
      <c r="CS795" s="187"/>
      <c r="CT795" s="187"/>
      <c r="CU795" s="187"/>
      <c r="CV795" s="187"/>
      <c r="CW795" s="187"/>
      <c r="CX795" s="187"/>
      <c r="CY795" s="187"/>
      <c r="CZ795" s="187"/>
      <c r="DA795" s="187"/>
      <c r="DB795" s="187"/>
      <c r="DC795" s="187"/>
      <c r="DD795" s="187"/>
      <c r="DE795" s="187"/>
      <c r="DF795" s="187"/>
      <c r="DG795" s="187"/>
      <c r="DH795" s="187"/>
      <c r="DI795" s="187"/>
      <c r="DJ795" s="187"/>
      <c r="DK795" s="187"/>
      <c r="DL795" s="187"/>
      <c r="DM795" s="187"/>
      <c r="DN795" s="187"/>
      <c r="DO795" s="187"/>
      <c r="DP795" s="187"/>
      <c r="DQ795" s="187"/>
      <c r="DR795" s="187"/>
      <c r="DS795" s="187"/>
      <c r="DT795" s="187"/>
      <c r="DU795" s="187"/>
      <c r="DV795" s="187"/>
      <c r="DW795" s="187"/>
      <c r="DX795" s="187"/>
      <c r="DY795" s="187"/>
      <c r="DZ795" s="187"/>
      <c r="EA795" s="187"/>
      <c r="EB795" s="187"/>
      <c r="EC795" s="187"/>
      <c r="ED795" s="187"/>
      <c r="EE795" s="187"/>
      <c r="EF795" s="187"/>
      <c r="EG795" s="187"/>
      <c r="EH795" s="187"/>
      <c r="EI795" s="187"/>
      <c r="EJ795" s="187"/>
      <c r="EK795" s="187"/>
      <c r="EL795" s="187"/>
      <c r="EM795" s="187"/>
      <c r="EN795" s="187"/>
      <c r="EO795" s="187"/>
      <c r="EP795" s="187"/>
      <c r="EQ795" s="187"/>
      <c r="ER795" s="187"/>
      <c r="ES795" s="187"/>
      <c r="ET795" s="187"/>
      <c r="EU795" s="187"/>
      <c r="EV795" s="187"/>
      <c r="EW795" s="187"/>
      <c r="EX795" s="187"/>
      <c r="EY795" s="187"/>
      <c r="EZ795" s="187"/>
      <c r="FA795" s="187"/>
      <c r="FB795" s="187"/>
      <c r="FC795" s="187"/>
      <c r="FD795" s="187"/>
      <c r="FE795" s="187"/>
      <c r="FF795" s="187"/>
      <c r="FG795" s="187"/>
      <c r="FH795" s="187"/>
      <c r="FI795" s="187"/>
      <c r="FJ795" s="187"/>
      <c r="FK795" s="187"/>
      <c r="FL795" s="187"/>
      <c r="FM795" s="187"/>
      <c r="FN795" s="187"/>
      <c r="FO795" s="187"/>
      <c r="FP795" s="187"/>
      <c r="FQ795" s="187"/>
      <c r="FR795" s="187"/>
      <c r="FS795" s="187"/>
      <c r="FT795" s="187"/>
      <c r="FU795" s="187"/>
      <c r="FV795" s="187"/>
      <c r="FW795" s="187"/>
      <c r="FX795" s="187"/>
      <c r="FY795" s="187"/>
      <c r="FZ795" s="187"/>
      <c r="GA795" s="187"/>
      <c r="GB795" s="187"/>
      <c r="GC795" s="187"/>
      <c r="GD795" s="187"/>
      <c r="GE795" s="187"/>
      <c r="GF795" s="187"/>
      <c r="GG795" s="187"/>
      <c r="GH795" s="187"/>
      <c r="GI795" s="187"/>
      <c r="GJ795" s="187"/>
      <c r="GK795" s="187"/>
      <c r="GL795" s="187"/>
      <c r="GM795" s="187"/>
      <c r="GN795" s="187"/>
      <c r="GO795" s="187"/>
      <c r="GP795" s="187"/>
      <c r="GQ795" s="187"/>
      <c r="GR795" s="187"/>
      <c r="GS795" s="187"/>
      <c r="GT795" s="187"/>
      <c r="GU795" s="187"/>
      <c r="GV795" s="187"/>
      <c r="GW795" s="187"/>
      <c r="GX795" s="187"/>
      <c r="GY795" s="187"/>
      <c r="GZ795" s="187"/>
      <c r="HA795" s="187"/>
      <c r="HB795" s="187"/>
      <c r="HC795" s="187"/>
      <c r="HD795" s="187"/>
      <c r="HE795" s="187"/>
      <c r="HF795" s="187"/>
      <c r="HG795" s="187"/>
      <c r="HH795" s="187"/>
      <c r="HI795" s="187"/>
      <c r="HJ795" s="187"/>
      <c r="HK795" s="187"/>
      <c r="HL795" s="187"/>
      <c r="HM795" s="187"/>
      <c r="HN795" s="187"/>
      <c r="HO795" s="187"/>
      <c r="HP795" s="187"/>
      <c r="HQ795" s="187"/>
      <c r="HR795" s="187"/>
      <c r="HS795" s="187"/>
      <c r="HT795" s="187"/>
      <c r="HU795" s="187"/>
      <c r="HV795" s="187"/>
      <c r="HW795" s="187"/>
      <c r="HX795" s="187"/>
      <c r="HY795" s="187"/>
      <c r="HZ795" s="187"/>
      <c r="IA795" s="187"/>
      <c r="IB795" s="187"/>
    </row>
    <row r="796" spans="1:236" ht="13.15" customHeight="1">
      <c r="A796" s="412"/>
      <c r="C796" s="446"/>
      <c r="D796" s="193"/>
      <c r="E796" s="187"/>
      <c r="F796" s="187"/>
      <c r="G796" s="187"/>
      <c r="H796" s="187"/>
      <c r="I796" s="187"/>
      <c r="J796" s="187"/>
      <c r="K796" s="187"/>
      <c r="L796" s="187"/>
      <c r="M796" s="447"/>
      <c r="AA796" s="187"/>
      <c r="AB796" s="187"/>
      <c r="AC796" s="187"/>
      <c r="AD796" s="187"/>
      <c r="AE796" s="187"/>
      <c r="AF796" s="187"/>
      <c r="AG796" s="187"/>
      <c r="AH796" s="187"/>
      <c r="AI796" s="187"/>
      <c r="AJ796" s="187"/>
      <c r="AK796" s="187"/>
      <c r="AL796" s="187"/>
      <c r="AM796" s="187"/>
      <c r="AN796" s="187"/>
      <c r="AO796" s="187"/>
      <c r="AP796" s="187"/>
      <c r="AQ796" s="187"/>
      <c r="AR796" s="187"/>
      <c r="AS796" s="187"/>
      <c r="AT796" s="187"/>
      <c r="AU796" s="187"/>
      <c r="AV796" s="187"/>
      <c r="AW796" s="187"/>
      <c r="AX796" s="187"/>
      <c r="AY796" s="187"/>
      <c r="AZ796" s="187"/>
      <c r="BA796" s="187"/>
      <c r="BB796" s="187"/>
      <c r="BC796" s="187"/>
      <c r="BD796" s="187"/>
      <c r="BE796" s="187"/>
      <c r="BF796" s="187"/>
      <c r="BG796" s="187"/>
      <c r="BH796" s="187"/>
      <c r="BI796" s="187"/>
      <c r="BJ796" s="187"/>
      <c r="BK796" s="187"/>
      <c r="BL796" s="187"/>
      <c r="BM796" s="187"/>
      <c r="BN796" s="187"/>
      <c r="BO796" s="187"/>
      <c r="BP796" s="187"/>
      <c r="BQ796" s="187"/>
      <c r="BR796" s="187"/>
      <c r="BS796" s="187"/>
      <c r="BT796" s="187"/>
      <c r="BU796" s="187"/>
      <c r="BV796" s="187"/>
      <c r="BW796" s="187"/>
      <c r="BX796" s="187"/>
      <c r="BY796" s="187"/>
      <c r="BZ796" s="187"/>
      <c r="CA796" s="187"/>
      <c r="CB796" s="187"/>
      <c r="CC796" s="187"/>
      <c r="CD796" s="187"/>
      <c r="CE796" s="187"/>
      <c r="CF796" s="187"/>
      <c r="CG796" s="187"/>
      <c r="CH796" s="187"/>
      <c r="CI796" s="187"/>
      <c r="CJ796" s="187"/>
      <c r="CK796" s="187"/>
      <c r="CL796" s="187"/>
      <c r="CM796" s="187"/>
      <c r="CN796" s="187"/>
      <c r="CO796" s="187"/>
      <c r="CP796" s="187"/>
      <c r="CQ796" s="187"/>
      <c r="CR796" s="187"/>
      <c r="CS796" s="187"/>
      <c r="CT796" s="187"/>
      <c r="CU796" s="187"/>
      <c r="CV796" s="187"/>
      <c r="CW796" s="187"/>
      <c r="CX796" s="187"/>
      <c r="CY796" s="187"/>
      <c r="CZ796" s="187"/>
      <c r="DA796" s="187"/>
      <c r="DB796" s="187"/>
      <c r="DC796" s="187"/>
      <c r="DD796" s="187"/>
      <c r="DE796" s="187"/>
      <c r="DF796" s="187"/>
      <c r="DG796" s="187"/>
      <c r="DH796" s="187"/>
      <c r="DI796" s="187"/>
      <c r="DJ796" s="187"/>
      <c r="DK796" s="187"/>
      <c r="DL796" s="187"/>
      <c r="DM796" s="187"/>
      <c r="DN796" s="187"/>
      <c r="DO796" s="187"/>
      <c r="DP796" s="187"/>
      <c r="DQ796" s="187"/>
      <c r="DR796" s="187"/>
      <c r="DS796" s="187"/>
      <c r="DT796" s="187"/>
      <c r="DU796" s="187"/>
      <c r="DV796" s="187"/>
      <c r="DW796" s="187"/>
      <c r="DX796" s="187"/>
      <c r="DY796" s="187"/>
      <c r="DZ796" s="187"/>
      <c r="EA796" s="187"/>
      <c r="EB796" s="187"/>
      <c r="EC796" s="187"/>
      <c r="ED796" s="187"/>
      <c r="EE796" s="187"/>
      <c r="EF796" s="187"/>
      <c r="EG796" s="187"/>
      <c r="EH796" s="187"/>
      <c r="EI796" s="187"/>
      <c r="EJ796" s="187"/>
      <c r="EK796" s="187"/>
      <c r="EL796" s="187"/>
      <c r="EM796" s="187"/>
      <c r="EN796" s="187"/>
      <c r="EO796" s="187"/>
      <c r="EP796" s="187"/>
      <c r="EQ796" s="187"/>
      <c r="ER796" s="187"/>
      <c r="ES796" s="187"/>
      <c r="ET796" s="187"/>
      <c r="EU796" s="187"/>
      <c r="EV796" s="187"/>
      <c r="EW796" s="187"/>
      <c r="EX796" s="187"/>
      <c r="EY796" s="187"/>
      <c r="EZ796" s="187"/>
      <c r="FA796" s="187"/>
      <c r="FB796" s="187"/>
      <c r="FC796" s="187"/>
      <c r="FD796" s="187"/>
      <c r="FE796" s="187"/>
      <c r="FF796" s="187"/>
      <c r="FG796" s="187"/>
      <c r="FH796" s="187"/>
      <c r="FI796" s="187"/>
      <c r="FJ796" s="187"/>
      <c r="FK796" s="187"/>
      <c r="FL796" s="187"/>
      <c r="FM796" s="187"/>
      <c r="FN796" s="187"/>
      <c r="FO796" s="187"/>
      <c r="FP796" s="187"/>
      <c r="FQ796" s="187"/>
      <c r="FR796" s="187"/>
      <c r="FS796" s="187"/>
      <c r="FT796" s="187"/>
      <c r="FU796" s="187"/>
      <c r="FV796" s="187"/>
      <c r="FW796" s="187"/>
      <c r="FX796" s="187"/>
      <c r="FY796" s="187"/>
      <c r="FZ796" s="187"/>
      <c r="GA796" s="187"/>
      <c r="GB796" s="187"/>
      <c r="GC796" s="187"/>
      <c r="GD796" s="187"/>
      <c r="GE796" s="187"/>
      <c r="GF796" s="187"/>
      <c r="GG796" s="187"/>
      <c r="GH796" s="187"/>
      <c r="GI796" s="187"/>
      <c r="GJ796" s="187"/>
      <c r="GK796" s="187"/>
      <c r="GL796" s="187"/>
      <c r="GM796" s="187"/>
      <c r="GN796" s="187"/>
      <c r="GO796" s="187"/>
      <c r="GP796" s="187"/>
      <c r="GQ796" s="187"/>
      <c r="GR796" s="187"/>
      <c r="GS796" s="187"/>
      <c r="GT796" s="187"/>
      <c r="GU796" s="187"/>
      <c r="GV796" s="187"/>
      <c r="GW796" s="187"/>
      <c r="GX796" s="187"/>
      <c r="GY796" s="187"/>
      <c r="GZ796" s="187"/>
      <c r="HA796" s="187"/>
      <c r="HB796" s="187"/>
      <c r="HC796" s="187"/>
      <c r="HD796" s="187"/>
      <c r="HE796" s="187"/>
      <c r="HF796" s="187"/>
      <c r="HG796" s="187"/>
      <c r="HH796" s="187"/>
      <c r="HI796" s="187"/>
      <c r="HJ796" s="187"/>
      <c r="HK796" s="187"/>
      <c r="HL796" s="187"/>
      <c r="HM796" s="187"/>
      <c r="HN796" s="187"/>
      <c r="HO796" s="187"/>
      <c r="HP796" s="187"/>
      <c r="HQ796" s="187"/>
      <c r="HR796" s="187"/>
      <c r="HS796" s="187"/>
      <c r="HT796" s="187"/>
      <c r="HU796" s="187"/>
      <c r="HV796" s="187"/>
      <c r="HW796" s="187"/>
      <c r="HX796" s="187"/>
      <c r="HY796" s="187"/>
      <c r="HZ796" s="187"/>
      <c r="IA796" s="187"/>
      <c r="IB796" s="187"/>
    </row>
    <row r="797" spans="1:236" ht="13.15" customHeight="1">
      <c r="A797" s="412"/>
      <c r="C797" s="446"/>
      <c r="D797" s="193"/>
      <c r="E797" s="187"/>
      <c r="F797" s="187"/>
      <c r="G797" s="187"/>
      <c r="H797" s="187"/>
      <c r="I797" s="187"/>
      <c r="J797" s="187"/>
      <c r="K797" s="187"/>
      <c r="L797" s="187"/>
      <c r="M797" s="447"/>
      <c r="AA797" s="187"/>
      <c r="AB797" s="187"/>
      <c r="AC797" s="187"/>
      <c r="AD797" s="187"/>
      <c r="AE797" s="187"/>
      <c r="AF797" s="187"/>
      <c r="AG797" s="187"/>
      <c r="AH797" s="187"/>
      <c r="AI797" s="187"/>
      <c r="AJ797" s="187"/>
      <c r="AK797" s="187"/>
      <c r="AL797" s="187"/>
      <c r="AM797" s="187"/>
      <c r="AN797" s="187"/>
      <c r="AO797" s="187"/>
      <c r="AP797" s="187"/>
      <c r="AQ797" s="187"/>
      <c r="AR797" s="187"/>
      <c r="AS797" s="187"/>
      <c r="AT797" s="187"/>
      <c r="AU797" s="187"/>
      <c r="AV797" s="187"/>
      <c r="AW797" s="187"/>
      <c r="AX797" s="187"/>
      <c r="AY797" s="187"/>
      <c r="AZ797" s="187"/>
      <c r="BA797" s="187"/>
      <c r="BB797" s="187"/>
      <c r="BC797" s="187"/>
      <c r="BD797" s="187"/>
      <c r="BE797" s="187"/>
      <c r="BF797" s="187"/>
      <c r="BG797" s="187"/>
      <c r="BH797" s="187"/>
      <c r="BI797" s="187"/>
      <c r="BJ797" s="187"/>
      <c r="BK797" s="187"/>
      <c r="BL797" s="187"/>
      <c r="BM797" s="187"/>
      <c r="BN797" s="187"/>
      <c r="BO797" s="187"/>
      <c r="BP797" s="187"/>
      <c r="BQ797" s="187"/>
      <c r="BR797" s="187"/>
      <c r="BS797" s="187"/>
      <c r="BT797" s="187"/>
      <c r="BU797" s="187"/>
      <c r="BV797" s="187"/>
      <c r="BW797" s="187"/>
      <c r="BX797" s="187"/>
      <c r="BY797" s="187"/>
      <c r="BZ797" s="187"/>
      <c r="CA797" s="187"/>
      <c r="CB797" s="187"/>
      <c r="CC797" s="187"/>
      <c r="CD797" s="187"/>
      <c r="CE797" s="187"/>
      <c r="CF797" s="187"/>
      <c r="CG797" s="187"/>
      <c r="CH797" s="187"/>
      <c r="CI797" s="187"/>
      <c r="CJ797" s="187"/>
      <c r="CK797" s="187"/>
      <c r="CL797" s="187"/>
      <c r="CM797" s="187"/>
      <c r="CN797" s="187"/>
      <c r="CO797" s="187"/>
      <c r="CP797" s="187"/>
      <c r="CQ797" s="187"/>
      <c r="CR797" s="187"/>
      <c r="CS797" s="187"/>
      <c r="CT797" s="187"/>
      <c r="CU797" s="187"/>
      <c r="CV797" s="187"/>
      <c r="CW797" s="187"/>
      <c r="CX797" s="187"/>
      <c r="CY797" s="187"/>
      <c r="CZ797" s="187"/>
      <c r="DA797" s="187"/>
      <c r="DB797" s="187"/>
      <c r="DC797" s="187"/>
      <c r="DD797" s="187"/>
      <c r="DE797" s="187"/>
      <c r="DF797" s="187"/>
      <c r="DG797" s="187"/>
      <c r="DH797" s="187"/>
      <c r="DI797" s="187"/>
      <c r="DJ797" s="187"/>
      <c r="DK797" s="187"/>
      <c r="DL797" s="187"/>
      <c r="DM797" s="187"/>
      <c r="DN797" s="187"/>
      <c r="DO797" s="187"/>
      <c r="DP797" s="187"/>
      <c r="DQ797" s="187"/>
      <c r="DR797" s="187"/>
      <c r="DS797" s="187"/>
      <c r="DT797" s="187"/>
      <c r="DU797" s="187"/>
      <c r="DV797" s="187"/>
      <c r="DW797" s="187"/>
      <c r="DX797" s="187"/>
      <c r="DY797" s="187"/>
      <c r="DZ797" s="187"/>
      <c r="EA797" s="187"/>
      <c r="EB797" s="187"/>
      <c r="EC797" s="187"/>
      <c r="ED797" s="187"/>
      <c r="EE797" s="187"/>
      <c r="EF797" s="187"/>
      <c r="EG797" s="187"/>
      <c r="EH797" s="187"/>
      <c r="EI797" s="187"/>
      <c r="EJ797" s="187"/>
      <c r="EK797" s="187"/>
      <c r="EL797" s="187"/>
      <c r="EM797" s="187"/>
      <c r="EN797" s="187"/>
      <c r="EO797" s="187"/>
      <c r="EP797" s="187"/>
      <c r="EQ797" s="187"/>
      <c r="ER797" s="187"/>
      <c r="ES797" s="187"/>
      <c r="ET797" s="187"/>
      <c r="EU797" s="187"/>
      <c r="EV797" s="187"/>
      <c r="EW797" s="187"/>
      <c r="EX797" s="187"/>
      <c r="EY797" s="187"/>
      <c r="EZ797" s="187"/>
      <c r="FA797" s="187"/>
      <c r="FB797" s="187"/>
      <c r="FC797" s="187"/>
      <c r="FD797" s="187"/>
      <c r="FE797" s="187"/>
      <c r="FF797" s="187"/>
      <c r="FG797" s="187"/>
      <c r="FH797" s="187"/>
      <c r="FI797" s="187"/>
      <c r="FJ797" s="187"/>
      <c r="FK797" s="187"/>
      <c r="FL797" s="187"/>
      <c r="FM797" s="187"/>
      <c r="FN797" s="187"/>
      <c r="FO797" s="187"/>
      <c r="FP797" s="187"/>
      <c r="FQ797" s="187"/>
      <c r="FR797" s="187"/>
      <c r="FS797" s="187"/>
      <c r="FT797" s="187"/>
      <c r="FU797" s="187"/>
      <c r="FV797" s="187"/>
      <c r="FW797" s="187"/>
      <c r="FX797" s="187"/>
      <c r="FY797" s="187"/>
      <c r="FZ797" s="187"/>
      <c r="GA797" s="187"/>
      <c r="GB797" s="187"/>
      <c r="GC797" s="187"/>
      <c r="GD797" s="187"/>
      <c r="GE797" s="187"/>
      <c r="GF797" s="187"/>
      <c r="GG797" s="187"/>
      <c r="GH797" s="187"/>
      <c r="GI797" s="187"/>
      <c r="GJ797" s="187"/>
      <c r="GK797" s="187"/>
      <c r="GL797" s="187"/>
      <c r="GM797" s="187"/>
      <c r="GN797" s="187"/>
      <c r="GO797" s="187"/>
      <c r="GP797" s="187"/>
      <c r="GQ797" s="187"/>
      <c r="GR797" s="187"/>
      <c r="GS797" s="187"/>
      <c r="GT797" s="187"/>
      <c r="GU797" s="187"/>
      <c r="GV797" s="187"/>
      <c r="GW797" s="187"/>
      <c r="GX797" s="187"/>
      <c r="GY797" s="187"/>
      <c r="GZ797" s="187"/>
      <c r="HA797" s="187"/>
      <c r="HB797" s="187"/>
      <c r="HC797" s="187"/>
      <c r="HD797" s="187"/>
      <c r="HE797" s="187"/>
      <c r="HF797" s="187"/>
      <c r="HG797" s="187"/>
      <c r="HH797" s="187"/>
      <c r="HI797" s="187"/>
      <c r="HJ797" s="187"/>
      <c r="HK797" s="187"/>
      <c r="HL797" s="187"/>
      <c r="HM797" s="187"/>
      <c r="HN797" s="187"/>
      <c r="HO797" s="187"/>
      <c r="HP797" s="187"/>
      <c r="HQ797" s="187"/>
      <c r="HR797" s="187"/>
      <c r="HS797" s="187"/>
      <c r="HT797" s="187"/>
      <c r="HU797" s="187"/>
      <c r="HV797" s="187"/>
      <c r="HW797" s="187"/>
      <c r="HX797" s="187"/>
      <c r="HY797" s="187"/>
      <c r="HZ797" s="187"/>
      <c r="IA797" s="187"/>
      <c r="IB797" s="187"/>
    </row>
    <row r="798" spans="1:236" ht="13.15" customHeight="1">
      <c r="A798" s="412"/>
      <c r="C798" s="446"/>
      <c r="D798" s="193"/>
      <c r="E798" s="187"/>
      <c r="F798" s="187"/>
      <c r="G798" s="187"/>
      <c r="H798" s="187"/>
      <c r="I798" s="187"/>
      <c r="J798" s="187"/>
      <c r="K798" s="187"/>
      <c r="L798" s="187"/>
      <c r="M798" s="447"/>
      <c r="AA798" s="187"/>
      <c r="AB798" s="187"/>
      <c r="AC798" s="187"/>
      <c r="AD798" s="187"/>
      <c r="AE798" s="187"/>
      <c r="AF798" s="187"/>
      <c r="AG798" s="187"/>
      <c r="AH798" s="187"/>
      <c r="AI798" s="187"/>
      <c r="AJ798" s="187"/>
      <c r="AK798" s="187"/>
      <c r="AL798" s="187"/>
      <c r="AM798" s="187"/>
      <c r="AN798" s="187"/>
      <c r="AO798" s="187"/>
      <c r="AP798" s="187"/>
      <c r="AQ798" s="187"/>
      <c r="AR798" s="187"/>
      <c r="AS798" s="187"/>
      <c r="AT798" s="187"/>
      <c r="AU798" s="187"/>
      <c r="AV798" s="187"/>
      <c r="AW798" s="187"/>
      <c r="AX798" s="187"/>
      <c r="AY798" s="187"/>
      <c r="AZ798" s="187"/>
      <c r="BA798" s="187"/>
      <c r="BB798" s="187"/>
      <c r="BC798" s="187"/>
      <c r="BD798" s="187"/>
      <c r="BE798" s="187"/>
      <c r="BF798" s="187"/>
      <c r="BG798" s="187"/>
      <c r="BH798" s="187"/>
      <c r="BI798" s="187"/>
      <c r="BJ798" s="187"/>
      <c r="BK798" s="187"/>
      <c r="BL798" s="187"/>
      <c r="BM798" s="187"/>
      <c r="BN798" s="187"/>
      <c r="BO798" s="187"/>
      <c r="BP798" s="187"/>
      <c r="BQ798" s="187"/>
      <c r="BR798" s="187"/>
      <c r="BS798" s="187"/>
      <c r="BT798" s="187"/>
      <c r="BU798" s="187"/>
      <c r="BV798" s="187"/>
      <c r="BW798" s="187"/>
      <c r="BX798" s="187"/>
      <c r="BY798" s="187"/>
      <c r="BZ798" s="187"/>
      <c r="CA798" s="187"/>
      <c r="CB798" s="187"/>
      <c r="CC798" s="187"/>
      <c r="CD798" s="187"/>
      <c r="CE798" s="187"/>
      <c r="CF798" s="187"/>
      <c r="CG798" s="187"/>
      <c r="CH798" s="187"/>
      <c r="CI798" s="187"/>
      <c r="CJ798" s="187"/>
      <c r="CK798" s="187"/>
      <c r="CL798" s="187"/>
      <c r="CM798" s="187"/>
      <c r="CN798" s="187"/>
      <c r="CO798" s="187"/>
      <c r="CP798" s="187"/>
      <c r="CQ798" s="187"/>
      <c r="CR798" s="187"/>
      <c r="CS798" s="187"/>
      <c r="CT798" s="187"/>
      <c r="CU798" s="187"/>
      <c r="CV798" s="187"/>
      <c r="CW798" s="187"/>
      <c r="CX798" s="187"/>
      <c r="CY798" s="187"/>
      <c r="CZ798" s="187"/>
      <c r="DA798" s="187"/>
      <c r="DB798" s="187"/>
      <c r="DC798" s="187"/>
      <c r="DD798" s="187"/>
      <c r="DE798" s="187"/>
      <c r="DF798" s="187"/>
      <c r="DG798" s="187"/>
      <c r="DH798" s="187"/>
      <c r="DI798" s="187"/>
      <c r="DJ798" s="187"/>
      <c r="DK798" s="187"/>
      <c r="DL798" s="187"/>
      <c r="DM798" s="187"/>
      <c r="DN798" s="187"/>
      <c r="DO798" s="187"/>
      <c r="DP798" s="187"/>
      <c r="DQ798" s="187"/>
      <c r="DR798" s="187"/>
      <c r="DS798" s="187"/>
      <c r="DT798" s="187"/>
      <c r="DU798" s="187"/>
      <c r="DV798" s="187"/>
      <c r="DW798" s="187"/>
      <c r="DX798" s="187"/>
      <c r="DY798" s="187"/>
      <c r="DZ798" s="187"/>
      <c r="EA798" s="187"/>
      <c r="EB798" s="187"/>
      <c r="EC798" s="187"/>
      <c r="ED798" s="187"/>
      <c r="EE798" s="187"/>
      <c r="EF798" s="187"/>
      <c r="EG798" s="187"/>
      <c r="EH798" s="187"/>
      <c r="EI798" s="187"/>
      <c r="EJ798" s="187"/>
      <c r="EK798" s="187"/>
      <c r="EL798" s="187"/>
      <c r="EM798" s="187"/>
      <c r="EN798" s="187"/>
      <c r="EO798" s="187"/>
      <c r="EP798" s="187"/>
      <c r="EQ798" s="187"/>
      <c r="ER798" s="187"/>
      <c r="ES798" s="187"/>
      <c r="ET798" s="187"/>
      <c r="EU798" s="187"/>
      <c r="EV798" s="187"/>
      <c r="EW798" s="187"/>
      <c r="EX798" s="187"/>
      <c r="EY798" s="187"/>
      <c r="EZ798" s="187"/>
      <c r="FA798" s="187"/>
      <c r="FB798" s="187"/>
      <c r="FC798" s="187"/>
      <c r="FD798" s="187"/>
      <c r="FE798" s="187"/>
      <c r="FF798" s="187"/>
      <c r="FG798" s="187"/>
      <c r="FH798" s="187"/>
      <c r="FI798" s="187"/>
      <c r="FJ798" s="187"/>
      <c r="FK798" s="187"/>
      <c r="FL798" s="187"/>
      <c r="FM798" s="187"/>
      <c r="FN798" s="187"/>
      <c r="FO798" s="187"/>
      <c r="FP798" s="187"/>
      <c r="FQ798" s="187"/>
      <c r="FR798" s="187"/>
      <c r="FS798" s="187"/>
      <c r="FT798" s="187"/>
      <c r="FU798" s="187"/>
      <c r="FV798" s="187"/>
      <c r="FW798" s="187"/>
      <c r="FX798" s="187"/>
      <c r="FY798" s="187"/>
      <c r="FZ798" s="187"/>
      <c r="GA798" s="187"/>
      <c r="GB798" s="187"/>
      <c r="GC798" s="187"/>
      <c r="GD798" s="187"/>
      <c r="GE798" s="187"/>
      <c r="GF798" s="187"/>
      <c r="GG798" s="187"/>
      <c r="GH798" s="187"/>
      <c r="GI798" s="187"/>
      <c r="GJ798" s="187"/>
      <c r="GK798" s="187"/>
      <c r="GL798" s="187"/>
      <c r="GM798" s="187"/>
      <c r="GN798" s="187"/>
      <c r="GO798" s="187"/>
      <c r="GP798" s="187"/>
      <c r="GQ798" s="187"/>
      <c r="GR798" s="187"/>
      <c r="GS798" s="187"/>
      <c r="GT798" s="187"/>
      <c r="GU798" s="187"/>
      <c r="GV798" s="187"/>
      <c r="GW798" s="187"/>
      <c r="GX798" s="187"/>
      <c r="GY798" s="187"/>
      <c r="GZ798" s="187"/>
      <c r="HA798" s="187"/>
      <c r="HB798" s="187"/>
      <c r="HC798" s="187"/>
      <c r="HD798" s="187"/>
      <c r="HE798" s="187"/>
      <c r="HF798" s="187"/>
      <c r="HG798" s="187"/>
      <c r="HH798" s="187"/>
      <c r="HI798" s="187"/>
      <c r="HJ798" s="187"/>
      <c r="HK798" s="187"/>
      <c r="HL798" s="187"/>
      <c r="HM798" s="187"/>
      <c r="HN798" s="187"/>
      <c r="HO798" s="187"/>
      <c r="HP798" s="187"/>
      <c r="HQ798" s="187"/>
      <c r="HR798" s="187"/>
      <c r="HS798" s="187"/>
      <c r="HT798" s="187"/>
      <c r="HU798" s="187"/>
      <c r="HV798" s="187"/>
      <c r="HW798" s="187"/>
      <c r="HX798" s="187"/>
      <c r="HY798" s="187"/>
      <c r="HZ798" s="187"/>
      <c r="IA798" s="187"/>
      <c r="IB798" s="187"/>
    </row>
    <row r="799" spans="1:236" ht="13.15" customHeight="1">
      <c r="A799" s="412"/>
      <c r="C799" s="446"/>
      <c r="D799" s="193"/>
      <c r="E799" s="187"/>
      <c r="F799" s="187"/>
      <c r="G799" s="187"/>
      <c r="H799" s="187"/>
      <c r="I799" s="187"/>
      <c r="J799" s="187"/>
      <c r="K799" s="187"/>
      <c r="L799" s="187"/>
      <c r="M799" s="447"/>
      <c r="AA799" s="187"/>
      <c r="AB799" s="187"/>
      <c r="AC799" s="187"/>
      <c r="AD799" s="187"/>
      <c r="AE799" s="187"/>
      <c r="AF799" s="187"/>
      <c r="AG799" s="187"/>
      <c r="AH799" s="187"/>
      <c r="AI799" s="187"/>
      <c r="AJ799" s="187"/>
      <c r="AK799" s="187"/>
      <c r="AL799" s="187"/>
      <c r="AM799" s="187"/>
      <c r="AN799" s="187"/>
      <c r="AO799" s="187"/>
      <c r="AP799" s="187"/>
      <c r="AQ799" s="187"/>
      <c r="AR799" s="187"/>
      <c r="AS799" s="187"/>
      <c r="AT799" s="187"/>
      <c r="AU799" s="187"/>
      <c r="AV799" s="187"/>
      <c r="AW799" s="187"/>
      <c r="AX799" s="187"/>
      <c r="AY799" s="187"/>
      <c r="AZ799" s="187"/>
      <c r="BA799" s="187"/>
      <c r="BB799" s="187"/>
      <c r="BC799" s="187"/>
      <c r="BD799" s="187"/>
      <c r="BE799" s="187"/>
      <c r="BF799" s="187"/>
      <c r="BG799" s="187"/>
      <c r="BH799" s="187"/>
      <c r="BI799" s="187"/>
      <c r="BJ799" s="187"/>
      <c r="BK799" s="187"/>
      <c r="BL799" s="187"/>
      <c r="BM799" s="187"/>
      <c r="BN799" s="187"/>
      <c r="BO799" s="187"/>
      <c r="BP799" s="187"/>
      <c r="BQ799" s="187"/>
      <c r="BR799" s="187"/>
      <c r="BS799" s="187"/>
      <c r="BT799" s="187"/>
      <c r="BU799" s="187"/>
      <c r="BV799" s="187"/>
      <c r="BW799" s="187"/>
      <c r="BX799" s="187"/>
      <c r="BY799" s="187"/>
      <c r="BZ799" s="187"/>
      <c r="CA799" s="187"/>
      <c r="CB799" s="187"/>
      <c r="CC799" s="187"/>
      <c r="CD799" s="187"/>
      <c r="CE799" s="187"/>
      <c r="CF799" s="187"/>
      <c r="CG799" s="187"/>
      <c r="CH799" s="187"/>
      <c r="CI799" s="187"/>
      <c r="CJ799" s="187"/>
      <c r="CK799" s="187"/>
      <c r="CL799" s="187"/>
      <c r="CM799" s="187"/>
      <c r="CN799" s="187"/>
      <c r="CO799" s="187"/>
      <c r="CP799" s="187"/>
      <c r="CQ799" s="187"/>
      <c r="CR799" s="187"/>
      <c r="CS799" s="187"/>
      <c r="CT799" s="187"/>
      <c r="CU799" s="187"/>
      <c r="CV799" s="187"/>
      <c r="CW799" s="187"/>
      <c r="CX799" s="187"/>
      <c r="CY799" s="187"/>
      <c r="CZ799" s="187"/>
      <c r="DA799" s="187"/>
      <c r="DB799" s="187"/>
      <c r="DC799" s="187"/>
      <c r="DD799" s="187"/>
      <c r="DE799" s="187"/>
      <c r="DF799" s="187"/>
      <c r="DG799" s="187"/>
      <c r="DH799" s="187"/>
      <c r="DI799" s="187"/>
      <c r="DJ799" s="187"/>
      <c r="DK799" s="187"/>
      <c r="DL799" s="187"/>
      <c r="DM799" s="187"/>
      <c r="DN799" s="187"/>
      <c r="DO799" s="187"/>
      <c r="DP799" s="187"/>
      <c r="DQ799" s="187"/>
      <c r="DR799" s="187"/>
      <c r="DS799" s="187"/>
      <c r="DT799" s="187"/>
      <c r="DU799" s="187"/>
      <c r="DV799" s="187"/>
      <c r="DW799" s="187"/>
      <c r="DX799" s="187"/>
      <c r="DY799" s="187"/>
      <c r="DZ799" s="187"/>
      <c r="EA799" s="187"/>
      <c r="EB799" s="187"/>
      <c r="EC799" s="187"/>
      <c r="ED799" s="187"/>
      <c r="EE799" s="187"/>
      <c r="EF799" s="187"/>
      <c r="EG799" s="187"/>
      <c r="EH799" s="187"/>
      <c r="EI799" s="187"/>
      <c r="EJ799" s="187"/>
      <c r="EK799" s="187"/>
      <c r="EL799" s="187"/>
      <c r="EM799" s="187"/>
      <c r="EN799" s="187"/>
      <c r="EO799" s="187"/>
      <c r="EP799" s="187"/>
      <c r="EQ799" s="187"/>
      <c r="ER799" s="187"/>
      <c r="ES799" s="187"/>
      <c r="ET799" s="187"/>
      <c r="EU799" s="187"/>
      <c r="EV799" s="187"/>
      <c r="EW799" s="187"/>
      <c r="EX799" s="187"/>
      <c r="EY799" s="187"/>
      <c r="EZ799" s="187"/>
      <c r="FA799" s="187"/>
      <c r="FB799" s="187"/>
      <c r="FC799" s="187"/>
      <c r="FD799" s="187"/>
      <c r="FE799" s="187"/>
      <c r="FF799" s="187"/>
      <c r="FG799" s="187"/>
      <c r="FH799" s="187"/>
      <c r="FI799" s="187"/>
      <c r="FJ799" s="187"/>
      <c r="FK799" s="187"/>
      <c r="FL799" s="187"/>
      <c r="FM799" s="187"/>
      <c r="FN799" s="187"/>
      <c r="FO799" s="187"/>
      <c r="FP799" s="187"/>
      <c r="FQ799" s="187"/>
      <c r="FR799" s="187"/>
      <c r="FS799" s="187"/>
      <c r="FT799" s="187"/>
      <c r="FU799" s="187"/>
      <c r="FV799" s="187"/>
      <c r="FW799" s="187"/>
      <c r="FX799" s="187"/>
      <c r="FY799" s="187"/>
      <c r="FZ799" s="187"/>
      <c r="GA799" s="187"/>
      <c r="GB799" s="187"/>
      <c r="GC799" s="187"/>
      <c r="GD799" s="187"/>
      <c r="GE799" s="187"/>
      <c r="GF799" s="187"/>
      <c r="GG799" s="187"/>
      <c r="GH799" s="187"/>
      <c r="GI799" s="187"/>
      <c r="GJ799" s="187"/>
      <c r="GK799" s="187"/>
      <c r="GL799" s="187"/>
      <c r="GM799" s="187"/>
      <c r="GN799" s="187"/>
      <c r="GO799" s="187"/>
      <c r="GP799" s="187"/>
      <c r="GQ799" s="187"/>
      <c r="GR799" s="187"/>
      <c r="GS799" s="187"/>
      <c r="GT799" s="187"/>
      <c r="GU799" s="187"/>
      <c r="GV799" s="187"/>
      <c r="GW799" s="187"/>
      <c r="GX799" s="187"/>
      <c r="GY799" s="187"/>
      <c r="GZ799" s="187"/>
      <c r="HA799" s="187"/>
      <c r="HB799" s="187"/>
      <c r="HC799" s="187"/>
      <c r="HD799" s="187"/>
      <c r="HE799" s="187"/>
      <c r="HF799" s="187"/>
      <c r="HG799" s="187"/>
      <c r="HH799" s="187"/>
      <c r="HI799" s="187"/>
      <c r="HJ799" s="187"/>
      <c r="HK799" s="187"/>
      <c r="HL799" s="187"/>
      <c r="HM799" s="187"/>
      <c r="HN799" s="187"/>
      <c r="HO799" s="187"/>
      <c r="HP799" s="187"/>
      <c r="HQ799" s="187"/>
      <c r="HR799" s="187"/>
      <c r="HS799" s="187"/>
      <c r="HT799" s="187"/>
      <c r="HU799" s="187"/>
      <c r="HV799" s="187"/>
      <c r="HW799" s="187"/>
      <c r="HX799" s="187"/>
      <c r="HY799" s="187"/>
      <c r="HZ799" s="187"/>
      <c r="IA799" s="187"/>
      <c r="IB799" s="187"/>
    </row>
    <row r="800" spans="1:236" ht="13.15" customHeight="1">
      <c r="A800" s="412"/>
      <c r="C800" s="446"/>
      <c r="D800" s="193"/>
      <c r="E800" s="187"/>
      <c r="F800" s="187"/>
      <c r="G800" s="187"/>
      <c r="H800" s="187"/>
      <c r="I800" s="187"/>
      <c r="J800" s="187"/>
      <c r="K800" s="187"/>
      <c r="L800" s="187"/>
      <c r="M800" s="447"/>
      <c r="AA800" s="187"/>
      <c r="AB800" s="187"/>
      <c r="AC800" s="187"/>
      <c r="AD800" s="187"/>
      <c r="AE800" s="187"/>
      <c r="AF800" s="187"/>
      <c r="AG800" s="187"/>
      <c r="AH800" s="187"/>
      <c r="AI800" s="187"/>
      <c r="AJ800" s="187"/>
      <c r="AK800" s="187"/>
      <c r="AL800" s="187"/>
      <c r="AM800" s="187"/>
      <c r="AN800" s="187"/>
      <c r="AO800" s="187"/>
      <c r="AP800" s="187"/>
      <c r="AQ800" s="187"/>
      <c r="AR800" s="187"/>
      <c r="AS800" s="187"/>
      <c r="AT800" s="187"/>
      <c r="AU800" s="187"/>
      <c r="AV800" s="187"/>
      <c r="AW800" s="187"/>
      <c r="AX800" s="187"/>
      <c r="AY800" s="187"/>
      <c r="AZ800" s="187"/>
      <c r="BA800" s="187"/>
      <c r="BB800" s="187"/>
      <c r="BC800" s="187"/>
      <c r="BD800" s="187"/>
      <c r="BE800" s="187"/>
      <c r="BF800" s="187"/>
      <c r="BG800" s="187"/>
      <c r="BH800" s="187"/>
      <c r="BI800" s="187"/>
      <c r="BJ800" s="187"/>
      <c r="BK800" s="187"/>
      <c r="BL800" s="187"/>
      <c r="BM800" s="187"/>
      <c r="BN800" s="187"/>
      <c r="BO800" s="187"/>
      <c r="BP800" s="187"/>
      <c r="BQ800" s="187"/>
      <c r="BR800" s="187"/>
      <c r="BS800" s="187"/>
      <c r="BT800" s="187"/>
      <c r="BU800" s="187"/>
      <c r="BV800" s="187"/>
      <c r="BW800" s="187"/>
      <c r="BX800" s="187"/>
      <c r="BY800" s="187"/>
      <c r="BZ800" s="187"/>
      <c r="CA800" s="187"/>
      <c r="CB800" s="187"/>
      <c r="CC800" s="187"/>
      <c r="CD800" s="187"/>
      <c r="CE800" s="187"/>
      <c r="CF800" s="187"/>
      <c r="CG800" s="187"/>
      <c r="CH800" s="187"/>
      <c r="CI800" s="187"/>
      <c r="CJ800" s="187"/>
      <c r="CK800" s="187"/>
      <c r="CL800" s="187"/>
      <c r="CM800" s="187"/>
      <c r="CN800" s="187"/>
      <c r="CO800" s="187"/>
      <c r="CP800" s="187"/>
      <c r="CQ800" s="187"/>
      <c r="CR800" s="187"/>
      <c r="CS800" s="187"/>
      <c r="CT800" s="187"/>
      <c r="CU800" s="187"/>
      <c r="CV800" s="187"/>
      <c r="CW800" s="187"/>
      <c r="CX800" s="187"/>
      <c r="CY800" s="187"/>
      <c r="CZ800" s="187"/>
      <c r="DA800" s="187"/>
      <c r="DB800" s="187"/>
      <c r="DC800" s="187"/>
      <c r="DD800" s="187"/>
      <c r="DE800" s="187"/>
      <c r="DF800" s="187"/>
      <c r="DG800" s="187"/>
      <c r="DH800" s="187"/>
      <c r="DI800" s="187"/>
      <c r="DJ800" s="187"/>
      <c r="DK800" s="187"/>
      <c r="DL800" s="187"/>
      <c r="DM800" s="187"/>
      <c r="DN800" s="187"/>
      <c r="DO800" s="187"/>
      <c r="DP800" s="187"/>
      <c r="DQ800" s="187"/>
      <c r="DR800" s="187"/>
      <c r="DS800" s="187"/>
      <c r="DT800" s="187"/>
      <c r="DU800" s="187"/>
      <c r="DV800" s="187"/>
      <c r="DW800" s="187"/>
      <c r="DX800" s="187"/>
      <c r="DY800" s="187"/>
      <c r="DZ800" s="187"/>
      <c r="EA800" s="187"/>
      <c r="EB800" s="187"/>
      <c r="EC800" s="187"/>
      <c r="ED800" s="187"/>
      <c r="EE800" s="187"/>
      <c r="EF800" s="187"/>
      <c r="EG800" s="187"/>
      <c r="EH800" s="187"/>
      <c r="EI800" s="187"/>
      <c r="EJ800" s="187"/>
      <c r="EK800" s="187"/>
      <c r="EL800" s="187"/>
      <c r="EM800" s="187"/>
      <c r="EN800" s="187"/>
      <c r="EO800" s="187"/>
      <c r="EP800" s="187"/>
      <c r="EQ800" s="187"/>
      <c r="ER800" s="187"/>
      <c r="ES800" s="187"/>
      <c r="ET800" s="187"/>
      <c r="EU800" s="187"/>
      <c r="EV800" s="187"/>
      <c r="EW800" s="187"/>
      <c r="EX800" s="187"/>
      <c r="EY800" s="187"/>
      <c r="EZ800" s="187"/>
      <c r="FA800" s="187"/>
      <c r="FB800" s="187"/>
      <c r="FC800" s="187"/>
      <c r="FD800" s="187"/>
      <c r="FE800" s="187"/>
      <c r="FF800" s="187"/>
      <c r="FG800" s="187"/>
      <c r="FH800" s="187"/>
      <c r="FI800" s="187"/>
      <c r="FJ800" s="187"/>
      <c r="FK800" s="187"/>
      <c r="FL800" s="187"/>
      <c r="FM800" s="187"/>
      <c r="FN800" s="187"/>
      <c r="FO800" s="187"/>
      <c r="FP800" s="187"/>
      <c r="FQ800" s="187"/>
      <c r="FR800" s="187"/>
      <c r="FS800" s="187"/>
      <c r="FT800" s="187"/>
      <c r="FU800" s="187"/>
      <c r="FV800" s="187"/>
      <c r="FW800" s="187"/>
      <c r="FX800" s="187"/>
      <c r="FY800" s="187"/>
      <c r="FZ800" s="187"/>
      <c r="GA800" s="187"/>
      <c r="GB800" s="187"/>
      <c r="GC800" s="187"/>
      <c r="GD800" s="187"/>
      <c r="GE800" s="187"/>
      <c r="GF800" s="187"/>
      <c r="GG800" s="187"/>
      <c r="GH800" s="187"/>
      <c r="GI800" s="187"/>
      <c r="GJ800" s="187"/>
      <c r="GK800" s="187"/>
      <c r="GL800" s="187"/>
      <c r="GM800" s="187"/>
      <c r="GN800" s="187"/>
      <c r="GO800" s="187"/>
      <c r="GP800" s="187"/>
      <c r="GQ800" s="187"/>
      <c r="GR800" s="187"/>
      <c r="GS800" s="187"/>
      <c r="GT800" s="187"/>
      <c r="GU800" s="187"/>
      <c r="GV800" s="187"/>
      <c r="GW800" s="187"/>
      <c r="GX800" s="187"/>
      <c r="GY800" s="187"/>
      <c r="GZ800" s="187"/>
      <c r="HA800" s="187"/>
      <c r="HB800" s="187"/>
      <c r="HC800" s="187"/>
      <c r="HD800" s="187"/>
      <c r="HE800" s="187"/>
      <c r="HF800" s="187"/>
      <c r="HG800" s="187"/>
      <c r="HH800" s="187"/>
      <c r="HI800" s="187"/>
      <c r="HJ800" s="187"/>
      <c r="HK800" s="187"/>
      <c r="HL800" s="187"/>
      <c r="HM800" s="187"/>
      <c r="HN800" s="187"/>
      <c r="HO800" s="187"/>
      <c r="HP800" s="187"/>
      <c r="HQ800" s="187"/>
      <c r="HR800" s="187"/>
      <c r="HS800" s="187"/>
      <c r="HT800" s="187"/>
      <c r="HU800" s="187"/>
      <c r="HV800" s="187"/>
      <c r="HW800" s="187"/>
      <c r="HX800" s="187"/>
      <c r="HY800" s="187"/>
      <c r="HZ800" s="187"/>
      <c r="IA800" s="187"/>
      <c r="IB800" s="187"/>
    </row>
    <row r="801" spans="1:236" ht="13.15" customHeight="1">
      <c r="A801" s="412"/>
      <c r="C801" s="446"/>
      <c r="D801" s="193"/>
      <c r="E801" s="187"/>
      <c r="F801" s="187"/>
      <c r="G801" s="187"/>
      <c r="H801" s="187"/>
      <c r="I801" s="187"/>
      <c r="J801" s="187"/>
      <c r="K801" s="187"/>
      <c r="L801" s="187"/>
      <c r="M801" s="447"/>
      <c r="AA801" s="187"/>
      <c r="AB801" s="187"/>
      <c r="AC801" s="187"/>
      <c r="AD801" s="187"/>
      <c r="AE801" s="187"/>
      <c r="AF801" s="187"/>
      <c r="AG801" s="187"/>
      <c r="AH801" s="187"/>
      <c r="AI801" s="187"/>
      <c r="AJ801" s="187"/>
      <c r="AK801" s="187"/>
      <c r="AL801" s="187"/>
      <c r="AM801" s="187"/>
      <c r="AN801" s="187"/>
      <c r="AO801" s="187"/>
      <c r="AP801" s="187"/>
      <c r="AQ801" s="187"/>
      <c r="AR801" s="187"/>
      <c r="AS801" s="187"/>
      <c r="AT801" s="187"/>
      <c r="AU801" s="187"/>
      <c r="AV801" s="187"/>
      <c r="AW801" s="187"/>
      <c r="AX801" s="187"/>
      <c r="AY801" s="187"/>
      <c r="AZ801" s="187"/>
      <c r="BA801" s="187"/>
      <c r="BB801" s="187"/>
      <c r="BC801" s="187"/>
      <c r="BD801" s="187"/>
      <c r="BE801" s="187"/>
      <c r="BF801" s="187"/>
      <c r="BG801" s="187"/>
      <c r="BH801" s="187"/>
      <c r="BI801" s="187"/>
      <c r="BJ801" s="187"/>
      <c r="BK801" s="187"/>
      <c r="BL801" s="187"/>
      <c r="BM801" s="187"/>
      <c r="BN801" s="187"/>
      <c r="BO801" s="187"/>
      <c r="BP801" s="187"/>
      <c r="BQ801" s="187"/>
      <c r="BR801" s="187"/>
      <c r="BS801" s="187"/>
      <c r="BT801" s="187"/>
      <c r="BU801" s="187"/>
      <c r="BV801" s="187"/>
      <c r="BW801" s="187"/>
      <c r="BX801" s="187"/>
      <c r="BY801" s="187"/>
      <c r="BZ801" s="187"/>
      <c r="CA801" s="187"/>
      <c r="CB801" s="187"/>
      <c r="CC801" s="187"/>
      <c r="CD801" s="187"/>
      <c r="CE801" s="187"/>
      <c r="CF801" s="187"/>
      <c r="CG801" s="187"/>
      <c r="CH801" s="187"/>
      <c r="CI801" s="187"/>
      <c r="CJ801" s="187"/>
      <c r="CK801" s="187"/>
      <c r="CL801" s="187"/>
      <c r="CM801" s="187"/>
      <c r="CN801" s="187"/>
      <c r="CO801" s="187"/>
      <c r="CP801" s="187"/>
      <c r="CQ801" s="187"/>
      <c r="CR801" s="187"/>
      <c r="CS801" s="187"/>
      <c r="CT801" s="187"/>
      <c r="CU801" s="187"/>
      <c r="CV801" s="187"/>
      <c r="CW801" s="187"/>
      <c r="CX801" s="187"/>
      <c r="CY801" s="187"/>
      <c r="CZ801" s="187"/>
      <c r="DA801" s="187"/>
      <c r="DB801" s="187"/>
      <c r="DC801" s="187"/>
      <c r="DD801" s="187"/>
      <c r="DE801" s="187"/>
      <c r="DF801" s="187"/>
      <c r="DG801" s="187"/>
      <c r="DH801" s="187"/>
      <c r="DI801" s="187"/>
      <c r="DJ801" s="187"/>
      <c r="DK801" s="187"/>
      <c r="DL801" s="187"/>
      <c r="DM801" s="187"/>
      <c r="DN801" s="187"/>
      <c r="DO801" s="187"/>
      <c r="DP801" s="187"/>
      <c r="DQ801" s="187"/>
      <c r="DR801" s="187"/>
      <c r="DS801" s="187"/>
      <c r="DT801" s="187"/>
      <c r="DU801" s="187"/>
      <c r="DV801" s="187"/>
      <c r="DW801" s="187"/>
      <c r="DX801" s="187"/>
      <c r="DY801" s="187"/>
      <c r="DZ801" s="187"/>
      <c r="EA801" s="187"/>
      <c r="EB801" s="187"/>
      <c r="EC801" s="187"/>
      <c r="ED801" s="187"/>
      <c r="EE801" s="187"/>
      <c r="EF801" s="187"/>
      <c r="EG801" s="187"/>
      <c r="EH801" s="187"/>
      <c r="EI801" s="187"/>
      <c r="EJ801" s="187"/>
      <c r="EK801" s="187"/>
      <c r="EL801" s="187"/>
      <c r="EM801" s="187"/>
      <c r="EN801" s="187"/>
      <c r="EO801" s="187"/>
      <c r="EP801" s="187"/>
      <c r="EQ801" s="187"/>
      <c r="ER801" s="187"/>
      <c r="ES801" s="187"/>
      <c r="ET801" s="187"/>
      <c r="EU801" s="187"/>
      <c r="EV801" s="187"/>
      <c r="EW801" s="187"/>
      <c r="EX801" s="187"/>
      <c r="EY801" s="187"/>
      <c r="EZ801" s="187"/>
      <c r="FA801" s="187"/>
      <c r="FB801" s="187"/>
      <c r="FC801" s="187"/>
      <c r="FD801" s="187"/>
      <c r="FE801" s="187"/>
      <c r="FF801" s="187"/>
      <c r="FG801" s="187"/>
      <c r="FH801" s="187"/>
      <c r="FI801" s="187"/>
      <c r="FJ801" s="187"/>
      <c r="FK801" s="187"/>
      <c r="FL801" s="187"/>
      <c r="FM801" s="187"/>
      <c r="FN801" s="187"/>
      <c r="FO801" s="187"/>
      <c r="FP801" s="187"/>
      <c r="FQ801" s="187"/>
      <c r="FR801" s="187"/>
      <c r="FS801" s="187"/>
      <c r="FT801" s="187"/>
      <c r="FU801" s="187"/>
      <c r="FV801" s="187"/>
      <c r="FW801" s="187"/>
      <c r="FX801" s="187"/>
      <c r="FY801" s="187"/>
      <c r="FZ801" s="187"/>
      <c r="GA801" s="187"/>
      <c r="GB801" s="187"/>
      <c r="GC801" s="187"/>
      <c r="GD801" s="187"/>
      <c r="GE801" s="187"/>
      <c r="GF801" s="187"/>
      <c r="GG801" s="187"/>
      <c r="GH801" s="187"/>
      <c r="GI801" s="187"/>
      <c r="GJ801" s="187"/>
      <c r="GK801" s="187"/>
      <c r="GL801" s="187"/>
      <c r="GM801" s="187"/>
      <c r="GN801" s="187"/>
      <c r="GO801" s="187"/>
      <c r="GP801" s="187"/>
      <c r="GQ801" s="187"/>
      <c r="GR801" s="187"/>
      <c r="GS801" s="187"/>
      <c r="GT801" s="187"/>
      <c r="GU801" s="187"/>
      <c r="GV801" s="187"/>
      <c r="GW801" s="187"/>
      <c r="GX801" s="187"/>
      <c r="GY801" s="187"/>
      <c r="GZ801" s="187"/>
      <c r="HA801" s="187"/>
      <c r="HB801" s="187"/>
      <c r="HC801" s="187"/>
      <c r="HD801" s="187"/>
      <c r="HE801" s="187"/>
      <c r="HF801" s="187"/>
      <c r="HG801" s="187"/>
      <c r="HH801" s="187"/>
      <c r="HI801" s="187"/>
      <c r="HJ801" s="187"/>
      <c r="HK801" s="187"/>
      <c r="HL801" s="187"/>
      <c r="HM801" s="187"/>
      <c r="HN801" s="187"/>
      <c r="HO801" s="187"/>
      <c r="HP801" s="187"/>
      <c r="HQ801" s="187"/>
      <c r="HR801" s="187"/>
      <c r="HS801" s="187"/>
      <c r="HT801" s="187"/>
      <c r="HU801" s="187"/>
      <c r="HV801" s="187"/>
      <c r="HW801" s="187"/>
      <c r="HX801" s="187"/>
      <c r="HY801" s="187"/>
      <c r="HZ801" s="187"/>
      <c r="IA801" s="187"/>
      <c r="IB801" s="187"/>
    </row>
    <row r="802" spans="1:236" ht="13.15" customHeight="1">
      <c r="A802" s="412"/>
      <c r="C802" s="446"/>
      <c r="D802" s="193"/>
      <c r="E802" s="187"/>
      <c r="F802" s="187"/>
      <c r="G802" s="187"/>
      <c r="H802" s="187"/>
      <c r="I802" s="187"/>
      <c r="J802" s="187"/>
      <c r="K802" s="187"/>
      <c r="L802" s="187"/>
      <c r="M802" s="447"/>
      <c r="AA802" s="187"/>
      <c r="AB802" s="187"/>
      <c r="AC802" s="187"/>
      <c r="AD802" s="187"/>
      <c r="AE802" s="187"/>
      <c r="AF802" s="187"/>
      <c r="AG802" s="187"/>
      <c r="AH802" s="187"/>
      <c r="AI802" s="187"/>
      <c r="AJ802" s="187"/>
      <c r="AK802" s="187"/>
      <c r="AL802" s="187"/>
      <c r="AM802" s="187"/>
      <c r="AN802" s="187"/>
      <c r="AO802" s="187"/>
      <c r="AP802" s="187"/>
      <c r="AQ802" s="187"/>
      <c r="AR802" s="187"/>
      <c r="AS802" s="187"/>
      <c r="AT802" s="187"/>
      <c r="AU802" s="187"/>
      <c r="AV802" s="187"/>
      <c r="AW802" s="187"/>
      <c r="AX802" s="187"/>
      <c r="AY802" s="187"/>
      <c r="AZ802" s="187"/>
      <c r="BA802" s="187"/>
      <c r="BB802" s="187"/>
      <c r="BC802" s="187"/>
      <c r="BD802" s="187"/>
      <c r="BE802" s="187"/>
      <c r="BF802" s="187"/>
      <c r="BG802" s="187"/>
      <c r="BH802" s="187"/>
      <c r="BI802" s="187"/>
      <c r="BJ802" s="187"/>
      <c r="BK802" s="187"/>
      <c r="BL802" s="187"/>
      <c r="BM802" s="187"/>
      <c r="BN802" s="187"/>
      <c r="BO802" s="187"/>
      <c r="BP802" s="187"/>
      <c r="BQ802" s="187"/>
      <c r="BR802" s="187"/>
      <c r="BS802" s="187"/>
      <c r="BT802" s="187"/>
      <c r="BU802" s="187"/>
      <c r="BV802" s="187"/>
      <c r="BW802" s="187"/>
      <c r="BX802" s="187"/>
      <c r="BY802" s="187"/>
      <c r="BZ802" s="187"/>
      <c r="CA802" s="187"/>
      <c r="CB802" s="187"/>
      <c r="CC802" s="187"/>
      <c r="CD802" s="187"/>
      <c r="CE802" s="187"/>
      <c r="CF802" s="187"/>
      <c r="CG802" s="187"/>
      <c r="CH802" s="187"/>
      <c r="CI802" s="187"/>
      <c r="CJ802" s="187"/>
      <c r="CK802" s="187"/>
      <c r="CL802" s="187"/>
      <c r="CM802" s="187"/>
      <c r="CN802" s="187"/>
      <c r="CO802" s="187"/>
      <c r="CP802" s="187"/>
      <c r="CQ802" s="187"/>
      <c r="CR802" s="187"/>
      <c r="CS802" s="187"/>
      <c r="CT802" s="187"/>
      <c r="CU802" s="187"/>
      <c r="CV802" s="187"/>
      <c r="CW802" s="187"/>
      <c r="CX802" s="187"/>
      <c r="CY802" s="187"/>
      <c r="CZ802" s="187"/>
      <c r="DA802" s="187"/>
      <c r="DB802" s="187"/>
      <c r="DC802" s="187"/>
      <c r="DD802" s="187"/>
      <c r="DE802" s="187"/>
      <c r="DF802" s="187"/>
      <c r="DG802" s="187"/>
      <c r="DH802" s="187"/>
      <c r="DI802" s="187"/>
      <c r="DJ802" s="187"/>
      <c r="DK802" s="187"/>
      <c r="DL802" s="187"/>
      <c r="DM802" s="187"/>
      <c r="DN802" s="187"/>
      <c r="DO802" s="187"/>
      <c r="DP802" s="187"/>
      <c r="DQ802" s="187"/>
      <c r="DR802" s="187"/>
      <c r="DS802" s="187"/>
      <c r="DT802" s="187"/>
      <c r="DU802" s="187"/>
      <c r="DV802" s="187"/>
      <c r="DW802" s="187"/>
      <c r="DX802" s="187"/>
      <c r="DY802" s="187"/>
      <c r="DZ802" s="187"/>
      <c r="EA802" s="187"/>
      <c r="EB802" s="187"/>
      <c r="EC802" s="187"/>
      <c r="ED802" s="187"/>
      <c r="EE802" s="187"/>
      <c r="EF802" s="187"/>
      <c r="EG802" s="187"/>
      <c r="EH802" s="187"/>
      <c r="EI802" s="187"/>
      <c r="EJ802" s="187"/>
      <c r="EK802" s="187"/>
      <c r="EL802" s="187"/>
      <c r="EM802" s="187"/>
      <c r="EN802" s="187"/>
      <c r="EO802" s="187"/>
      <c r="EP802" s="187"/>
      <c r="EQ802" s="187"/>
      <c r="ER802" s="187"/>
      <c r="ES802" s="187"/>
      <c r="ET802" s="187"/>
      <c r="EU802" s="187"/>
      <c r="EV802" s="187"/>
      <c r="EW802" s="187"/>
      <c r="EX802" s="187"/>
      <c r="EY802" s="187"/>
      <c r="EZ802" s="187"/>
      <c r="FA802" s="187"/>
      <c r="FB802" s="187"/>
      <c r="FC802" s="187"/>
      <c r="FD802" s="187"/>
      <c r="FE802" s="187"/>
      <c r="FF802" s="187"/>
      <c r="FG802" s="187"/>
      <c r="FH802" s="187"/>
      <c r="FI802" s="187"/>
      <c r="FJ802" s="187"/>
      <c r="FK802" s="187"/>
      <c r="FL802" s="187"/>
      <c r="FM802" s="187"/>
      <c r="FN802" s="187"/>
      <c r="FO802" s="187"/>
      <c r="FP802" s="187"/>
      <c r="FQ802" s="187"/>
      <c r="FR802" s="187"/>
      <c r="FS802" s="187"/>
      <c r="FT802" s="187"/>
      <c r="FU802" s="187"/>
      <c r="FV802" s="187"/>
      <c r="FW802" s="187"/>
      <c r="FX802" s="187"/>
      <c r="FY802" s="187"/>
      <c r="FZ802" s="187"/>
      <c r="GA802" s="187"/>
      <c r="GB802" s="187"/>
      <c r="GC802" s="187"/>
      <c r="GD802" s="187"/>
      <c r="GE802" s="187"/>
      <c r="GF802" s="187"/>
      <c r="GG802" s="187"/>
      <c r="GH802" s="187"/>
      <c r="GI802" s="187"/>
      <c r="GJ802" s="187"/>
      <c r="GK802" s="187"/>
      <c r="GL802" s="187"/>
      <c r="GM802" s="187"/>
      <c r="GN802" s="187"/>
      <c r="GO802" s="187"/>
      <c r="GP802" s="187"/>
      <c r="GQ802" s="187"/>
      <c r="GR802" s="187"/>
      <c r="GS802" s="187"/>
      <c r="GT802" s="187"/>
      <c r="GU802" s="187"/>
      <c r="GV802" s="187"/>
      <c r="GW802" s="187"/>
      <c r="GX802" s="187"/>
      <c r="GY802" s="187"/>
      <c r="GZ802" s="187"/>
      <c r="HA802" s="187"/>
      <c r="HB802" s="187"/>
      <c r="HC802" s="187"/>
      <c r="HD802" s="187"/>
      <c r="HE802" s="187"/>
      <c r="HF802" s="187"/>
      <c r="HG802" s="187"/>
      <c r="HH802" s="187"/>
      <c r="HI802" s="187"/>
      <c r="HJ802" s="187"/>
      <c r="HK802" s="187"/>
      <c r="HL802" s="187"/>
      <c r="HM802" s="187"/>
      <c r="HN802" s="187"/>
      <c r="HO802" s="187"/>
      <c r="HP802" s="187"/>
      <c r="HQ802" s="187"/>
      <c r="HR802" s="187"/>
      <c r="HS802" s="187"/>
      <c r="HT802" s="187"/>
      <c r="HU802" s="187"/>
      <c r="HV802" s="187"/>
      <c r="HW802" s="187"/>
      <c r="HX802" s="187"/>
      <c r="HY802" s="187"/>
      <c r="HZ802" s="187"/>
      <c r="IA802" s="187"/>
      <c r="IB802" s="187"/>
    </row>
    <row r="803" spans="1:236" ht="13.15" customHeight="1">
      <c r="A803" s="412"/>
      <c r="C803" s="446"/>
      <c r="D803" s="193"/>
      <c r="E803" s="187"/>
      <c r="F803" s="187"/>
      <c r="G803" s="187"/>
      <c r="H803" s="187"/>
      <c r="I803" s="187"/>
      <c r="J803" s="187"/>
      <c r="K803" s="187"/>
      <c r="L803" s="187"/>
      <c r="M803" s="447"/>
      <c r="AA803" s="187"/>
      <c r="AB803" s="187"/>
      <c r="AC803" s="187"/>
      <c r="AD803" s="187"/>
      <c r="AE803" s="187"/>
      <c r="AF803" s="187"/>
      <c r="AG803" s="187"/>
      <c r="AH803" s="187"/>
      <c r="AI803" s="187"/>
      <c r="AJ803" s="187"/>
      <c r="AK803" s="187"/>
      <c r="AL803" s="187"/>
      <c r="AM803" s="187"/>
      <c r="AN803" s="187"/>
      <c r="AO803" s="187"/>
      <c r="AP803" s="187"/>
      <c r="AQ803" s="187"/>
      <c r="AR803" s="187"/>
      <c r="AS803" s="187"/>
      <c r="AT803" s="187"/>
      <c r="AU803" s="187"/>
      <c r="AV803" s="187"/>
      <c r="AW803" s="187"/>
      <c r="AX803" s="187"/>
      <c r="AY803" s="187"/>
      <c r="AZ803" s="187"/>
      <c r="BA803" s="187"/>
      <c r="BB803" s="187"/>
      <c r="BC803" s="187"/>
      <c r="BD803" s="187"/>
      <c r="BE803" s="187"/>
      <c r="BF803" s="187"/>
      <c r="BG803" s="187"/>
      <c r="BH803" s="187"/>
      <c r="BI803" s="187"/>
      <c r="BJ803" s="187"/>
      <c r="BK803" s="187"/>
      <c r="BL803" s="187"/>
      <c r="BM803" s="187"/>
      <c r="BN803" s="187"/>
      <c r="BO803" s="187"/>
      <c r="BP803" s="187"/>
      <c r="BQ803" s="187"/>
      <c r="BR803" s="187"/>
      <c r="BS803" s="187"/>
      <c r="BT803" s="187"/>
      <c r="BU803" s="187"/>
      <c r="BV803" s="187"/>
      <c r="BW803" s="187"/>
      <c r="BX803" s="187"/>
      <c r="BY803" s="187"/>
      <c r="BZ803" s="187"/>
      <c r="CA803" s="187"/>
      <c r="CB803" s="187"/>
      <c r="CC803" s="187"/>
      <c r="CD803" s="187"/>
      <c r="CE803" s="187"/>
      <c r="CF803" s="187"/>
      <c r="CG803" s="187"/>
      <c r="CH803" s="187"/>
      <c r="CI803" s="187"/>
      <c r="CJ803" s="187"/>
      <c r="CK803" s="187"/>
      <c r="CL803" s="187"/>
      <c r="CM803" s="187"/>
      <c r="CN803" s="187"/>
      <c r="CO803" s="187"/>
      <c r="CP803" s="187"/>
      <c r="CQ803" s="187"/>
      <c r="CR803" s="187"/>
      <c r="CS803" s="187"/>
      <c r="CT803" s="187"/>
      <c r="CU803" s="187"/>
      <c r="CV803" s="187"/>
      <c r="CW803" s="187"/>
      <c r="CX803" s="187"/>
      <c r="CY803" s="187"/>
      <c r="CZ803" s="187"/>
      <c r="DA803" s="187"/>
      <c r="DB803" s="187"/>
      <c r="DC803" s="187"/>
      <c r="DD803" s="187"/>
      <c r="DE803" s="187"/>
      <c r="DF803" s="187"/>
      <c r="DG803" s="187"/>
      <c r="DH803" s="187"/>
      <c r="DI803" s="187"/>
      <c r="DJ803" s="187"/>
      <c r="DK803" s="187"/>
      <c r="DL803" s="187"/>
      <c r="DM803" s="187"/>
      <c r="DN803" s="187"/>
      <c r="DO803" s="187"/>
      <c r="DP803" s="187"/>
      <c r="DQ803" s="187"/>
      <c r="DR803" s="187"/>
      <c r="DS803" s="187"/>
      <c r="DT803" s="187"/>
      <c r="DU803" s="187"/>
      <c r="DV803" s="187"/>
      <c r="DW803" s="187"/>
      <c r="DX803" s="187"/>
      <c r="DY803" s="187"/>
      <c r="DZ803" s="187"/>
      <c r="EA803" s="187"/>
      <c r="EB803" s="187"/>
      <c r="EC803" s="187"/>
      <c r="ED803" s="187"/>
      <c r="EE803" s="187"/>
      <c r="EF803" s="187"/>
      <c r="EG803" s="187"/>
      <c r="EH803" s="187"/>
      <c r="EI803" s="187"/>
      <c r="EJ803" s="187"/>
      <c r="EK803" s="187"/>
      <c r="EL803" s="187"/>
      <c r="EM803" s="187"/>
      <c r="EN803" s="187"/>
      <c r="EO803" s="187"/>
      <c r="EP803" s="187"/>
      <c r="EQ803" s="187"/>
      <c r="ER803" s="187"/>
      <c r="ES803" s="187"/>
      <c r="ET803" s="187"/>
      <c r="EU803" s="187"/>
      <c r="EV803" s="187"/>
      <c r="EW803" s="187"/>
      <c r="EX803" s="187"/>
      <c r="EY803" s="187"/>
      <c r="EZ803" s="187"/>
      <c r="FA803" s="187"/>
      <c r="FB803" s="187"/>
      <c r="FC803" s="187"/>
      <c r="FD803" s="187"/>
      <c r="FE803" s="187"/>
      <c r="FF803" s="187"/>
      <c r="FG803" s="187"/>
      <c r="FH803" s="187"/>
      <c r="FI803" s="187"/>
      <c r="FJ803" s="187"/>
      <c r="FK803" s="187"/>
      <c r="FL803" s="187"/>
      <c r="FM803" s="187"/>
      <c r="FN803" s="187"/>
      <c r="FO803" s="187"/>
      <c r="FP803" s="187"/>
      <c r="FQ803" s="187"/>
      <c r="FR803" s="187"/>
      <c r="FS803" s="187"/>
      <c r="FT803" s="187"/>
      <c r="FU803" s="187"/>
      <c r="FV803" s="187"/>
      <c r="FW803" s="187"/>
      <c r="FX803" s="187"/>
      <c r="FY803" s="187"/>
      <c r="FZ803" s="187"/>
      <c r="GA803" s="187"/>
      <c r="GB803" s="187"/>
      <c r="GC803" s="187"/>
      <c r="GD803" s="187"/>
      <c r="GE803" s="187"/>
      <c r="GF803" s="187"/>
      <c r="GG803" s="187"/>
      <c r="GH803" s="187"/>
      <c r="GI803" s="187"/>
      <c r="GJ803" s="187"/>
      <c r="GK803" s="187"/>
      <c r="GL803" s="187"/>
      <c r="GM803" s="187"/>
      <c r="GN803" s="187"/>
      <c r="GO803" s="187"/>
      <c r="GP803" s="187"/>
      <c r="GQ803" s="187"/>
      <c r="GR803" s="187"/>
      <c r="GS803" s="187"/>
      <c r="GT803" s="187"/>
      <c r="GU803" s="187"/>
      <c r="GV803" s="187"/>
      <c r="GW803" s="187"/>
      <c r="GX803" s="187"/>
      <c r="GY803" s="187"/>
      <c r="GZ803" s="187"/>
      <c r="HA803" s="187"/>
      <c r="HB803" s="187"/>
      <c r="HC803" s="187"/>
      <c r="HD803" s="187"/>
      <c r="HE803" s="187"/>
      <c r="HF803" s="187"/>
      <c r="HG803" s="187"/>
      <c r="HH803" s="187"/>
      <c r="HI803" s="187"/>
      <c r="HJ803" s="187"/>
      <c r="HK803" s="187"/>
      <c r="HL803" s="187"/>
      <c r="HM803" s="187"/>
      <c r="HN803" s="187"/>
      <c r="HO803" s="187"/>
      <c r="HP803" s="187"/>
      <c r="HQ803" s="187"/>
      <c r="HR803" s="187"/>
      <c r="HS803" s="187"/>
      <c r="HT803" s="187"/>
      <c r="HU803" s="187"/>
      <c r="HV803" s="187"/>
      <c r="HW803" s="187"/>
      <c r="HX803" s="187"/>
      <c r="HY803" s="187"/>
      <c r="HZ803" s="187"/>
      <c r="IA803" s="187"/>
      <c r="IB803" s="187"/>
    </row>
    <row r="804" spans="1:236" ht="13.15" customHeight="1">
      <c r="A804" s="412"/>
      <c r="C804" s="446"/>
      <c r="D804" s="193"/>
      <c r="E804" s="187"/>
      <c r="F804" s="187"/>
      <c r="G804" s="187"/>
      <c r="H804" s="187"/>
      <c r="I804" s="187"/>
      <c r="J804" s="187"/>
      <c r="K804" s="187"/>
      <c r="L804" s="187"/>
      <c r="M804" s="447"/>
      <c r="AA804" s="187"/>
      <c r="AB804" s="187"/>
      <c r="AC804" s="187"/>
      <c r="AD804" s="187"/>
      <c r="AE804" s="187"/>
      <c r="AF804" s="187"/>
      <c r="AG804" s="187"/>
      <c r="AH804" s="187"/>
      <c r="AI804" s="187"/>
      <c r="AJ804" s="187"/>
      <c r="AK804" s="187"/>
      <c r="AL804" s="187"/>
      <c r="AM804" s="187"/>
      <c r="AN804" s="187"/>
      <c r="AO804" s="187"/>
      <c r="AP804" s="187"/>
      <c r="AQ804" s="187"/>
      <c r="AR804" s="187"/>
      <c r="AS804" s="187"/>
      <c r="AT804" s="187"/>
      <c r="AU804" s="187"/>
      <c r="AV804" s="187"/>
      <c r="AW804" s="187"/>
      <c r="AX804" s="187"/>
      <c r="AY804" s="187"/>
      <c r="AZ804" s="187"/>
      <c r="BA804" s="187"/>
      <c r="BB804" s="187"/>
      <c r="BC804" s="187"/>
      <c r="BD804" s="187"/>
      <c r="BE804" s="187"/>
      <c r="BF804" s="187"/>
      <c r="BG804" s="187"/>
      <c r="BH804" s="187"/>
      <c r="BI804" s="187"/>
      <c r="BJ804" s="187"/>
      <c r="BK804" s="187"/>
      <c r="BL804" s="187"/>
      <c r="BM804" s="187"/>
      <c r="BN804" s="187"/>
      <c r="BO804" s="187"/>
      <c r="BP804" s="187"/>
      <c r="BQ804" s="187"/>
      <c r="BR804" s="187"/>
      <c r="BS804" s="187"/>
      <c r="BT804" s="187"/>
      <c r="BU804" s="187"/>
      <c r="BV804" s="187"/>
      <c r="BW804" s="187"/>
      <c r="BX804" s="187"/>
      <c r="BY804" s="187"/>
      <c r="BZ804" s="187"/>
      <c r="CA804" s="187"/>
      <c r="CB804" s="187"/>
      <c r="CC804" s="187"/>
      <c r="CD804" s="187"/>
      <c r="CE804" s="187"/>
      <c r="CF804" s="187"/>
      <c r="CG804" s="187"/>
      <c r="CH804" s="187"/>
      <c r="CI804" s="187"/>
      <c r="CJ804" s="187"/>
      <c r="CK804" s="187"/>
      <c r="CL804" s="187"/>
      <c r="CM804" s="187"/>
      <c r="CN804" s="187"/>
      <c r="CO804" s="187"/>
      <c r="CP804" s="187"/>
      <c r="CQ804" s="187"/>
      <c r="CR804" s="187"/>
      <c r="CS804" s="187"/>
      <c r="CT804" s="187"/>
      <c r="CU804" s="187"/>
      <c r="CV804" s="187"/>
      <c r="CW804" s="187"/>
      <c r="CX804" s="187"/>
      <c r="CY804" s="187"/>
      <c r="CZ804" s="187"/>
      <c r="DA804" s="187"/>
      <c r="DB804" s="187"/>
      <c r="DC804" s="187"/>
      <c r="DD804" s="187"/>
      <c r="DE804" s="187"/>
      <c r="DF804" s="187"/>
      <c r="DG804" s="187"/>
      <c r="DH804" s="187"/>
      <c r="DI804" s="187"/>
      <c r="DJ804" s="187"/>
      <c r="DK804" s="187"/>
      <c r="DL804" s="187"/>
      <c r="DM804" s="187"/>
      <c r="DN804" s="187"/>
      <c r="DO804" s="187"/>
      <c r="DP804" s="187"/>
      <c r="DQ804" s="187"/>
      <c r="DR804" s="187"/>
      <c r="DS804" s="187"/>
      <c r="DT804" s="187"/>
      <c r="DU804" s="187"/>
      <c r="DV804" s="187"/>
      <c r="DW804" s="187"/>
      <c r="DX804" s="187"/>
      <c r="DY804" s="187"/>
      <c r="DZ804" s="187"/>
      <c r="EA804" s="187"/>
      <c r="EB804" s="187"/>
      <c r="EC804" s="187"/>
      <c r="ED804" s="187"/>
      <c r="EE804" s="187"/>
      <c r="EF804" s="187"/>
      <c r="EG804" s="187"/>
      <c r="EH804" s="187"/>
      <c r="EI804" s="187"/>
      <c r="EJ804" s="187"/>
      <c r="EK804" s="187"/>
      <c r="EL804" s="187"/>
      <c r="EM804" s="187"/>
      <c r="EN804" s="187"/>
      <c r="EO804" s="187"/>
      <c r="EP804" s="187"/>
      <c r="EQ804" s="187"/>
      <c r="ER804" s="187"/>
      <c r="ES804" s="187"/>
      <c r="ET804" s="187"/>
      <c r="EU804" s="187"/>
      <c r="EV804" s="187"/>
      <c r="EW804" s="187"/>
      <c r="EX804" s="187"/>
      <c r="EY804" s="187"/>
      <c r="EZ804" s="187"/>
      <c r="FA804" s="187"/>
      <c r="FB804" s="187"/>
      <c r="FC804" s="187"/>
      <c r="FD804" s="187"/>
      <c r="FE804" s="187"/>
      <c r="FF804" s="187"/>
      <c r="FG804" s="187"/>
      <c r="FH804" s="187"/>
      <c r="FI804" s="187"/>
      <c r="FJ804" s="187"/>
      <c r="FK804" s="187"/>
      <c r="FL804" s="187"/>
      <c r="FM804" s="187"/>
      <c r="FN804" s="187"/>
      <c r="FO804" s="187"/>
      <c r="FP804" s="187"/>
      <c r="FQ804" s="187"/>
      <c r="FR804" s="187"/>
      <c r="FS804" s="187"/>
      <c r="FT804" s="187"/>
      <c r="FU804" s="187"/>
      <c r="FV804" s="187"/>
      <c r="FW804" s="187"/>
      <c r="FX804" s="187"/>
      <c r="FY804" s="187"/>
      <c r="FZ804" s="187"/>
      <c r="GA804" s="187"/>
      <c r="GB804" s="187"/>
      <c r="GC804" s="187"/>
      <c r="GD804" s="187"/>
      <c r="GE804" s="187"/>
      <c r="GF804" s="187"/>
      <c r="GG804" s="187"/>
      <c r="GH804" s="187"/>
      <c r="GI804" s="187"/>
      <c r="GJ804" s="187"/>
      <c r="GK804" s="187"/>
      <c r="GL804" s="187"/>
      <c r="GM804" s="187"/>
      <c r="GN804" s="187"/>
      <c r="GO804" s="187"/>
      <c r="GP804" s="187"/>
      <c r="GQ804" s="187"/>
      <c r="GR804" s="187"/>
      <c r="GS804" s="187"/>
      <c r="GT804" s="187"/>
      <c r="GU804" s="187"/>
      <c r="GV804" s="187"/>
      <c r="GW804" s="187"/>
      <c r="GX804" s="187"/>
      <c r="GY804" s="187"/>
      <c r="GZ804" s="187"/>
      <c r="HA804" s="187"/>
      <c r="HB804" s="187"/>
      <c r="HC804" s="187"/>
      <c r="HD804" s="187"/>
      <c r="HE804" s="187"/>
      <c r="HF804" s="187"/>
      <c r="HG804" s="187"/>
      <c r="HH804" s="187"/>
      <c r="HI804" s="187"/>
      <c r="HJ804" s="187"/>
      <c r="HK804" s="187"/>
      <c r="HL804" s="187"/>
      <c r="HM804" s="187"/>
      <c r="HN804" s="187"/>
      <c r="HO804" s="187"/>
      <c r="HP804" s="187"/>
      <c r="HQ804" s="187"/>
      <c r="HR804" s="187"/>
      <c r="HS804" s="187"/>
      <c r="HT804" s="187"/>
      <c r="HU804" s="187"/>
      <c r="HV804" s="187"/>
      <c r="HW804" s="187"/>
      <c r="HX804" s="187"/>
      <c r="HY804" s="187"/>
      <c r="HZ804" s="187"/>
      <c r="IA804" s="187"/>
      <c r="IB804" s="187"/>
    </row>
    <row r="805" spans="1:236" ht="13.15" customHeight="1">
      <c r="A805" s="412"/>
      <c r="C805" s="446"/>
      <c r="D805" s="193"/>
      <c r="E805" s="187"/>
      <c r="F805" s="187"/>
      <c r="G805" s="187"/>
      <c r="H805" s="187"/>
      <c r="I805" s="187"/>
      <c r="J805" s="187"/>
      <c r="K805" s="187"/>
      <c r="L805" s="187"/>
      <c r="M805" s="447"/>
      <c r="AA805" s="187"/>
      <c r="AB805" s="187"/>
      <c r="AC805" s="187"/>
      <c r="AD805" s="187"/>
      <c r="AE805" s="187"/>
      <c r="AF805" s="187"/>
      <c r="AG805" s="187"/>
      <c r="AH805" s="187"/>
      <c r="AI805" s="187"/>
      <c r="AJ805" s="187"/>
      <c r="AK805" s="187"/>
      <c r="AL805" s="187"/>
      <c r="AM805" s="187"/>
      <c r="AN805" s="187"/>
      <c r="AO805" s="187"/>
      <c r="AP805" s="187"/>
      <c r="AQ805" s="187"/>
      <c r="AR805" s="187"/>
      <c r="AS805" s="187"/>
      <c r="AT805" s="187"/>
      <c r="AU805" s="187"/>
      <c r="AV805" s="187"/>
      <c r="AW805" s="187"/>
      <c r="AX805" s="187"/>
      <c r="AY805" s="187"/>
      <c r="AZ805" s="187"/>
      <c r="BA805" s="187"/>
      <c r="BB805" s="187"/>
      <c r="BC805" s="187"/>
      <c r="BD805" s="187"/>
      <c r="BE805" s="187"/>
      <c r="BF805" s="187"/>
      <c r="BG805" s="187"/>
      <c r="BH805" s="187"/>
      <c r="BI805" s="187"/>
      <c r="BJ805" s="187"/>
      <c r="BK805" s="187"/>
      <c r="BL805" s="187"/>
      <c r="BM805" s="187"/>
      <c r="BN805" s="187"/>
      <c r="BO805" s="187"/>
      <c r="BP805" s="187"/>
      <c r="BQ805" s="187"/>
      <c r="BR805" s="187"/>
      <c r="BS805" s="187"/>
      <c r="BT805" s="187"/>
      <c r="BU805" s="187"/>
      <c r="BV805" s="187"/>
      <c r="BW805" s="187"/>
      <c r="BX805" s="187"/>
      <c r="BY805" s="187"/>
      <c r="BZ805" s="187"/>
      <c r="CA805" s="187"/>
      <c r="CB805" s="187"/>
      <c r="CC805" s="187"/>
      <c r="CD805" s="187"/>
      <c r="CE805" s="187"/>
      <c r="CF805" s="187"/>
      <c r="CG805" s="187"/>
      <c r="CH805" s="187"/>
      <c r="CI805" s="187"/>
      <c r="CJ805" s="187"/>
      <c r="CK805" s="187"/>
      <c r="CL805" s="187"/>
      <c r="CM805" s="187"/>
      <c r="CN805" s="187"/>
      <c r="CO805" s="187"/>
      <c r="CP805" s="187"/>
      <c r="CQ805" s="187"/>
      <c r="CR805" s="187"/>
      <c r="CS805" s="187"/>
      <c r="CT805" s="187"/>
      <c r="CU805" s="187"/>
      <c r="CV805" s="187"/>
      <c r="CW805" s="187"/>
      <c r="CX805" s="187"/>
      <c r="CY805" s="187"/>
      <c r="CZ805" s="187"/>
      <c r="DA805" s="187"/>
      <c r="DB805" s="187"/>
      <c r="DC805" s="187"/>
      <c r="DD805" s="187"/>
      <c r="DE805" s="187"/>
      <c r="DF805" s="187"/>
      <c r="DG805" s="187"/>
      <c r="DH805" s="187"/>
      <c r="DI805" s="187"/>
      <c r="DJ805" s="187"/>
      <c r="DK805" s="187"/>
      <c r="DL805" s="187"/>
      <c r="DM805" s="187"/>
      <c r="DN805" s="187"/>
      <c r="DO805" s="187"/>
      <c r="DP805" s="187"/>
      <c r="DQ805" s="187"/>
      <c r="DR805" s="187"/>
      <c r="DS805" s="187"/>
      <c r="DT805" s="187"/>
      <c r="DU805" s="187"/>
      <c r="DV805" s="187"/>
      <c r="DW805" s="187"/>
      <c r="DX805" s="187"/>
      <c r="DY805" s="187"/>
      <c r="DZ805" s="187"/>
      <c r="EA805" s="187"/>
      <c r="EB805" s="187"/>
      <c r="EC805" s="187"/>
      <c r="ED805" s="187"/>
      <c r="EE805" s="187"/>
      <c r="EF805" s="187"/>
      <c r="EG805" s="187"/>
      <c r="EH805" s="187"/>
      <c r="EI805" s="187"/>
      <c r="EJ805" s="187"/>
      <c r="EK805" s="187"/>
      <c r="EL805" s="187"/>
      <c r="EM805" s="187"/>
      <c r="EN805" s="187"/>
      <c r="EO805" s="187"/>
      <c r="EP805" s="187"/>
      <c r="EQ805" s="187"/>
      <c r="ER805" s="187"/>
      <c r="ES805" s="187"/>
      <c r="ET805" s="187"/>
      <c r="EU805" s="187"/>
      <c r="EV805" s="187"/>
      <c r="EW805" s="187"/>
      <c r="EX805" s="187"/>
      <c r="EY805" s="187"/>
      <c r="EZ805" s="187"/>
      <c r="FA805" s="187"/>
      <c r="FB805" s="187"/>
      <c r="FC805" s="187"/>
      <c r="FD805" s="187"/>
      <c r="FE805" s="187"/>
      <c r="FF805" s="187"/>
      <c r="FG805" s="187"/>
      <c r="FH805" s="187"/>
      <c r="FI805" s="187"/>
      <c r="FJ805" s="187"/>
      <c r="FK805" s="187"/>
      <c r="FL805" s="187"/>
      <c r="FM805" s="187"/>
      <c r="FN805" s="187"/>
      <c r="FO805" s="187"/>
      <c r="FP805" s="187"/>
      <c r="FQ805" s="187"/>
      <c r="FR805" s="187"/>
      <c r="FS805" s="187"/>
      <c r="FT805" s="187"/>
      <c r="FU805" s="187"/>
      <c r="FV805" s="187"/>
      <c r="FW805" s="187"/>
      <c r="FX805" s="187"/>
      <c r="FY805" s="187"/>
      <c r="FZ805" s="187"/>
      <c r="GA805" s="187"/>
      <c r="GB805" s="187"/>
      <c r="GC805" s="187"/>
      <c r="GD805" s="187"/>
      <c r="GE805" s="187"/>
      <c r="GF805" s="187"/>
      <c r="GG805" s="187"/>
      <c r="GH805" s="187"/>
      <c r="GI805" s="187"/>
      <c r="GJ805" s="187"/>
      <c r="GK805" s="187"/>
      <c r="GL805" s="187"/>
      <c r="GM805" s="187"/>
      <c r="GN805" s="187"/>
      <c r="GO805" s="187"/>
      <c r="GP805" s="187"/>
      <c r="GQ805" s="187"/>
      <c r="GR805" s="187"/>
      <c r="GS805" s="187"/>
      <c r="GT805" s="187"/>
      <c r="GU805" s="187"/>
      <c r="GV805" s="187"/>
      <c r="GW805" s="187"/>
      <c r="GX805" s="187"/>
      <c r="GY805" s="187"/>
      <c r="GZ805" s="187"/>
      <c r="HA805" s="187"/>
      <c r="HB805" s="187"/>
      <c r="HC805" s="187"/>
      <c r="HD805" s="187"/>
      <c r="HE805" s="187"/>
      <c r="HF805" s="187"/>
      <c r="HG805" s="187"/>
      <c r="HH805" s="187"/>
      <c r="HI805" s="187"/>
      <c r="HJ805" s="187"/>
      <c r="HK805" s="187"/>
      <c r="HL805" s="187"/>
      <c r="HM805" s="187"/>
      <c r="HN805" s="187"/>
      <c r="HO805" s="187"/>
      <c r="HP805" s="187"/>
      <c r="HQ805" s="187"/>
      <c r="HR805" s="187"/>
      <c r="HS805" s="187"/>
      <c r="HT805" s="187"/>
      <c r="HU805" s="187"/>
      <c r="HV805" s="187"/>
      <c r="HW805" s="187"/>
      <c r="HX805" s="187"/>
      <c r="HY805" s="187"/>
      <c r="HZ805" s="187"/>
      <c r="IA805" s="187"/>
      <c r="IB805" s="187"/>
    </row>
    <row r="806" spans="1:236" ht="13.15" customHeight="1">
      <c r="A806" s="412"/>
      <c r="C806" s="446"/>
      <c r="D806" s="193"/>
      <c r="E806" s="187"/>
      <c r="F806" s="187"/>
      <c r="G806" s="187"/>
      <c r="H806" s="187"/>
      <c r="I806" s="187"/>
      <c r="J806" s="187"/>
      <c r="K806" s="187"/>
      <c r="L806" s="187"/>
      <c r="M806" s="447"/>
      <c r="AA806" s="187"/>
      <c r="AB806" s="187"/>
      <c r="AC806" s="187"/>
      <c r="AD806" s="187"/>
      <c r="AE806" s="187"/>
      <c r="AF806" s="187"/>
      <c r="AG806" s="187"/>
      <c r="AH806" s="187"/>
      <c r="AI806" s="187"/>
      <c r="AJ806" s="187"/>
      <c r="AK806" s="187"/>
      <c r="AL806" s="187"/>
      <c r="AM806" s="187"/>
      <c r="AN806" s="187"/>
      <c r="AO806" s="187"/>
      <c r="AP806" s="187"/>
      <c r="AQ806" s="187"/>
      <c r="AR806" s="187"/>
      <c r="AS806" s="187"/>
      <c r="AT806" s="187"/>
      <c r="AU806" s="187"/>
      <c r="AV806" s="187"/>
      <c r="AW806" s="187"/>
      <c r="AX806" s="187"/>
      <c r="AY806" s="187"/>
      <c r="AZ806" s="187"/>
      <c r="BA806" s="187"/>
      <c r="BB806" s="187"/>
      <c r="BC806" s="187"/>
      <c r="BD806" s="187"/>
      <c r="BE806" s="187"/>
      <c r="BF806" s="187"/>
      <c r="BG806" s="187"/>
      <c r="BH806" s="187"/>
      <c r="BI806" s="187"/>
      <c r="BJ806" s="187"/>
      <c r="BK806" s="187"/>
      <c r="BL806" s="187"/>
      <c r="BM806" s="187"/>
      <c r="BN806" s="187"/>
      <c r="BO806" s="187"/>
      <c r="BP806" s="187"/>
      <c r="BQ806" s="187"/>
      <c r="BR806" s="187"/>
      <c r="BS806" s="187"/>
      <c r="BT806" s="187"/>
      <c r="BU806" s="187"/>
      <c r="BV806" s="187"/>
      <c r="BW806" s="187"/>
      <c r="BX806" s="187"/>
      <c r="BY806" s="187"/>
      <c r="BZ806" s="187"/>
      <c r="CA806" s="187"/>
      <c r="CB806" s="187"/>
      <c r="CC806" s="187"/>
      <c r="CD806" s="187"/>
      <c r="CE806" s="187"/>
      <c r="CF806" s="187"/>
      <c r="CG806" s="187"/>
      <c r="CH806" s="187"/>
      <c r="CI806" s="187"/>
      <c r="CJ806" s="187"/>
      <c r="CK806" s="187"/>
      <c r="CL806" s="187"/>
      <c r="CM806" s="187"/>
      <c r="CN806" s="187"/>
      <c r="CO806" s="187"/>
      <c r="CP806" s="187"/>
      <c r="CQ806" s="187"/>
      <c r="CR806" s="187"/>
      <c r="CS806" s="187"/>
      <c r="CT806" s="187"/>
      <c r="CU806" s="187"/>
      <c r="CV806" s="187"/>
      <c r="CW806" s="187"/>
      <c r="CX806" s="187"/>
      <c r="CY806" s="187"/>
      <c r="CZ806" s="187"/>
      <c r="DA806" s="187"/>
      <c r="DB806" s="187"/>
      <c r="DC806" s="187"/>
      <c r="DD806" s="187"/>
      <c r="DE806" s="187"/>
      <c r="DF806" s="187"/>
      <c r="DG806" s="187"/>
      <c r="DH806" s="187"/>
      <c r="DI806" s="187"/>
      <c r="DJ806" s="187"/>
      <c r="DK806" s="187"/>
      <c r="DL806" s="187"/>
      <c r="DM806" s="187"/>
      <c r="DN806" s="187"/>
      <c r="DO806" s="187"/>
      <c r="DP806" s="187"/>
      <c r="DQ806" s="187"/>
      <c r="DR806" s="187"/>
      <c r="DS806" s="187"/>
      <c r="DT806" s="187"/>
      <c r="DU806" s="187"/>
      <c r="DV806" s="187"/>
      <c r="DW806" s="187"/>
      <c r="DX806" s="187"/>
      <c r="DY806" s="187"/>
      <c r="DZ806" s="187"/>
      <c r="EA806" s="187"/>
      <c r="EB806" s="187"/>
      <c r="EC806" s="187"/>
      <c r="ED806" s="187"/>
      <c r="EE806" s="187"/>
      <c r="EF806" s="187"/>
      <c r="EG806" s="187"/>
      <c r="EH806" s="187"/>
      <c r="EI806" s="187"/>
      <c r="EJ806" s="187"/>
      <c r="EK806" s="187"/>
      <c r="EL806" s="187"/>
      <c r="EM806" s="187"/>
      <c r="EN806" s="187"/>
      <c r="EO806" s="187"/>
      <c r="EP806" s="187"/>
      <c r="EQ806" s="187"/>
      <c r="ER806" s="187"/>
      <c r="ES806" s="187"/>
      <c r="ET806" s="187"/>
      <c r="EU806" s="187"/>
      <c r="EV806" s="187"/>
      <c r="EW806" s="187"/>
      <c r="EX806" s="187"/>
      <c r="EY806" s="187"/>
      <c r="EZ806" s="187"/>
      <c r="FA806" s="187"/>
      <c r="FB806" s="187"/>
      <c r="FC806" s="187"/>
      <c r="FD806" s="187"/>
      <c r="FE806" s="187"/>
      <c r="FF806" s="187"/>
      <c r="FG806" s="187"/>
      <c r="FH806" s="187"/>
      <c r="FI806" s="187"/>
      <c r="FJ806" s="187"/>
      <c r="FK806" s="187"/>
      <c r="FL806" s="187"/>
      <c r="FM806" s="187"/>
      <c r="FN806" s="187"/>
      <c r="FO806" s="187"/>
      <c r="FP806" s="187"/>
      <c r="FQ806" s="187"/>
      <c r="FR806" s="187"/>
      <c r="FS806" s="187"/>
      <c r="FT806" s="187"/>
      <c r="FU806" s="187"/>
      <c r="FV806" s="187"/>
      <c r="FW806" s="187"/>
      <c r="FX806" s="187"/>
      <c r="FY806" s="187"/>
      <c r="FZ806" s="187"/>
      <c r="GA806" s="187"/>
      <c r="GB806" s="187"/>
      <c r="GC806" s="187"/>
      <c r="GD806" s="187"/>
      <c r="GE806" s="187"/>
      <c r="GF806" s="187"/>
      <c r="GG806" s="187"/>
      <c r="GH806" s="187"/>
      <c r="GI806" s="187"/>
      <c r="GJ806" s="187"/>
      <c r="GK806" s="187"/>
      <c r="GL806" s="187"/>
      <c r="GM806" s="187"/>
      <c r="GN806" s="187"/>
      <c r="GO806" s="187"/>
      <c r="GP806" s="187"/>
      <c r="GQ806" s="187"/>
      <c r="GR806" s="187"/>
      <c r="GS806" s="187"/>
      <c r="GT806" s="187"/>
      <c r="GU806" s="187"/>
      <c r="GV806" s="187"/>
      <c r="GW806" s="187"/>
      <c r="GX806" s="187"/>
      <c r="GY806" s="187"/>
      <c r="GZ806" s="187"/>
      <c r="HA806" s="187"/>
      <c r="HB806" s="187"/>
      <c r="HC806" s="187"/>
      <c r="HD806" s="187"/>
      <c r="HE806" s="187"/>
      <c r="HF806" s="187"/>
      <c r="HG806" s="187"/>
      <c r="HH806" s="187"/>
      <c r="HI806" s="187"/>
      <c r="HJ806" s="187"/>
      <c r="HK806" s="187"/>
      <c r="HL806" s="187"/>
      <c r="HM806" s="187"/>
      <c r="HN806" s="187"/>
      <c r="HO806" s="187"/>
      <c r="HP806" s="187"/>
      <c r="HQ806" s="187"/>
      <c r="HR806" s="187"/>
      <c r="HS806" s="187"/>
      <c r="HT806" s="187"/>
      <c r="HU806" s="187"/>
      <c r="HV806" s="187"/>
      <c r="HW806" s="187"/>
      <c r="HX806" s="187"/>
      <c r="HY806" s="187"/>
      <c r="HZ806" s="187"/>
      <c r="IA806" s="187"/>
      <c r="IB806" s="187"/>
    </row>
    <row r="807" spans="1:236" ht="13.15" customHeight="1">
      <c r="A807" s="412"/>
      <c r="C807" s="446"/>
      <c r="D807" s="193"/>
      <c r="E807" s="187"/>
      <c r="F807" s="187"/>
      <c r="G807" s="187"/>
      <c r="H807" s="187"/>
      <c r="I807" s="187"/>
      <c r="J807" s="187"/>
      <c r="K807" s="187"/>
      <c r="L807" s="187"/>
      <c r="M807" s="447"/>
      <c r="AA807" s="187"/>
      <c r="AB807" s="187"/>
      <c r="AC807" s="187"/>
      <c r="AD807" s="187"/>
      <c r="AE807" s="187"/>
      <c r="AF807" s="187"/>
      <c r="AG807" s="187"/>
      <c r="AH807" s="187"/>
      <c r="AI807" s="187"/>
      <c r="AJ807" s="187"/>
      <c r="AK807" s="187"/>
      <c r="AL807" s="187"/>
      <c r="AM807" s="187"/>
      <c r="AN807" s="187"/>
      <c r="AO807" s="187"/>
      <c r="AP807" s="187"/>
      <c r="AQ807" s="187"/>
      <c r="AR807" s="187"/>
      <c r="AS807" s="187"/>
      <c r="AT807" s="187"/>
      <c r="AU807" s="187"/>
      <c r="AV807" s="187"/>
      <c r="AW807" s="187"/>
      <c r="AX807" s="187"/>
      <c r="AY807" s="187"/>
      <c r="AZ807" s="187"/>
      <c r="BA807" s="187"/>
      <c r="BB807" s="187"/>
      <c r="BC807" s="187"/>
      <c r="BD807" s="187"/>
      <c r="BE807" s="187"/>
      <c r="BF807" s="187"/>
      <c r="BG807" s="187"/>
      <c r="BH807" s="187"/>
      <c r="BI807" s="187"/>
      <c r="BJ807" s="187"/>
      <c r="BK807" s="187"/>
      <c r="BL807" s="187"/>
      <c r="BM807" s="187"/>
      <c r="BN807" s="187"/>
      <c r="BO807" s="187"/>
      <c r="BP807" s="187"/>
      <c r="BQ807" s="187"/>
      <c r="BR807" s="187"/>
      <c r="BS807" s="187"/>
      <c r="BT807" s="187"/>
      <c r="BU807" s="187"/>
      <c r="BV807" s="187"/>
      <c r="BW807" s="187"/>
      <c r="BX807" s="187"/>
      <c r="BY807" s="187"/>
      <c r="BZ807" s="187"/>
      <c r="CA807" s="187"/>
      <c r="CB807" s="187"/>
      <c r="CC807" s="187"/>
      <c r="CD807" s="187"/>
      <c r="CE807" s="187"/>
      <c r="CF807" s="187"/>
      <c r="CG807" s="187"/>
      <c r="CH807" s="187"/>
      <c r="CI807" s="187"/>
      <c r="CJ807" s="187"/>
      <c r="CK807" s="187"/>
      <c r="CL807" s="187"/>
      <c r="CM807" s="187"/>
      <c r="CN807" s="187"/>
      <c r="CO807" s="187"/>
      <c r="CP807" s="187"/>
      <c r="CQ807" s="187"/>
      <c r="CR807" s="187"/>
      <c r="CS807" s="187"/>
      <c r="CT807" s="187"/>
      <c r="CU807" s="187"/>
      <c r="CV807" s="187"/>
      <c r="CW807" s="187"/>
      <c r="CX807" s="187"/>
      <c r="CY807" s="187"/>
      <c r="CZ807" s="187"/>
      <c r="DA807" s="187"/>
      <c r="DB807" s="187"/>
      <c r="DC807" s="187"/>
      <c r="DD807" s="187"/>
      <c r="DE807" s="187"/>
      <c r="DF807" s="187"/>
      <c r="DG807" s="187"/>
      <c r="DH807" s="187"/>
      <c r="DI807" s="187"/>
      <c r="DJ807" s="187"/>
      <c r="DK807" s="187"/>
      <c r="DL807" s="187"/>
      <c r="DM807" s="187"/>
      <c r="DN807" s="187"/>
      <c r="DO807" s="187"/>
      <c r="DP807" s="187"/>
      <c r="DQ807" s="187"/>
      <c r="DR807" s="187"/>
      <c r="DS807" s="187"/>
      <c r="DT807" s="187"/>
      <c r="DU807" s="187"/>
      <c r="DV807" s="187"/>
      <c r="DW807" s="187"/>
      <c r="DX807" s="187"/>
      <c r="DY807" s="187"/>
      <c r="DZ807" s="187"/>
      <c r="EA807" s="187"/>
      <c r="EB807" s="187"/>
      <c r="EC807" s="187"/>
      <c r="ED807" s="187"/>
      <c r="EE807" s="187"/>
      <c r="EF807" s="187"/>
      <c r="EG807" s="187"/>
      <c r="EH807" s="187"/>
      <c r="EI807" s="187"/>
      <c r="EJ807" s="187"/>
      <c r="EK807" s="187"/>
      <c r="EL807" s="187"/>
      <c r="EM807" s="187"/>
      <c r="EN807" s="187"/>
      <c r="EO807" s="187"/>
      <c r="EP807" s="187"/>
      <c r="EQ807" s="187"/>
      <c r="ER807" s="187"/>
      <c r="ES807" s="187"/>
      <c r="ET807" s="187"/>
      <c r="EU807" s="187"/>
      <c r="EV807" s="187"/>
      <c r="EW807" s="187"/>
      <c r="EX807" s="187"/>
      <c r="EY807" s="187"/>
      <c r="EZ807" s="187"/>
      <c r="FA807" s="187"/>
      <c r="FB807" s="187"/>
      <c r="FC807" s="187"/>
      <c r="FD807" s="187"/>
      <c r="FE807" s="187"/>
      <c r="FF807" s="187"/>
      <c r="FG807" s="187"/>
      <c r="FH807" s="187"/>
      <c r="FI807" s="187"/>
      <c r="FJ807" s="187"/>
      <c r="FK807" s="187"/>
      <c r="FL807" s="187"/>
      <c r="FM807" s="187"/>
      <c r="FN807" s="187"/>
      <c r="FO807" s="187"/>
      <c r="FP807" s="187"/>
      <c r="FQ807" s="187"/>
      <c r="FR807" s="187"/>
      <c r="FS807" s="187"/>
      <c r="FT807" s="187"/>
      <c r="FU807" s="187"/>
      <c r="FV807" s="187"/>
      <c r="FW807" s="187"/>
      <c r="FX807" s="187"/>
      <c r="FY807" s="187"/>
      <c r="FZ807" s="187"/>
      <c r="GA807" s="187"/>
      <c r="GB807" s="187"/>
      <c r="GC807" s="187"/>
      <c r="GD807" s="187"/>
      <c r="GE807" s="187"/>
      <c r="GF807" s="187"/>
      <c r="GG807" s="187"/>
      <c r="GH807" s="187"/>
      <c r="GI807" s="187"/>
      <c r="GJ807" s="187"/>
      <c r="GK807" s="187"/>
      <c r="GL807" s="187"/>
      <c r="GM807" s="187"/>
      <c r="GN807" s="187"/>
      <c r="GO807" s="187"/>
      <c r="GP807" s="187"/>
      <c r="GQ807" s="187"/>
      <c r="GR807" s="187"/>
      <c r="GS807" s="187"/>
      <c r="GT807" s="187"/>
      <c r="GU807" s="187"/>
      <c r="GV807" s="187"/>
      <c r="GW807" s="187"/>
      <c r="GX807" s="187"/>
      <c r="GY807" s="187"/>
      <c r="GZ807" s="187"/>
      <c r="HA807" s="187"/>
      <c r="HB807" s="187"/>
      <c r="HC807" s="187"/>
      <c r="HD807" s="187"/>
      <c r="HE807" s="187"/>
      <c r="HF807" s="187"/>
      <c r="HG807" s="187"/>
      <c r="HH807" s="187"/>
      <c r="HI807" s="187"/>
      <c r="HJ807" s="187"/>
      <c r="HK807" s="187"/>
      <c r="HL807" s="187"/>
      <c r="HM807" s="187"/>
      <c r="HN807" s="187"/>
      <c r="HO807" s="187"/>
      <c r="HP807" s="187"/>
      <c r="HQ807" s="187"/>
      <c r="HR807" s="187"/>
      <c r="HS807" s="187"/>
      <c r="HT807" s="187"/>
      <c r="HU807" s="187"/>
      <c r="HV807" s="187"/>
      <c r="HW807" s="187"/>
      <c r="HX807" s="187"/>
      <c r="HY807" s="187"/>
      <c r="HZ807" s="187"/>
      <c r="IA807" s="187"/>
      <c r="IB807" s="187"/>
    </row>
    <row r="808" spans="1:236" ht="13.15" customHeight="1">
      <c r="A808" s="412"/>
      <c r="C808" s="446"/>
      <c r="D808" s="193"/>
      <c r="E808" s="187"/>
      <c r="F808" s="187"/>
      <c r="G808" s="187"/>
      <c r="H808" s="187"/>
      <c r="I808" s="187"/>
      <c r="J808" s="187"/>
      <c r="K808" s="187"/>
      <c r="L808" s="187"/>
      <c r="M808" s="447"/>
      <c r="AA808" s="187"/>
      <c r="AB808" s="187"/>
      <c r="AC808" s="187"/>
      <c r="AD808" s="187"/>
      <c r="AE808" s="187"/>
      <c r="AF808" s="187"/>
      <c r="AG808" s="187"/>
      <c r="AH808" s="187"/>
      <c r="AI808" s="187"/>
      <c r="AJ808" s="187"/>
      <c r="AK808" s="187"/>
      <c r="AL808" s="187"/>
      <c r="AM808" s="187"/>
      <c r="AN808" s="187"/>
      <c r="AO808" s="187"/>
      <c r="AP808" s="187"/>
      <c r="AQ808" s="187"/>
      <c r="AR808" s="187"/>
      <c r="AS808" s="187"/>
      <c r="AT808" s="187"/>
      <c r="AU808" s="187"/>
      <c r="AV808" s="187"/>
      <c r="AW808" s="187"/>
      <c r="AX808" s="187"/>
      <c r="AY808" s="187"/>
      <c r="AZ808" s="187"/>
      <c r="BA808" s="187"/>
      <c r="BB808" s="187"/>
      <c r="BC808" s="187"/>
      <c r="BD808" s="187"/>
      <c r="BE808" s="187"/>
      <c r="BF808" s="187"/>
      <c r="BG808" s="187"/>
      <c r="BH808" s="187"/>
      <c r="BI808" s="187"/>
      <c r="BJ808" s="187"/>
      <c r="BK808" s="187"/>
      <c r="BL808" s="187"/>
      <c r="BM808" s="187"/>
      <c r="BN808" s="187"/>
      <c r="BO808" s="187"/>
      <c r="BP808" s="187"/>
      <c r="BQ808" s="187"/>
      <c r="BR808" s="187"/>
      <c r="BS808" s="187"/>
      <c r="BT808" s="187"/>
      <c r="BU808" s="187"/>
      <c r="BV808" s="187"/>
      <c r="BW808" s="187"/>
      <c r="BX808" s="187"/>
      <c r="BY808" s="187"/>
      <c r="BZ808" s="187"/>
      <c r="CA808" s="187"/>
      <c r="CB808" s="187"/>
      <c r="CC808" s="187"/>
      <c r="CD808" s="187"/>
      <c r="CE808" s="187"/>
      <c r="CF808" s="187"/>
      <c r="CG808" s="187"/>
      <c r="CH808" s="187"/>
      <c r="CI808" s="187"/>
      <c r="CJ808" s="187"/>
      <c r="CK808" s="187"/>
      <c r="CL808" s="187"/>
      <c r="CM808" s="187"/>
      <c r="CN808" s="187"/>
      <c r="CO808" s="187"/>
      <c r="CP808" s="187"/>
      <c r="CQ808" s="187"/>
      <c r="CR808" s="187"/>
      <c r="CS808" s="187"/>
      <c r="CT808" s="187"/>
      <c r="CU808" s="187"/>
      <c r="CV808" s="187"/>
      <c r="CW808" s="187"/>
      <c r="CX808" s="187"/>
      <c r="CY808" s="187"/>
      <c r="CZ808" s="187"/>
      <c r="DA808" s="187"/>
      <c r="DB808" s="187"/>
      <c r="DC808" s="187"/>
      <c r="DD808" s="187"/>
      <c r="DE808" s="187"/>
      <c r="DF808" s="187"/>
      <c r="DG808" s="187"/>
      <c r="DH808" s="187"/>
      <c r="DI808" s="187"/>
      <c r="DJ808" s="187"/>
      <c r="DK808" s="187"/>
      <c r="DL808" s="187"/>
      <c r="DM808" s="187"/>
      <c r="DN808" s="187"/>
      <c r="DO808" s="187"/>
      <c r="DP808" s="187"/>
      <c r="DQ808" s="187"/>
      <c r="DR808" s="187"/>
      <c r="DS808" s="187"/>
      <c r="DT808" s="187"/>
      <c r="DU808" s="187"/>
      <c r="DV808" s="187"/>
      <c r="DW808" s="187"/>
      <c r="DX808" s="187"/>
      <c r="DY808" s="187"/>
      <c r="DZ808" s="187"/>
      <c r="EA808" s="187"/>
      <c r="EB808" s="187"/>
      <c r="EC808" s="187"/>
      <c r="ED808" s="187"/>
      <c r="EE808" s="187"/>
      <c r="EF808" s="187"/>
      <c r="EG808" s="187"/>
      <c r="EH808" s="187"/>
      <c r="EI808" s="187"/>
      <c r="EJ808" s="187"/>
      <c r="EK808" s="187"/>
      <c r="EL808" s="187"/>
      <c r="EM808" s="187"/>
      <c r="EN808" s="187"/>
      <c r="EO808" s="187"/>
      <c r="EP808" s="187"/>
      <c r="EQ808" s="187"/>
      <c r="ER808" s="187"/>
      <c r="ES808" s="187"/>
      <c r="ET808" s="187"/>
      <c r="EU808" s="187"/>
      <c r="EV808" s="187"/>
      <c r="EW808" s="187"/>
      <c r="EX808" s="187"/>
      <c r="EY808" s="187"/>
      <c r="EZ808" s="187"/>
      <c r="FA808" s="187"/>
      <c r="FB808" s="187"/>
      <c r="FC808" s="187"/>
      <c r="FD808" s="187"/>
      <c r="FE808" s="187"/>
      <c r="FF808" s="187"/>
      <c r="FG808" s="187"/>
      <c r="FH808" s="187"/>
      <c r="FI808" s="187"/>
      <c r="FJ808" s="187"/>
      <c r="FK808" s="187"/>
      <c r="FL808" s="187"/>
      <c r="FM808" s="187"/>
      <c r="FN808" s="187"/>
      <c r="FO808" s="187"/>
      <c r="FP808" s="187"/>
      <c r="FQ808" s="187"/>
      <c r="FR808" s="187"/>
      <c r="FS808" s="187"/>
      <c r="FT808" s="187"/>
      <c r="FU808" s="187"/>
      <c r="FV808" s="187"/>
      <c r="FW808" s="187"/>
      <c r="FX808" s="187"/>
      <c r="FY808" s="187"/>
      <c r="FZ808" s="187"/>
      <c r="GA808" s="187"/>
      <c r="GB808" s="187"/>
      <c r="GC808" s="187"/>
      <c r="GD808" s="187"/>
      <c r="GE808" s="187"/>
      <c r="GF808" s="187"/>
      <c r="GG808" s="187"/>
      <c r="GH808" s="187"/>
      <c r="GI808" s="187"/>
      <c r="GJ808" s="187"/>
      <c r="GK808" s="187"/>
      <c r="GL808" s="187"/>
      <c r="GM808" s="187"/>
      <c r="GN808" s="187"/>
      <c r="GO808" s="187"/>
      <c r="GP808" s="187"/>
      <c r="GQ808" s="187"/>
      <c r="GR808" s="187"/>
      <c r="GS808" s="187"/>
      <c r="GT808" s="187"/>
      <c r="GU808" s="187"/>
      <c r="GV808" s="187"/>
      <c r="GW808" s="187"/>
      <c r="GX808" s="187"/>
      <c r="GY808" s="187"/>
      <c r="GZ808" s="187"/>
      <c r="HA808" s="187"/>
      <c r="HB808" s="187"/>
      <c r="HC808" s="187"/>
      <c r="HD808" s="187"/>
      <c r="HE808" s="187"/>
      <c r="HF808" s="187"/>
      <c r="HG808" s="187"/>
      <c r="HH808" s="187"/>
      <c r="HI808" s="187"/>
      <c r="HJ808" s="187"/>
      <c r="HK808" s="187"/>
      <c r="HL808" s="187"/>
      <c r="HM808" s="187"/>
      <c r="HN808" s="187"/>
      <c r="HO808" s="187"/>
      <c r="HP808" s="187"/>
      <c r="HQ808" s="187"/>
      <c r="HR808" s="187"/>
      <c r="HS808" s="187"/>
      <c r="HT808" s="187"/>
      <c r="HU808" s="187"/>
      <c r="HV808" s="187"/>
      <c r="HW808" s="187"/>
      <c r="HX808" s="187"/>
      <c r="HY808" s="187"/>
      <c r="HZ808" s="187"/>
      <c r="IA808" s="187"/>
      <c r="IB808" s="187"/>
    </row>
    <row r="809" spans="1:236" ht="13.15" customHeight="1">
      <c r="A809" s="412"/>
      <c r="C809" s="446"/>
      <c r="D809" s="193"/>
      <c r="E809" s="187"/>
      <c r="F809" s="187"/>
      <c r="G809" s="187"/>
      <c r="H809" s="187"/>
      <c r="I809" s="187"/>
      <c r="J809" s="187"/>
      <c r="K809" s="187"/>
      <c r="L809" s="187"/>
      <c r="M809" s="447"/>
      <c r="AA809" s="187"/>
      <c r="AB809" s="187"/>
      <c r="AC809" s="187"/>
      <c r="AD809" s="187"/>
      <c r="AE809" s="187"/>
      <c r="AF809" s="187"/>
      <c r="AG809" s="187"/>
      <c r="AH809" s="187"/>
      <c r="AI809" s="187"/>
      <c r="AJ809" s="187"/>
      <c r="AK809" s="187"/>
      <c r="AL809" s="187"/>
      <c r="AM809" s="187"/>
      <c r="AN809" s="187"/>
      <c r="AO809" s="187"/>
      <c r="AP809" s="187"/>
      <c r="AQ809" s="187"/>
      <c r="AR809" s="187"/>
      <c r="AS809" s="187"/>
      <c r="AT809" s="187"/>
      <c r="AU809" s="187"/>
      <c r="AV809" s="187"/>
      <c r="AW809" s="187"/>
      <c r="AX809" s="187"/>
      <c r="AY809" s="187"/>
      <c r="AZ809" s="187"/>
      <c r="BA809" s="187"/>
      <c r="BB809" s="187"/>
      <c r="BC809" s="187"/>
      <c r="BD809" s="187"/>
      <c r="BE809" s="187"/>
      <c r="BF809" s="187"/>
      <c r="BG809" s="187"/>
      <c r="BH809" s="187"/>
      <c r="BI809" s="187"/>
      <c r="BJ809" s="187"/>
      <c r="BK809" s="187"/>
      <c r="BL809" s="187"/>
      <c r="BM809" s="187"/>
      <c r="BN809" s="187"/>
      <c r="BO809" s="187"/>
      <c r="BP809" s="187"/>
      <c r="BQ809" s="187"/>
      <c r="BR809" s="187"/>
      <c r="BS809" s="187"/>
      <c r="BT809" s="187"/>
      <c r="BU809" s="187"/>
      <c r="BV809" s="187"/>
      <c r="BW809" s="187"/>
      <c r="BX809" s="187"/>
      <c r="BY809" s="187"/>
      <c r="BZ809" s="187"/>
      <c r="CA809" s="187"/>
      <c r="CB809" s="187"/>
      <c r="CC809" s="187"/>
      <c r="CD809" s="187"/>
      <c r="CE809" s="187"/>
      <c r="CF809" s="187"/>
      <c r="CG809" s="187"/>
      <c r="CH809" s="187"/>
      <c r="CI809" s="187"/>
      <c r="CJ809" s="187"/>
      <c r="CK809" s="187"/>
      <c r="CL809" s="187"/>
      <c r="CM809" s="187"/>
      <c r="CN809" s="187"/>
      <c r="CO809" s="187"/>
      <c r="CP809" s="187"/>
      <c r="CQ809" s="187"/>
      <c r="CR809" s="187"/>
      <c r="CS809" s="187"/>
      <c r="CT809" s="187"/>
      <c r="CU809" s="187"/>
      <c r="CV809" s="187"/>
      <c r="CW809" s="187"/>
      <c r="CX809" s="187"/>
      <c r="CY809" s="187"/>
      <c r="CZ809" s="187"/>
      <c r="DA809" s="187"/>
      <c r="DB809" s="187"/>
      <c r="DC809" s="187"/>
      <c r="DD809" s="187"/>
      <c r="DE809" s="187"/>
      <c r="DF809" s="187"/>
      <c r="DG809" s="187"/>
      <c r="DH809" s="187"/>
      <c r="DI809" s="187"/>
      <c r="DJ809" s="187"/>
      <c r="DK809" s="187"/>
      <c r="DL809" s="187"/>
      <c r="DM809" s="187"/>
      <c r="DN809" s="187"/>
      <c r="DO809" s="187"/>
      <c r="DP809" s="187"/>
      <c r="DQ809" s="187"/>
      <c r="DR809" s="187"/>
      <c r="DS809" s="187"/>
      <c r="DT809" s="187"/>
      <c r="DU809" s="187"/>
      <c r="DV809" s="187"/>
      <c r="DW809" s="187"/>
      <c r="DX809" s="187"/>
      <c r="DY809" s="187"/>
      <c r="DZ809" s="187"/>
      <c r="EA809" s="187"/>
      <c r="EB809" s="187"/>
      <c r="EC809" s="187"/>
      <c r="ED809" s="187"/>
      <c r="EE809" s="187"/>
      <c r="EF809" s="187"/>
      <c r="EG809" s="187"/>
      <c r="EH809" s="187"/>
      <c r="EI809" s="187"/>
      <c r="EJ809" s="187"/>
      <c r="EK809" s="187"/>
      <c r="EL809" s="187"/>
      <c r="EM809" s="187"/>
      <c r="EN809" s="187"/>
      <c r="EO809" s="187"/>
      <c r="EP809" s="187"/>
      <c r="EQ809" s="187"/>
      <c r="ER809" s="187"/>
      <c r="ES809" s="187"/>
      <c r="ET809" s="187"/>
      <c r="EU809" s="187"/>
      <c r="EV809" s="187"/>
      <c r="EW809" s="187"/>
      <c r="EX809" s="187"/>
      <c r="EY809" s="187"/>
      <c r="EZ809" s="187"/>
      <c r="FA809" s="187"/>
      <c r="FB809" s="187"/>
      <c r="FC809" s="187"/>
      <c r="FD809" s="187"/>
      <c r="FE809" s="187"/>
      <c r="FF809" s="187"/>
      <c r="FG809" s="187"/>
      <c r="FH809" s="187"/>
      <c r="FI809" s="187"/>
      <c r="FJ809" s="187"/>
      <c r="FK809" s="187"/>
      <c r="FL809" s="187"/>
      <c r="FM809" s="187"/>
      <c r="FN809" s="187"/>
      <c r="FO809" s="187"/>
      <c r="FP809" s="187"/>
      <c r="FQ809" s="187"/>
      <c r="FR809" s="187"/>
      <c r="FS809" s="187"/>
      <c r="FT809" s="187"/>
      <c r="FU809" s="187"/>
      <c r="FV809" s="187"/>
      <c r="FW809" s="187"/>
      <c r="FX809" s="187"/>
      <c r="FY809" s="187"/>
      <c r="FZ809" s="187"/>
      <c r="GA809" s="187"/>
      <c r="GB809" s="187"/>
      <c r="GC809" s="187"/>
      <c r="GD809" s="187"/>
      <c r="GE809" s="187"/>
      <c r="GF809" s="187"/>
      <c r="GG809" s="187"/>
      <c r="GH809" s="187"/>
      <c r="GI809" s="187"/>
      <c r="GJ809" s="187"/>
      <c r="GK809" s="187"/>
      <c r="GL809" s="187"/>
      <c r="GM809" s="187"/>
      <c r="GN809" s="187"/>
      <c r="GO809" s="187"/>
      <c r="GP809" s="187"/>
      <c r="GQ809" s="187"/>
      <c r="GR809" s="187"/>
      <c r="GS809" s="187"/>
      <c r="GT809" s="187"/>
      <c r="GU809" s="187"/>
      <c r="GV809" s="187"/>
      <c r="GW809" s="187"/>
      <c r="GX809" s="187"/>
      <c r="GY809" s="187"/>
      <c r="GZ809" s="187"/>
      <c r="HA809" s="187"/>
      <c r="HB809" s="187"/>
      <c r="HC809" s="187"/>
      <c r="HD809" s="187"/>
      <c r="HE809" s="187"/>
      <c r="HF809" s="187"/>
      <c r="HG809" s="187"/>
      <c r="HH809" s="187"/>
      <c r="HI809" s="187"/>
      <c r="HJ809" s="187"/>
      <c r="HK809" s="187"/>
      <c r="HL809" s="187"/>
      <c r="HM809" s="187"/>
      <c r="HN809" s="187"/>
      <c r="HO809" s="187"/>
      <c r="HP809" s="187"/>
      <c r="HQ809" s="187"/>
      <c r="HR809" s="187"/>
      <c r="HS809" s="187"/>
      <c r="HT809" s="187"/>
      <c r="HU809" s="187"/>
      <c r="HV809" s="187"/>
      <c r="HW809" s="187"/>
      <c r="HX809" s="187"/>
      <c r="HY809" s="187"/>
      <c r="HZ809" s="187"/>
      <c r="IA809" s="187"/>
      <c r="IB809" s="187"/>
    </row>
    <row r="810" spans="1:236" ht="13.15" customHeight="1">
      <c r="A810" s="412"/>
      <c r="C810" s="446"/>
      <c r="D810" s="193"/>
      <c r="E810" s="187"/>
      <c r="F810" s="187"/>
      <c r="G810" s="187"/>
      <c r="H810" s="187"/>
      <c r="I810" s="187"/>
      <c r="J810" s="187"/>
      <c r="K810" s="187"/>
      <c r="L810" s="187"/>
      <c r="M810" s="447"/>
      <c r="AA810" s="187"/>
      <c r="AB810" s="187"/>
      <c r="AC810" s="187"/>
      <c r="AD810" s="187"/>
      <c r="AE810" s="187"/>
      <c r="AF810" s="187"/>
      <c r="AG810" s="187"/>
      <c r="AH810" s="187"/>
      <c r="AI810" s="187"/>
      <c r="AJ810" s="187"/>
      <c r="AK810" s="187"/>
      <c r="AL810" s="187"/>
      <c r="AM810" s="187"/>
      <c r="AN810" s="187"/>
      <c r="AO810" s="187"/>
      <c r="AP810" s="187"/>
      <c r="AQ810" s="187"/>
      <c r="AR810" s="187"/>
      <c r="AS810" s="187"/>
      <c r="AT810" s="187"/>
      <c r="AU810" s="187"/>
      <c r="AV810" s="187"/>
      <c r="AW810" s="187"/>
      <c r="AX810" s="187"/>
      <c r="AY810" s="187"/>
      <c r="AZ810" s="187"/>
      <c r="BA810" s="187"/>
      <c r="BB810" s="187"/>
      <c r="BC810" s="187"/>
      <c r="BD810" s="187"/>
      <c r="BE810" s="187"/>
      <c r="BF810" s="187"/>
      <c r="BG810" s="187"/>
      <c r="BH810" s="187"/>
      <c r="BI810" s="187"/>
      <c r="BJ810" s="187"/>
      <c r="BK810" s="187"/>
      <c r="BL810" s="187"/>
      <c r="BM810" s="187"/>
      <c r="BN810" s="187"/>
      <c r="BO810" s="187"/>
      <c r="BP810" s="187"/>
      <c r="BQ810" s="187"/>
      <c r="BR810" s="187"/>
      <c r="BS810" s="187"/>
      <c r="BT810" s="187"/>
      <c r="BU810" s="187"/>
      <c r="BV810" s="187"/>
      <c r="BW810" s="187"/>
      <c r="BX810" s="187"/>
      <c r="BY810" s="187"/>
      <c r="BZ810" s="187"/>
      <c r="CA810" s="187"/>
      <c r="CB810" s="187"/>
      <c r="CC810" s="187"/>
      <c r="CD810" s="187"/>
      <c r="CE810" s="187"/>
      <c r="CF810" s="187"/>
      <c r="CG810" s="187"/>
      <c r="CH810" s="187"/>
      <c r="CI810" s="187"/>
      <c r="CJ810" s="187"/>
      <c r="CK810" s="187"/>
      <c r="CL810" s="187"/>
      <c r="CM810" s="187"/>
      <c r="CN810" s="187"/>
      <c r="CO810" s="187"/>
      <c r="CP810" s="187"/>
      <c r="CQ810" s="187"/>
      <c r="CR810" s="187"/>
      <c r="CS810" s="187"/>
      <c r="CT810" s="187"/>
      <c r="CU810" s="187"/>
      <c r="CV810" s="187"/>
      <c r="CW810" s="187"/>
      <c r="CX810" s="187"/>
      <c r="CY810" s="187"/>
      <c r="CZ810" s="187"/>
      <c r="DA810" s="187"/>
      <c r="DB810" s="187"/>
      <c r="DC810" s="187"/>
      <c r="DD810" s="187"/>
      <c r="DE810" s="187"/>
      <c r="DF810" s="187"/>
      <c r="DG810" s="187"/>
      <c r="DH810" s="187"/>
      <c r="DI810" s="187"/>
      <c r="DJ810" s="187"/>
      <c r="DK810" s="187"/>
      <c r="DL810" s="187"/>
      <c r="DM810" s="187"/>
      <c r="DN810" s="187"/>
      <c r="DO810" s="187"/>
      <c r="DP810" s="187"/>
      <c r="DQ810" s="187"/>
      <c r="DR810" s="187"/>
      <c r="DS810" s="187"/>
      <c r="DT810" s="187"/>
      <c r="DU810" s="187"/>
      <c r="DV810" s="187"/>
      <c r="DW810" s="187"/>
      <c r="DX810" s="187"/>
      <c r="DY810" s="187"/>
      <c r="DZ810" s="187"/>
      <c r="EA810" s="187"/>
      <c r="EB810" s="187"/>
      <c r="EC810" s="187"/>
      <c r="ED810" s="187"/>
      <c r="EE810" s="187"/>
      <c r="EF810" s="187"/>
      <c r="EG810" s="187"/>
      <c r="EH810" s="187"/>
      <c r="EI810" s="187"/>
      <c r="EJ810" s="187"/>
      <c r="EK810" s="187"/>
      <c r="EL810" s="187"/>
      <c r="EM810" s="187"/>
      <c r="EN810" s="187"/>
      <c r="EO810" s="187"/>
      <c r="EP810" s="187"/>
      <c r="EQ810" s="187"/>
      <c r="ER810" s="187"/>
      <c r="ES810" s="187"/>
      <c r="ET810" s="187"/>
      <c r="EU810" s="187"/>
      <c r="EV810" s="187"/>
      <c r="EW810" s="187"/>
      <c r="EX810" s="187"/>
      <c r="EY810" s="187"/>
      <c r="EZ810" s="187"/>
      <c r="FA810" s="187"/>
      <c r="FB810" s="187"/>
      <c r="FC810" s="187"/>
      <c r="FD810" s="187"/>
      <c r="FE810" s="187"/>
      <c r="FF810" s="187"/>
      <c r="FG810" s="187"/>
      <c r="FH810" s="187"/>
      <c r="FI810" s="187"/>
      <c r="FJ810" s="187"/>
      <c r="FK810" s="187"/>
      <c r="FL810" s="187"/>
      <c r="FM810" s="187"/>
      <c r="FN810" s="187"/>
      <c r="FO810" s="187"/>
      <c r="FP810" s="187"/>
      <c r="FQ810" s="187"/>
      <c r="FR810" s="187"/>
      <c r="FS810" s="187"/>
      <c r="FT810" s="187"/>
      <c r="FU810" s="187"/>
      <c r="FV810" s="187"/>
      <c r="FW810" s="187"/>
      <c r="FX810" s="187"/>
      <c r="FY810" s="187"/>
      <c r="FZ810" s="187"/>
      <c r="GA810" s="187"/>
      <c r="GB810" s="187"/>
      <c r="GC810" s="187"/>
      <c r="GD810" s="187"/>
      <c r="GE810" s="187"/>
      <c r="GF810" s="187"/>
      <c r="GG810" s="187"/>
      <c r="GH810" s="187"/>
      <c r="GI810" s="187"/>
      <c r="GJ810" s="187"/>
      <c r="GK810" s="187"/>
      <c r="GL810" s="187"/>
      <c r="GM810" s="187"/>
      <c r="GN810" s="187"/>
      <c r="GO810" s="187"/>
      <c r="GP810" s="187"/>
      <c r="GQ810" s="187"/>
      <c r="GR810" s="187"/>
      <c r="GS810" s="187"/>
      <c r="GT810" s="187"/>
      <c r="GU810" s="187"/>
      <c r="GV810" s="187"/>
      <c r="GW810" s="187"/>
      <c r="GX810" s="187"/>
      <c r="GY810" s="187"/>
      <c r="GZ810" s="187"/>
      <c r="HA810" s="187"/>
      <c r="HB810" s="187"/>
      <c r="HC810" s="187"/>
      <c r="HD810" s="187"/>
      <c r="HE810" s="187"/>
      <c r="HF810" s="187"/>
      <c r="HG810" s="187"/>
      <c r="HH810" s="187"/>
      <c r="HI810" s="187"/>
      <c r="HJ810" s="187"/>
      <c r="HK810" s="187"/>
      <c r="HL810" s="187"/>
      <c r="HM810" s="187"/>
      <c r="HN810" s="187"/>
      <c r="HO810" s="187"/>
      <c r="HP810" s="187"/>
      <c r="HQ810" s="187"/>
      <c r="HR810" s="187"/>
      <c r="HS810" s="187"/>
      <c r="HT810" s="187"/>
      <c r="HU810" s="187"/>
      <c r="HV810" s="187"/>
      <c r="HW810" s="187"/>
      <c r="HX810" s="187"/>
      <c r="HY810" s="187"/>
      <c r="HZ810" s="187"/>
      <c r="IA810" s="187"/>
      <c r="IB810" s="187"/>
    </row>
    <row r="811" spans="1:236" ht="13.15" customHeight="1">
      <c r="A811" s="412"/>
      <c r="C811" s="446"/>
      <c r="D811" s="193"/>
      <c r="E811" s="187"/>
      <c r="F811" s="187"/>
      <c r="G811" s="187"/>
      <c r="H811" s="187"/>
      <c r="I811" s="187"/>
      <c r="J811" s="187"/>
      <c r="K811" s="187"/>
      <c r="L811" s="187"/>
      <c r="M811" s="447"/>
      <c r="AA811" s="187"/>
      <c r="AB811" s="187"/>
      <c r="AC811" s="187"/>
      <c r="AD811" s="187"/>
      <c r="AE811" s="187"/>
      <c r="AF811" s="187"/>
      <c r="AG811" s="187"/>
      <c r="AH811" s="187"/>
      <c r="AI811" s="187"/>
      <c r="AJ811" s="187"/>
      <c r="AK811" s="187"/>
      <c r="AL811" s="187"/>
      <c r="AM811" s="187"/>
      <c r="AN811" s="187"/>
      <c r="AO811" s="187"/>
      <c r="AP811" s="187"/>
      <c r="AQ811" s="187"/>
      <c r="AR811" s="187"/>
      <c r="AS811" s="187"/>
      <c r="AT811" s="187"/>
      <c r="AU811" s="187"/>
      <c r="AV811" s="187"/>
      <c r="AW811" s="187"/>
      <c r="AX811" s="187"/>
      <c r="AY811" s="187"/>
      <c r="AZ811" s="187"/>
      <c r="BA811" s="187"/>
      <c r="BB811" s="187"/>
      <c r="BC811" s="187"/>
      <c r="BD811" s="187"/>
      <c r="BE811" s="187"/>
      <c r="BF811" s="187"/>
      <c r="BG811" s="187"/>
      <c r="BH811" s="187"/>
      <c r="BI811" s="187"/>
      <c r="BJ811" s="187"/>
      <c r="BK811" s="187"/>
      <c r="BL811" s="187"/>
      <c r="BM811" s="187"/>
      <c r="BN811" s="187"/>
      <c r="BO811" s="187"/>
      <c r="BP811" s="187"/>
      <c r="BQ811" s="187"/>
      <c r="BR811" s="187"/>
      <c r="BS811" s="187"/>
      <c r="BT811" s="187"/>
      <c r="BU811" s="187"/>
      <c r="BV811" s="187"/>
      <c r="BW811" s="187"/>
      <c r="BX811" s="187"/>
      <c r="BY811" s="187"/>
      <c r="BZ811" s="187"/>
      <c r="CA811" s="187"/>
      <c r="CB811" s="187"/>
      <c r="CC811" s="187"/>
      <c r="CD811" s="187"/>
      <c r="CE811" s="187"/>
      <c r="CF811" s="187"/>
      <c r="CG811" s="187"/>
      <c r="CH811" s="187"/>
      <c r="CI811" s="187"/>
      <c r="CJ811" s="187"/>
      <c r="CK811" s="187"/>
      <c r="CL811" s="187"/>
      <c r="CM811" s="187"/>
      <c r="CN811" s="187"/>
      <c r="CO811" s="187"/>
      <c r="CP811" s="187"/>
      <c r="CQ811" s="187"/>
      <c r="CR811" s="187"/>
      <c r="CS811" s="187"/>
      <c r="CT811" s="187"/>
      <c r="CU811" s="187"/>
      <c r="CV811" s="187"/>
      <c r="CW811" s="187"/>
      <c r="CX811" s="187"/>
      <c r="CY811" s="187"/>
      <c r="CZ811" s="187"/>
      <c r="DA811" s="187"/>
      <c r="DB811" s="187"/>
      <c r="DC811" s="187"/>
      <c r="DD811" s="187"/>
      <c r="DE811" s="187"/>
      <c r="DF811" s="187"/>
      <c r="DG811" s="187"/>
      <c r="DH811" s="187"/>
      <c r="DI811" s="187"/>
      <c r="DJ811" s="187"/>
      <c r="DK811" s="187"/>
      <c r="DL811" s="187"/>
      <c r="DM811" s="187"/>
      <c r="DN811" s="187"/>
      <c r="DO811" s="187"/>
      <c r="DP811" s="187"/>
      <c r="DQ811" s="187"/>
      <c r="DR811" s="187"/>
      <c r="DS811" s="187"/>
      <c r="DT811" s="187"/>
      <c r="DU811" s="187"/>
      <c r="DV811" s="187"/>
      <c r="DW811" s="187"/>
      <c r="DX811" s="187"/>
      <c r="DY811" s="187"/>
      <c r="DZ811" s="187"/>
      <c r="EA811" s="187"/>
      <c r="EB811" s="187"/>
      <c r="EC811" s="187"/>
      <c r="ED811" s="187"/>
      <c r="EE811" s="187"/>
      <c r="EF811" s="187"/>
      <c r="EG811" s="187"/>
      <c r="EH811" s="187"/>
      <c r="EI811" s="187"/>
      <c r="EJ811" s="187"/>
      <c r="EK811" s="187"/>
      <c r="EL811" s="187"/>
      <c r="EM811" s="187"/>
      <c r="EN811" s="187"/>
      <c r="EO811" s="187"/>
      <c r="EP811" s="187"/>
      <c r="EQ811" s="187"/>
      <c r="ER811" s="187"/>
      <c r="ES811" s="187"/>
      <c r="ET811" s="187"/>
      <c r="EU811" s="187"/>
      <c r="EV811" s="187"/>
      <c r="EW811" s="187"/>
      <c r="EX811" s="187"/>
      <c r="EY811" s="187"/>
      <c r="EZ811" s="187"/>
      <c r="FA811" s="187"/>
      <c r="FB811" s="187"/>
      <c r="FC811" s="187"/>
      <c r="FD811" s="187"/>
      <c r="FE811" s="187"/>
      <c r="FF811" s="187"/>
      <c r="FG811" s="187"/>
      <c r="FH811" s="187"/>
      <c r="FI811" s="187"/>
      <c r="FJ811" s="187"/>
      <c r="FK811" s="187"/>
      <c r="FL811" s="187"/>
      <c r="FM811" s="187"/>
      <c r="FN811" s="187"/>
      <c r="FO811" s="187"/>
      <c r="FP811" s="187"/>
      <c r="FQ811" s="187"/>
      <c r="FR811" s="187"/>
      <c r="FS811" s="187"/>
      <c r="FT811" s="187"/>
      <c r="FU811" s="187"/>
      <c r="FV811" s="187"/>
      <c r="FW811" s="187"/>
      <c r="FX811" s="187"/>
      <c r="FY811" s="187"/>
      <c r="FZ811" s="187"/>
      <c r="GA811" s="187"/>
      <c r="GB811" s="187"/>
      <c r="GC811" s="187"/>
      <c r="GD811" s="187"/>
      <c r="GE811" s="187"/>
      <c r="GF811" s="187"/>
      <c r="GG811" s="187"/>
      <c r="GH811" s="187"/>
      <c r="GI811" s="187"/>
      <c r="GJ811" s="187"/>
      <c r="GK811" s="187"/>
      <c r="GL811" s="187"/>
      <c r="GM811" s="187"/>
      <c r="GN811" s="187"/>
      <c r="GO811" s="187"/>
      <c r="GP811" s="187"/>
      <c r="GQ811" s="187"/>
      <c r="GR811" s="187"/>
      <c r="GS811" s="187"/>
      <c r="GT811" s="187"/>
      <c r="GU811" s="187"/>
      <c r="GV811" s="187"/>
      <c r="GW811" s="187"/>
      <c r="GX811" s="187"/>
      <c r="GY811" s="187"/>
      <c r="GZ811" s="187"/>
      <c r="HA811" s="187"/>
      <c r="HB811" s="187"/>
      <c r="HC811" s="187"/>
      <c r="HD811" s="187"/>
      <c r="HE811" s="187"/>
      <c r="HF811" s="187"/>
      <c r="HG811" s="187"/>
      <c r="HH811" s="187"/>
      <c r="HI811" s="187"/>
      <c r="HJ811" s="187"/>
      <c r="HK811" s="187"/>
      <c r="HL811" s="187"/>
      <c r="HM811" s="187"/>
      <c r="HN811" s="187"/>
      <c r="HO811" s="187"/>
      <c r="HP811" s="187"/>
      <c r="HQ811" s="187"/>
      <c r="HR811" s="187"/>
      <c r="HS811" s="187"/>
      <c r="HT811" s="187"/>
      <c r="HU811" s="187"/>
      <c r="HV811" s="187"/>
      <c r="HW811" s="187"/>
      <c r="HX811" s="187"/>
      <c r="HY811" s="187"/>
      <c r="HZ811" s="187"/>
      <c r="IA811" s="187"/>
      <c r="IB811" s="187"/>
    </row>
    <row r="812" spans="1:236" ht="13.15" customHeight="1">
      <c r="A812" s="412"/>
      <c r="C812" s="446"/>
      <c r="D812" s="193"/>
      <c r="E812" s="187"/>
      <c r="F812" s="187"/>
      <c r="G812" s="187"/>
      <c r="H812" s="187"/>
      <c r="I812" s="187"/>
      <c r="J812" s="187"/>
      <c r="K812" s="187"/>
      <c r="L812" s="187"/>
      <c r="M812" s="447"/>
      <c r="AA812" s="187"/>
      <c r="AB812" s="187"/>
      <c r="AC812" s="187"/>
      <c r="AD812" s="187"/>
      <c r="AE812" s="187"/>
      <c r="AF812" s="187"/>
      <c r="AG812" s="187"/>
      <c r="AH812" s="187"/>
      <c r="AI812" s="187"/>
      <c r="AJ812" s="187"/>
      <c r="AK812" s="187"/>
      <c r="AL812" s="187"/>
      <c r="AM812" s="187"/>
      <c r="AN812" s="187"/>
      <c r="AO812" s="187"/>
      <c r="AP812" s="187"/>
      <c r="AQ812" s="187"/>
      <c r="AR812" s="187"/>
      <c r="AS812" s="187"/>
      <c r="AT812" s="187"/>
      <c r="AU812" s="187"/>
      <c r="AV812" s="187"/>
      <c r="AW812" s="187"/>
      <c r="AX812" s="187"/>
      <c r="AY812" s="187"/>
      <c r="AZ812" s="187"/>
      <c r="BA812" s="187"/>
      <c r="BB812" s="187"/>
      <c r="BC812" s="187"/>
      <c r="BD812" s="187"/>
      <c r="BE812" s="187"/>
      <c r="BF812" s="187"/>
      <c r="BG812" s="187"/>
      <c r="BH812" s="187"/>
      <c r="BI812" s="187"/>
      <c r="BJ812" s="187"/>
      <c r="BK812" s="187"/>
      <c r="BL812" s="187"/>
      <c r="BM812" s="187"/>
      <c r="BN812" s="187"/>
      <c r="BO812" s="187"/>
      <c r="BP812" s="187"/>
      <c r="BQ812" s="187"/>
      <c r="BR812" s="187"/>
      <c r="BS812" s="187"/>
      <c r="BT812" s="187"/>
      <c r="BU812" s="187"/>
      <c r="BV812" s="187"/>
      <c r="BW812" s="187"/>
      <c r="BX812" s="187"/>
      <c r="BY812" s="187"/>
      <c r="BZ812" s="187"/>
      <c r="CA812" s="187"/>
      <c r="CB812" s="187"/>
      <c r="CC812" s="187"/>
      <c r="CD812" s="187"/>
      <c r="CE812" s="187"/>
      <c r="CF812" s="187"/>
      <c r="CG812" s="187"/>
      <c r="CH812" s="187"/>
      <c r="CI812" s="187"/>
      <c r="CJ812" s="187"/>
      <c r="CK812" s="187"/>
      <c r="CL812" s="187"/>
      <c r="CM812" s="187"/>
      <c r="CN812" s="187"/>
      <c r="CO812" s="187"/>
      <c r="CP812" s="187"/>
      <c r="CQ812" s="187"/>
      <c r="CR812" s="187"/>
      <c r="CS812" s="187"/>
      <c r="CT812" s="187"/>
      <c r="CU812" s="187"/>
      <c r="CV812" s="187"/>
      <c r="CW812" s="187"/>
      <c r="CX812" s="187"/>
      <c r="CY812" s="187"/>
      <c r="CZ812" s="187"/>
      <c r="DA812" s="187"/>
      <c r="DB812" s="187"/>
      <c r="DC812" s="187"/>
      <c r="DD812" s="187"/>
      <c r="DE812" s="187"/>
      <c r="DF812" s="187"/>
      <c r="DG812" s="187"/>
      <c r="DH812" s="187"/>
      <c r="DI812" s="187"/>
      <c r="DJ812" s="187"/>
      <c r="DK812" s="187"/>
      <c r="DL812" s="187"/>
      <c r="DM812" s="187"/>
      <c r="DN812" s="187"/>
      <c r="DO812" s="187"/>
      <c r="DP812" s="187"/>
      <c r="DQ812" s="187"/>
      <c r="DR812" s="187"/>
      <c r="DS812" s="187"/>
      <c r="DT812" s="187"/>
      <c r="DU812" s="187"/>
      <c r="DV812" s="187"/>
      <c r="DW812" s="187"/>
      <c r="DX812" s="187"/>
      <c r="DY812" s="187"/>
      <c r="DZ812" s="187"/>
      <c r="EA812" s="187"/>
      <c r="EB812" s="187"/>
      <c r="EC812" s="187"/>
      <c r="ED812" s="187"/>
      <c r="EE812" s="187"/>
      <c r="EF812" s="187"/>
      <c r="EG812" s="187"/>
      <c r="EH812" s="187"/>
      <c r="EI812" s="187"/>
      <c r="EJ812" s="187"/>
      <c r="EK812" s="187"/>
      <c r="EL812" s="187"/>
      <c r="EM812" s="187"/>
      <c r="EN812" s="187"/>
      <c r="EO812" s="187"/>
      <c r="EP812" s="187"/>
      <c r="EQ812" s="187"/>
      <c r="ER812" s="187"/>
      <c r="ES812" s="187"/>
      <c r="ET812" s="187"/>
      <c r="EU812" s="187"/>
      <c r="EV812" s="187"/>
      <c r="EW812" s="187"/>
      <c r="EX812" s="187"/>
      <c r="EY812" s="187"/>
      <c r="EZ812" s="187"/>
      <c r="FA812" s="187"/>
      <c r="FB812" s="187"/>
      <c r="FC812" s="187"/>
      <c r="FD812" s="187"/>
      <c r="FE812" s="187"/>
      <c r="FF812" s="187"/>
      <c r="FG812" s="187"/>
      <c r="FH812" s="187"/>
      <c r="FI812" s="187"/>
      <c r="FJ812" s="187"/>
      <c r="FK812" s="187"/>
      <c r="FL812" s="187"/>
      <c r="FM812" s="187"/>
      <c r="FN812" s="187"/>
      <c r="FO812" s="187"/>
      <c r="FP812" s="187"/>
      <c r="FQ812" s="187"/>
      <c r="FR812" s="187"/>
      <c r="FS812" s="187"/>
      <c r="FT812" s="187"/>
      <c r="FU812" s="187"/>
      <c r="FV812" s="187"/>
      <c r="FW812" s="187"/>
      <c r="FX812" s="187"/>
      <c r="FY812" s="187"/>
      <c r="FZ812" s="187"/>
      <c r="GA812" s="187"/>
      <c r="GB812" s="187"/>
      <c r="GC812" s="187"/>
      <c r="GD812" s="187"/>
      <c r="GE812" s="187"/>
      <c r="GF812" s="187"/>
      <c r="GG812" s="187"/>
      <c r="GH812" s="187"/>
      <c r="GI812" s="187"/>
      <c r="GJ812" s="187"/>
      <c r="GK812" s="187"/>
      <c r="GL812" s="187"/>
      <c r="GM812" s="187"/>
      <c r="GN812" s="187"/>
      <c r="GO812" s="187"/>
      <c r="GP812" s="187"/>
      <c r="GQ812" s="187"/>
      <c r="GR812" s="187"/>
      <c r="GS812" s="187"/>
      <c r="GT812" s="187"/>
      <c r="GU812" s="187"/>
      <c r="GV812" s="187"/>
      <c r="GW812" s="187"/>
      <c r="GX812" s="187"/>
      <c r="GY812" s="187"/>
      <c r="GZ812" s="187"/>
      <c r="HA812" s="187"/>
      <c r="HB812" s="187"/>
      <c r="HC812" s="187"/>
      <c r="HD812" s="187"/>
      <c r="HE812" s="187"/>
      <c r="HF812" s="187"/>
      <c r="HG812" s="187"/>
      <c r="HH812" s="187"/>
      <c r="HI812" s="187"/>
      <c r="HJ812" s="187"/>
      <c r="HK812" s="187"/>
      <c r="HL812" s="187"/>
      <c r="HM812" s="187"/>
      <c r="HN812" s="187"/>
      <c r="HO812" s="187"/>
      <c r="HP812" s="187"/>
      <c r="HQ812" s="187"/>
      <c r="HR812" s="187"/>
      <c r="HS812" s="187"/>
      <c r="HT812" s="187"/>
      <c r="HU812" s="187"/>
      <c r="HV812" s="187"/>
      <c r="HW812" s="187"/>
      <c r="HX812" s="187"/>
      <c r="HY812" s="187"/>
      <c r="HZ812" s="187"/>
      <c r="IA812" s="187"/>
      <c r="IB812" s="187"/>
    </row>
    <row r="813" spans="1:236" ht="13.15" customHeight="1">
      <c r="A813" s="412"/>
      <c r="C813" s="446"/>
      <c r="D813" s="193"/>
      <c r="E813" s="187"/>
      <c r="F813" s="187"/>
      <c r="G813" s="187"/>
      <c r="H813" s="187"/>
      <c r="I813" s="187"/>
      <c r="J813" s="187"/>
      <c r="K813" s="187"/>
      <c r="L813" s="187"/>
      <c r="M813" s="447"/>
      <c r="AA813" s="187"/>
      <c r="AB813" s="187"/>
      <c r="AC813" s="187"/>
      <c r="AD813" s="187"/>
      <c r="AE813" s="187"/>
      <c r="AF813" s="187"/>
      <c r="AG813" s="187"/>
      <c r="AH813" s="187"/>
      <c r="AI813" s="187"/>
      <c r="AJ813" s="187"/>
      <c r="AK813" s="187"/>
      <c r="AL813" s="187"/>
      <c r="AM813" s="187"/>
      <c r="AN813" s="187"/>
      <c r="AO813" s="187"/>
      <c r="AP813" s="187"/>
      <c r="AQ813" s="187"/>
      <c r="AR813" s="187"/>
      <c r="AS813" s="187"/>
      <c r="AT813" s="187"/>
      <c r="AU813" s="187"/>
      <c r="AV813" s="187"/>
      <c r="AW813" s="187"/>
      <c r="AX813" s="187"/>
      <c r="AY813" s="187"/>
      <c r="AZ813" s="187"/>
      <c r="BA813" s="187"/>
      <c r="BB813" s="187"/>
      <c r="BC813" s="187"/>
      <c r="BD813" s="187"/>
      <c r="BE813" s="187"/>
      <c r="BF813" s="187"/>
      <c r="BG813" s="187"/>
      <c r="BH813" s="187"/>
      <c r="BI813" s="187"/>
      <c r="BJ813" s="187"/>
      <c r="BK813" s="187"/>
      <c r="BL813" s="187"/>
      <c r="BM813" s="187"/>
      <c r="BN813" s="187"/>
      <c r="BO813" s="187"/>
      <c r="BP813" s="187"/>
      <c r="BQ813" s="187"/>
      <c r="BR813" s="187"/>
      <c r="BS813" s="187"/>
      <c r="BT813" s="187"/>
      <c r="BU813" s="187"/>
      <c r="BV813" s="187"/>
      <c r="BW813" s="187"/>
      <c r="BX813" s="187"/>
      <c r="BY813" s="187"/>
      <c r="BZ813" s="187"/>
      <c r="CA813" s="187"/>
      <c r="CB813" s="187"/>
      <c r="CC813" s="187"/>
      <c r="CD813" s="187"/>
      <c r="CE813" s="187"/>
      <c r="CF813" s="187"/>
      <c r="CG813" s="187"/>
      <c r="CH813" s="187"/>
      <c r="CI813" s="187"/>
      <c r="CJ813" s="187"/>
      <c r="CK813" s="187"/>
      <c r="CL813" s="187"/>
      <c r="CM813" s="187"/>
      <c r="CN813" s="187"/>
      <c r="CO813" s="187"/>
      <c r="CP813" s="187"/>
      <c r="CQ813" s="187"/>
      <c r="CR813" s="187"/>
      <c r="CS813" s="187"/>
      <c r="CT813" s="187"/>
      <c r="CU813" s="187"/>
      <c r="CV813" s="187"/>
      <c r="CW813" s="187"/>
      <c r="CX813" s="187"/>
      <c r="CY813" s="187"/>
      <c r="CZ813" s="187"/>
      <c r="DA813" s="187"/>
      <c r="DB813" s="187"/>
      <c r="DC813" s="187"/>
      <c r="DD813" s="187"/>
      <c r="DE813" s="187"/>
      <c r="DF813" s="187"/>
      <c r="DG813" s="187"/>
      <c r="DH813" s="187"/>
      <c r="DI813" s="187"/>
      <c r="DJ813" s="187"/>
      <c r="DK813" s="187"/>
      <c r="DL813" s="187"/>
      <c r="DM813" s="187"/>
      <c r="DN813" s="187"/>
      <c r="DO813" s="187"/>
      <c r="DP813" s="187"/>
      <c r="DQ813" s="187"/>
      <c r="DR813" s="187"/>
      <c r="DS813" s="187"/>
      <c r="DT813" s="187"/>
      <c r="DU813" s="187"/>
      <c r="DV813" s="187"/>
      <c r="DW813" s="187"/>
      <c r="DX813" s="187"/>
      <c r="DY813" s="187"/>
      <c r="DZ813" s="187"/>
      <c r="EA813" s="187"/>
      <c r="EB813" s="187"/>
      <c r="EC813" s="187"/>
      <c r="ED813" s="187"/>
      <c r="EE813" s="187"/>
      <c r="EF813" s="187"/>
      <c r="EG813" s="187"/>
      <c r="EH813" s="187"/>
      <c r="EI813" s="187"/>
      <c r="EJ813" s="187"/>
      <c r="EK813" s="187"/>
      <c r="EL813" s="187"/>
      <c r="EM813" s="187"/>
      <c r="EN813" s="187"/>
      <c r="EO813" s="187"/>
      <c r="EP813" s="187"/>
      <c r="EQ813" s="187"/>
      <c r="ER813" s="187"/>
      <c r="ES813" s="187"/>
      <c r="ET813" s="187"/>
      <c r="EU813" s="187"/>
      <c r="EV813" s="187"/>
      <c r="EW813" s="187"/>
      <c r="EX813" s="187"/>
      <c r="EY813" s="187"/>
      <c r="EZ813" s="187"/>
      <c r="FA813" s="187"/>
      <c r="FB813" s="187"/>
      <c r="FC813" s="187"/>
      <c r="FD813" s="187"/>
      <c r="FE813" s="187"/>
      <c r="FF813" s="187"/>
      <c r="FG813" s="187"/>
      <c r="FH813" s="187"/>
      <c r="FI813" s="187"/>
      <c r="FJ813" s="187"/>
      <c r="FK813" s="187"/>
      <c r="FL813" s="187"/>
      <c r="FM813" s="187"/>
      <c r="FN813" s="187"/>
      <c r="FO813" s="187"/>
      <c r="FP813" s="187"/>
      <c r="FQ813" s="187"/>
      <c r="FR813" s="187"/>
      <c r="FS813" s="187"/>
      <c r="FT813" s="187"/>
      <c r="FU813" s="187"/>
      <c r="FV813" s="187"/>
      <c r="FW813" s="187"/>
      <c r="FX813" s="187"/>
      <c r="FY813" s="187"/>
      <c r="FZ813" s="187"/>
      <c r="GA813" s="187"/>
      <c r="GB813" s="187"/>
      <c r="GC813" s="187"/>
      <c r="GD813" s="187"/>
      <c r="GE813" s="187"/>
      <c r="GF813" s="187"/>
      <c r="GG813" s="187"/>
      <c r="GH813" s="187"/>
      <c r="GI813" s="187"/>
      <c r="GJ813" s="187"/>
      <c r="GK813" s="187"/>
      <c r="GL813" s="187"/>
      <c r="GM813" s="187"/>
      <c r="GN813" s="187"/>
      <c r="GO813" s="187"/>
      <c r="GP813" s="187"/>
      <c r="GQ813" s="187"/>
      <c r="GR813" s="187"/>
      <c r="GS813" s="187"/>
      <c r="GT813" s="187"/>
      <c r="GU813" s="187"/>
      <c r="GV813" s="187"/>
      <c r="GW813" s="187"/>
      <c r="GX813" s="187"/>
      <c r="GY813" s="187"/>
      <c r="GZ813" s="187"/>
      <c r="HA813" s="187"/>
      <c r="HB813" s="187"/>
      <c r="HC813" s="187"/>
      <c r="HD813" s="187"/>
      <c r="HE813" s="187"/>
      <c r="HF813" s="187"/>
      <c r="HG813" s="187"/>
      <c r="HH813" s="187"/>
      <c r="HI813" s="187"/>
      <c r="HJ813" s="187"/>
      <c r="HK813" s="187"/>
      <c r="HL813" s="187"/>
      <c r="HM813" s="187"/>
      <c r="HN813" s="187"/>
      <c r="HO813" s="187"/>
      <c r="HP813" s="187"/>
      <c r="HQ813" s="187"/>
      <c r="HR813" s="187"/>
      <c r="HS813" s="187"/>
      <c r="HT813" s="187"/>
      <c r="HU813" s="187"/>
      <c r="HV813" s="187"/>
      <c r="HW813" s="187"/>
      <c r="HX813" s="187"/>
      <c r="HY813" s="187"/>
      <c r="HZ813" s="187"/>
      <c r="IA813" s="187"/>
      <c r="IB813" s="187"/>
    </row>
    <row r="814" spans="1:236" ht="13.15" customHeight="1">
      <c r="A814" s="412"/>
      <c r="C814" s="446"/>
      <c r="D814" s="193"/>
      <c r="E814" s="187"/>
      <c r="F814" s="187"/>
      <c r="G814" s="187"/>
      <c r="H814" s="187"/>
      <c r="I814" s="187"/>
      <c r="J814" s="187"/>
      <c r="K814" s="187"/>
      <c r="L814" s="187"/>
      <c r="M814" s="447"/>
      <c r="AA814" s="187"/>
      <c r="AB814" s="187"/>
      <c r="AC814" s="187"/>
      <c r="AD814" s="187"/>
      <c r="AE814" s="187"/>
      <c r="AF814" s="187"/>
      <c r="AG814" s="187"/>
      <c r="AH814" s="187"/>
      <c r="AI814" s="187"/>
      <c r="AJ814" s="187"/>
      <c r="AK814" s="187"/>
      <c r="AL814" s="187"/>
      <c r="AM814" s="187"/>
      <c r="AN814" s="187"/>
      <c r="AO814" s="187"/>
      <c r="AP814" s="187"/>
      <c r="AQ814" s="187"/>
      <c r="AR814" s="187"/>
      <c r="AS814" s="187"/>
      <c r="AT814" s="187"/>
      <c r="AU814" s="187"/>
      <c r="AV814" s="187"/>
      <c r="AW814" s="187"/>
      <c r="AX814" s="187"/>
      <c r="AY814" s="187"/>
      <c r="AZ814" s="187"/>
      <c r="BA814" s="187"/>
      <c r="BB814" s="187"/>
      <c r="BC814" s="187"/>
      <c r="BD814" s="187"/>
      <c r="BE814" s="187"/>
      <c r="BF814" s="187"/>
      <c r="BG814" s="187"/>
      <c r="BH814" s="187"/>
      <c r="BI814" s="187"/>
      <c r="BJ814" s="187"/>
      <c r="BK814" s="187"/>
      <c r="BL814" s="187"/>
      <c r="BM814" s="187"/>
      <c r="BN814" s="187"/>
      <c r="BO814" s="187"/>
      <c r="BP814" s="187"/>
      <c r="BQ814" s="187"/>
      <c r="BR814" s="187"/>
      <c r="BS814" s="187"/>
      <c r="BT814" s="187"/>
      <c r="BU814" s="187"/>
      <c r="BV814" s="187"/>
      <c r="BW814" s="187"/>
      <c r="BX814" s="187"/>
      <c r="BY814" s="187"/>
      <c r="BZ814" s="187"/>
      <c r="CA814" s="187"/>
      <c r="CB814" s="187"/>
      <c r="CC814" s="187"/>
      <c r="CD814" s="187"/>
      <c r="CE814" s="187"/>
      <c r="CF814" s="187"/>
      <c r="CG814" s="187"/>
      <c r="CH814" s="187"/>
      <c r="CI814" s="187"/>
      <c r="CJ814" s="187"/>
      <c r="CK814" s="187"/>
      <c r="CL814" s="187"/>
      <c r="CM814" s="187"/>
      <c r="CN814" s="187"/>
      <c r="CO814" s="187"/>
      <c r="CP814" s="187"/>
      <c r="CQ814" s="187"/>
      <c r="CR814" s="187"/>
      <c r="CS814" s="187"/>
      <c r="CT814" s="187"/>
      <c r="CU814" s="187"/>
      <c r="CV814" s="187"/>
      <c r="CW814" s="187"/>
      <c r="CX814" s="187"/>
      <c r="CY814" s="187"/>
      <c r="CZ814" s="187"/>
      <c r="DA814" s="187"/>
      <c r="DB814" s="187"/>
      <c r="DC814" s="187"/>
      <c r="DD814" s="187"/>
      <c r="DE814" s="187"/>
      <c r="DF814" s="187"/>
      <c r="DG814" s="187"/>
      <c r="DH814" s="187"/>
      <c r="DI814" s="187"/>
      <c r="DJ814" s="187"/>
      <c r="DK814" s="187"/>
      <c r="DL814" s="187"/>
      <c r="DM814" s="187"/>
      <c r="DN814" s="187"/>
      <c r="DO814" s="187"/>
      <c r="DP814" s="187"/>
      <c r="DQ814" s="187"/>
      <c r="DR814" s="187"/>
      <c r="DS814" s="187"/>
      <c r="DT814" s="187"/>
      <c r="DU814" s="187"/>
      <c r="DV814" s="187"/>
      <c r="DW814" s="187"/>
      <c r="DX814" s="187"/>
      <c r="DY814" s="187"/>
      <c r="DZ814" s="187"/>
      <c r="EA814" s="187"/>
      <c r="EB814" s="187"/>
      <c r="EC814" s="187"/>
      <c r="ED814" s="187"/>
      <c r="EE814" s="187"/>
      <c r="EF814" s="187"/>
      <c r="EG814" s="187"/>
      <c r="EH814" s="187"/>
      <c r="EI814" s="187"/>
      <c r="EJ814" s="187"/>
      <c r="EK814" s="187"/>
      <c r="EL814" s="187"/>
      <c r="EM814" s="187"/>
      <c r="EN814" s="187"/>
      <c r="EO814" s="187"/>
      <c r="EP814" s="187"/>
      <c r="EQ814" s="187"/>
      <c r="ER814" s="187"/>
      <c r="ES814" s="187"/>
      <c r="ET814" s="187"/>
      <c r="EU814" s="187"/>
      <c r="EV814" s="187"/>
      <c r="EW814" s="187"/>
      <c r="EX814" s="187"/>
      <c r="EY814" s="187"/>
      <c r="EZ814" s="187"/>
      <c r="FA814" s="187"/>
      <c r="FB814" s="187"/>
      <c r="FC814" s="187"/>
      <c r="FD814" s="187"/>
      <c r="FE814" s="187"/>
      <c r="FF814" s="187"/>
      <c r="FG814" s="187"/>
      <c r="FH814" s="187"/>
      <c r="FI814" s="187"/>
      <c r="FJ814" s="187"/>
      <c r="FK814" s="187"/>
      <c r="FL814" s="187"/>
      <c r="FM814" s="187"/>
      <c r="FN814" s="187"/>
      <c r="FO814" s="187"/>
      <c r="FP814" s="187"/>
      <c r="FQ814" s="187"/>
      <c r="FR814" s="187"/>
      <c r="FS814" s="187"/>
      <c r="FT814" s="187"/>
      <c r="FU814" s="187"/>
      <c r="FV814" s="187"/>
      <c r="FW814" s="187"/>
      <c r="FX814" s="187"/>
      <c r="FY814" s="187"/>
      <c r="FZ814" s="187"/>
      <c r="GA814" s="187"/>
      <c r="GB814" s="187"/>
      <c r="GC814" s="187"/>
      <c r="GD814" s="187"/>
      <c r="GE814" s="187"/>
      <c r="GF814" s="187"/>
      <c r="GG814" s="187"/>
      <c r="GH814" s="187"/>
      <c r="GI814" s="187"/>
      <c r="GJ814" s="187"/>
      <c r="GK814" s="187"/>
      <c r="GL814" s="187"/>
      <c r="GM814" s="187"/>
      <c r="GN814" s="187"/>
      <c r="GO814" s="187"/>
      <c r="GP814" s="187"/>
      <c r="GQ814" s="187"/>
      <c r="GR814" s="187"/>
      <c r="GS814" s="187"/>
      <c r="GT814" s="187"/>
      <c r="GU814" s="187"/>
      <c r="GV814" s="187"/>
      <c r="GW814" s="187"/>
      <c r="GX814" s="187"/>
      <c r="GY814" s="187"/>
      <c r="GZ814" s="187"/>
      <c r="HA814" s="187"/>
      <c r="HB814" s="187"/>
      <c r="HC814" s="187"/>
      <c r="HD814" s="187"/>
      <c r="HE814" s="187"/>
      <c r="HF814" s="187"/>
      <c r="HG814" s="187"/>
      <c r="HH814" s="187"/>
      <c r="HI814" s="187"/>
      <c r="HJ814" s="187"/>
      <c r="HK814" s="187"/>
      <c r="HL814" s="187"/>
      <c r="HM814" s="187"/>
      <c r="HN814" s="187"/>
      <c r="HO814" s="187"/>
      <c r="HP814" s="187"/>
      <c r="HQ814" s="187"/>
      <c r="HR814" s="187"/>
      <c r="HS814" s="187"/>
      <c r="HT814" s="187"/>
      <c r="HU814" s="187"/>
      <c r="HV814" s="187"/>
      <c r="HW814" s="187"/>
      <c r="HX814" s="187"/>
      <c r="HY814" s="187"/>
      <c r="HZ814" s="187"/>
      <c r="IA814" s="187"/>
      <c r="IB814" s="187"/>
    </row>
    <row r="815" spans="1:236" ht="13.15" customHeight="1">
      <c r="A815" s="412"/>
      <c r="C815" s="446"/>
      <c r="D815" s="193"/>
      <c r="E815" s="187"/>
      <c r="F815" s="187"/>
      <c r="G815" s="187"/>
      <c r="H815" s="187"/>
      <c r="I815" s="187"/>
      <c r="J815" s="187"/>
      <c r="K815" s="187"/>
      <c r="L815" s="187"/>
      <c r="M815" s="447"/>
      <c r="AA815" s="187"/>
      <c r="AB815" s="187"/>
      <c r="AC815" s="187"/>
      <c r="AD815" s="187"/>
      <c r="AE815" s="187"/>
      <c r="AF815" s="187"/>
      <c r="AG815" s="187"/>
      <c r="AH815" s="187"/>
      <c r="AI815" s="187"/>
      <c r="AJ815" s="187"/>
      <c r="AK815" s="187"/>
      <c r="AL815" s="187"/>
      <c r="AM815" s="187"/>
      <c r="AN815" s="187"/>
      <c r="AO815" s="187"/>
      <c r="AP815" s="187"/>
      <c r="AQ815" s="187"/>
      <c r="AR815" s="187"/>
      <c r="AS815" s="187"/>
      <c r="AT815" s="187"/>
      <c r="AU815" s="187"/>
      <c r="AV815" s="187"/>
      <c r="AW815" s="187"/>
      <c r="AX815" s="187"/>
      <c r="AY815" s="187"/>
      <c r="AZ815" s="187"/>
      <c r="BA815" s="187"/>
      <c r="BB815" s="187"/>
      <c r="BC815" s="187"/>
      <c r="BD815" s="187"/>
      <c r="BE815" s="187"/>
      <c r="BF815" s="187"/>
      <c r="BG815" s="187"/>
      <c r="BH815" s="187"/>
      <c r="BI815" s="187"/>
      <c r="BJ815" s="187"/>
      <c r="BK815" s="187"/>
      <c r="BL815" s="187"/>
      <c r="BM815" s="187"/>
      <c r="BN815" s="187"/>
      <c r="BO815" s="187"/>
      <c r="BP815" s="187"/>
      <c r="BQ815" s="187"/>
      <c r="BR815" s="187"/>
      <c r="BS815" s="187"/>
      <c r="BT815" s="187"/>
      <c r="BU815" s="187"/>
      <c r="BV815" s="187"/>
      <c r="BW815" s="187"/>
      <c r="BX815" s="187"/>
      <c r="BY815" s="187"/>
      <c r="BZ815" s="187"/>
      <c r="CA815" s="187"/>
      <c r="CB815" s="187"/>
      <c r="CC815" s="187"/>
      <c r="CD815" s="187"/>
      <c r="CE815" s="187"/>
      <c r="CF815" s="187"/>
      <c r="CG815" s="187"/>
      <c r="CH815" s="187"/>
      <c r="CI815" s="187"/>
      <c r="CJ815" s="187"/>
      <c r="CK815" s="187"/>
      <c r="CL815" s="187"/>
      <c r="CM815" s="187"/>
      <c r="CN815" s="187"/>
      <c r="CO815" s="187"/>
      <c r="CP815" s="187"/>
      <c r="CQ815" s="187"/>
      <c r="CR815" s="187"/>
      <c r="CS815" s="187"/>
      <c r="CT815" s="187"/>
      <c r="CU815" s="187"/>
      <c r="CV815" s="187"/>
      <c r="CW815" s="187"/>
      <c r="CX815" s="187"/>
      <c r="CY815" s="187"/>
      <c r="CZ815" s="187"/>
      <c r="DA815" s="187"/>
      <c r="DB815" s="187"/>
      <c r="DC815" s="187"/>
      <c r="DD815" s="187"/>
      <c r="DE815" s="187"/>
      <c r="DF815" s="187"/>
      <c r="DG815" s="187"/>
      <c r="DH815" s="187"/>
      <c r="DI815" s="187"/>
      <c r="DJ815" s="187"/>
      <c r="DK815" s="187"/>
      <c r="DL815" s="187"/>
      <c r="DM815" s="187"/>
      <c r="DN815" s="187"/>
      <c r="DO815" s="187"/>
      <c r="DP815" s="187"/>
      <c r="DQ815" s="187"/>
      <c r="DR815" s="187"/>
      <c r="DS815" s="187"/>
      <c r="DT815" s="187"/>
      <c r="DU815" s="187"/>
      <c r="DV815" s="187"/>
      <c r="DW815" s="187"/>
      <c r="DX815" s="187"/>
      <c r="DY815" s="187"/>
      <c r="DZ815" s="187"/>
      <c r="EA815" s="187"/>
      <c r="EB815" s="187"/>
      <c r="EC815" s="187"/>
      <c r="ED815" s="187"/>
      <c r="EE815" s="187"/>
      <c r="EF815" s="187"/>
      <c r="EG815" s="187"/>
      <c r="EH815" s="187"/>
      <c r="EI815" s="187"/>
      <c r="EJ815" s="187"/>
      <c r="EK815" s="187"/>
      <c r="EL815" s="187"/>
      <c r="EM815" s="187"/>
      <c r="EN815" s="187"/>
      <c r="EO815" s="187"/>
      <c r="EP815" s="187"/>
      <c r="EQ815" s="187"/>
      <c r="ER815" s="187"/>
      <c r="ES815" s="187"/>
      <c r="ET815" s="187"/>
      <c r="EU815" s="187"/>
      <c r="EV815" s="187"/>
      <c r="EW815" s="187"/>
      <c r="EX815" s="187"/>
      <c r="EY815" s="187"/>
      <c r="EZ815" s="187"/>
      <c r="FA815" s="187"/>
      <c r="FB815" s="187"/>
      <c r="FC815" s="187"/>
      <c r="FD815" s="187"/>
      <c r="FE815" s="187"/>
      <c r="FF815" s="187"/>
      <c r="FG815" s="187"/>
      <c r="FH815" s="187"/>
      <c r="FI815" s="187"/>
      <c r="FJ815" s="187"/>
      <c r="FK815" s="187"/>
      <c r="FL815" s="187"/>
      <c r="FM815" s="187"/>
      <c r="FN815" s="187"/>
      <c r="FO815" s="187"/>
      <c r="FP815" s="187"/>
      <c r="FQ815" s="187"/>
      <c r="FR815" s="187"/>
      <c r="FS815" s="187"/>
      <c r="FT815" s="187"/>
      <c r="FU815" s="187"/>
      <c r="FV815" s="187"/>
      <c r="FW815" s="187"/>
      <c r="FX815" s="187"/>
      <c r="FY815" s="187"/>
      <c r="FZ815" s="187"/>
      <c r="GA815" s="187"/>
      <c r="GB815" s="187"/>
      <c r="GC815" s="187"/>
      <c r="GD815" s="187"/>
      <c r="GE815" s="187"/>
      <c r="GF815" s="187"/>
      <c r="GG815" s="187"/>
      <c r="GH815" s="187"/>
      <c r="GI815" s="187"/>
      <c r="GJ815" s="187"/>
      <c r="GK815" s="187"/>
      <c r="GL815" s="187"/>
      <c r="GM815" s="187"/>
      <c r="GN815" s="187"/>
      <c r="GO815" s="187"/>
      <c r="GP815" s="187"/>
      <c r="GQ815" s="187"/>
      <c r="GR815" s="187"/>
      <c r="GS815" s="187"/>
      <c r="GT815" s="187"/>
      <c r="GU815" s="187"/>
      <c r="GV815" s="187"/>
      <c r="GW815" s="187"/>
      <c r="GX815" s="187"/>
      <c r="GY815" s="187"/>
      <c r="GZ815" s="187"/>
      <c r="HA815" s="187"/>
      <c r="HB815" s="187"/>
      <c r="HC815" s="187"/>
      <c r="HD815" s="187"/>
      <c r="HE815" s="187"/>
      <c r="HF815" s="187"/>
      <c r="HG815" s="187"/>
      <c r="HH815" s="187"/>
      <c r="HI815" s="187"/>
      <c r="HJ815" s="187"/>
      <c r="HK815" s="187"/>
      <c r="HL815" s="187"/>
      <c r="HM815" s="187"/>
      <c r="HN815" s="187"/>
      <c r="HO815" s="187"/>
      <c r="HP815" s="187"/>
      <c r="HQ815" s="187"/>
      <c r="HR815" s="187"/>
      <c r="HS815" s="187"/>
      <c r="HT815" s="187"/>
      <c r="HU815" s="187"/>
      <c r="HV815" s="187"/>
      <c r="HW815" s="187"/>
      <c r="HX815" s="187"/>
      <c r="HY815" s="187"/>
      <c r="HZ815" s="187"/>
      <c r="IA815" s="187"/>
      <c r="IB815" s="187"/>
    </row>
    <row r="816" spans="1:236" ht="13.15" customHeight="1">
      <c r="A816" s="412"/>
      <c r="C816" s="446"/>
      <c r="D816" s="193"/>
      <c r="E816" s="187"/>
      <c r="F816" s="187"/>
      <c r="G816" s="187"/>
      <c r="H816" s="187"/>
      <c r="I816" s="187"/>
      <c r="J816" s="187"/>
      <c r="K816" s="187"/>
      <c r="L816" s="187"/>
      <c r="M816" s="447"/>
      <c r="AA816" s="187"/>
      <c r="AB816" s="187"/>
      <c r="AC816" s="187"/>
      <c r="AD816" s="187"/>
      <c r="AE816" s="187"/>
      <c r="AF816" s="187"/>
      <c r="AG816" s="187"/>
      <c r="AH816" s="187"/>
      <c r="AI816" s="187"/>
      <c r="AJ816" s="187"/>
      <c r="AK816" s="187"/>
      <c r="AL816" s="187"/>
      <c r="AM816" s="187"/>
      <c r="AN816" s="187"/>
      <c r="AO816" s="187"/>
      <c r="AP816" s="187"/>
      <c r="AQ816" s="187"/>
      <c r="AR816" s="187"/>
      <c r="AS816" s="187"/>
      <c r="AT816" s="187"/>
      <c r="AU816" s="187"/>
      <c r="AV816" s="187"/>
      <c r="AW816" s="187"/>
      <c r="AX816" s="187"/>
      <c r="AY816" s="187"/>
      <c r="AZ816" s="187"/>
      <c r="BA816" s="187"/>
      <c r="BB816" s="187"/>
      <c r="BC816" s="187"/>
      <c r="BD816" s="187"/>
      <c r="BE816" s="187"/>
      <c r="BF816" s="187"/>
      <c r="BG816" s="187"/>
      <c r="BH816" s="187"/>
      <c r="BI816" s="187"/>
      <c r="BJ816" s="187"/>
      <c r="BK816" s="187"/>
      <c r="BL816" s="187"/>
      <c r="BM816" s="187"/>
      <c r="BN816" s="187"/>
      <c r="BO816" s="187"/>
      <c r="BP816" s="187"/>
      <c r="BQ816" s="187"/>
      <c r="BR816" s="187"/>
      <c r="BS816" s="187"/>
      <c r="BT816" s="187"/>
      <c r="BU816" s="187"/>
      <c r="BV816" s="187"/>
      <c r="BW816" s="187"/>
      <c r="BX816" s="187"/>
      <c r="BY816" s="187"/>
      <c r="BZ816" s="187"/>
      <c r="CA816" s="187"/>
      <c r="CB816" s="187"/>
      <c r="CC816" s="187"/>
      <c r="CD816" s="187"/>
      <c r="CE816" s="187"/>
      <c r="CF816" s="187"/>
      <c r="CG816" s="187"/>
      <c r="CH816" s="187"/>
      <c r="CI816" s="187"/>
      <c r="CJ816" s="187"/>
      <c r="CK816" s="187"/>
      <c r="CL816" s="187"/>
      <c r="CM816" s="187"/>
      <c r="CN816" s="187"/>
      <c r="CO816" s="187"/>
      <c r="CP816" s="187"/>
      <c r="CQ816" s="187"/>
      <c r="CR816" s="187"/>
      <c r="CS816" s="187"/>
      <c r="CT816" s="187"/>
      <c r="CU816" s="187"/>
      <c r="CV816" s="187"/>
      <c r="CW816" s="187"/>
      <c r="CX816" s="187"/>
      <c r="CY816" s="187"/>
      <c r="CZ816" s="187"/>
      <c r="DA816" s="187"/>
      <c r="DB816" s="187"/>
      <c r="DC816" s="187"/>
      <c r="DD816" s="187"/>
      <c r="DE816" s="187"/>
      <c r="DF816" s="187"/>
      <c r="DG816" s="187"/>
      <c r="DH816" s="187"/>
      <c r="DI816" s="187"/>
      <c r="DJ816" s="187"/>
      <c r="DK816" s="187"/>
      <c r="DL816" s="187"/>
      <c r="DM816" s="187"/>
      <c r="DN816" s="187"/>
      <c r="DO816" s="187"/>
      <c r="DP816" s="187"/>
      <c r="DQ816" s="187"/>
      <c r="DR816" s="187"/>
      <c r="DS816" s="187"/>
      <c r="DT816" s="187"/>
      <c r="DU816" s="187"/>
      <c r="DV816" s="187"/>
      <c r="DW816" s="187"/>
      <c r="DX816" s="187"/>
      <c r="DY816" s="187"/>
      <c r="DZ816" s="187"/>
      <c r="EA816" s="187"/>
      <c r="EB816" s="187"/>
      <c r="EC816" s="187"/>
      <c r="ED816" s="187"/>
      <c r="EE816" s="187"/>
      <c r="EF816" s="187"/>
      <c r="EG816" s="187"/>
      <c r="EH816" s="187"/>
      <c r="EI816" s="187"/>
      <c r="EJ816" s="187"/>
      <c r="EK816" s="187"/>
      <c r="EL816" s="187"/>
      <c r="EM816" s="187"/>
      <c r="EN816" s="187"/>
      <c r="EO816" s="187"/>
      <c r="EP816" s="187"/>
      <c r="EQ816" s="187"/>
      <c r="ER816" s="187"/>
      <c r="ES816" s="187"/>
      <c r="ET816" s="187"/>
      <c r="EU816" s="187"/>
      <c r="EV816" s="187"/>
      <c r="EW816" s="187"/>
      <c r="EX816" s="187"/>
      <c r="EY816" s="187"/>
      <c r="EZ816" s="187"/>
      <c r="FA816" s="187"/>
      <c r="FB816" s="187"/>
      <c r="FC816" s="187"/>
      <c r="FD816" s="187"/>
      <c r="FE816" s="187"/>
      <c r="FF816" s="187"/>
      <c r="FG816" s="187"/>
      <c r="FH816" s="187"/>
      <c r="FI816" s="187"/>
      <c r="FJ816" s="187"/>
      <c r="FK816" s="187"/>
      <c r="FL816" s="187"/>
      <c r="FM816" s="187"/>
      <c r="FN816" s="187"/>
      <c r="FO816" s="187"/>
      <c r="FP816" s="187"/>
      <c r="FQ816" s="187"/>
      <c r="FR816" s="187"/>
      <c r="FS816" s="187"/>
      <c r="FT816" s="187"/>
      <c r="FU816" s="187"/>
      <c r="FV816" s="187"/>
      <c r="FW816" s="187"/>
      <c r="FX816" s="187"/>
      <c r="FY816" s="187"/>
      <c r="FZ816" s="187"/>
      <c r="GA816" s="187"/>
      <c r="GB816" s="187"/>
      <c r="GC816" s="187"/>
      <c r="GD816" s="187"/>
      <c r="GE816" s="187"/>
      <c r="GF816" s="187"/>
      <c r="GG816" s="187"/>
      <c r="GH816" s="187"/>
      <c r="GI816" s="187"/>
      <c r="GJ816" s="187"/>
      <c r="GK816" s="187"/>
      <c r="GL816" s="187"/>
      <c r="GM816" s="187"/>
      <c r="GN816" s="187"/>
      <c r="GO816" s="187"/>
      <c r="GP816" s="187"/>
      <c r="GQ816" s="187"/>
      <c r="GR816" s="187"/>
      <c r="GS816" s="187"/>
      <c r="GT816" s="187"/>
      <c r="GU816" s="187"/>
      <c r="GV816" s="187"/>
      <c r="GW816" s="187"/>
      <c r="GX816" s="187"/>
      <c r="GY816" s="187"/>
      <c r="GZ816" s="187"/>
      <c r="HA816" s="187"/>
      <c r="HB816" s="187"/>
      <c r="HC816" s="187"/>
      <c r="HD816" s="187"/>
      <c r="HE816" s="187"/>
      <c r="HF816" s="187"/>
      <c r="HG816" s="187"/>
      <c r="HH816" s="187"/>
      <c r="HI816" s="187"/>
      <c r="HJ816" s="187"/>
      <c r="HK816" s="187"/>
      <c r="HL816" s="187"/>
      <c r="HM816" s="187"/>
      <c r="HN816" s="187"/>
      <c r="HO816" s="187"/>
      <c r="HP816" s="187"/>
      <c r="HQ816" s="187"/>
      <c r="HR816" s="187"/>
      <c r="HS816" s="187"/>
      <c r="HT816" s="187"/>
      <c r="HU816" s="187"/>
      <c r="HV816" s="187"/>
      <c r="HW816" s="187"/>
      <c r="HX816" s="187"/>
      <c r="HY816" s="187"/>
      <c r="HZ816" s="187"/>
      <c r="IA816" s="187"/>
      <c r="IB816" s="187"/>
    </row>
    <row r="817" spans="1:236" ht="13.15" customHeight="1">
      <c r="A817" s="412"/>
      <c r="C817" s="446"/>
      <c r="D817" s="193"/>
      <c r="E817" s="187"/>
      <c r="F817" s="187"/>
      <c r="G817" s="187"/>
      <c r="H817" s="187"/>
      <c r="I817" s="187"/>
      <c r="J817" s="187"/>
      <c r="K817" s="187"/>
      <c r="L817" s="187"/>
      <c r="M817" s="447"/>
      <c r="AA817" s="187"/>
      <c r="AB817" s="187"/>
      <c r="AC817" s="187"/>
      <c r="AD817" s="187"/>
      <c r="AE817" s="187"/>
      <c r="AF817" s="187"/>
      <c r="AG817" s="187"/>
      <c r="AH817" s="187"/>
      <c r="AI817" s="187"/>
      <c r="AJ817" s="187"/>
      <c r="AK817" s="187"/>
      <c r="AL817" s="187"/>
      <c r="AM817" s="187"/>
      <c r="AN817" s="187"/>
      <c r="AO817" s="187"/>
      <c r="AP817" s="187"/>
      <c r="AQ817" s="187"/>
      <c r="AR817" s="187"/>
      <c r="AS817" s="187"/>
      <c r="AT817" s="187"/>
      <c r="AU817" s="187"/>
      <c r="AV817" s="187"/>
      <c r="AW817" s="187"/>
      <c r="AX817" s="187"/>
      <c r="AY817" s="187"/>
      <c r="AZ817" s="187"/>
      <c r="BA817" s="187"/>
      <c r="BB817" s="187"/>
      <c r="BC817" s="187"/>
      <c r="BD817" s="187"/>
      <c r="BE817" s="187"/>
      <c r="BF817" s="187"/>
      <c r="BG817" s="187"/>
      <c r="BH817" s="187"/>
      <c r="BI817" s="187"/>
      <c r="BJ817" s="187"/>
      <c r="BK817" s="187"/>
      <c r="BL817" s="187"/>
      <c r="BM817" s="187"/>
      <c r="BN817" s="187"/>
      <c r="BO817" s="187"/>
      <c r="BP817" s="187"/>
      <c r="BQ817" s="187"/>
      <c r="BR817" s="187"/>
      <c r="BS817" s="187"/>
      <c r="BT817" s="187"/>
      <c r="BU817" s="187"/>
      <c r="BV817" s="187"/>
      <c r="BW817" s="187"/>
      <c r="BX817" s="187"/>
      <c r="BY817" s="187"/>
      <c r="BZ817" s="187"/>
      <c r="CA817" s="187"/>
      <c r="CB817" s="187"/>
      <c r="CC817" s="187"/>
      <c r="CD817" s="187"/>
      <c r="CE817" s="187"/>
      <c r="CF817" s="187"/>
      <c r="CG817" s="187"/>
      <c r="CH817" s="187"/>
      <c r="CI817" s="187"/>
      <c r="CJ817" s="187"/>
      <c r="CK817" s="187"/>
      <c r="CL817" s="187"/>
      <c r="CM817" s="187"/>
      <c r="CN817" s="187"/>
      <c r="CO817" s="187"/>
      <c r="CP817" s="187"/>
      <c r="CQ817" s="187"/>
      <c r="CR817" s="187"/>
      <c r="CS817" s="187"/>
      <c r="CT817" s="187"/>
      <c r="CU817" s="187"/>
      <c r="CV817" s="187"/>
      <c r="CW817" s="187"/>
      <c r="CX817" s="187"/>
      <c r="CY817" s="187"/>
      <c r="CZ817" s="187"/>
      <c r="DA817" s="187"/>
      <c r="DB817" s="187"/>
      <c r="DC817" s="187"/>
      <c r="DD817" s="187"/>
      <c r="DE817" s="187"/>
      <c r="DF817" s="187"/>
      <c r="DG817" s="187"/>
      <c r="DH817" s="187"/>
      <c r="DI817" s="187"/>
      <c r="DJ817" s="187"/>
      <c r="DK817" s="187"/>
      <c r="DL817" s="187"/>
      <c r="DM817" s="187"/>
      <c r="DN817" s="187"/>
      <c r="DO817" s="187"/>
      <c r="DP817" s="187"/>
      <c r="DQ817" s="187"/>
      <c r="DR817" s="187"/>
      <c r="DS817" s="187"/>
      <c r="DT817" s="187"/>
      <c r="DU817" s="187"/>
      <c r="DV817" s="187"/>
      <c r="DW817" s="187"/>
      <c r="DX817" s="187"/>
      <c r="DY817" s="187"/>
      <c r="DZ817" s="187"/>
      <c r="EA817" s="187"/>
      <c r="EB817" s="187"/>
      <c r="EC817" s="187"/>
      <c r="ED817" s="187"/>
      <c r="EE817" s="187"/>
      <c r="EF817" s="187"/>
      <c r="EG817" s="187"/>
      <c r="EH817" s="187"/>
      <c r="EI817" s="187"/>
      <c r="EJ817" s="187"/>
      <c r="EK817" s="187"/>
      <c r="EL817" s="187"/>
      <c r="EM817" s="187"/>
      <c r="EN817" s="187"/>
      <c r="EO817" s="187"/>
      <c r="EP817" s="187"/>
      <c r="EQ817" s="187"/>
      <c r="ER817" s="187"/>
      <c r="ES817" s="187"/>
      <c r="ET817" s="187"/>
      <c r="EU817" s="187"/>
      <c r="EV817" s="187"/>
      <c r="EW817" s="187"/>
      <c r="EX817" s="187"/>
      <c r="EY817" s="187"/>
      <c r="EZ817" s="187"/>
      <c r="FA817" s="187"/>
      <c r="FB817" s="187"/>
      <c r="FC817" s="187"/>
      <c r="FD817" s="187"/>
      <c r="FE817" s="187"/>
      <c r="FF817" s="187"/>
      <c r="FG817" s="187"/>
      <c r="FH817" s="187"/>
      <c r="FI817" s="187"/>
      <c r="FJ817" s="187"/>
      <c r="FK817" s="187"/>
      <c r="FL817" s="187"/>
      <c r="FM817" s="187"/>
      <c r="FN817" s="187"/>
      <c r="FO817" s="187"/>
      <c r="FP817" s="187"/>
      <c r="FQ817" s="187"/>
      <c r="FR817" s="187"/>
      <c r="FS817" s="187"/>
      <c r="FT817" s="187"/>
      <c r="FU817" s="187"/>
      <c r="FV817" s="187"/>
      <c r="FW817" s="187"/>
      <c r="FX817" s="187"/>
      <c r="FY817" s="187"/>
      <c r="FZ817" s="187"/>
      <c r="GA817" s="187"/>
      <c r="GB817" s="187"/>
      <c r="GC817" s="187"/>
      <c r="GD817" s="187"/>
      <c r="GE817" s="187"/>
      <c r="GF817" s="187"/>
      <c r="GG817" s="187"/>
      <c r="GH817" s="187"/>
      <c r="GI817" s="187"/>
      <c r="GJ817" s="187"/>
      <c r="GK817" s="187"/>
      <c r="GL817" s="187"/>
      <c r="GM817" s="187"/>
      <c r="GN817" s="187"/>
      <c r="GO817" s="187"/>
      <c r="GP817" s="187"/>
      <c r="GQ817" s="187"/>
      <c r="GR817" s="187"/>
      <c r="GS817" s="187"/>
      <c r="GT817" s="187"/>
      <c r="GU817" s="187"/>
      <c r="GV817" s="187"/>
      <c r="GW817" s="187"/>
      <c r="GX817" s="187"/>
      <c r="GY817" s="187"/>
      <c r="GZ817" s="187"/>
      <c r="HA817" s="187"/>
      <c r="HB817" s="187"/>
      <c r="HC817" s="187"/>
      <c r="HD817" s="187"/>
      <c r="HE817" s="187"/>
      <c r="HF817" s="187"/>
      <c r="HG817" s="187"/>
      <c r="HH817" s="187"/>
      <c r="HI817" s="187"/>
      <c r="HJ817" s="187"/>
      <c r="HK817" s="187"/>
      <c r="HL817" s="187"/>
      <c r="HM817" s="187"/>
      <c r="HN817" s="187"/>
      <c r="HO817" s="187"/>
      <c r="HP817" s="187"/>
      <c r="HQ817" s="187"/>
      <c r="HR817" s="187"/>
      <c r="HS817" s="187"/>
      <c r="HT817" s="187"/>
      <c r="HU817" s="187"/>
      <c r="HV817" s="187"/>
      <c r="HW817" s="187"/>
      <c r="HX817" s="187"/>
      <c r="HY817" s="187"/>
      <c r="HZ817" s="187"/>
      <c r="IA817" s="187"/>
      <c r="IB817" s="187"/>
    </row>
    <row r="818" spans="1:236" ht="13.15" customHeight="1">
      <c r="A818" s="412"/>
      <c r="C818" s="446"/>
      <c r="D818" s="193"/>
      <c r="E818" s="187"/>
      <c r="F818" s="187"/>
      <c r="G818" s="187"/>
      <c r="H818" s="187"/>
      <c r="I818" s="187"/>
      <c r="J818" s="187"/>
      <c r="K818" s="187"/>
      <c r="L818" s="187"/>
      <c r="M818" s="447"/>
      <c r="AA818" s="187"/>
      <c r="AB818" s="187"/>
      <c r="AC818" s="187"/>
      <c r="AD818" s="187"/>
      <c r="AE818" s="187"/>
      <c r="AF818" s="187"/>
      <c r="AG818" s="187"/>
      <c r="AH818" s="187"/>
      <c r="AI818" s="187"/>
      <c r="AJ818" s="187"/>
      <c r="AK818" s="187"/>
      <c r="AL818" s="187"/>
      <c r="AM818" s="187"/>
      <c r="AN818" s="187"/>
      <c r="AO818" s="187"/>
      <c r="AP818" s="187"/>
      <c r="AQ818" s="187"/>
      <c r="AR818" s="187"/>
      <c r="AS818" s="187"/>
      <c r="AT818" s="187"/>
      <c r="AU818" s="187"/>
      <c r="AV818" s="187"/>
      <c r="AW818" s="187"/>
      <c r="AX818" s="187"/>
      <c r="AY818" s="187"/>
      <c r="AZ818" s="187"/>
      <c r="BA818" s="187"/>
      <c r="BB818" s="187"/>
      <c r="BC818" s="187"/>
      <c r="BD818" s="187"/>
      <c r="BE818" s="187"/>
      <c r="BF818" s="187"/>
      <c r="BG818" s="187"/>
      <c r="BH818" s="187"/>
      <c r="BI818" s="187"/>
      <c r="BJ818" s="187"/>
      <c r="BK818" s="187"/>
      <c r="BL818" s="187"/>
      <c r="BM818" s="187"/>
      <c r="BN818" s="187"/>
      <c r="BO818" s="187"/>
      <c r="BP818" s="187"/>
      <c r="BQ818" s="187"/>
      <c r="BR818" s="187"/>
      <c r="BS818" s="187"/>
      <c r="BT818" s="187"/>
      <c r="BU818" s="187"/>
      <c r="BV818" s="187"/>
      <c r="BW818" s="187"/>
      <c r="BX818" s="187"/>
      <c r="BY818" s="187"/>
      <c r="BZ818" s="187"/>
      <c r="CA818" s="187"/>
      <c r="CB818" s="187"/>
      <c r="CC818" s="187"/>
      <c r="CD818" s="187"/>
      <c r="CE818" s="187"/>
      <c r="CF818" s="187"/>
      <c r="CG818" s="187"/>
      <c r="CH818" s="187"/>
      <c r="CI818" s="187"/>
      <c r="CJ818" s="187"/>
      <c r="CK818" s="187"/>
      <c r="CL818" s="187"/>
      <c r="CM818" s="187"/>
      <c r="CN818" s="187"/>
      <c r="CO818" s="187"/>
      <c r="CP818" s="187"/>
      <c r="CQ818" s="187"/>
      <c r="CR818" s="187"/>
      <c r="CS818" s="187"/>
      <c r="CT818" s="187"/>
      <c r="CU818" s="187"/>
      <c r="CV818" s="187"/>
      <c r="CW818" s="187"/>
      <c r="CX818" s="187"/>
      <c r="CY818" s="187"/>
      <c r="CZ818" s="187"/>
      <c r="DA818" s="187"/>
      <c r="DB818" s="187"/>
      <c r="DC818" s="187"/>
      <c r="DD818" s="187"/>
      <c r="DE818" s="187"/>
      <c r="DF818" s="187"/>
      <c r="DG818" s="187"/>
      <c r="DH818" s="187"/>
      <c r="DI818" s="187"/>
      <c r="DJ818" s="187"/>
      <c r="DK818" s="187"/>
      <c r="DL818" s="187"/>
      <c r="DM818" s="187"/>
      <c r="DN818" s="187"/>
      <c r="DO818" s="187"/>
      <c r="DP818" s="187"/>
      <c r="DQ818" s="187"/>
      <c r="DR818" s="187"/>
      <c r="DS818" s="187"/>
      <c r="DT818" s="187"/>
      <c r="DU818" s="187"/>
      <c r="DV818" s="187"/>
      <c r="DW818" s="187"/>
      <c r="DX818" s="187"/>
      <c r="DY818" s="187"/>
      <c r="DZ818" s="187"/>
      <c r="EA818" s="187"/>
      <c r="EB818" s="187"/>
      <c r="EC818" s="187"/>
      <c r="ED818" s="187"/>
      <c r="EE818" s="187"/>
      <c r="EF818" s="187"/>
      <c r="EG818" s="187"/>
      <c r="EH818" s="187"/>
      <c r="EI818" s="187"/>
      <c r="EJ818" s="187"/>
      <c r="EK818" s="187"/>
      <c r="EL818" s="187"/>
      <c r="EM818" s="187"/>
      <c r="EN818" s="187"/>
      <c r="EO818" s="187"/>
      <c r="EP818" s="187"/>
      <c r="EQ818" s="187"/>
      <c r="ER818" s="187"/>
      <c r="ES818" s="187"/>
      <c r="ET818" s="187"/>
      <c r="EU818" s="187"/>
      <c r="EV818" s="187"/>
      <c r="EW818" s="187"/>
      <c r="EX818" s="187"/>
      <c r="EY818" s="187"/>
      <c r="EZ818" s="187"/>
      <c r="FA818" s="187"/>
      <c r="FB818" s="187"/>
      <c r="FC818" s="187"/>
      <c r="FD818" s="187"/>
      <c r="FE818" s="187"/>
      <c r="FF818" s="187"/>
      <c r="FG818" s="187"/>
      <c r="FH818" s="187"/>
      <c r="FI818" s="187"/>
      <c r="FJ818" s="187"/>
      <c r="FK818" s="187"/>
      <c r="FL818" s="187"/>
      <c r="FM818" s="187"/>
      <c r="FN818" s="187"/>
      <c r="FO818" s="187"/>
      <c r="FP818" s="187"/>
      <c r="FQ818" s="187"/>
      <c r="FR818" s="187"/>
      <c r="FS818" s="187"/>
      <c r="FT818" s="187"/>
      <c r="FU818" s="187"/>
      <c r="FV818" s="187"/>
      <c r="FW818" s="187"/>
      <c r="FX818" s="187"/>
      <c r="FY818" s="187"/>
      <c r="FZ818" s="187"/>
      <c r="GA818" s="187"/>
      <c r="GB818" s="187"/>
      <c r="GC818" s="187"/>
      <c r="GD818" s="187"/>
      <c r="GE818" s="187"/>
      <c r="GF818" s="187"/>
      <c r="GG818" s="187"/>
      <c r="GH818" s="187"/>
      <c r="GI818" s="187"/>
      <c r="GJ818" s="187"/>
      <c r="GK818" s="187"/>
      <c r="GL818" s="187"/>
      <c r="GM818" s="187"/>
      <c r="GN818" s="187"/>
      <c r="GO818" s="187"/>
      <c r="GP818" s="187"/>
      <c r="GQ818" s="187"/>
      <c r="GR818" s="187"/>
      <c r="GS818" s="187"/>
      <c r="GT818" s="187"/>
      <c r="GU818" s="187"/>
      <c r="GV818" s="187"/>
      <c r="GW818" s="187"/>
      <c r="GX818" s="187"/>
      <c r="GY818" s="187"/>
      <c r="GZ818" s="187"/>
      <c r="HA818" s="187"/>
      <c r="HB818" s="187"/>
      <c r="HC818" s="187"/>
      <c r="HD818" s="187"/>
      <c r="HE818" s="187"/>
      <c r="HF818" s="187"/>
      <c r="HG818" s="187"/>
      <c r="HH818" s="187"/>
      <c r="HI818" s="187"/>
      <c r="HJ818" s="187"/>
      <c r="HK818" s="187"/>
      <c r="HL818" s="187"/>
      <c r="HM818" s="187"/>
      <c r="HN818" s="187"/>
      <c r="HO818" s="187"/>
      <c r="HP818" s="187"/>
      <c r="HQ818" s="187"/>
      <c r="HR818" s="187"/>
      <c r="HS818" s="187"/>
      <c r="HT818" s="187"/>
      <c r="HU818" s="187"/>
      <c r="HV818" s="187"/>
      <c r="HW818" s="187"/>
      <c r="HX818" s="187"/>
      <c r="HY818" s="187"/>
      <c r="HZ818" s="187"/>
      <c r="IA818" s="187"/>
      <c r="IB818" s="187"/>
    </row>
    <row r="819" spans="1:236" ht="13.15" customHeight="1">
      <c r="A819" s="412"/>
      <c r="C819" s="446"/>
      <c r="D819" s="193"/>
      <c r="E819" s="187"/>
      <c r="F819" s="187"/>
      <c r="G819" s="187"/>
      <c r="H819" s="187"/>
      <c r="I819" s="187"/>
      <c r="J819" s="187"/>
      <c r="K819" s="187"/>
      <c r="L819" s="187"/>
      <c r="M819" s="447"/>
      <c r="AA819" s="187"/>
      <c r="AB819" s="187"/>
      <c r="AC819" s="187"/>
      <c r="AD819" s="187"/>
      <c r="AE819" s="187"/>
      <c r="AF819" s="187"/>
      <c r="AG819" s="187"/>
      <c r="AH819" s="187"/>
      <c r="AI819" s="187"/>
      <c r="AJ819" s="187"/>
      <c r="AK819" s="187"/>
      <c r="AL819" s="187"/>
      <c r="AM819" s="187"/>
      <c r="AN819" s="187"/>
      <c r="AO819" s="187"/>
      <c r="AP819" s="187"/>
      <c r="AQ819" s="187"/>
      <c r="AR819" s="187"/>
      <c r="AS819" s="187"/>
      <c r="AT819" s="187"/>
      <c r="AU819" s="187"/>
      <c r="AV819" s="187"/>
      <c r="AW819" s="187"/>
      <c r="AX819" s="187"/>
      <c r="AY819" s="187"/>
      <c r="AZ819" s="187"/>
      <c r="BA819" s="187"/>
      <c r="BB819" s="187"/>
      <c r="BC819" s="187"/>
      <c r="BD819" s="187"/>
      <c r="BE819" s="187"/>
      <c r="BF819" s="187"/>
      <c r="BG819" s="187"/>
      <c r="BH819" s="187"/>
      <c r="BI819" s="187"/>
      <c r="BJ819" s="187"/>
      <c r="BK819" s="187"/>
      <c r="BL819" s="187"/>
      <c r="BM819" s="187"/>
      <c r="BN819" s="187"/>
      <c r="BO819" s="187"/>
      <c r="BP819" s="187"/>
      <c r="BQ819" s="187"/>
      <c r="BR819" s="187"/>
      <c r="BS819" s="187"/>
      <c r="BT819" s="187"/>
      <c r="BU819" s="187"/>
      <c r="BV819" s="187"/>
      <c r="BW819" s="187"/>
      <c r="BX819" s="187"/>
      <c r="BY819" s="187"/>
      <c r="BZ819" s="187"/>
      <c r="CA819" s="187"/>
      <c r="CB819" s="187"/>
      <c r="CC819" s="187"/>
      <c r="CD819" s="187"/>
      <c r="CE819" s="187"/>
      <c r="CF819" s="187"/>
      <c r="CG819" s="187"/>
      <c r="CH819" s="187"/>
      <c r="CI819" s="187"/>
      <c r="CJ819" s="187"/>
      <c r="CK819" s="187"/>
      <c r="CL819" s="187"/>
      <c r="CM819" s="187"/>
      <c r="CN819" s="187"/>
      <c r="CO819" s="187"/>
      <c r="CP819" s="187"/>
      <c r="CQ819" s="187"/>
      <c r="CR819" s="187"/>
      <c r="CS819" s="187"/>
      <c r="CT819" s="187"/>
      <c r="CU819" s="187"/>
      <c r="CV819" s="187"/>
      <c r="CW819" s="187"/>
      <c r="CX819" s="187"/>
      <c r="CY819" s="187"/>
      <c r="CZ819" s="187"/>
      <c r="DA819" s="187"/>
      <c r="DB819" s="187"/>
      <c r="DC819" s="187"/>
      <c r="DD819" s="187"/>
      <c r="DE819" s="187"/>
      <c r="DF819" s="187"/>
      <c r="DG819" s="187"/>
      <c r="DH819" s="187"/>
      <c r="DI819" s="187"/>
      <c r="DJ819" s="187"/>
      <c r="DK819" s="187"/>
      <c r="DL819" s="187"/>
      <c r="DM819" s="187"/>
      <c r="DN819" s="187"/>
      <c r="DO819" s="187"/>
      <c r="DP819" s="187"/>
      <c r="DQ819" s="187"/>
      <c r="DR819" s="187"/>
      <c r="DS819" s="187"/>
      <c r="DT819" s="187"/>
      <c r="DU819" s="187"/>
      <c r="DV819" s="187"/>
      <c r="DW819" s="187"/>
      <c r="DX819" s="187"/>
      <c r="DY819" s="187"/>
      <c r="DZ819" s="187"/>
      <c r="EA819" s="187"/>
      <c r="EB819" s="187"/>
      <c r="EC819" s="187"/>
      <c r="ED819" s="187"/>
      <c r="EE819" s="187"/>
      <c r="EF819" s="187"/>
      <c r="EG819" s="187"/>
      <c r="EH819" s="187"/>
      <c r="EI819" s="187"/>
      <c r="EJ819" s="187"/>
      <c r="EK819" s="187"/>
      <c r="EL819" s="187"/>
      <c r="EM819" s="187"/>
      <c r="EN819" s="187"/>
      <c r="EO819" s="187"/>
      <c r="EP819" s="187"/>
      <c r="EQ819" s="187"/>
      <c r="ER819" s="187"/>
      <c r="ES819" s="187"/>
      <c r="ET819" s="187"/>
      <c r="EU819" s="187"/>
      <c r="EV819" s="187"/>
      <c r="EW819" s="187"/>
      <c r="EX819" s="187"/>
      <c r="EY819" s="187"/>
      <c r="EZ819" s="187"/>
      <c r="FA819" s="187"/>
      <c r="FB819" s="187"/>
      <c r="FC819" s="187"/>
      <c r="FD819" s="187"/>
      <c r="FE819" s="187"/>
      <c r="FF819" s="187"/>
      <c r="FG819" s="187"/>
      <c r="FH819" s="187"/>
      <c r="FI819" s="187"/>
      <c r="FJ819" s="187"/>
      <c r="FK819" s="187"/>
      <c r="FL819" s="187"/>
      <c r="FM819" s="187"/>
      <c r="FN819" s="187"/>
      <c r="FO819" s="187"/>
      <c r="FP819" s="187"/>
      <c r="FQ819" s="187"/>
      <c r="FR819" s="187"/>
      <c r="FS819" s="187"/>
      <c r="FT819" s="187"/>
      <c r="FU819" s="187"/>
      <c r="FV819" s="187"/>
      <c r="FW819" s="187"/>
      <c r="FX819" s="187"/>
      <c r="FY819" s="187"/>
      <c r="FZ819" s="187"/>
      <c r="GA819" s="187"/>
      <c r="GB819" s="187"/>
      <c r="GC819" s="187"/>
      <c r="GD819" s="187"/>
      <c r="GE819" s="187"/>
      <c r="GF819" s="187"/>
      <c r="GG819" s="187"/>
      <c r="GH819" s="187"/>
      <c r="GI819" s="187"/>
      <c r="GJ819" s="187"/>
      <c r="GK819" s="187"/>
      <c r="GL819" s="187"/>
      <c r="GM819" s="187"/>
      <c r="GN819" s="187"/>
      <c r="GO819" s="187"/>
      <c r="GP819" s="187"/>
      <c r="GQ819" s="187"/>
      <c r="GR819" s="187"/>
      <c r="GS819" s="187"/>
      <c r="GT819" s="187"/>
      <c r="GU819" s="187"/>
      <c r="GV819" s="187"/>
      <c r="GW819" s="187"/>
      <c r="GX819" s="187"/>
      <c r="GY819" s="187"/>
      <c r="GZ819" s="187"/>
      <c r="HA819" s="187"/>
      <c r="HB819" s="187"/>
      <c r="HC819" s="187"/>
      <c r="HD819" s="187"/>
      <c r="HE819" s="187"/>
      <c r="HF819" s="187"/>
      <c r="HG819" s="187"/>
      <c r="HH819" s="187"/>
      <c r="HI819" s="187"/>
      <c r="HJ819" s="187"/>
      <c r="HK819" s="187"/>
      <c r="HL819" s="187"/>
      <c r="HM819" s="187"/>
      <c r="HN819" s="187"/>
      <c r="HO819" s="187"/>
      <c r="HP819" s="187"/>
      <c r="HQ819" s="187"/>
      <c r="HR819" s="187"/>
      <c r="HS819" s="187"/>
      <c r="HT819" s="187"/>
      <c r="HU819" s="187"/>
      <c r="HV819" s="187"/>
      <c r="HW819" s="187"/>
      <c r="HX819" s="187"/>
      <c r="HY819" s="187"/>
      <c r="HZ819" s="187"/>
      <c r="IA819" s="187"/>
      <c r="IB819" s="187"/>
    </row>
    <row r="820" spans="1:236" ht="13.15" customHeight="1">
      <c r="A820" s="412"/>
      <c r="C820" s="446"/>
      <c r="D820" s="193"/>
      <c r="E820" s="187"/>
      <c r="F820" s="187"/>
      <c r="G820" s="187"/>
      <c r="H820" s="187"/>
      <c r="I820" s="187"/>
      <c r="J820" s="187"/>
      <c r="K820" s="187"/>
      <c r="L820" s="187"/>
      <c r="M820" s="447"/>
      <c r="AA820" s="187"/>
      <c r="AB820" s="187"/>
      <c r="AC820" s="187"/>
      <c r="AD820" s="187"/>
      <c r="AE820" s="187"/>
      <c r="AF820" s="187"/>
      <c r="AG820" s="187"/>
      <c r="AH820" s="187"/>
      <c r="AI820" s="187"/>
      <c r="AJ820" s="187"/>
      <c r="AK820" s="187"/>
      <c r="AL820" s="187"/>
      <c r="AM820" s="187"/>
      <c r="AN820" s="187"/>
      <c r="AO820" s="187"/>
      <c r="AP820" s="187"/>
      <c r="AQ820" s="187"/>
      <c r="AR820" s="187"/>
      <c r="AS820" s="187"/>
      <c r="AT820" s="187"/>
      <c r="AU820" s="187"/>
      <c r="AV820" s="187"/>
      <c r="AW820" s="187"/>
      <c r="AX820" s="187"/>
      <c r="AY820" s="187"/>
      <c r="AZ820" s="187"/>
      <c r="BA820" s="187"/>
      <c r="BB820" s="187"/>
      <c r="BC820" s="187"/>
      <c r="BD820" s="187"/>
      <c r="BE820" s="187"/>
      <c r="BF820" s="187"/>
      <c r="BG820" s="187"/>
      <c r="BH820" s="187"/>
      <c r="BI820" s="187"/>
      <c r="BJ820" s="187"/>
      <c r="BK820" s="187"/>
      <c r="BL820" s="187"/>
      <c r="BM820" s="187"/>
      <c r="BN820" s="187"/>
      <c r="BO820" s="187"/>
      <c r="BP820" s="187"/>
      <c r="BQ820" s="187"/>
      <c r="BR820" s="187"/>
      <c r="BS820" s="187"/>
      <c r="BT820" s="187"/>
      <c r="BU820" s="187"/>
      <c r="BV820" s="187"/>
      <c r="BW820" s="187"/>
      <c r="BX820" s="187"/>
      <c r="BY820" s="187"/>
      <c r="BZ820" s="187"/>
      <c r="CA820" s="187"/>
      <c r="CB820" s="187"/>
      <c r="CC820" s="187"/>
      <c r="CD820" s="187"/>
      <c r="CE820" s="187"/>
      <c r="CF820" s="187"/>
      <c r="CG820" s="187"/>
      <c r="CH820" s="187"/>
      <c r="CI820" s="187"/>
      <c r="CJ820" s="187"/>
      <c r="CK820" s="187"/>
      <c r="CL820" s="187"/>
      <c r="CM820" s="187"/>
      <c r="CN820" s="187"/>
      <c r="CO820" s="187"/>
      <c r="CP820" s="187"/>
      <c r="CQ820" s="187"/>
      <c r="CR820" s="187"/>
      <c r="CS820" s="187"/>
      <c r="CT820" s="187"/>
      <c r="CU820" s="187"/>
      <c r="CV820" s="187"/>
      <c r="CW820" s="187"/>
      <c r="CX820" s="187"/>
      <c r="CY820" s="187"/>
      <c r="CZ820" s="187"/>
      <c r="DA820" s="187"/>
      <c r="DB820" s="187"/>
      <c r="DC820" s="187"/>
      <c r="DD820" s="187"/>
      <c r="DE820" s="187"/>
      <c r="DF820" s="187"/>
      <c r="DG820" s="187"/>
      <c r="DH820" s="187"/>
      <c r="DI820" s="187"/>
      <c r="DJ820" s="187"/>
      <c r="DK820" s="187"/>
      <c r="DL820" s="187"/>
      <c r="DM820" s="187"/>
      <c r="DN820" s="187"/>
      <c r="DO820" s="187"/>
      <c r="DP820" s="187"/>
      <c r="DQ820" s="187"/>
      <c r="DR820" s="187"/>
      <c r="DS820" s="187"/>
      <c r="DT820" s="187"/>
      <c r="DU820" s="187"/>
      <c r="DV820" s="187"/>
      <c r="DW820" s="187"/>
      <c r="DX820" s="187"/>
      <c r="DY820" s="187"/>
      <c r="DZ820" s="187"/>
      <c r="EA820" s="187"/>
      <c r="EB820" s="187"/>
      <c r="EC820" s="187"/>
      <c r="ED820" s="187"/>
      <c r="EE820" s="187"/>
      <c r="EF820" s="187"/>
      <c r="EG820" s="187"/>
      <c r="EH820" s="187"/>
      <c r="EI820" s="187"/>
      <c r="EJ820" s="187"/>
      <c r="EK820" s="187"/>
      <c r="EL820" s="187"/>
      <c r="EM820" s="187"/>
      <c r="EN820" s="187"/>
      <c r="EO820" s="187"/>
      <c r="EP820" s="187"/>
      <c r="EQ820" s="187"/>
      <c r="ER820" s="187"/>
      <c r="ES820" s="187"/>
      <c r="ET820" s="187"/>
      <c r="EU820" s="187"/>
      <c r="EV820" s="187"/>
      <c r="EW820" s="187"/>
      <c r="EX820" s="187"/>
      <c r="EY820" s="187"/>
      <c r="EZ820" s="187"/>
      <c r="FA820" s="187"/>
      <c r="FB820" s="187"/>
      <c r="FC820" s="187"/>
      <c r="FD820" s="187"/>
      <c r="FE820" s="187"/>
      <c r="FF820" s="187"/>
      <c r="FG820" s="187"/>
      <c r="FH820" s="187"/>
      <c r="FI820" s="187"/>
      <c r="FJ820" s="187"/>
      <c r="FK820" s="187"/>
      <c r="FL820" s="187"/>
      <c r="FM820" s="187"/>
      <c r="FN820" s="187"/>
      <c r="FO820" s="187"/>
      <c r="FP820" s="187"/>
      <c r="FQ820" s="187"/>
      <c r="FR820" s="187"/>
      <c r="FS820" s="187"/>
      <c r="FT820" s="187"/>
      <c r="FU820" s="187"/>
      <c r="FV820" s="187"/>
      <c r="FW820" s="187"/>
      <c r="FX820" s="187"/>
      <c r="FY820" s="187"/>
      <c r="FZ820" s="187"/>
      <c r="GA820" s="187"/>
      <c r="GB820" s="187"/>
      <c r="GC820" s="187"/>
      <c r="GD820" s="187"/>
      <c r="GE820" s="187"/>
      <c r="GF820" s="187"/>
      <c r="GG820" s="187"/>
      <c r="GH820" s="187"/>
      <c r="GI820" s="187"/>
      <c r="GJ820" s="187"/>
      <c r="GK820" s="187"/>
      <c r="GL820" s="187"/>
      <c r="GM820" s="187"/>
      <c r="GN820" s="187"/>
      <c r="GO820" s="187"/>
      <c r="GP820" s="187"/>
      <c r="GQ820" s="187"/>
      <c r="GR820" s="187"/>
      <c r="GS820" s="187"/>
      <c r="GT820" s="187"/>
      <c r="GU820" s="187"/>
      <c r="GV820" s="187"/>
      <c r="GW820" s="187"/>
      <c r="GX820" s="187"/>
      <c r="GY820" s="187"/>
      <c r="GZ820" s="187"/>
      <c r="HA820" s="187"/>
      <c r="HB820" s="187"/>
      <c r="HC820" s="187"/>
      <c r="HD820" s="187"/>
      <c r="HE820" s="187"/>
      <c r="HF820" s="187"/>
      <c r="HG820" s="187"/>
      <c r="HH820" s="187"/>
      <c r="HI820" s="187"/>
      <c r="HJ820" s="187"/>
      <c r="HK820" s="187"/>
      <c r="HL820" s="187"/>
      <c r="HM820" s="187"/>
      <c r="HN820" s="187"/>
      <c r="HO820" s="187"/>
      <c r="HP820" s="187"/>
      <c r="HQ820" s="187"/>
      <c r="HR820" s="187"/>
      <c r="HS820" s="187"/>
      <c r="HT820" s="187"/>
      <c r="HU820" s="187"/>
      <c r="HV820" s="187"/>
      <c r="HW820" s="187"/>
      <c r="HX820" s="187"/>
      <c r="HY820" s="187"/>
      <c r="HZ820" s="187"/>
      <c r="IA820" s="187"/>
      <c r="IB820" s="187"/>
    </row>
    <row r="821" spans="1:236" ht="13.15" customHeight="1">
      <c r="A821" s="412"/>
      <c r="C821" s="446"/>
      <c r="D821" s="193"/>
      <c r="E821" s="187"/>
      <c r="F821" s="187"/>
      <c r="G821" s="187"/>
      <c r="H821" s="187"/>
      <c r="I821" s="187"/>
      <c r="J821" s="187"/>
      <c r="K821" s="187"/>
      <c r="L821" s="187"/>
      <c r="M821" s="447"/>
      <c r="AA821" s="187"/>
      <c r="AB821" s="187"/>
      <c r="AC821" s="187"/>
      <c r="AD821" s="187"/>
      <c r="AE821" s="187"/>
      <c r="AF821" s="187"/>
      <c r="AG821" s="187"/>
      <c r="AH821" s="187"/>
      <c r="AI821" s="187"/>
      <c r="AJ821" s="187"/>
      <c r="AK821" s="187"/>
      <c r="AL821" s="187"/>
      <c r="AM821" s="187"/>
      <c r="AN821" s="187"/>
      <c r="AO821" s="187"/>
      <c r="AP821" s="187"/>
      <c r="AQ821" s="187"/>
      <c r="AR821" s="187"/>
      <c r="AS821" s="187"/>
      <c r="AT821" s="187"/>
      <c r="AU821" s="187"/>
      <c r="AV821" s="187"/>
      <c r="AW821" s="187"/>
      <c r="AX821" s="187"/>
      <c r="AY821" s="187"/>
      <c r="AZ821" s="187"/>
      <c r="BA821" s="187"/>
      <c r="BB821" s="187"/>
      <c r="BC821" s="187"/>
      <c r="BD821" s="187"/>
      <c r="BE821" s="187"/>
      <c r="BF821" s="187"/>
      <c r="BG821" s="187"/>
      <c r="BH821" s="187"/>
      <c r="BI821" s="187"/>
      <c r="BJ821" s="187"/>
      <c r="BK821" s="187"/>
      <c r="BL821" s="187"/>
      <c r="BM821" s="187"/>
      <c r="BN821" s="187"/>
      <c r="BO821" s="187"/>
      <c r="BP821" s="187"/>
      <c r="BQ821" s="187"/>
      <c r="BR821" s="187"/>
      <c r="BS821" s="187"/>
      <c r="BT821" s="187"/>
      <c r="BU821" s="187"/>
      <c r="BV821" s="187"/>
      <c r="BW821" s="187"/>
      <c r="BX821" s="187"/>
      <c r="BY821" s="187"/>
      <c r="BZ821" s="187"/>
      <c r="CA821" s="187"/>
      <c r="CB821" s="187"/>
      <c r="CC821" s="187"/>
      <c r="CD821" s="187"/>
      <c r="CE821" s="187"/>
      <c r="CF821" s="187"/>
      <c r="CG821" s="187"/>
      <c r="CH821" s="187"/>
      <c r="CI821" s="187"/>
      <c r="CJ821" s="187"/>
      <c r="CK821" s="187"/>
      <c r="CL821" s="187"/>
      <c r="CM821" s="187"/>
      <c r="CN821" s="187"/>
      <c r="CO821" s="187"/>
      <c r="CP821" s="187"/>
      <c r="CQ821" s="187"/>
      <c r="CR821" s="187"/>
      <c r="CS821" s="187"/>
      <c r="CT821" s="187"/>
      <c r="CU821" s="187"/>
      <c r="CV821" s="187"/>
      <c r="CW821" s="187"/>
      <c r="CX821" s="187"/>
      <c r="CY821" s="187"/>
      <c r="CZ821" s="187"/>
      <c r="DA821" s="187"/>
      <c r="DB821" s="187"/>
      <c r="DC821" s="187"/>
      <c r="DD821" s="187"/>
      <c r="DE821" s="187"/>
      <c r="DF821" s="187"/>
      <c r="DG821" s="187"/>
      <c r="DH821" s="187"/>
      <c r="DI821" s="187"/>
      <c r="DJ821" s="187"/>
      <c r="DK821" s="187"/>
      <c r="DL821" s="187"/>
      <c r="DM821" s="187"/>
      <c r="DN821" s="187"/>
      <c r="DO821" s="187"/>
      <c r="DP821" s="187"/>
      <c r="DQ821" s="187"/>
      <c r="DR821" s="187"/>
      <c r="DS821" s="187"/>
      <c r="DT821" s="187"/>
      <c r="DU821" s="187"/>
      <c r="DV821" s="187"/>
      <c r="DW821" s="187"/>
      <c r="DX821" s="187"/>
      <c r="DY821" s="187"/>
      <c r="DZ821" s="187"/>
      <c r="EA821" s="187"/>
      <c r="EB821" s="187"/>
      <c r="EC821" s="187"/>
      <c r="ED821" s="187"/>
      <c r="EE821" s="187"/>
      <c r="EF821" s="187"/>
      <c r="EG821" s="187"/>
      <c r="EH821" s="187"/>
      <c r="EI821" s="187"/>
      <c r="EJ821" s="187"/>
      <c r="EK821" s="187"/>
      <c r="EL821" s="187"/>
      <c r="EM821" s="187"/>
      <c r="EN821" s="187"/>
      <c r="EO821" s="187"/>
      <c r="EP821" s="187"/>
      <c r="EQ821" s="187"/>
      <c r="ER821" s="187"/>
      <c r="ES821" s="187"/>
      <c r="ET821" s="187"/>
      <c r="EU821" s="187"/>
      <c r="EV821" s="187"/>
      <c r="EW821" s="187"/>
      <c r="EX821" s="187"/>
      <c r="EY821" s="187"/>
      <c r="EZ821" s="187"/>
      <c r="FA821" s="187"/>
      <c r="FB821" s="187"/>
      <c r="FC821" s="187"/>
      <c r="FD821" s="187"/>
      <c r="FE821" s="187"/>
      <c r="FF821" s="187"/>
      <c r="FG821" s="187"/>
      <c r="FH821" s="187"/>
      <c r="FI821" s="187"/>
      <c r="FJ821" s="187"/>
      <c r="FK821" s="187"/>
      <c r="FL821" s="187"/>
      <c r="FM821" s="187"/>
      <c r="FN821" s="187"/>
      <c r="FO821" s="187"/>
      <c r="FP821" s="187"/>
      <c r="FQ821" s="187"/>
      <c r="FR821" s="187"/>
      <c r="FS821" s="187"/>
      <c r="FT821" s="187"/>
      <c r="FU821" s="187"/>
      <c r="FV821" s="187"/>
      <c r="FW821" s="187"/>
      <c r="FX821" s="187"/>
      <c r="FY821" s="187"/>
      <c r="FZ821" s="187"/>
      <c r="GA821" s="187"/>
      <c r="GB821" s="187"/>
      <c r="GC821" s="187"/>
      <c r="GD821" s="187"/>
      <c r="GE821" s="187"/>
      <c r="GF821" s="187"/>
      <c r="GG821" s="187"/>
      <c r="GH821" s="187"/>
      <c r="GI821" s="187"/>
      <c r="GJ821" s="187"/>
      <c r="GK821" s="187"/>
      <c r="GL821" s="187"/>
      <c r="GM821" s="187"/>
      <c r="GN821" s="187"/>
      <c r="GO821" s="187"/>
      <c r="GP821" s="187"/>
      <c r="GQ821" s="187"/>
      <c r="GR821" s="187"/>
      <c r="GS821" s="187"/>
      <c r="GT821" s="187"/>
      <c r="GU821" s="187"/>
      <c r="GV821" s="187"/>
      <c r="GW821" s="187"/>
      <c r="GX821" s="187"/>
      <c r="GY821" s="187"/>
      <c r="GZ821" s="187"/>
      <c r="HA821" s="187"/>
      <c r="HB821" s="187"/>
      <c r="HC821" s="187"/>
      <c r="HD821" s="187"/>
      <c r="HE821" s="187"/>
      <c r="HF821" s="187"/>
      <c r="HG821" s="187"/>
      <c r="HH821" s="187"/>
      <c r="HI821" s="187"/>
      <c r="HJ821" s="187"/>
      <c r="HK821" s="187"/>
      <c r="HL821" s="187"/>
      <c r="HM821" s="187"/>
      <c r="HN821" s="187"/>
      <c r="HO821" s="187"/>
      <c r="HP821" s="187"/>
      <c r="HQ821" s="187"/>
      <c r="HR821" s="187"/>
      <c r="HS821" s="187"/>
      <c r="HT821" s="187"/>
      <c r="HU821" s="187"/>
      <c r="HV821" s="187"/>
      <c r="HW821" s="187"/>
      <c r="HX821" s="187"/>
      <c r="HY821" s="187"/>
      <c r="HZ821" s="187"/>
      <c r="IA821" s="187"/>
      <c r="IB821" s="187"/>
    </row>
    <row r="822" spans="1:236" ht="13.15" customHeight="1">
      <c r="A822" s="412"/>
      <c r="C822" s="446"/>
      <c r="D822" s="193"/>
      <c r="E822" s="187"/>
      <c r="F822" s="187"/>
      <c r="G822" s="187"/>
      <c r="H822" s="187"/>
      <c r="I822" s="187"/>
      <c r="J822" s="187"/>
      <c r="K822" s="187"/>
      <c r="L822" s="187"/>
      <c r="M822" s="447"/>
      <c r="AA822" s="187"/>
      <c r="AB822" s="187"/>
      <c r="AC822" s="187"/>
      <c r="AD822" s="187"/>
      <c r="AE822" s="187"/>
      <c r="AF822" s="187"/>
      <c r="AG822" s="187"/>
      <c r="AH822" s="187"/>
      <c r="AI822" s="187"/>
      <c r="AJ822" s="187"/>
      <c r="AK822" s="187"/>
      <c r="AL822" s="187"/>
      <c r="AM822" s="187"/>
      <c r="AN822" s="187"/>
      <c r="AO822" s="187"/>
      <c r="AP822" s="187"/>
      <c r="AQ822" s="187"/>
      <c r="AR822" s="187"/>
      <c r="AS822" s="187"/>
      <c r="AT822" s="187"/>
      <c r="AU822" s="187"/>
      <c r="AV822" s="187"/>
      <c r="AW822" s="187"/>
      <c r="AX822" s="187"/>
      <c r="AY822" s="187"/>
      <c r="AZ822" s="187"/>
      <c r="BA822" s="187"/>
      <c r="BB822" s="187"/>
      <c r="BC822" s="187"/>
      <c r="BD822" s="187"/>
      <c r="BE822" s="187"/>
      <c r="BF822" s="187"/>
      <c r="BG822" s="187"/>
      <c r="BH822" s="187"/>
      <c r="BI822" s="187"/>
      <c r="BJ822" s="187"/>
      <c r="BK822" s="187"/>
      <c r="BL822" s="187"/>
      <c r="BM822" s="187"/>
      <c r="BN822" s="187"/>
      <c r="BO822" s="187"/>
      <c r="BP822" s="187"/>
      <c r="BQ822" s="187"/>
      <c r="BR822" s="187"/>
      <c r="BS822" s="187"/>
      <c r="BT822" s="187"/>
      <c r="BU822" s="187"/>
      <c r="BV822" s="187"/>
      <c r="BW822" s="187"/>
      <c r="BX822" s="187"/>
      <c r="BY822" s="187"/>
      <c r="BZ822" s="187"/>
      <c r="CA822" s="187"/>
      <c r="CB822" s="187"/>
      <c r="CC822" s="187"/>
      <c r="CD822" s="187"/>
      <c r="CE822" s="187"/>
      <c r="CF822" s="187"/>
      <c r="CG822" s="187"/>
      <c r="CH822" s="187"/>
      <c r="CI822" s="187"/>
      <c r="CJ822" s="187"/>
      <c r="CK822" s="187"/>
      <c r="CL822" s="187"/>
      <c r="CM822" s="187"/>
      <c r="CN822" s="187"/>
      <c r="CO822" s="187"/>
      <c r="CP822" s="187"/>
      <c r="CQ822" s="187"/>
      <c r="CR822" s="187"/>
      <c r="CS822" s="187"/>
      <c r="CT822" s="187"/>
      <c r="CU822" s="187"/>
      <c r="CV822" s="187"/>
      <c r="CW822" s="187"/>
      <c r="CX822" s="187"/>
      <c r="CY822" s="187"/>
      <c r="CZ822" s="187"/>
      <c r="DA822" s="187"/>
      <c r="DB822" s="187"/>
      <c r="DC822" s="187"/>
      <c r="DD822" s="187"/>
      <c r="DE822" s="187"/>
      <c r="DF822" s="187"/>
      <c r="DG822" s="187"/>
      <c r="DH822" s="187"/>
      <c r="DI822" s="187"/>
      <c r="DJ822" s="187"/>
      <c r="DK822" s="187"/>
      <c r="DL822" s="187"/>
      <c r="DM822" s="187"/>
      <c r="DN822" s="187"/>
      <c r="DO822" s="187"/>
      <c r="DP822" s="187"/>
      <c r="DQ822" s="187"/>
      <c r="DR822" s="187"/>
      <c r="DS822" s="187"/>
      <c r="DT822" s="187"/>
      <c r="DU822" s="187"/>
      <c r="DV822" s="187"/>
      <c r="DW822" s="187"/>
      <c r="DX822" s="187"/>
      <c r="DY822" s="187"/>
      <c r="DZ822" s="187"/>
      <c r="EA822" s="187"/>
      <c r="EB822" s="187"/>
      <c r="EC822" s="187"/>
      <c r="ED822" s="187"/>
      <c r="EE822" s="187"/>
      <c r="EF822" s="187"/>
      <c r="EG822" s="187"/>
      <c r="EH822" s="187"/>
      <c r="EI822" s="187"/>
      <c r="EJ822" s="187"/>
      <c r="EK822" s="187"/>
      <c r="EL822" s="187"/>
      <c r="EM822" s="187"/>
      <c r="EN822" s="187"/>
      <c r="EO822" s="187"/>
      <c r="EP822" s="187"/>
      <c r="EQ822" s="187"/>
      <c r="ER822" s="187"/>
      <c r="ES822" s="187"/>
      <c r="ET822" s="187"/>
      <c r="EU822" s="187"/>
      <c r="EV822" s="187"/>
      <c r="EW822" s="187"/>
      <c r="EX822" s="187"/>
      <c r="EY822" s="187"/>
      <c r="EZ822" s="187"/>
      <c r="FA822" s="187"/>
      <c r="FB822" s="187"/>
      <c r="FC822" s="187"/>
      <c r="FD822" s="187"/>
      <c r="FE822" s="187"/>
      <c r="FF822" s="187"/>
      <c r="FG822" s="187"/>
      <c r="FH822" s="187"/>
      <c r="FI822" s="187"/>
      <c r="FJ822" s="187"/>
      <c r="FK822" s="187"/>
      <c r="FL822" s="187"/>
      <c r="FM822" s="187"/>
      <c r="FN822" s="187"/>
      <c r="FO822" s="187"/>
      <c r="FP822" s="187"/>
      <c r="FQ822" s="187"/>
      <c r="FR822" s="187"/>
      <c r="FS822" s="187"/>
      <c r="FT822" s="187"/>
      <c r="FU822" s="187"/>
      <c r="FV822" s="187"/>
      <c r="FW822" s="187"/>
      <c r="FX822" s="187"/>
      <c r="FY822" s="187"/>
      <c r="FZ822" s="187"/>
      <c r="GA822" s="187"/>
      <c r="GB822" s="187"/>
      <c r="GC822" s="187"/>
      <c r="GD822" s="187"/>
      <c r="GE822" s="187"/>
      <c r="GF822" s="187"/>
      <c r="GG822" s="187"/>
      <c r="GH822" s="187"/>
      <c r="GI822" s="187"/>
      <c r="GJ822" s="187"/>
      <c r="GK822" s="187"/>
      <c r="GL822" s="187"/>
      <c r="GM822" s="187"/>
      <c r="GN822" s="187"/>
      <c r="GO822" s="187"/>
      <c r="GP822" s="187"/>
      <c r="GQ822" s="187"/>
      <c r="GR822" s="187"/>
      <c r="GS822" s="187"/>
      <c r="GT822" s="187"/>
      <c r="GU822" s="187"/>
      <c r="GV822" s="187"/>
      <c r="GW822" s="187"/>
      <c r="GX822" s="187"/>
      <c r="GY822" s="187"/>
      <c r="GZ822" s="187"/>
      <c r="HA822" s="187"/>
      <c r="HB822" s="187"/>
      <c r="HC822" s="187"/>
      <c r="HD822" s="187"/>
      <c r="HE822" s="187"/>
      <c r="HF822" s="187"/>
      <c r="HG822" s="187"/>
      <c r="HH822" s="187"/>
      <c r="HI822" s="187"/>
      <c r="HJ822" s="187"/>
      <c r="HK822" s="187"/>
      <c r="HL822" s="187"/>
      <c r="HM822" s="187"/>
      <c r="HN822" s="187"/>
      <c r="HO822" s="187"/>
      <c r="HP822" s="187"/>
      <c r="HQ822" s="187"/>
      <c r="HR822" s="187"/>
      <c r="HS822" s="187"/>
      <c r="HT822" s="187"/>
      <c r="HU822" s="187"/>
      <c r="HV822" s="187"/>
      <c r="HW822" s="187"/>
      <c r="HX822" s="187"/>
      <c r="HY822" s="187"/>
      <c r="HZ822" s="187"/>
      <c r="IA822" s="187"/>
      <c r="IB822" s="187"/>
    </row>
    <row r="823" spans="1:236" ht="13.15" customHeight="1">
      <c r="A823" s="412"/>
      <c r="C823" s="446"/>
      <c r="D823" s="193"/>
      <c r="E823" s="187"/>
      <c r="F823" s="187"/>
      <c r="G823" s="187"/>
      <c r="H823" s="187"/>
      <c r="I823" s="187"/>
      <c r="J823" s="187"/>
      <c r="K823" s="187"/>
      <c r="L823" s="187"/>
      <c r="M823" s="447"/>
      <c r="AA823" s="187"/>
      <c r="AB823" s="187"/>
      <c r="AC823" s="187"/>
      <c r="AD823" s="187"/>
      <c r="AE823" s="187"/>
      <c r="AF823" s="187"/>
      <c r="AG823" s="187"/>
      <c r="AH823" s="187"/>
      <c r="AI823" s="187"/>
      <c r="AJ823" s="187"/>
      <c r="AK823" s="187"/>
      <c r="AL823" s="187"/>
      <c r="AM823" s="187"/>
      <c r="AN823" s="187"/>
      <c r="AO823" s="187"/>
      <c r="AP823" s="187"/>
      <c r="AQ823" s="187"/>
      <c r="AR823" s="187"/>
      <c r="AS823" s="187"/>
      <c r="AT823" s="187"/>
      <c r="AU823" s="187"/>
      <c r="AV823" s="187"/>
      <c r="AW823" s="187"/>
      <c r="AX823" s="187"/>
      <c r="AY823" s="187"/>
      <c r="AZ823" s="187"/>
      <c r="BA823" s="187"/>
      <c r="BB823" s="187"/>
      <c r="BC823" s="187"/>
      <c r="BD823" s="187"/>
      <c r="BE823" s="187"/>
      <c r="BF823" s="187"/>
      <c r="BG823" s="187"/>
      <c r="BH823" s="187"/>
      <c r="BI823" s="187"/>
      <c r="BJ823" s="187"/>
      <c r="BK823" s="187"/>
      <c r="BL823" s="187"/>
      <c r="BM823" s="187"/>
      <c r="BN823" s="187"/>
      <c r="BO823" s="187"/>
      <c r="BP823" s="187"/>
      <c r="BQ823" s="187"/>
      <c r="BR823" s="187"/>
      <c r="BS823" s="187"/>
      <c r="BT823" s="187"/>
      <c r="BU823" s="187"/>
      <c r="BV823" s="187"/>
      <c r="BW823" s="187"/>
      <c r="BX823" s="187"/>
      <c r="BY823" s="187"/>
      <c r="BZ823" s="187"/>
      <c r="CA823" s="187"/>
      <c r="CB823" s="187"/>
      <c r="CC823" s="187"/>
      <c r="CD823" s="187"/>
      <c r="CE823" s="187"/>
      <c r="CF823" s="187"/>
      <c r="CG823" s="187"/>
      <c r="CH823" s="187"/>
      <c r="CI823" s="187"/>
      <c r="CJ823" s="187"/>
      <c r="CK823" s="187"/>
      <c r="CL823" s="187"/>
      <c r="CM823" s="187"/>
      <c r="CN823" s="187"/>
      <c r="CO823" s="187"/>
      <c r="CP823" s="187"/>
      <c r="CQ823" s="187"/>
      <c r="CR823" s="187"/>
      <c r="CS823" s="187"/>
      <c r="CT823" s="187"/>
      <c r="CU823" s="187"/>
      <c r="CV823" s="187"/>
      <c r="CW823" s="187"/>
      <c r="CX823" s="187"/>
      <c r="CY823" s="187"/>
      <c r="CZ823" s="187"/>
      <c r="DA823" s="187"/>
      <c r="DB823" s="187"/>
      <c r="DC823" s="187"/>
      <c r="DD823" s="187"/>
      <c r="DE823" s="187"/>
      <c r="DF823" s="187"/>
      <c r="DG823" s="187"/>
      <c r="DH823" s="187"/>
      <c r="DI823" s="187"/>
      <c r="DJ823" s="187"/>
      <c r="DK823" s="187"/>
      <c r="DL823" s="187"/>
      <c r="DM823" s="187"/>
      <c r="DN823" s="187"/>
      <c r="DO823" s="187"/>
      <c r="DP823" s="187"/>
      <c r="DQ823" s="187"/>
      <c r="DR823" s="187"/>
      <c r="DS823" s="187"/>
      <c r="DT823" s="187"/>
      <c r="DU823" s="187"/>
      <c r="DV823" s="187"/>
      <c r="DW823" s="187"/>
      <c r="DX823" s="187"/>
      <c r="DY823" s="187"/>
      <c r="DZ823" s="187"/>
      <c r="EA823" s="187"/>
      <c r="EB823" s="187"/>
      <c r="EC823" s="187"/>
      <c r="ED823" s="187"/>
      <c r="EE823" s="187"/>
      <c r="EF823" s="187"/>
      <c r="EG823" s="187"/>
      <c r="EH823" s="187"/>
      <c r="EI823" s="187"/>
      <c r="EJ823" s="187"/>
      <c r="EK823" s="187"/>
      <c r="EL823" s="187"/>
      <c r="EM823" s="187"/>
      <c r="EN823" s="187"/>
      <c r="EO823" s="187"/>
      <c r="EP823" s="187"/>
      <c r="EQ823" s="187"/>
      <c r="ER823" s="187"/>
      <c r="ES823" s="187"/>
      <c r="ET823" s="187"/>
      <c r="EU823" s="187"/>
      <c r="EV823" s="187"/>
      <c r="EW823" s="187"/>
      <c r="EX823" s="187"/>
      <c r="EY823" s="187"/>
      <c r="EZ823" s="187"/>
      <c r="FA823" s="187"/>
      <c r="FB823" s="187"/>
      <c r="FC823" s="187"/>
      <c r="FD823" s="187"/>
      <c r="FE823" s="187"/>
      <c r="FF823" s="187"/>
      <c r="FG823" s="187"/>
      <c r="FH823" s="187"/>
      <c r="FI823" s="187"/>
      <c r="FJ823" s="187"/>
      <c r="FK823" s="187"/>
      <c r="FL823" s="187"/>
      <c r="FM823" s="187"/>
      <c r="FN823" s="187"/>
      <c r="FO823" s="187"/>
      <c r="FP823" s="187"/>
      <c r="FQ823" s="187"/>
      <c r="FR823" s="187"/>
      <c r="FS823" s="187"/>
      <c r="FT823" s="187"/>
      <c r="FU823" s="187"/>
      <c r="FV823" s="187"/>
      <c r="FW823" s="187"/>
      <c r="FX823" s="187"/>
      <c r="FY823" s="187"/>
      <c r="FZ823" s="187"/>
      <c r="GA823" s="187"/>
      <c r="GB823" s="187"/>
      <c r="GC823" s="187"/>
      <c r="GD823" s="187"/>
      <c r="GE823" s="187"/>
      <c r="GF823" s="187"/>
      <c r="GG823" s="187"/>
      <c r="GH823" s="187"/>
      <c r="GI823" s="187"/>
      <c r="GJ823" s="187"/>
      <c r="GK823" s="187"/>
      <c r="GL823" s="187"/>
      <c r="GM823" s="187"/>
      <c r="GN823" s="187"/>
      <c r="GO823" s="187"/>
      <c r="GP823" s="187"/>
      <c r="GQ823" s="187"/>
      <c r="GR823" s="187"/>
      <c r="GS823" s="187"/>
      <c r="GT823" s="187"/>
      <c r="GU823" s="187"/>
      <c r="GV823" s="187"/>
      <c r="GW823" s="187"/>
      <c r="GX823" s="187"/>
      <c r="GY823" s="187"/>
      <c r="GZ823" s="187"/>
      <c r="HA823" s="187"/>
      <c r="HB823" s="187"/>
      <c r="HC823" s="187"/>
      <c r="HD823" s="187"/>
      <c r="HE823" s="187"/>
      <c r="HF823" s="187"/>
      <c r="HG823" s="187"/>
      <c r="HH823" s="187"/>
      <c r="HI823" s="187"/>
      <c r="HJ823" s="187"/>
      <c r="HK823" s="187"/>
      <c r="HL823" s="187"/>
      <c r="HM823" s="187"/>
      <c r="HN823" s="187"/>
      <c r="HO823" s="187"/>
      <c r="HP823" s="187"/>
      <c r="HQ823" s="187"/>
      <c r="HR823" s="187"/>
      <c r="HS823" s="187"/>
      <c r="HT823" s="187"/>
      <c r="HU823" s="187"/>
      <c r="HV823" s="187"/>
      <c r="HW823" s="187"/>
      <c r="HX823" s="187"/>
      <c r="HY823" s="187"/>
      <c r="HZ823" s="187"/>
      <c r="IA823" s="187"/>
      <c r="IB823" s="187"/>
    </row>
    <row r="824" spans="1:236" ht="13.15" customHeight="1">
      <c r="A824" s="412"/>
      <c r="C824" s="446"/>
      <c r="D824" s="193"/>
      <c r="E824" s="187"/>
      <c r="F824" s="187"/>
      <c r="G824" s="187"/>
      <c r="H824" s="187"/>
      <c r="I824" s="187"/>
      <c r="J824" s="187"/>
      <c r="K824" s="187"/>
      <c r="L824" s="187"/>
      <c r="M824" s="447"/>
      <c r="AA824" s="187"/>
      <c r="AB824" s="187"/>
      <c r="AC824" s="187"/>
      <c r="AD824" s="187"/>
      <c r="AE824" s="187"/>
      <c r="AF824" s="187"/>
      <c r="AG824" s="187"/>
      <c r="AH824" s="187"/>
      <c r="AI824" s="187"/>
      <c r="AJ824" s="187"/>
      <c r="AK824" s="187"/>
      <c r="AL824" s="187"/>
      <c r="AM824" s="187"/>
      <c r="AN824" s="187"/>
      <c r="AO824" s="187"/>
      <c r="AP824" s="187"/>
      <c r="AQ824" s="187"/>
      <c r="AR824" s="187"/>
      <c r="AS824" s="187"/>
      <c r="AT824" s="187"/>
      <c r="AU824" s="187"/>
      <c r="AV824" s="187"/>
      <c r="AW824" s="187"/>
      <c r="AX824" s="187"/>
      <c r="AY824" s="187"/>
      <c r="AZ824" s="187"/>
      <c r="BA824" s="187"/>
      <c r="BB824" s="187"/>
      <c r="BC824" s="187"/>
      <c r="BD824" s="187"/>
      <c r="BE824" s="187"/>
      <c r="BF824" s="187"/>
      <c r="BG824" s="187"/>
      <c r="BH824" s="187"/>
      <c r="BI824" s="187"/>
      <c r="BJ824" s="187"/>
      <c r="BK824" s="187"/>
      <c r="BL824" s="187"/>
      <c r="BM824" s="187"/>
      <c r="BN824" s="187"/>
      <c r="BO824" s="187"/>
      <c r="BP824" s="187"/>
      <c r="BQ824" s="187"/>
      <c r="BR824" s="187"/>
      <c r="BS824" s="187"/>
      <c r="BT824" s="187"/>
      <c r="BU824" s="187"/>
      <c r="BV824" s="187"/>
      <c r="BW824" s="187"/>
      <c r="BX824" s="187"/>
      <c r="BY824" s="187"/>
      <c r="BZ824" s="187"/>
      <c r="CA824" s="187"/>
      <c r="CB824" s="187"/>
      <c r="CC824" s="187"/>
      <c r="CD824" s="187"/>
      <c r="CE824" s="187"/>
      <c r="CF824" s="187"/>
      <c r="CG824" s="187"/>
      <c r="CH824" s="187"/>
      <c r="CI824" s="187"/>
      <c r="CJ824" s="187"/>
      <c r="CK824" s="187"/>
      <c r="CL824" s="187"/>
      <c r="CM824" s="187"/>
      <c r="CN824" s="187"/>
      <c r="CO824" s="187"/>
      <c r="CP824" s="187"/>
      <c r="CQ824" s="187"/>
      <c r="CR824" s="187"/>
      <c r="CS824" s="187"/>
      <c r="CT824" s="187"/>
      <c r="CU824" s="187"/>
      <c r="CV824" s="187"/>
      <c r="CW824" s="187"/>
      <c r="CX824" s="187"/>
      <c r="CY824" s="187"/>
      <c r="CZ824" s="187"/>
      <c r="DA824" s="187"/>
      <c r="DB824" s="187"/>
      <c r="DC824" s="187"/>
      <c r="DD824" s="187"/>
      <c r="DE824" s="187"/>
      <c r="DF824" s="187"/>
      <c r="DG824" s="187"/>
      <c r="DH824" s="187"/>
      <c r="DI824" s="187"/>
      <c r="DJ824" s="187"/>
      <c r="DK824" s="187"/>
      <c r="DL824" s="187"/>
      <c r="DM824" s="187"/>
      <c r="DN824" s="187"/>
      <c r="DO824" s="187"/>
      <c r="DP824" s="187"/>
      <c r="DQ824" s="187"/>
      <c r="DR824" s="187"/>
      <c r="DS824" s="187"/>
      <c r="DT824" s="187"/>
      <c r="DU824" s="187"/>
      <c r="DV824" s="187"/>
      <c r="DW824" s="187"/>
      <c r="DX824" s="187"/>
      <c r="DY824" s="187"/>
      <c r="DZ824" s="187"/>
      <c r="EA824" s="187"/>
      <c r="EB824" s="187"/>
      <c r="EC824" s="187"/>
      <c r="ED824" s="187"/>
      <c r="EE824" s="187"/>
      <c r="EF824" s="187"/>
      <c r="EG824" s="187"/>
      <c r="EH824" s="187"/>
      <c r="EI824" s="187"/>
      <c r="EJ824" s="187"/>
      <c r="EK824" s="187"/>
      <c r="EL824" s="187"/>
      <c r="EM824" s="187"/>
      <c r="EN824" s="187"/>
      <c r="EO824" s="187"/>
      <c r="EP824" s="187"/>
      <c r="EQ824" s="187"/>
      <c r="ER824" s="187"/>
      <c r="ES824" s="187"/>
      <c r="ET824" s="187"/>
      <c r="EU824" s="187"/>
      <c r="EV824" s="187"/>
      <c r="EW824" s="187"/>
      <c r="EX824" s="187"/>
      <c r="EY824" s="187"/>
      <c r="EZ824" s="187"/>
      <c r="FA824" s="187"/>
      <c r="FB824" s="187"/>
      <c r="FC824" s="187"/>
      <c r="FD824" s="187"/>
      <c r="FE824" s="187"/>
      <c r="FF824" s="187"/>
      <c r="FG824" s="187"/>
      <c r="FH824" s="187"/>
      <c r="FI824" s="187"/>
      <c r="FJ824" s="187"/>
      <c r="FK824" s="187"/>
      <c r="FL824" s="187"/>
      <c r="FM824" s="187"/>
      <c r="FN824" s="187"/>
      <c r="FO824" s="187"/>
      <c r="FP824" s="187"/>
      <c r="FQ824" s="187"/>
      <c r="FR824" s="187"/>
      <c r="FS824" s="187"/>
      <c r="FT824" s="187"/>
      <c r="FU824" s="187"/>
      <c r="FV824" s="187"/>
      <c r="FW824" s="187"/>
      <c r="FX824" s="187"/>
      <c r="FY824" s="187"/>
      <c r="FZ824" s="187"/>
      <c r="GA824" s="187"/>
      <c r="GB824" s="187"/>
      <c r="GC824" s="187"/>
      <c r="GD824" s="187"/>
      <c r="GE824" s="187"/>
      <c r="GF824" s="187"/>
      <c r="GG824" s="187"/>
      <c r="GH824" s="187"/>
      <c r="GI824" s="187"/>
      <c r="GJ824" s="187"/>
      <c r="GK824" s="187"/>
      <c r="GL824" s="187"/>
      <c r="GM824" s="187"/>
      <c r="GN824" s="187"/>
      <c r="GO824" s="187"/>
      <c r="GP824" s="187"/>
      <c r="GQ824" s="187"/>
      <c r="GR824" s="187"/>
      <c r="GS824" s="187"/>
      <c r="GT824" s="187"/>
      <c r="GU824" s="187"/>
      <c r="GV824" s="187"/>
      <c r="GW824" s="187"/>
      <c r="GX824" s="187"/>
      <c r="GY824" s="187"/>
      <c r="GZ824" s="187"/>
      <c r="HA824" s="187"/>
      <c r="HB824" s="187"/>
      <c r="HC824" s="187"/>
      <c r="HD824" s="187"/>
      <c r="HE824" s="187"/>
      <c r="HF824" s="187"/>
      <c r="HG824" s="187"/>
      <c r="HH824" s="187"/>
      <c r="HI824" s="187"/>
      <c r="HJ824" s="187"/>
      <c r="HK824" s="187"/>
      <c r="HL824" s="187"/>
      <c r="HM824" s="187"/>
      <c r="HN824" s="187"/>
      <c r="HO824" s="187"/>
      <c r="HP824" s="187"/>
      <c r="HQ824" s="187"/>
      <c r="HR824" s="187"/>
      <c r="HS824" s="187"/>
      <c r="HT824" s="187"/>
      <c r="HU824" s="187"/>
      <c r="HV824" s="187"/>
      <c r="HW824" s="187"/>
      <c r="HX824" s="187"/>
      <c r="HY824" s="187"/>
      <c r="HZ824" s="187"/>
      <c r="IA824" s="187"/>
      <c r="IB824" s="187"/>
    </row>
    <row r="825" spans="1:236" ht="13.15" customHeight="1">
      <c r="A825" s="412"/>
      <c r="C825" s="446"/>
      <c r="D825" s="193"/>
      <c r="E825" s="187"/>
      <c r="F825" s="187"/>
      <c r="G825" s="187"/>
      <c r="H825" s="187"/>
      <c r="I825" s="187"/>
      <c r="J825" s="187"/>
      <c r="K825" s="187"/>
      <c r="L825" s="187"/>
      <c r="M825" s="447"/>
      <c r="AA825" s="187"/>
      <c r="AB825" s="187"/>
      <c r="AC825" s="187"/>
      <c r="AD825" s="187"/>
      <c r="AE825" s="187"/>
      <c r="AF825" s="187"/>
      <c r="AG825" s="187"/>
      <c r="AH825" s="187"/>
      <c r="AI825" s="187"/>
      <c r="AJ825" s="187"/>
      <c r="AK825" s="187"/>
      <c r="AL825" s="187"/>
      <c r="AM825" s="187"/>
      <c r="AN825" s="187"/>
      <c r="AO825" s="187"/>
      <c r="AP825" s="187"/>
      <c r="AQ825" s="187"/>
      <c r="AR825" s="187"/>
      <c r="AS825" s="187"/>
      <c r="AT825" s="187"/>
      <c r="AU825" s="187"/>
      <c r="AV825" s="187"/>
      <c r="AW825" s="187"/>
      <c r="AX825" s="187"/>
      <c r="AY825" s="187"/>
      <c r="AZ825" s="187"/>
      <c r="BA825" s="187"/>
      <c r="BB825" s="187"/>
      <c r="BC825" s="187"/>
      <c r="BD825" s="187"/>
      <c r="BE825" s="187"/>
      <c r="BF825" s="187"/>
      <c r="BG825" s="187"/>
      <c r="BH825" s="187"/>
      <c r="BI825" s="187"/>
      <c r="BJ825" s="187"/>
      <c r="BK825" s="187"/>
      <c r="BL825" s="187"/>
      <c r="BM825" s="187"/>
      <c r="BN825" s="187"/>
      <c r="BO825" s="187"/>
      <c r="BP825" s="187"/>
      <c r="BQ825" s="187"/>
      <c r="BR825" s="187"/>
      <c r="BS825" s="187"/>
      <c r="BT825" s="187"/>
      <c r="BU825" s="187"/>
      <c r="BV825" s="187"/>
      <c r="BW825" s="187"/>
      <c r="BX825" s="187"/>
      <c r="BY825" s="187"/>
      <c r="BZ825" s="187"/>
      <c r="CA825" s="187"/>
      <c r="CB825" s="187"/>
      <c r="CC825" s="187"/>
      <c r="CD825" s="187"/>
      <c r="CE825" s="187"/>
      <c r="CF825" s="187"/>
      <c r="CG825" s="187"/>
      <c r="CH825" s="187"/>
      <c r="CI825" s="187"/>
      <c r="CJ825" s="187"/>
      <c r="CK825" s="187"/>
      <c r="CL825" s="187"/>
      <c r="CM825" s="187"/>
      <c r="CN825" s="187"/>
      <c r="CO825" s="187"/>
      <c r="CP825" s="187"/>
      <c r="CQ825" s="187"/>
      <c r="CR825" s="187"/>
      <c r="CS825" s="187"/>
      <c r="CT825" s="187"/>
      <c r="CU825" s="187"/>
      <c r="CV825" s="187"/>
      <c r="CW825" s="187"/>
      <c r="CX825" s="187"/>
      <c r="CY825" s="187"/>
      <c r="CZ825" s="187"/>
      <c r="DA825" s="187"/>
      <c r="DB825" s="187"/>
      <c r="DC825" s="187"/>
      <c r="DD825" s="187"/>
      <c r="DE825" s="187"/>
      <c r="DF825" s="187"/>
      <c r="DG825" s="187"/>
      <c r="DH825" s="187"/>
      <c r="DI825" s="187"/>
      <c r="DJ825" s="187"/>
      <c r="DK825" s="187"/>
      <c r="DL825" s="187"/>
      <c r="DM825" s="187"/>
      <c r="DN825" s="187"/>
      <c r="DO825" s="187"/>
      <c r="DP825" s="187"/>
      <c r="DQ825" s="187"/>
      <c r="DR825" s="187"/>
      <c r="DS825" s="187"/>
      <c r="DT825" s="187"/>
      <c r="DU825" s="187"/>
      <c r="DV825" s="187"/>
      <c r="DW825" s="187"/>
      <c r="DX825" s="187"/>
      <c r="DY825" s="187"/>
      <c r="DZ825" s="187"/>
      <c r="EA825" s="187"/>
      <c r="EB825" s="187"/>
      <c r="EC825" s="187"/>
      <c r="ED825" s="187"/>
      <c r="EE825" s="187"/>
      <c r="EF825" s="187"/>
      <c r="EG825" s="187"/>
      <c r="EH825" s="187"/>
      <c r="EI825" s="187"/>
      <c r="EJ825" s="187"/>
      <c r="EK825" s="187"/>
      <c r="EL825" s="187"/>
      <c r="EM825" s="187"/>
      <c r="EN825" s="187"/>
      <c r="EO825" s="187"/>
      <c r="EP825" s="187"/>
      <c r="EQ825" s="187"/>
      <c r="ER825" s="187"/>
      <c r="ES825" s="187"/>
      <c r="ET825" s="187"/>
      <c r="EU825" s="187"/>
      <c r="EV825" s="187"/>
      <c r="EW825" s="187"/>
      <c r="EX825" s="187"/>
      <c r="EY825" s="187"/>
      <c r="EZ825" s="187"/>
      <c r="FA825" s="187"/>
      <c r="FB825" s="187"/>
      <c r="FC825" s="187"/>
      <c r="FD825" s="187"/>
      <c r="FE825" s="187"/>
      <c r="FF825" s="187"/>
      <c r="FG825" s="187"/>
      <c r="FH825" s="187"/>
      <c r="FI825" s="187"/>
      <c r="FJ825" s="187"/>
      <c r="FK825" s="187"/>
      <c r="FL825" s="187"/>
      <c r="FM825" s="187"/>
      <c r="FN825" s="187"/>
      <c r="FO825" s="187"/>
      <c r="FP825" s="187"/>
      <c r="FQ825" s="187"/>
      <c r="FR825" s="187"/>
      <c r="FS825" s="187"/>
      <c r="FT825" s="187"/>
      <c r="FU825" s="187"/>
      <c r="FV825" s="187"/>
      <c r="FW825" s="187"/>
      <c r="FX825" s="187"/>
      <c r="FY825" s="187"/>
      <c r="FZ825" s="187"/>
      <c r="GA825" s="187"/>
      <c r="GB825" s="187"/>
      <c r="GC825" s="187"/>
      <c r="GD825" s="187"/>
      <c r="GE825" s="187"/>
      <c r="GF825" s="187"/>
      <c r="GG825" s="187"/>
      <c r="GH825" s="187"/>
      <c r="GI825" s="187"/>
      <c r="GJ825" s="187"/>
      <c r="GK825" s="187"/>
      <c r="GL825" s="187"/>
      <c r="GM825" s="187"/>
      <c r="GN825" s="187"/>
      <c r="GO825" s="187"/>
      <c r="GP825" s="187"/>
      <c r="GQ825" s="187"/>
      <c r="GR825" s="187"/>
      <c r="GS825" s="187"/>
      <c r="GT825" s="187"/>
      <c r="GU825" s="187"/>
      <c r="GV825" s="187"/>
      <c r="GW825" s="187"/>
      <c r="GX825" s="187"/>
      <c r="GY825" s="187"/>
      <c r="GZ825" s="187"/>
      <c r="HA825" s="187"/>
      <c r="HB825" s="187"/>
      <c r="HC825" s="187"/>
      <c r="HD825" s="187"/>
      <c r="HE825" s="187"/>
      <c r="HF825" s="187"/>
      <c r="HG825" s="187"/>
      <c r="HH825" s="187"/>
      <c r="HI825" s="187"/>
      <c r="HJ825" s="187"/>
      <c r="HK825" s="187"/>
      <c r="HL825" s="187"/>
      <c r="HM825" s="187"/>
      <c r="HN825" s="187"/>
      <c r="HO825" s="187"/>
      <c r="HP825" s="187"/>
      <c r="HQ825" s="187"/>
      <c r="HR825" s="187"/>
      <c r="HS825" s="187"/>
      <c r="HT825" s="187"/>
      <c r="HU825" s="187"/>
      <c r="HV825" s="187"/>
      <c r="HW825" s="187"/>
      <c r="HX825" s="187"/>
      <c r="HY825" s="187"/>
      <c r="HZ825" s="187"/>
      <c r="IA825" s="187"/>
      <c r="IB825" s="187"/>
    </row>
    <row r="826" spans="1:236" ht="13.15" customHeight="1">
      <c r="A826" s="412"/>
      <c r="C826" s="446"/>
      <c r="D826" s="193"/>
      <c r="E826" s="187"/>
      <c r="F826" s="187"/>
      <c r="G826" s="187"/>
      <c r="H826" s="187"/>
      <c r="I826" s="187"/>
      <c r="J826" s="187"/>
      <c r="K826" s="187"/>
      <c r="L826" s="187"/>
      <c r="M826" s="447"/>
      <c r="AA826" s="187"/>
      <c r="AB826" s="187"/>
      <c r="AC826" s="187"/>
      <c r="AD826" s="187"/>
      <c r="AE826" s="187"/>
      <c r="AF826" s="187"/>
      <c r="AG826" s="187"/>
      <c r="AH826" s="187"/>
      <c r="AI826" s="187"/>
      <c r="AJ826" s="187"/>
      <c r="AK826" s="187"/>
      <c r="AL826" s="187"/>
      <c r="AM826" s="187"/>
      <c r="AN826" s="187"/>
      <c r="AO826" s="187"/>
      <c r="AP826" s="187"/>
      <c r="AQ826" s="187"/>
      <c r="AR826" s="187"/>
      <c r="AS826" s="187"/>
      <c r="AT826" s="187"/>
      <c r="AU826" s="187"/>
      <c r="AV826" s="187"/>
      <c r="AW826" s="187"/>
      <c r="AX826" s="187"/>
      <c r="AY826" s="187"/>
      <c r="AZ826" s="187"/>
      <c r="BA826" s="187"/>
      <c r="BB826" s="187"/>
      <c r="BC826" s="187"/>
      <c r="BD826" s="187"/>
      <c r="BE826" s="187"/>
      <c r="BF826" s="187"/>
      <c r="BG826" s="187"/>
      <c r="BH826" s="187"/>
      <c r="BI826" s="187"/>
      <c r="BJ826" s="187"/>
      <c r="BK826" s="187"/>
      <c r="BL826" s="187"/>
      <c r="BM826" s="187"/>
      <c r="BN826" s="187"/>
      <c r="BO826" s="187"/>
      <c r="BP826" s="187"/>
      <c r="BQ826" s="187"/>
      <c r="BR826" s="187"/>
      <c r="BS826" s="187"/>
      <c r="BT826" s="187"/>
      <c r="BU826" s="187"/>
      <c r="BV826" s="187"/>
      <c r="BW826" s="187"/>
      <c r="BX826" s="187"/>
      <c r="BY826" s="187"/>
      <c r="BZ826" s="187"/>
      <c r="CA826" s="187"/>
      <c r="CB826" s="187"/>
      <c r="CC826" s="187"/>
      <c r="CD826" s="187"/>
      <c r="CE826" s="187"/>
      <c r="CF826" s="187"/>
      <c r="CG826" s="187"/>
      <c r="CH826" s="187"/>
      <c r="CI826" s="187"/>
      <c r="CJ826" s="187"/>
      <c r="CK826" s="187"/>
      <c r="CL826" s="187"/>
      <c r="CM826" s="187"/>
      <c r="CN826" s="187"/>
      <c r="CO826" s="187"/>
      <c r="CP826" s="187"/>
      <c r="CQ826" s="187"/>
      <c r="CR826" s="187"/>
      <c r="CS826" s="187"/>
      <c r="CT826" s="187"/>
      <c r="CU826" s="187"/>
      <c r="CV826" s="187"/>
      <c r="CW826" s="187"/>
      <c r="CX826" s="187"/>
      <c r="CY826" s="187"/>
      <c r="CZ826" s="187"/>
      <c r="DA826" s="187"/>
      <c r="DB826" s="187"/>
      <c r="DC826" s="187"/>
      <c r="DD826" s="187"/>
      <c r="DE826" s="187"/>
      <c r="DF826" s="187"/>
      <c r="DG826" s="187"/>
      <c r="DH826" s="187"/>
      <c r="DI826" s="187"/>
      <c r="DJ826" s="187"/>
      <c r="DK826" s="187"/>
      <c r="DL826" s="187"/>
      <c r="DM826" s="187"/>
      <c r="DN826" s="187"/>
      <c r="DO826" s="187"/>
      <c r="DP826" s="187"/>
      <c r="DQ826" s="187"/>
      <c r="DR826" s="187"/>
      <c r="DS826" s="187"/>
      <c r="DT826" s="187"/>
      <c r="DU826" s="187"/>
      <c r="DV826" s="187"/>
      <c r="DW826" s="187"/>
      <c r="DX826" s="187"/>
      <c r="DY826" s="187"/>
      <c r="DZ826" s="187"/>
      <c r="EA826" s="187"/>
      <c r="EB826" s="187"/>
      <c r="EC826" s="187"/>
      <c r="ED826" s="187"/>
      <c r="EE826" s="187"/>
      <c r="EF826" s="187"/>
      <c r="EG826" s="187"/>
      <c r="EH826" s="187"/>
      <c r="EI826" s="187"/>
      <c r="EJ826" s="187"/>
      <c r="EK826" s="187"/>
      <c r="EL826" s="187"/>
      <c r="EM826" s="187"/>
      <c r="EN826" s="187"/>
      <c r="EO826" s="187"/>
      <c r="EP826" s="187"/>
      <c r="EQ826" s="187"/>
      <c r="ER826" s="187"/>
      <c r="ES826" s="187"/>
      <c r="ET826" s="187"/>
      <c r="EU826" s="187"/>
      <c r="EV826" s="187"/>
      <c r="EW826" s="187"/>
      <c r="EX826" s="187"/>
      <c r="EY826" s="187"/>
      <c r="EZ826" s="187"/>
      <c r="FA826" s="187"/>
      <c r="FB826" s="187"/>
      <c r="FC826" s="187"/>
      <c r="FD826" s="187"/>
      <c r="FE826" s="187"/>
      <c r="FF826" s="187"/>
      <c r="FG826" s="187"/>
      <c r="FH826" s="187"/>
      <c r="FI826" s="187"/>
      <c r="FJ826" s="187"/>
      <c r="FK826" s="187"/>
      <c r="FL826" s="187"/>
      <c r="FM826" s="187"/>
      <c r="FN826" s="187"/>
      <c r="FO826" s="187"/>
      <c r="FP826" s="187"/>
      <c r="FQ826" s="187"/>
      <c r="FR826" s="187"/>
      <c r="FS826" s="187"/>
      <c r="FT826" s="187"/>
      <c r="FU826" s="187"/>
      <c r="FV826" s="187"/>
      <c r="FW826" s="187"/>
      <c r="FX826" s="187"/>
      <c r="FY826" s="187"/>
      <c r="FZ826" s="187"/>
      <c r="GA826" s="187"/>
      <c r="GB826" s="187"/>
      <c r="GC826" s="187"/>
      <c r="GD826" s="187"/>
      <c r="GE826" s="187"/>
      <c r="GF826" s="187"/>
      <c r="GG826" s="187"/>
      <c r="GH826" s="187"/>
      <c r="GI826" s="187"/>
      <c r="GJ826" s="187"/>
      <c r="GK826" s="187"/>
      <c r="GL826" s="187"/>
      <c r="GM826" s="187"/>
      <c r="GN826" s="187"/>
      <c r="GO826" s="187"/>
      <c r="GP826" s="187"/>
      <c r="GQ826" s="187"/>
      <c r="GR826" s="187"/>
      <c r="GS826" s="187"/>
      <c r="GT826" s="187"/>
      <c r="GU826" s="187"/>
      <c r="GV826" s="187"/>
      <c r="GW826" s="187"/>
      <c r="GX826" s="187"/>
      <c r="GY826" s="187"/>
      <c r="GZ826" s="187"/>
      <c r="HA826" s="187"/>
      <c r="HB826" s="187"/>
      <c r="HC826" s="187"/>
      <c r="HD826" s="187"/>
      <c r="HE826" s="187"/>
      <c r="HF826" s="187"/>
      <c r="HG826" s="187"/>
      <c r="HH826" s="187"/>
      <c r="HI826" s="187"/>
      <c r="HJ826" s="187"/>
      <c r="HK826" s="187"/>
      <c r="HL826" s="187"/>
      <c r="HM826" s="187"/>
      <c r="HN826" s="187"/>
      <c r="HO826" s="187"/>
      <c r="HP826" s="187"/>
      <c r="HQ826" s="187"/>
      <c r="HR826" s="187"/>
      <c r="HS826" s="187"/>
      <c r="HT826" s="187"/>
      <c r="HU826" s="187"/>
      <c r="HV826" s="187"/>
      <c r="HW826" s="187"/>
      <c r="HX826" s="187"/>
      <c r="HY826" s="187"/>
      <c r="HZ826" s="187"/>
      <c r="IA826" s="187"/>
      <c r="IB826" s="187"/>
    </row>
    <row r="827" spans="1:236" ht="13.15" customHeight="1">
      <c r="A827" s="412"/>
      <c r="C827" s="446"/>
      <c r="D827" s="193"/>
      <c r="E827" s="187"/>
      <c r="F827" s="187"/>
      <c r="G827" s="187"/>
      <c r="H827" s="187"/>
      <c r="I827" s="187"/>
      <c r="J827" s="187"/>
      <c r="K827" s="187"/>
      <c r="L827" s="187"/>
      <c r="M827" s="447"/>
      <c r="AA827" s="187"/>
      <c r="AB827" s="187"/>
      <c r="AC827" s="187"/>
      <c r="AD827" s="187"/>
      <c r="AE827" s="187"/>
      <c r="AF827" s="187"/>
      <c r="AG827" s="187"/>
      <c r="AH827" s="187"/>
      <c r="AI827" s="187"/>
      <c r="AJ827" s="187"/>
      <c r="AK827" s="187"/>
      <c r="AL827" s="187"/>
      <c r="AM827" s="187"/>
      <c r="AN827" s="187"/>
      <c r="AO827" s="187"/>
      <c r="AP827" s="187"/>
      <c r="AQ827" s="187"/>
      <c r="AR827" s="187"/>
      <c r="AS827" s="187"/>
      <c r="AT827" s="187"/>
      <c r="AU827" s="187"/>
      <c r="AV827" s="187"/>
      <c r="AW827" s="187"/>
      <c r="AX827" s="187"/>
      <c r="AY827" s="187"/>
      <c r="AZ827" s="187"/>
      <c r="BA827" s="187"/>
      <c r="BB827" s="187"/>
      <c r="BC827" s="187"/>
      <c r="BD827" s="187"/>
      <c r="BE827" s="187"/>
      <c r="BF827" s="187"/>
      <c r="BG827" s="187"/>
      <c r="BH827" s="187"/>
      <c r="BI827" s="187"/>
      <c r="BJ827" s="187"/>
      <c r="BK827" s="187"/>
      <c r="BL827" s="187"/>
      <c r="BM827" s="187"/>
      <c r="BN827" s="187"/>
      <c r="BO827" s="187"/>
      <c r="BP827" s="187"/>
      <c r="BQ827" s="187"/>
      <c r="BR827" s="187"/>
      <c r="BS827" s="187"/>
      <c r="BT827" s="187"/>
      <c r="BU827" s="187"/>
      <c r="BV827" s="187"/>
      <c r="BW827" s="187"/>
      <c r="BX827" s="187"/>
      <c r="BY827" s="187"/>
      <c r="BZ827" s="187"/>
      <c r="CA827" s="187"/>
      <c r="CB827" s="187"/>
      <c r="CC827" s="187"/>
      <c r="CD827" s="187"/>
      <c r="CE827" s="187"/>
      <c r="CF827" s="187"/>
      <c r="CG827" s="187"/>
      <c r="CH827" s="187"/>
      <c r="CI827" s="187"/>
      <c r="CJ827" s="187"/>
      <c r="CK827" s="187"/>
      <c r="CL827" s="187"/>
      <c r="CM827" s="187"/>
      <c r="CN827" s="187"/>
      <c r="CO827" s="187"/>
      <c r="CP827" s="187"/>
      <c r="CQ827" s="187"/>
      <c r="CR827" s="187"/>
      <c r="CS827" s="187"/>
      <c r="CT827" s="187"/>
      <c r="CU827" s="187"/>
      <c r="CV827" s="187"/>
      <c r="CW827" s="187"/>
      <c r="CX827" s="187"/>
      <c r="CY827" s="187"/>
      <c r="CZ827" s="187"/>
      <c r="DA827" s="187"/>
      <c r="DB827" s="187"/>
      <c r="DC827" s="187"/>
      <c r="DD827" s="187"/>
      <c r="DE827" s="187"/>
      <c r="DF827" s="187"/>
      <c r="DG827" s="187"/>
      <c r="DH827" s="187"/>
      <c r="DI827" s="187"/>
      <c r="DJ827" s="187"/>
      <c r="DK827" s="187"/>
      <c r="DL827" s="187"/>
      <c r="DM827" s="187"/>
      <c r="DN827" s="187"/>
      <c r="DO827" s="187"/>
      <c r="DP827" s="187"/>
      <c r="DQ827" s="187"/>
      <c r="DR827" s="187"/>
      <c r="DS827" s="187"/>
      <c r="DT827" s="187"/>
      <c r="DU827" s="187"/>
      <c r="DV827" s="187"/>
      <c r="DW827" s="187"/>
      <c r="DX827" s="187"/>
      <c r="DY827" s="187"/>
      <c r="DZ827" s="187"/>
      <c r="EA827" s="187"/>
      <c r="EB827" s="187"/>
      <c r="EC827" s="187"/>
      <c r="ED827" s="187"/>
      <c r="EE827" s="187"/>
      <c r="EF827" s="187"/>
      <c r="EG827" s="187"/>
      <c r="EH827" s="187"/>
      <c r="EI827" s="187"/>
      <c r="EJ827" s="187"/>
      <c r="EK827" s="187"/>
      <c r="EL827" s="187"/>
      <c r="EM827" s="187"/>
      <c r="EN827" s="187"/>
      <c r="EO827" s="187"/>
      <c r="EP827" s="187"/>
      <c r="EQ827" s="187"/>
      <c r="ER827" s="187"/>
      <c r="ES827" s="187"/>
      <c r="ET827" s="187"/>
      <c r="EU827" s="187"/>
      <c r="EV827" s="187"/>
      <c r="EW827" s="187"/>
      <c r="EX827" s="187"/>
      <c r="EY827" s="187"/>
      <c r="EZ827" s="187"/>
      <c r="FA827" s="187"/>
      <c r="FB827" s="187"/>
      <c r="FC827" s="187"/>
      <c r="FD827" s="187"/>
      <c r="FE827" s="187"/>
      <c r="FF827" s="187"/>
      <c r="FG827" s="187"/>
      <c r="FH827" s="187"/>
      <c r="FI827" s="187"/>
      <c r="FJ827" s="187"/>
      <c r="FK827" s="187"/>
      <c r="FL827" s="187"/>
      <c r="FM827" s="187"/>
      <c r="FN827" s="187"/>
      <c r="FO827" s="187"/>
      <c r="FP827" s="187"/>
      <c r="FQ827" s="187"/>
      <c r="FR827" s="187"/>
      <c r="FS827" s="187"/>
      <c r="FT827" s="187"/>
      <c r="FU827" s="187"/>
      <c r="FV827" s="187"/>
      <c r="FW827" s="187"/>
      <c r="FX827" s="187"/>
      <c r="FY827" s="187"/>
      <c r="FZ827" s="187"/>
      <c r="GA827" s="187"/>
      <c r="GB827" s="187"/>
      <c r="GC827" s="187"/>
      <c r="GD827" s="187"/>
      <c r="GE827" s="187"/>
      <c r="GF827" s="187"/>
      <c r="GG827" s="187"/>
      <c r="GH827" s="187"/>
      <c r="GI827" s="187"/>
      <c r="GJ827" s="187"/>
      <c r="GK827" s="187"/>
      <c r="GL827" s="187"/>
      <c r="GM827" s="187"/>
      <c r="GN827" s="187"/>
      <c r="GO827" s="187"/>
      <c r="GP827" s="187"/>
      <c r="GQ827" s="187"/>
      <c r="GR827" s="187"/>
      <c r="GS827" s="187"/>
      <c r="GT827" s="187"/>
      <c r="GU827" s="187"/>
      <c r="GV827" s="187"/>
      <c r="GW827" s="187"/>
      <c r="GX827" s="187"/>
      <c r="GY827" s="187"/>
      <c r="GZ827" s="187"/>
      <c r="HA827" s="187"/>
      <c r="HB827" s="187"/>
      <c r="HC827" s="187"/>
      <c r="HD827" s="187"/>
      <c r="HE827" s="187"/>
      <c r="HF827" s="187"/>
      <c r="HG827" s="187"/>
      <c r="HH827" s="187"/>
      <c r="HI827" s="187"/>
      <c r="HJ827" s="187"/>
      <c r="HK827" s="187"/>
      <c r="HL827" s="187"/>
      <c r="HM827" s="187"/>
      <c r="HN827" s="187"/>
      <c r="HO827" s="187"/>
      <c r="HP827" s="187"/>
      <c r="HQ827" s="187"/>
      <c r="HR827" s="187"/>
      <c r="HS827" s="187"/>
      <c r="HT827" s="187"/>
      <c r="HU827" s="187"/>
      <c r="HV827" s="187"/>
      <c r="HW827" s="187"/>
      <c r="HX827" s="187"/>
      <c r="HY827" s="187"/>
      <c r="HZ827" s="187"/>
      <c r="IA827" s="187"/>
      <c r="IB827" s="187"/>
    </row>
    <row r="828" spans="1:236" ht="13.15" customHeight="1">
      <c r="A828" s="412"/>
      <c r="C828" s="446"/>
      <c r="D828" s="193"/>
      <c r="E828" s="187"/>
      <c r="F828" s="187"/>
      <c r="G828" s="187"/>
      <c r="H828" s="187"/>
      <c r="I828" s="187"/>
      <c r="J828" s="187"/>
      <c r="K828" s="187"/>
      <c r="L828" s="187"/>
      <c r="M828" s="447"/>
      <c r="AA828" s="187"/>
      <c r="AB828" s="187"/>
      <c r="AC828" s="187"/>
      <c r="AD828" s="187"/>
      <c r="AE828" s="187"/>
      <c r="AF828" s="187"/>
      <c r="AG828" s="187"/>
      <c r="AH828" s="187"/>
      <c r="AI828" s="187"/>
      <c r="AJ828" s="187"/>
      <c r="AK828" s="187"/>
      <c r="AL828" s="187"/>
      <c r="AM828" s="187"/>
      <c r="AN828" s="187"/>
      <c r="AO828" s="187"/>
      <c r="AP828" s="187"/>
      <c r="AQ828" s="187"/>
      <c r="AR828" s="187"/>
      <c r="AS828" s="187"/>
      <c r="AT828" s="187"/>
      <c r="AU828" s="187"/>
      <c r="AV828" s="187"/>
      <c r="AW828" s="187"/>
      <c r="AX828" s="187"/>
      <c r="AY828" s="187"/>
      <c r="AZ828" s="187"/>
      <c r="BA828" s="187"/>
      <c r="BB828" s="187"/>
      <c r="BC828" s="187"/>
      <c r="BD828" s="187"/>
      <c r="BE828" s="187"/>
      <c r="BF828" s="187"/>
      <c r="BG828" s="187"/>
      <c r="BH828" s="187"/>
      <c r="BI828" s="187"/>
      <c r="BJ828" s="187"/>
      <c r="BK828" s="187"/>
      <c r="BL828" s="187"/>
      <c r="BM828" s="187"/>
      <c r="BN828" s="187"/>
      <c r="BO828" s="187"/>
      <c r="BP828" s="187"/>
      <c r="BQ828" s="187"/>
      <c r="BR828" s="187"/>
      <c r="BS828" s="187"/>
      <c r="BT828" s="187"/>
      <c r="BU828" s="187"/>
      <c r="BV828" s="187"/>
      <c r="BW828" s="187"/>
      <c r="BX828" s="187"/>
      <c r="BY828" s="187"/>
      <c r="BZ828" s="187"/>
      <c r="CA828" s="187"/>
      <c r="CB828" s="187"/>
      <c r="CC828" s="187"/>
      <c r="CD828" s="187"/>
      <c r="CE828" s="187"/>
      <c r="CF828" s="187"/>
      <c r="CG828" s="187"/>
      <c r="CH828" s="187"/>
      <c r="CI828" s="187"/>
      <c r="CJ828" s="187"/>
      <c r="CK828" s="187"/>
      <c r="CL828" s="187"/>
      <c r="CM828" s="187"/>
      <c r="CN828" s="187"/>
      <c r="CO828" s="187"/>
      <c r="CP828" s="187"/>
      <c r="CQ828" s="187"/>
      <c r="CR828" s="187"/>
      <c r="CS828" s="187"/>
      <c r="CT828" s="187"/>
      <c r="CU828" s="187"/>
      <c r="CV828" s="187"/>
      <c r="CW828" s="187"/>
      <c r="CX828" s="187"/>
      <c r="CY828" s="187"/>
      <c r="CZ828" s="187"/>
      <c r="DA828" s="187"/>
      <c r="DB828" s="187"/>
      <c r="DC828" s="187"/>
      <c r="DD828" s="187"/>
      <c r="DE828" s="187"/>
      <c r="DF828" s="187"/>
      <c r="DG828" s="187"/>
      <c r="DH828" s="187"/>
      <c r="DI828" s="187"/>
      <c r="DJ828" s="187"/>
      <c r="DK828" s="187"/>
      <c r="DL828" s="187"/>
      <c r="DM828" s="187"/>
      <c r="DN828" s="187"/>
      <c r="DO828" s="187"/>
      <c r="DP828" s="187"/>
      <c r="DQ828" s="187"/>
      <c r="DR828" s="187"/>
      <c r="DS828" s="187"/>
      <c r="DT828" s="187"/>
      <c r="DU828" s="187"/>
      <c r="DV828" s="187"/>
      <c r="DW828" s="187"/>
      <c r="DX828" s="187"/>
      <c r="DY828" s="187"/>
      <c r="DZ828" s="187"/>
      <c r="EA828" s="187"/>
      <c r="EB828" s="187"/>
      <c r="EC828" s="187"/>
      <c r="ED828" s="187"/>
      <c r="EE828" s="187"/>
      <c r="EF828" s="187"/>
      <c r="EG828" s="187"/>
      <c r="EH828" s="187"/>
      <c r="EI828" s="187"/>
      <c r="EJ828" s="187"/>
      <c r="EK828" s="187"/>
      <c r="EL828" s="187"/>
      <c r="EM828" s="187"/>
      <c r="EN828" s="187"/>
      <c r="EO828" s="187"/>
      <c r="EP828" s="187"/>
      <c r="EQ828" s="187"/>
      <c r="ER828" s="187"/>
      <c r="ES828" s="187"/>
      <c r="ET828" s="187"/>
      <c r="EU828" s="187"/>
      <c r="EV828" s="187"/>
      <c r="EW828" s="187"/>
      <c r="EX828" s="187"/>
      <c r="EY828" s="187"/>
      <c r="EZ828" s="187"/>
      <c r="FA828" s="187"/>
      <c r="FB828" s="187"/>
      <c r="FC828" s="187"/>
      <c r="FD828" s="187"/>
      <c r="FE828" s="187"/>
      <c r="FF828" s="187"/>
      <c r="FG828" s="187"/>
      <c r="FH828" s="187"/>
      <c r="FI828" s="187"/>
      <c r="FJ828" s="187"/>
      <c r="FK828" s="187"/>
      <c r="FL828" s="187"/>
      <c r="FM828" s="187"/>
      <c r="FN828" s="187"/>
      <c r="FO828" s="187"/>
      <c r="FP828" s="187"/>
      <c r="FQ828" s="187"/>
      <c r="FR828" s="187"/>
      <c r="FS828" s="187"/>
      <c r="FT828" s="187"/>
      <c r="FU828" s="187"/>
      <c r="FV828" s="187"/>
      <c r="FW828" s="187"/>
      <c r="FX828" s="187"/>
      <c r="FY828" s="187"/>
      <c r="FZ828" s="187"/>
      <c r="GA828" s="187"/>
      <c r="GB828" s="187"/>
      <c r="GC828" s="187"/>
      <c r="GD828" s="187"/>
      <c r="GE828" s="187"/>
      <c r="GF828" s="187"/>
      <c r="GG828" s="187"/>
      <c r="GH828" s="187"/>
      <c r="GI828" s="187"/>
      <c r="GJ828" s="187"/>
      <c r="GK828" s="187"/>
      <c r="GL828" s="187"/>
      <c r="GM828" s="187"/>
      <c r="GN828" s="187"/>
      <c r="GO828" s="187"/>
      <c r="GP828" s="187"/>
      <c r="GQ828" s="187"/>
      <c r="GR828" s="187"/>
      <c r="GS828" s="187"/>
      <c r="GT828" s="187"/>
      <c r="GU828" s="187"/>
      <c r="GV828" s="187"/>
      <c r="GW828" s="187"/>
      <c r="GX828" s="187"/>
      <c r="GY828" s="187"/>
      <c r="GZ828" s="187"/>
      <c r="HA828" s="187"/>
      <c r="HB828" s="187"/>
      <c r="HC828" s="187"/>
      <c r="HD828" s="187"/>
      <c r="HE828" s="187"/>
      <c r="HF828" s="187"/>
      <c r="HG828" s="187"/>
      <c r="HH828" s="187"/>
      <c r="HI828" s="187"/>
      <c r="HJ828" s="187"/>
      <c r="HK828" s="187"/>
      <c r="HL828" s="187"/>
      <c r="HM828" s="187"/>
      <c r="HN828" s="187"/>
      <c r="HO828" s="187"/>
      <c r="HP828" s="187"/>
      <c r="HQ828" s="187"/>
      <c r="HR828" s="187"/>
      <c r="HS828" s="187"/>
      <c r="HT828" s="187"/>
      <c r="HU828" s="187"/>
      <c r="HV828" s="187"/>
      <c r="HW828" s="187"/>
      <c r="HX828" s="187"/>
      <c r="HY828" s="187"/>
      <c r="HZ828" s="187"/>
      <c r="IA828" s="187"/>
      <c r="IB828" s="187"/>
    </row>
    <row r="829" spans="1:236" ht="13.15" customHeight="1">
      <c r="A829" s="412"/>
      <c r="C829" s="446"/>
      <c r="D829" s="193"/>
      <c r="E829" s="187"/>
      <c r="F829" s="187"/>
      <c r="G829" s="187"/>
      <c r="H829" s="187"/>
      <c r="I829" s="187"/>
      <c r="J829" s="187"/>
      <c r="K829" s="187"/>
      <c r="L829" s="187"/>
      <c r="M829" s="447"/>
      <c r="AA829" s="187"/>
      <c r="AB829" s="187"/>
      <c r="AC829" s="187"/>
      <c r="AD829" s="187"/>
      <c r="AE829" s="187"/>
      <c r="AF829" s="187"/>
      <c r="AG829" s="187"/>
      <c r="AH829" s="187"/>
      <c r="AI829" s="187"/>
      <c r="AJ829" s="187"/>
      <c r="AK829" s="187"/>
      <c r="AL829" s="187"/>
      <c r="AM829" s="187"/>
      <c r="AN829" s="187"/>
      <c r="AO829" s="187"/>
      <c r="AP829" s="187"/>
      <c r="AQ829" s="187"/>
      <c r="AR829" s="187"/>
      <c r="AS829" s="187"/>
      <c r="AT829" s="187"/>
      <c r="AU829" s="187"/>
      <c r="AV829" s="187"/>
      <c r="AW829" s="187"/>
      <c r="AX829" s="187"/>
      <c r="AY829" s="187"/>
      <c r="AZ829" s="187"/>
      <c r="BA829" s="187"/>
      <c r="BB829" s="187"/>
      <c r="BC829" s="187"/>
      <c r="BD829" s="187"/>
      <c r="BE829" s="187"/>
      <c r="BF829" s="187"/>
      <c r="BG829" s="187"/>
      <c r="BH829" s="187"/>
      <c r="BI829" s="187"/>
      <c r="BJ829" s="187"/>
      <c r="BK829" s="187"/>
      <c r="BL829" s="187"/>
      <c r="BM829" s="187"/>
      <c r="BN829" s="187"/>
      <c r="BO829" s="187"/>
      <c r="BP829" s="187"/>
      <c r="BQ829" s="187"/>
      <c r="BR829" s="187"/>
      <c r="BS829" s="187"/>
      <c r="BT829" s="187"/>
      <c r="BU829" s="187"/>
      <c r="BV829" s="187"/>
      <c r="BW829" s="187"/>
      <c r="BX829" s="187"/>
      <c r="BY829" s="187"/>
      <c r="BZ829" s="187"/>
      <c r="CA829" s="187"/>
      <c r="CB829" s="187"/>
      <c r="CC829" s="187"/>
      <c r="CD829" s="187"/>
      <c r="CE829" s="187"/>
      <c r="CF829" s="187"/>
      <c r="CG829" s="187"/>
      <c r="CH829" s="187"/>
      <c r="CI829" s="187"/>
      <c r="CJ829" s="187"/>
      <c r="CK829" s="187"/>
      <c r="CL829" s="187"/>
      <c r="CM829" s="187"/>
      <c r="CN829" s="187"/>
      <c r="CO829" s="187"/>
      <c r="CP829" s="187"/>
      <c r="CQ829" s="187"/>
      <c r="CR829" s="187"/>
      <c r="CS829" s="187"/>
      <c r="CT829" s="187"/>
      <c r="CU829" s="187"/>
      <c r="CV829" s="187"/>
      <c r="CW829" s="187"/>
      <c r="CX829" s="187"/>
      <c r="CY829" s="187"/>
      <c r="CZ829" s="187"/>
      <c r="DA829" s="187"/>
      <c r="DB829" s="187"/>
      <c r="DC829" s="187"/>
      <c r="DD829" s="187"/>
      <c r="DE829" s="187"/>
      <c r="DF829" s="187"/>
      <c r="DG829" s="187"/>
      <c r="DH829" s="187"/>
      <c r="DI829" s="187"/>
      <c r="DJ829" s="187"/>
      <c r="DK829" s="187"/>
      <c r="DL829" s="187"/>
      <c r="DM829" s="187"/>
      <c r="DN829" s="187"/>
      <c r="DO829" s="187"/>
      <c r="DP829" s="187"/>
      <c r="DQ829" s="187"/>
      <c r="DR829" s="187"/>
      <c r="DS829" s="187"/>
      <c r="DT829" s="187"/>
      <c r="DU829" s="187"/>
      <c r="DV829" s="187"/>
      <c r="DW829" s="187"/>
      <c r="DX829" s="187"/>
      <c r="DY829" s="187"/>
      <c r="DZ829" s="187"/>
      <c r="EA829" s="187"/>
      <c r="EB829" s="187"/>
      <c r="EC829" s="187"/>
      <c r="ED829" s="187"/>
      <c r="EE829" s="187"/>
      <c r="EF829" s="187"/>
      <c r="EG829" s="187"/>
      <c r="EH829" s="187"/>
      <c r="EI829" s="187"/>
      <c r="EJ829" s="187"/>
      <c r="EK829" s="187"/>
      <c r="EL829" s="187"/>
      <c r="EM829" s="187"/>
      <c r="EN829" s="187"/>
      <c r="EO829" s="187"/>
      <c r="EP829" s="187"/>
      <c r="EQ829" s="187"/>
      <c r="ER829" s="187"/>
      <c r="ES829" s="187"/>
      <c r="ET829" s="187"/>
      <c r="EU829" s="187"/>
      <c r="EV829" s="187"/>
      <c r="EW829" s="187"/>
      <c r="EX829" s="187"/>
      <c r="EY829" s="187"/>
      <c r="EZ829" s="187"/>
      <c r="FA829" s="187"/>
      <c r="FB829" s="187"/>
      <c r="FC829" s="187"/>
      <c r="FD829" s="187"/>
      <c r="FE829" s="187"/>
      <c r="FF829" s="187"/>
      <c r="FG829" s="187"/>
      <c r="FH829" s="187"/>
      <c r="FI829" s="187"/>
      <c r="FJ829" s="187"/>
      <c r="FK829" s="187"/>
      <c r="FL829" s="187"/>
      <c r="FM829" s="187"/>
      <c r="FN829" s="187"/>
      <c r="FO829" s="187"/>
      <c r="FP829" s="187"/>
      <c r="FQ829" s="187"/>
      <c r="FR829" s="187"/>
      <c r="FS829" s="187"/>
      <c r="FT829" s="187"/>
      <c r="FU829" s="187"/>
      <c r="FV829" s="187"/>
      <c r="FW829" s="187"/>
      <c r="FX829" s="187"/>
      <c r="FY829" s="187"/>
      <c r="FZ829" s="187"/>
      <c r="GA829" s="187"/>
      <c r="GB829" s="187"/>
      <c r="GC829" s="187"/>
      <c r="GD829" s="187"/>
      <c r="GE829" s="187"/>
      <c r="GF829" s="187"/>
      <c r="GG829" s="187"/>
      <c r="GH829" s="187"/>
      <c r="GI829" s="187"/>
      <c r="GJ829" s="187"/>
      <c r="GK829" s="187"/>
      <c r="GL829" s="187"/>
      <c r="GM829" s="187"/>
      <c r="GN829" s="187"/>
      <c r="GO829" s="187"/>
      <c r="GP829" s="187"/>
      <c r="GQ829" s="187"/>
      <c r="GR829" s="187"/>
      <c r="GS829" s="187"/>
      <c r="GT829" s="187"/>
      <c r="GU829" s="187"/>
      <c r="GV829" s="187"/>
      <c r="GW829" s="187"/>
      <c r="GX829" s="187"/>
      <c r="GY829" s="187"/>
      <c r="GZ829" s="187"/>
      <c r="HA829" s="187"/>
      <c r="HB829" s="187"/>
      <c r="HC829" s="187"/>
      <c r="HD829" s="187"/>
      <c r="HE829" s="187"/>
      <c r="HF829" s="187"/>
      <c r="HG829" s="187"/>
      <c r="HH829" s="187"/>
      <c r="HI829" s="187"/>
      <c r="HJ829" s="187"/>
      <c r="HK829" s="187"/>
      <c r="HL829" s="187"/>
      <c r="HM829" s="187"/>
      <c r="HN829" s="187"/>
      <c r="HO829" s="187"/>
      <c r="HP829" s="187"/>
      <c r="HQ829" s="187"/>
      <c r="HR829" s="187"/>
      <c r="HS829" s="187"/>
      <c r="HT829" s="187"/>
      <c r="HU829" s="187"/>
      <c r="HV829" s="187"/>
      <c r="HW829" s="187"/>
      <c r="HX829" s="187"/>
      <c r="HY829" s="187"/>
      <c r="HZ829" s="187"/>
      <c r="IA829" s="187"/>
      <c r="IB829" s="187"/>
    </row>
    <row r="830" spans="1:236" ht="13.15" customHeight="1">
      <c r="A830" s="412"/>
      <c r="C830" s="446"/>
      <c r="D830" s="193"/>
      <c r="E830" s="187"/>
      <c r="F830" s="187"/>
      <c r="G830" s="187"/>
      <c r="H830" s="187"/>
      <c r="I830" s="187"/>
      <c r="J830" s="187"/>
      <c r="K830" s="187"/>
      <c r="L830" s="187"/>
      <c r="M830" s="447"/>
      <c r="AA830" s="187"/>
      <c r="AB830" s="187"/>
      <c r="AC830" s="187"/>
      <c r="AD830" s="187"/>
      <c r="AE830" s="187"/>
      <c r="AF830" s="187"/>
      <c r="AG830" s="187"/>
      <c r="AH830" s="187"/>
      <c r="AI830" s="187"/>
      <c r="AJ830" s="187"/>
      <c r="AK830" s="187"/>
      <c r="AL830" s="187"/>
      <c r="AM830" s="187"/>
      <c r="AN830" s="187"/>
      <c r="AO830" s="187"/>
      <c r="AP830" s="187"/>
      <c r="AQ830" s="187"/>
      <c r="AR830" s="187"/>
      <c r="AS830" s="187"/>
      <c r="AT830" s="187"/>
      <c r="AU830" s="187"/>
      <c r="AV830" s="187"/>
      <c r="AW830" s="187"/>
      <c r="AX830" s="187"/>
      <c r="AY830" s="187"/>
      <c r="AZ830" s="187"/>
      <c r="BA830" s="187"/>
      <c r="BB830" s="187"/>
      <c r="BC830" s="187"/>
      <c r="BD830" s="187"/>
      <c r="BE830" s="187"/>
      <c r="BF830" s="187"/>
      <c r="BG830" s="187"/>
      <c r="BH830" s="187"/>
      <c r="BI830" s="187"/>
      <c r="BJ830" s="187"/>
      <c r="BK830" s="187"/>
      <c r="BL830" s="187"/>
      <c r="BM830" s="187"/>
      <c r="BN830" s="187"/>
      <c r="BO830" s="187"/>
      <c r="BP830" s="187"/>
      <c r="BQ830" s="187"/>
      <c r="BR830" s="187"/>
      <c r="BS830" s="187"/>
      <c r="BT830" s="187"/>
      <c r="BU830" s="187"/>
      <c r="BV830" s="187"/>
      <c r="BW830" s="187"/>
      <c r="BX830" s="187"/>
      <c r="BY830" s="187"/>
      <c r="BZ830" s="187"/>
      <c r="CA830" s="187"/>
      <c r="CB830" s="187"/>
      <c r="CC830" s="187"/>
      <c r="CD830" s="187"/>
      <c r="CE830" s="187"/>
      <c r="CF830" s="187"/>
      <c r="CG830" s="187"/>
      <c r="CH830" s="187"/>
      <c r="CI830" s="187"/>
      <c r="CJ830" s="187"/>
      <c r="CK830" s="187"/>
      <c r="CL830" s="187"/>
      <c r="CM830" s="187"/>
      <c r="CN830" s="187"/>
      <c r="CO830" s="187"/>
      <c r="CP830" s="187"/>
      <c r="CQ830" s="187"/>
      <c r="CR830" s="187"/>
      <c r="CS830" s="187"/>
      <c r="CT830" s="187"/>
      <c r="CU830" s="187"/>
      <c r="CV830" s="187"/>
      <c r="CW830" s="187"/>
      <c r="CX830" s="187"/>
      <c r="CY830" s="187"/>
      <c r="CZ830" s="187"/>
      <c r="DA830" s="187"/>
      <c r="DB830" s="187"/>
      <c r="DC830" s="187"/>
      <c r="DD830" s="187"/>
      <c r="DE830" s="187"/>
      <c r="DF830" s="187"/>
      <c r="DG830" s="187"/>
      <c r="DH830" s="187"/>
      <c r="DI830" s="187"/>
      <c r="DJ830" s="187"/>
      <c r="DK830" s="187"/>
      <c r="DL830" s="187"/>
      <c r="DM830" s="187"/>
      <c r="DN830" s="187"/>
      <c r="DO830" s="187"/>
      <c r="DP830" s="187"/>
      <c r="DQ830" s="187"/>
      <c r="DR830" s="187"/>
      <c r="DS830" s="187"/>
      <c r="DT830" s="187"/>
      <c r="DU830" s="187"/>
      <c r="DV830" s="187"/>
      <c r="DW830" s="187"/>
      <c r="DX830" s="187"/>
      <c r="DY830" s="187"/>
      <c r="DZ830" s="187"/>
      <c r="EA830" s="187"/>
      <c r="EB830" s="187"/>
      <c r="EC830" s="187"/>
      <c r="ED830" s="187"/>
      <c r="EE830" s="187"/>
      <c r="EF830" s="187"/>
      <c r="EG830" s="187"/>
      <c r="EH830" s="187"/>
      <c r="EI830" s="187"/>
      <c r="EJ830" s="187"/>
      <c r="EK830" s="187"/>
      <c r="EL830" s="187"/>
      <c r="EM830" s="187"/>
      <c r="EN830" s="187"/>
      <c r="EO830" s="187"/>
      <c r="EP830" s="187"/>
      <c r="EQ830" s="187"/>
      <c r="ER830" s="187"/>
      <c r="ES830" s="187"/>
      <c r="ET830" s="187"/>
      <c r="EU830" s="187"/>
      <c r="EV830" s="187"/>
      <c r="EW830" s="187"/>
      <c r="EX830" s="187"/>
      <c r="EY830" s="187"/>
      <c r="EZ830" s="187"/>
      <c r="FA830" s="187"/>
      <c r="FB830" s="187"/>
      <c r="FC830" s="187"/>
      <c r="FD830" s="187"/>
      <c r="FE830" s="187"/>
      <c r="FF830" s="187"/>
      <c r="FG830" s="187"/>
      <c r="FH830" s="187"/>
      <c r="FI830" s="187"/>
      <c r="FJ830" s="187"/>
      <c r="FK830" s="187"/>
      <c r="FL830" s="187"/>
      <c r="FM830" s="187"/>
      <c r="FN830" s="187"/>
      <c r="FO830" s="187"/>
      <c r="FP830" s="187"/>
      <c r="FQ830" s="187"/>
      <c r="FR830" s="187"/>
      <c r="FS830" s="187"/>
      <c r="FT830" s="187"/>
      <c r="FU830" s="187"/>
      <c r="FV830" s="187"/>
      <c r="FW830" s="187"/>
      <c r="FX830" s="187"/>
      <c r="FY830" s="187"/>
      <c r="FZ830" s="187"/>
      <c r="GA830" s="187"/>
      <c r="GB830" s="187"/>
      <c r="GC830" s="187"/>
      <c r="GD830" s="187"/>
      <c r="GE830" s="187"/>
      <c r="GF830" s="187"/>
      <c r="GG830" s="187"/>
      <c r="GH830" s="187"/>
      <c r="GI830" s="187"/>
      <c r="GJ830" s="187"/>
      <c r="GK830" s="187"/>
      <c r="GL830" s="187"/>
      <c r="GM830" s="187"/>
      <c r="GN830" s="187"/>
      <c r="GO830" s="187"/>
      <c r="GP830" s="187"/>
      <c r="GQ830" s="187"/>
      <c r="GR830" s="187"/>
      <c r="GS830" s="187"/>
      <c r="GT830" s="187"/>
      <c r="GU830" s="187"/>
      <c r="GV830" s="187"/>
      <c r="GW830" s="187"/>
      <c r="GX830" s="187"/>
      <c r="GY830" s="187"/>
      <c r="GZ830" s="187"/>
      <c r="HA830" s="187"/>
      <c r="HB830" s="187"/>
      <c r="HC830" s="187"/>
      <c r="HD830" s="187"/>
      <c r="HE830" s="187"/>
      <c r="HF830" s="187"/>
      <c r="HG830" s="187"/>
      <c r="HH830" s="187"/>
      <c r="HI830" s="187"/>
      <c r="HJ830" s="187"/>
      <c r="HK830" s="187"/>
      <c r="HL830" s="187"/>
      <c r="HM830" s="187"/>
      <c r="HN830" s="187"/>
      <c r="HO830" s="187"/>
      <c r="HP830" s="187"/>
      <c r="HQ830" s="187"/>
      <c r="HR830" s="187"/>
      <c r="HS830" s="187"/>
      <c r="HT830" s="187"/>
      <c r="HU830" s="187"/>
      <c r="HV830" s="187"/>
      <c r="HW830" s="187"/>
      <c r="HX830" s="187"/>
      <c r="HY830" s="187"/>
      <c r="HZ830" s="187"/>
      <c r="IA830" s="187"/>
      <c r="IB830" s="187"/>
    </row>
    <row r="831" spans="1:236" ht="13.15" customHeight="1">
      <c r="A831" s="412"/>
      <c r="C831" s="446"/>
      <c r="D831" s="193"/>
      <c r="E831" s="187"/>
      <c r="F831" s="187"/>
      <c r="G831" s="187"/>
      <c r="H831" s="187"/>
      <c r="I831" s="187"/>
      <c r="J831" s="187"/>
      <c r="K831" s="187"/>
      <c r="L831" s="187"/>
      <c r="M831" s="447"/>
      <c r="AA831" s="187"/>
      <c r="AB831" s="187"/>
      <c r="AC831" s="187"/>
      <c r="AD831" s="187"/>
      <c r="AE831" s="187"/>
      <c r="AF831" s="187"/>
      <c r="AG831" s="187"/>
      <c r="AH831" s="187"/>
      <c r="AI831" s="187"/>
      <c r="AJ831" s="187"/>
      <c r="AK831" s="187"/>
      <c r="AL831" s="187"/>
      <c r="AM831" s="187"/>
      <c r="AN831" s="187"/>
      <c r="AO831" s="187"/>
      <c r="AP831" s="187"/>
      <c r="AQ831" s="187"/>
      <c r="AR831" s="187"/>
      <c r="AS831" s="187"/>
      <c r="AT831" s="187"/>
      <c r="AU831" s="187"/>
      <c r="AV831" s="187"/>
      <c r="AW831" s="187"/>
      <c r="AX831" s="187"/>
      <c r="AY831" s="187"/>
      <c r="AZ831" s="187"/>
      <c r="BA831" s="187"/>
      <c r="BB831" s="187"/>
      <c r="BC831" s="187"/>
      <c r="BD831" s="187"/>
      <c r="BE831" s="187"/>
      <c r="BF831" s="187"/>
      <c r="BG831" s="187"/>
      <c r="BH831" s="187"/>
      <c r="BI831" s="187"/>
      <c r="BJ831" s="187"/>
      <c r="BK831" s="187"/>
      <c r="BL831" s="187"/>
      <c r="BM831" s="187"/>
      <c r="BN831" s="187"/>
      <c r="BO831" s="187"/>
      <c r="BP831" s="187"/>
      <c r="BQ831" s="187"/>
      <c r="BR831" s="187"/>
      <c r="BS831" s="187"/>
      <c r="BT831" s="187"/>
      <c r="BU831" s="187"/>
      <c r="BV831" s="187"/>
      <c r="BW831" s="187"/>
      <c r="BX831" s="187"/>
      <c r="BY831" s="187"/>
      <c r="BZ831" s="187"/>
      <c r="CA831" s="187"/>
      <c r="CB831" s="187"/>
      <c r="CC831" s="187"/>
      <c r="CD831" s="187"/>
      <c r="CE831" s="187"/>
      <c r="CF831" s="187"/>
      <c r="CG831" s="187"/>
      <c r="CH831" s="187"/>
      <c r="CI831" s="187"/>
      <c r="CJ831" s="187"/>
      <c r="CK831" s="187"/>
      <c r="CL831" s="187"/>
      <c r="CM831" s="187"/>
      <c r="CN831" s="187"/>
      <c r="CO831" s="187"/>
      <c r="CP831" s="187"/>
      <c r="CQ831" s="187"/>
      <c r="CR831" s="187"/>
      <c r="CS831" s="187"/>
      <c r="CT831" s="187"/>
      <c r="CU831" s="187"/>
      <c r="CV831" s="187"/>
      <c r="CW831" s="187"/>
      <c r="CX831" s="187"/>
      <c r="CY831" s="187"/>
      <c r="CZ831" s="187"/>
      <c r="DA831" s="187"/>
      <c r="DB831" s="187"/>
      <c r="DC831" s="187"/>
      <c r="DD831" s="187"/>
      <c r="DE831" s="187"/>
      <c r="DF831" s="187"/>
      <c r="DG831" s="187"/>
      <c r="DH831" s="187"/>
      <c r="DI831" s="187"/>
      <c r="DJ831" s="187"/>
      <c r="DK831" s="187"/>
      <c r="DL831" s="187"/>
      <c r="DM831" s="187"/>
      <c r="DN831" s="187"/>
      <c r="DO831" s="187"/>
      <c r="DP831" s="187"/>
      <c r="DQ831" s="187"/>
      <c r="DR831" s="187"/>
      <c r="DS831" s="187"/>
      <c r="DT831" s="187"/>
      <c r="DU831" s="187"/>
      <c r="DV831" s="187"/>
      <c r="DW831" s="187"/>
      <c r="DX831" s="187"/>
      <c r="DY831" s="187"/>
      <c r="DZ831" s="187"/>
      <c r="EA831" s="187"/>
      <c r="EB831" s="187"/>
      <c r="EC831" s="187"/>
      <c r="ED831" s="187"/>
      <c r="EE831" s="187"/>
      <c r="EF831" s="187"/>
      <c r="EG831" s="187"/>
      <c r="EH831" s="187"/>
      <c r="EI831" s="187"/>
      <c r="EJ831" s="187"/>
      <c r="EK831" s="187"/>
      <c r="EL831" s="187"/>
      <c r="EM831" s="187"/>
      <c r="EN831" s="187"/>
      <c r="EO831" s="187"/>
      <c r="EP831" s="187"/>
      <c r="EQ831" s="187"/>
      <c r="ER831" s="187"/>
      <c r="ES831" s="187"/>
      <c r="ET831" s="187"/>
      <c r="EU831" s="187"/>
      <c r="EV831" s="187"/>
      <c r="EW831" s="187"/>
      <c r="EX831" s="187"/>
      <c r="EY831" s="187"/>
      <c r="EZ831" s="187"/>
      <c r="FA831" s="187"/>
      <c r="FB831" s="187"/>
      <c r="FC831" s="187"/>
      <c r="FD831" s="187"/>
      <c r="FE831" s="187"/>
      <c r="FF831" s="187"/>
      <c r="FG831" s="187"/>
      <c r="FH831" s="187"/>
      <c r="FI831" s="187"/>
      <c r="FJ831" s="187"/>
      <c r="FK831" s="187"/>
      <c r="FL831" s="187"/>
      <c r="FM831" s="187"/>
      <c r="FN831" s="187"/>
      <c r="FO831" s="187"/>
      <c r="FP831" s="187"/>
      <c r="FQ831" s="187"/>
      <c r="FR831" s="187"/>
      <c r="FS831" s="187"/>
      <c r="FT831" s="187"/>
      <c r="FU831" s="187"/>
      <c r="FV831" s="187"/>
      <c r="FW831" s="187"/>
      <c r="FX831" s="187"/>
      <c r="FY831" s="187"/>
      <c r="FZ831" s="187"/>
      <c r="GA831" s="187"/>
      <c r="GB831" s="187"/>
      <c r="GC831" s="187"/>
      <c r="GD831" s="187"/>
      <c r="GE831" s="187"/>
      <c r="GF831" s="187"/>
      <c r="GG831" s="187"/>
      <c r="GH831" s="187"/>
      <c r="GI831" s="187"/>
      <c r="GJ831" s="187"/>
      <c r="GK831" s="187"/>
      <c r="GL831" s="187"/>
      <c r="GM831" s="187"/>
      <c r="GN831" s="187"/>
      <c r="GO831" s="187"/>
      <c r="GP831" s="187"/>
      <c r="GQ831" s="187"/>
      <c r="GR831" s="187"/>
      <c r="GS831" s="187"/>
      <c r="GT831" s="187"/>
      <c r="GU831" s="187"/>
      <c r="GV831" s="187"/>
      <c r="GW831" s="187"/>
      <c r="GX831" s="187"/>
      <c r="GY831" s="187"/>
      <c r="GZ831" s="187"/>
      <c r="HA831" s="187"/>
      <c r="HB831" s="187"/>
      <c r="HC831" s="187"/>
      <c r="HD831" s="187"/>
      <c r="HE831" s="187"/>
      <c r="HF831" s="187"/>
      <c r="HG831" s="187"/>
      <c r="HH831" s="187"/>
      <c r="HI831" s="187"/>
      <c r="HJ831" s="187"/>
      <c r="HK831" s="187"/>
      <c r="HL831" s="187"/>
      <c r="HM831" s="187"/>
      <c r="HN831" s="187"/>
      <c r="HO831" s="187"/>
      <c r="HP831" s="187"/>
      <c r="HQ831" s="187"/>
      <c r="HR831" s="187"/>
      <c r="HS831" s="187"/>
      <c r="HT831" s="187"/>
      <c r="HU831" s="187"/>
      <c r="HV831" s="187"/>
      <c r="HW831" s="187"/>
      <c r="HX831" s="187"/>
      <c r="HY831" s="187"/>
      <c r="HZ831" s="187"/>
      <c r="IA831" s="187"/>
      <c r="IB831" s="187"/>
    </row>
    <row r="832" spans="1:236" ht="13.15" customHeight="1">
      <c r="A832" s="412"/>
      <c r="C832" s="446"/>
      <c r="D832" s="193"/>
      <c r="E832" s="187"/>
      <c r="F832" s="187"/>
      <c r="G832" s="187"/>
      <c r="H832" s="187"/>
      <c r="I832" s="187"/>
      <c r="J832" s="187"/>
      <c r="K832" s="187"/>
      <c r="L832" s="187"/>
      <c r="M832" s="447"/>
      <c r="AA832" s="187"/>
      <c r="AB832" s="187"/>
      <c r="AC832" s="187"/>
      <c r="AD832" s="187"/>
      <c r="AE832" s="187"/>
      <c r="AF832" s="187"/>
      <c r="AG832" s="187"/>
      <c r="AH832" s="187"/>
      <c r="AI832" s="187"/>
      <c r="AJ832" s="187"/>
      <c r="AK832" s="187"/>
      <c r="AL832" s="187"/>
      <c r="AM832" s="187"/>
      <c r="AN832" s="187"/>
      <c r="AO832" s="187"/>
      <c r="AP832" s="187"/>
      <c r="AQ832" s="187"/>
      <c r="AR832" s="187"/>
      <c r="AS832" s="187"/>
      <c r="AT832" s="187"/>
      <c r="AU832" s="187"/>
      <c r="AV832" s="187"/>
      <c r="AW832" s="187"/>
      <c r="AX832" s="187"/>
      <c r="AY832" s="187"/>
      <c r="AZ832" s="187"/>
      <c r="BA832" s="187"/>
      <c r="BB832" s="187"/>
      <c r="BC832" s="187"/>
      <c r="BD832" s="187"/>
      <c r="BE832" s="187"/>
      <c r="BF832" s="187"/>
      <c r="BG832" s="187"/>
      <c r="BH832" s="187"/>
      <c r="BI832" s="187"/>
      <c r="BJ832" s="187"/>
      <c r="BK832" s="187"/>
      <c r="BL832" s="187"/>
      <c r="BM832" s="187"/>
      <c r="BN832" s="187"/>
      <c r="BO832" s="187"/>
      <c r="BP832" s="187"/>
      <c r="BQ832" s="187"/>
      <c r="BR832" s="187"/>
      <c r="BS832" s="187"/>
      <c r="BT832" s="187"/>
      <c r="BU832" s="187"/>
      <c r="BV832" s="187"/>
      <c r="BW832" s="187"/>
      <c r="BX832" s="187"/>
      <c r="BY832" s="187"/>
      <c r="BZ832" s="187"/>
      <c r="CA832" s="187"/>
      <c r="CB832" s="187"/>
      <c r="CC832" s="187"/>
      <c r="CD832" s="187"/>
      <c r="CE832" s="187"/>
      <c r="CF832" s="187"/>
      <c r="CG832" s="187"/>
      <c r="CH832" s="187"/>
      <c r="CI832" s="187"/>
      <c r="CJ832" s="187"/>
      <c r="CK832" s="187"/>
      <c r="CL832" s="187"/>
      <c r="CM832" s="187"/>
      <c r="CN832" s="187"/>
      <c r="CO832" s="187"/>
      <c r="CP832" s="187"/>
      <c r="CQ832" s="187"/>
      <c r="CR832" s="187"/>
      <c r="CS832" s="187"/>
      <c r="CT832" s="187"/>
      <c r="CU832" s="187"/>
      <c r="CV832" s="187"/>
      <c r="CW832" s="187"/>
      <c r="CX832" s="187"/>
      <c r="CY832" s="187"/>
      <c r="CZ832" s="187"/>
      <c r="DA832" s="187"/>
      <c r="DB832" s="187"/>
      <c r="DC832" s="187"/>
      <c r="DD832" s="187"/>
      <c r="DE832" s="187"/>
      <c r="DF832" s="187"/>
      <c r="DG832" s="187"/>
      <c r="DH832" s="187"/>
      <c r="DI832" s="187"/>
      <c r="DJ832" s="187"/>
      <c r="DK832" s="187"/>
      <c r="DL832" s="187"/>
      <c r="DM832" s="187"/>
      <c r="DN832" s="187"/>
      <c r="DO832" s="187"/>
      <c r="DP832" s="187"/>
      <c r="DQ832" s="187"/>
      <c r="DR832" s="187"/>
      <c r="DS832" s="187"/>
      <c r="DT832" s="187"/>
      <c r="DU832" s="187"/>
      <c r="DV832" s="187"/>
      <c r="DW832" s="187"/>
      <c r="DX832" s="187"/>
      <c r="DY832" s="187"/>
      <c r="DZ832" s="187"/>
      <c r="EA832" s="187"/>
      <c r="EB832" s="187"/>
      <c r="EC832" s="187"/>
      <c r="ED832" s="187"/>
      <c r="EE832" s="187"/>
      <c r="EF832" s="187"/>
      <c r="EG832" s="187"/>
      <c r="EH832" s="187"/>
      <c r="EI832" s="187"/>
      <c r="EJ832" s="187"/>
      <c r="EK832" s="187"/>
      <c r="EL832" s="187"/>
      <c r="EM832" s="187"/>
      <c r="EN832" s="187"/>
      <c r="EO832" s="187"/>
      <c r="EP832" s="187"/>
      <c r="EQ832" s="187"/>
      <c r="ER832" s="187"/>
      <c r="ES832" s="187"/>
      <c r="ET832" s="187"/>
      <c r="EU832" s="187"/>
      <c r="EV832" s="187"/>
      <c r="EW832" s="187"/>
      <c r="EX832" s="187"/>
      <c r="EY832" s="187"/>
      <c r="EZ832" s="187"/>
      <c r="FA832" s="187"/>
      <c r="FB832" s="187"/>
      <c r="FC832" s="187"/>
      <c r="FD832" s="187"/>
      <c r="FE832" s="187"/>
      <c r="FF832" s="187"/>
      <c r="FG832" s="187"/>
      <c r="FH832" s="187"/>
      <c r="FI832" s="187"/>
      <c r="FJ832" s="187"/>
      <c r="FK832" s="187"/>
      <c r="FL832" s="187"/>
      <c r="FM832" s="187"/>
      <c r="FN832" s="187"/>
      <c r="FO832" s="187"/>
      <c r="FP832" s="187"/>
      <c r="FQ832" s="187"/>
      <c r="FR832" s="187"/>
      <c r="FS832" s="187"/>
      <c r="FT832" s="187"/>
      <c r="FU832" s="187"/>
      <c r="FV832" s="187"/>
      <c r="FW832" s="187"/>
      <c r="FX832" s="187"/>
      <c r="FY832" s="187"/>
      <c r="FZ832" s="187"/>
      <c r="GA832" s="187"/>
      <c r="GB832" s="187"/>
      <c r="GC832" s="187"/>
      <c r="GD832" s="187"/>
      <c r="GE832" s="187"/>
      <c r="GF832" s="187"/>
      <c r="GG832" s="187"/>
      <c r="GH832" s="187"/>
      <c r="GI832" s="187"/>
      <c r="GJ832" s="187"/>
      <c r="GK832" s="187"/>
      <c r="GL832" s="187"/>
      <c r="GM832" s="187"/>
      <c r="GN832" s="187"/>
      <c r="GO832" s="187"/>
      <c r="GP832" s="187"/>
      <c r="GQ832" s="187"/>
      <c r="GR832" s="187"/>
      <c r="GS832" s="187"/>
      <c r="GT832" s="187"/>
      <c r="GU832" s="187"/>
      <c r="GV832" s="187"/>
      <c r="GW832" s="187"/>
      <c r="GX832" s="187"/>
      <c r="GY832" s="187"/>
      <c r="GZ832" s="187"/>
      <c r="HA832" s="187"/>
      <c r="HB832" s="187"/>
      <c r="HC832" s="187"/>
      <c r="HD832" s="187"/>
      <c r="HE832" s="187"/>
      <c r="HF832" s="187"/>
      <c r="HG832" s="187"/>
      <c r="HH832" s="187"/>
      <c r="HI832" s="187"/>
      <c r="HJ832" s="187"/>
      <c r="HK832" s="187"/>
      <c r="HL832" s="187"/>
      <c r="HM832" s="187"/>
      <c r="HN832" s="187"/>
      <c r="HO832" s="187"/>
      <c r="HP832" s="187"/>
      <c r="HQ832" s="187"/>
      <c r="HR832" s="187"/>
      <c r="HS832" s="187"/>
      <c r="HT832" s="187"/>
      <c r="HU832" s="187"/>
      <c r="HV832" s="187"/>
      <c r="HW832" s="187"/>
      <c r="HX832" s="187"/>
      <c r="HY832" s="187"/>
      <c r="HZ832" s="187"/>
      <c r="IA832" s="187"/>
      <c r="IB832" s="187"/>
    </row>
    <row r="833" spans="1:236" ht="13.15" customHeight="1">
      <c r="A833" s="412"/>
      <c r="C833" s="446"/>
      <c r="D833" s="193"/>
      <c r="E833" s="187"/>
      <c r="F833" s="187"/>
      <c r="G833" s="187"/>
      <c r="H833" s="187"/>
      <c r="I833" s="187"/>
      <c r="J833" s="187"/>
      <c r="K833" s="187"/>
      <c r="L833" s="187"/>
      <c r="M833" s="447"/>
      <c r="AA833" s="187"/>
      <c r="AB833" s="187"/>
      <c r="AC833" s="187"/>
      <c r="AD833" s="187"/>
      <c r="AE833" s="187"/>
      <c r="AF833" s="187"/>
      <c r="AG833" s="187"/>
      <c r="AH833" s="187"/>
      <c r="AI833" s="187"/>
      <c r="AJ833" s="187"/>
      <c r="AK833" s="187"/>
      <c r="AL833" s="187"/>
      <c r="AM833" s="187"/>
      <c r="AN833" s="187"/>
      <c r="AO833" s="187"/>
      <c r="AP833" s="187"/>
      <c r="AQ833" s="187"/>
      <c r="AR833" s="187"/>
      <c r="AS833" s="187"/>
      <c r="AT833" s="187"/>
      <c r="AU833" s="187"/>
      <c r="AV833" s="187"/>
      <c r="AW833" s="187"/>
      <c r="AX833" s="187"/>
      <c r="AY833" s="187"/>
      <c r="AZ833" s="187"/>
      <c r="BA833" s="187"/>
      <c r="BB833" s="187"/>
      <c r="BC833" s="187"/>
      <c r="BD833" s="187"/>
      <c r="BE833" s="187"/>
      <c r="BF833" s="187"/>
      <c r="BG833" s="187"/>
      <c r="BH833" s="187"/>
      <c r="BI833" s="187"/>
      <c r="BJ833" s="187"/>
      <c r="BK833" s="187"/>
      <c r="BL833" s="187"/>
      <c r="BM833" s="187"/>
      <c r="BN833" s="187"/>
      <c r="BO833" s="187"/>
      <c r="BP833" s="187"/>
      <c r="BQ833" s="187"/>
      <c r="BR833" s="187"/>
      <c r="BS833" s="187"/>
      <c r="BT833" s="187"/>
      <c r="BU833" s="187"/>
      <c r="BV833" s="187"/>
      <c r="BW833" s="187"/>
      <c r="BX833" s="187"/>
      <c r="BY833" s="187"/>
      <c r="BZ833" s="187"/>
      <c r="CA833" s="187"/>
      <c r="CB833" s="187"/>
      <c r="CC833" s="187"/>
      <c r="CD833" s="187"/>
      <c r="CE833" s="187"/>
      <c r="CF833" s="187"/>
      <c r="CG833" s="187"/>
      <c r="CH833" s="187"/>
      <c r="CI833" s="187"/>
      <c r="CJ833" s="187"/>
      <c r="CK833" s="187"/>
      <c r="CL833" s="187"/>
      <c r="CM833" s="187"/>
      <c r="CN833" s="187"/>
      <c r="CO833" s="187"/>
      <c r="CP833" s="187"/>
      <c r="CQ833" s="187"/>
      <c r="CR833" s="187"/>
      <c r="CS833" s="187"/>
      <c r="CT833" s="187"/>
      <c r="CU833" s="187"/>
      <c r="CV833" s="187"/>
      <c r="CW833" s="187"/>
      <c r="CX833" s="187"/>
      <c r="CY833" s="187"/>
      <c r="CZ833" s="187"/>
      <c r="DA833" s="187"/>
      <c r="DB833" s="187"/>
      <c r="DC833" s="187"/>
      <c r="DD833" s="187"/>
      <c r="DE833" s="187"/>
      <c r="DF833" s="187"/>
      <c r="DG833" s="187"/>
      <c r="DH833" s="187"/>
      <c r="DI833" s="187"/>
      <c r="DJ833" s="187"/>
      <c r="DK833" s="187"/>
      <c r="DL833" s="187"/>
      <c r="DM833" s="187"/>
      <c r="DN833" s="187"/>
      <c r="DO833" s="187"/>
      <c r="DP833" s="187"/>
      <c r="DQ833" s="187"/>
      <c r="DR833" s="187"/>
      <c r="DS833" s="187"/>
      <c r="DT833" s="187"/>
      <c r="DU833" s="187"/>
      <c r="DV833" s="187"/>
      <c r="DW833" s="187"/>
      <c r="DX833" s="187"/>
      <c r="DY833" s="187"/>
      <c r="DZ833" s="187"/>
      <c r="EA833" s="187"/>
      <c r="EB833" s="187"/>
      <c r="EC833" s="187"/>
      <c r="ED833" s="187"/>
      <c r="EE833" s="187"/>
      <c r="EF833" s="187"/>
      <c r="EG833" s="187"/>
      <c r="EH833" s="187"/>
      <c r="EI833" s="187"/>
      <c r="EJ833" s="187"/>
      <c r="EK833" s="187"/>
      <c r="EL833" s="187"/>
      <c r="EM833" s="187"/>
      <c r="EN833" s="187"/>
      <c r="EO833" s="187"/>
      <c r="EP833" s="187"/>
      <c r="EQ833" s="187"/>
      <c r="ER833" s="187"/>
      <c r="ES833" s="187"/>
      <c r="ET833" s="187"/>
      <c r="EU833" s="187"/>
      <c r="EV833" s="187"/>
      <c r="EW833" s="187"/>
      <c r="EX833" s="187"/>
      <c r="EY833" s="187"/>
      <c r="EZ833" s="187"/>
      <c r="FA833" s="187"/>
      <c r="FB833" s="187"/>
      <c r="FC833" s="187"/>
      <c r="FD833" s="187"/>
      <c r="FE833" s="187"/>
      <c r="FF833" s="187"/>
      <c r="FG833" s="187"/>
      <c r="FH833" s="187"/>
      <c r="FI833" s="187"/>
      <c r="FJ833" s="187"/>
      <c r="FK833" s="187"/>
      <c r="FL833" s="187"/>
      <c r="FM833" s="187"/>
      <c r="FN833" s="187"/>
      <c r="FO833" s="187"/>
      <c r="FP833" s="187"/>
      <c r="FQ833" s="187"/>
      <c r="FR833" s="187"/>
      <c r="FS833" s="187"/>
      <c r="FT833" s="187"/>
      <c r="FU833" s="187"/>
      <c r="FV833" s="187"/>
      <c r="FW833" s="187"/>
      <c r="FX833" s="187"/>
      <c r="FY833" s="187"/>
      <c r="FZ833" s="187"/>
      <c r="GA833" s="187"/>
      <c r="GB833" s="187"/>
      <c r="GC833" s="187"/>
      <c r="GD833" s="187"/>
      <c r="GE833" s="187"/>
      <c r="GF833" s="187"/>
      <c r="GG833" s="187"/>
      <c r="GH833" s="187"/>
      <c r="GI833" s="187"/>
      <c r="GJ833" s="187"/>
      <c r="GK833" s="187"/>
      <c r="GL833" s="187"/>
      <c r="GM833" s="187"/>
      <c r="GN833" s="187"/>
      <c r="GO833" s="187"/>
      <c r="GP833" s="187"/>
      <c r="GQ833" s="187"/>
      <c r="GR833" s="187"/>
      <c r="GS833" s="187"/>
      <c r="GT833" s="187"/>
      <c r="GU833" s="187"/>
      <c r="GV833" s="187"/>
      <c r="GW833" s="187"/>
      <c r="GX833" s="187"/>
      <c r="GY833" s="187"/>
      <c r="GZ833" s="187"/>
      <c r="HA833" s="187"/>
      <c r="HB833" s="187"/>
      <c r="HC833" s="187"/>
      <c r="HD833" s="187"/>
      <c r="HE833" s="187"/>
      <c r="HF833" s="187"/>
      <c r="HG833" s="187"/>
      <c r="HH833" s="187"/>
      <c r="HI833" s="187"/>
      <c r="HJ833" s="187"/>
      <c r="HK833" s="187"/>
      <c r="HL833" s="187"/>
      <c r="HM833" s="187"/>
      <c r="HN833" s="187"/>
      <c r="HO833" s="187"/>
      <c r="HP833" s="187"/>
      <c r="HQ833" s="187"/>
      <c r="HR833" s="187"/>
      <c r="HS833" s="187"/>
      <c r="HT833" s="187"/>
      <c r="HU833" s="187"/>
      <c r="HV833" s="187"/>
      <c r="HW833" s="187"/>
      <c r="HX833" s="187"/>
      <c r="HY833" s="187"/>
      <c r="HZ833" s="187"/>
      <c r="IA833" s="187"/>
      <c r="IB833" s="187"/>
    </row>
    <row r="834" spans="1:236" ht="13.15" customHeight="1">
      <c r="A834" s="412"/>
      <c r="C834" s="446"/>
      <c r="D834" s="193"/>
      <c r="E834" s="187"/>
      <c r="F834" s="187"/>
      <c r="G834" s="187"/>
      <c r="H834" s="187"/>
      <c r="I834" s="187"/>
      <c r="J834" s="187"/>
      <c r="K834" s="187"/>
      <c r="L834" s="187"/>
      <c r="M834" s="447"/>
      <c r="AA834" s="187"/>
      <c r="AB834" s="187"/>
      <c r="AC834" s="187"/>
      <c r="AD834" s="187"/>
      <c r="AE834" s="187"/>
      <c r="AF834" s="187"/>
      <c r="AG834" s="187"/>
      <c r="AH834" s="187"/>
      <c r="AI834" s="187"/>
      <c r="AJ834" s="187"/>
      <c r="AK834" s="187"/>
      <c r="AL834" s="187"/>
      <c r="AM834" s="187"/>
      <c r="AN834" s="187"/>
      <c r="AO834" s="187"/>
      <c r="AP834" s="187"/>
      <c r="AQ834" s="187"/>
      <c r="AR834" s="187"/>
      <c r="AS834" s="187"/>
      <c r="AT834" s="187"/>
      <c r="AU834" s="187"/>
      <c r="AV834" s="187"/>
      <c r="AW834" s="187"/>
      <c r="AX834" s="187"/>
      <c r="AY834" s="187"/>
      <c r="AZ834" s="187"/>
      <c r="BA834" s="187"/>
      <c r="BB834" s="187"/>
      <c r="BC834" s="187"/>
      <c r="BD834" s="187"/>
      <c r="BE834" s="187"/>
      <c r="BF834" s="187"/>
      <c r="BG834" s="187"/>
      <c r="BH834" s="187"/>
      <c r="BI834" s="187"/>
      <c r="BJ834" s="187"/>
      <c r="BK834" s="187"/>
      <c r="BL834" s="187"/>
      <c r="BM834" s="187"/>
      <c r="BN834" s="187"/>
      <c r="BO834" s="187"/>
      <c r="BP834" s="187"/>
      <c r="BQ834" s="187"/>
      <c r="BR834" s="187"/>
      <c r="BS834" s="187"/>
      <c r="BT834" s="187"/>
      <c r="BU834" s="187"/>
      <c r="BV834" s="187"/>
      <c r="BW834" s="187"/>
      <c r="BX834" s="187"/>
      <c r="BY834" s="187"/>
      <c r="BZ834" s="187"/>
      <c r="CA834" s="187"/>
      <c r="CB834" s="187"/>
      <c r="CC834" s="187"/>
      <c r="CD834" s="187"/>
      <c r="CE834" s="187"/>
      <c r="CF834" s="187"/>
      <c r="CG834" s="187"/>
      <c r="CH834" s="187"/>
      <c r="CI834" s="187"/>
      <c r="CJ834" s="187"/>
      <c r="CK834" s="187"/>
      <c r="CL834" s="187"/>
      <c r="CM834" s="187"/>
      <c r="CN834" s="187"/>
      <c r="CO834" s="187"/>
      <c r="CP834" s="187"/>
      <c r="CQ834" s="187"/>
      <c r="CR834" s="187"/>
      <c r="CS834" s="187"/>
      <c r="CT834" s="187"/>
      <c r="CU834" s="187"/>
      <c r="CV834" s="187"/>
      <c r="CW834" s="187"/>
      <c r="CX834" s="187"/>
      <c r="CY834" s="187"/>
      <c r="CZ834" s="187"/>
      <c r="DA834" s="187"/>
      <c r="DB834" s="187"/>
      <c r="DC834" s="187"/>
      <c r="DD834" s="187"/>
      <c r="DE834" s="187"/>
      <c r="DF834" s="187"/>
      <c r="DG834" s="187"/>
      <c r="DH834" s="187"/>
      <c r="DI834" s="187"/>
      <c r="DJ834" s="187"/>
      <c r="DK834" s="187"/>
      <c r="DL834" s="187"/>
      <c r="DM834" s="187"/>
      <c r="DN834" s="187"/>
      <c r="DO834" s="187"/>
      <c r="DP834" s="187"/>
      <c r="DQ834" s="187"/>
      <c r="DR834" s="187"/>
      <c r="DS834" s="187"/>
      <c r="DT834" s="187"/>
      <c r="DU834" s="187"/>
      <c r="DV834" s="187"/>
      <c r="DW834" s="187"/>
      <c r="DX834" s="187"/>
      <c r="DY834" s="187"/>
      <c r="DZ834" s="187"/>
      <c r="EA834" s="187"/>
      <c r="EB834" s="187"/>
      <c r="EC834" s="187"/>
      <c r="ED834" s="187"/>
      <c r="EE834" s="187"/>
      <c r="EF834" s="187"/>
      <c r="EG834" s="187"/>
      <c r="EH834" s="187"/>
      <c r="EI834" s="187"/>
      <c r="EJ834" s="187"/>
      <c r="EK834" s="187"/>
      <c r="EL834" s="187"/>
      <c r="EM834" s="187"/>
      <c r="EN834" s="187"/>
      <c r="EO834" s="187"/>
      <c r="EP834" s="187"/>
      <c r="EQ834" s="187"/>
      <c r="ER834" s="187"/>
      <c r="ES834" s="187"/>
      <c r="ET834" s="187"/>
      <c r="EU834" s="187"/>
      <c r="EV834" s="187"/>
      <c r="EW834" s="187"/>
      <c r="EX834" s="187"/>
      <c r="EY834" s="187"/>
      <c r="EZ834" s="187"/>
      <c r="FA834" s="187"/>
      <c r="FB834" s="187"/>
      <c r="FC834" s="187"/>
      <c r="FD834" s="187"/>
      <c r="FE834" s="187"/>
      <c r="FF834" s="187"/>
      <c r="FG834" s="187"/>
      <c r="FH834" s="187"/>
      <c r="FI834" s="187"/>
      <c r="FJ834" s="187"/>
      <c r="FK834" s="187"/>
      <c r="FL834" s="187"/>
      <c r="FM834" s="187"/>
      <c r="FN834" s="187"/>
      <c r="FO834" s="187"/>
      <c r="FP834" s="187"/>
      <c r="FQ834" s="187"/>
      <c r="FR834" s="187"/>
      <c r="FS834" s="187"/>
      <c r="FT834" s="187"/>
      <c r="FU834" s="187"/>
      <c r="FV834" s="187"/>
      <c r="FW834" s="187"/>
      <c r="FX834" s="187"/>
      <c r="FY834" s="187"/>
      <c r="FZ834" s="187"/>
      <c r="GA834" s="187"/>
      <c r="GB834" s="187"/>
      <c r="GC834" s="187"/>
      <c r="GD834" s="187"/>
      <c r="GE834" s="187"/>
      <c r="GF834" s="187"/>
      <c r="GG834" s="187"/>
      <c r="GH834" s="187"/>
      <c r="GI834" s="187"/>
      <c r="GJ834" s="187"/>
      <c r="GK834" s="187"/>
      <c r="GL834" s="187"/>
      <c r="GM834" s="187"/>
      <c r="GN834" s="187"/>
      <c r="GO834" s="187"/>
      <c r="GP834" s="187"/>
      <c r="GQ834" s="187"/>
      <c r="GR834" s="187"/>
      <c r="GS834" s="187"/>
      <c r="GT834" s="187"/>
      <c r="GU834" s="187"/>
      <c r="GV834" s="187"/>
      <c r="GW834" s="187"/>
      <c r="GX834" s="187"/>
      <c r="GY834" s="187"/>
      <c r="GZ834" s="187"/>
      <c r="HA834" s="187"/>
      <c r="HB834" s="187"/>
      <c r="HC834" s="187"/>
      <c r="HD834" s="187"/>
      <c r="HE834" s="187"/>
      <c r="HF834" s="187"/>
      <c r="HG834" s="187"/>
      <c r="HH834" s="187"/>
      <c r="HI834" s="187"/>
      <c r="HJ834" s="187"/>
      <c r="HK834" s="187"/>
      <c r="HL834" s="187"/>
      <c r="HM834" s="187"/>
      <c r="HN834" s="187"/>
      <c r="HO834" s="187"/>
      <c r="HP834" s="187"/>
      <c r="HQ834" s="187"/>
      <c r="HR834" s="187"/>
      <c r="HS834" s="187"/>
      <c r="HT834" s="187"/>
      <c r="HU834" s="187"/>
      <c r="HV834" s="187"/>
      <c r="HW834" s="187"/>
      <c r="HX834" s="187"/>
      <c r="HY834" s="187"/>
      <c r="HZ834" s="187"/>
      <c r="IA834" s="187"/>
      <c r="IB834" s="187"/>
    </row>
    <row r="835" spans="1:236" ht="13.15" customHeight="1">
      <c r="A835" s="412"/>
      <c r="C835" s="446"/>
      <c r="D835" s="193"/>
      <c r="E835" s="187"/>
      <c r="F835" s="187"/>
      <c r="G835" s="187"/>
      <c r="H835" s="187"/>
      <c r="I835" s="187"/>
      <c r="J835" s="187"/>
      <c r="K835" s="187"/>
      <c r="L835" s="187"/>
      <c r="M835" s="447"/>
      <c r="AA835" s="187"/>
      <c r="AB835" s="187"/>
      <c r="AC835" s="187"/>
      <c r="AD835" s="187"/>
      <c r="AE835" s="187"/>
      <c r="AF835" s="187"/>
      <c r="AG835" s="187"/>
      <c r="AH835" s="187"/>
      <c r="AI835" s="187"/>
      <c r="AJ835" s="187"/>
      <c r="AK835" s="187"/>
      <c r="AL835" s="187"/>
      <c r="AM835" s="187"/>
      <c r="AN835" s="187"/>
      <c r="AO835" s="187"/>
      <c r="AP835" s="187"/>
      <c r="AQ835" s="187"/>
      <c r="AR835" s="187"/>
      <c r="AS835" s="187"/>
      <c r="AT835" s="187"/>
      <c r="AU835" s="187"/>
      <c r="AV835" s="187"/>
      <c r="AW835" s="187"/>
      <c r="AX835" s="187"/>
      <c r="AY835" s="187"/>
      <c r="AZ835" s="187"/>
      <c r="BA835" s="187"/>
      <c r="BB835" s="187"/>
      <c r="BC835" s="187"/>
      <c r="BD835" s="187"/>
      <c r="BE835" s="187"/>
      <c r="BF835" s="187"/>
      <c r="BG835" s="187"/>
      <c r="BH835" s="187"/>
      <c r="BI835" s="187"/>
      <c r="BJ835" s="187"/>
      <c r="BK835" s="187"/>
      <c r="BL835" s="187"/>
      <c r="BM835" s="187"/>
      <c r="BN835" s="187"/>
      <c r="BO835" s="187"/>
      <c r="BP835" s="187"/>
      <c r="BQ835" s="187"/>
      <c r="BR835" s="187"/>
      <c r="BS835" s="187"/>
      <c r="BT835" s="187"/>
      <c r="BU835" s="187"/>
      <c r="BV835" s="187"/>
      <c r="BW835" s="187"/>
      <c r="BX835" s="187"/>
      <c r="BY835" s="187"/>
      <c r="BZ835" s="187"/>
      <c r="CA835" s="187"/>
      <c r="CB835" s="187"/>
      <c r="CC835" s="187"/>
      <c r="CD835" s="187"/>
      <c r="CE835" s="187"/>
      <c r="CF835" s="187"/>
      <c r="CG835" s="187"/>
      <c r="CH835" s="187"/>
      <c r="CI835" s="187"/>
      <c r="CJ835" s="187"/>
      <c r="CK835" s="187"/>
      <c r="CL835" s="187"/>
      <c r="CM835" s="187"/>
      <c r="CN835" s="187"/>
      <c r="CO835" s="187"/>
      <c r="CP835" s="187"/>
      <c r="CQ835" s="187"/>
      <c r="CR835" s="187"/>
      <c r="CS835" s="187"/>
      <c r="CT835" s="187"/>
      <c r="CU835" s="187"/>
      <c r="CV835" s="187"/>
      <c r="CW835" s="187"/>
      <c r="CX835" s="187"/>
      <c r="CY835" s="187"/>
      <c r="CZ835" s="187"/>
      <c r="DA835" s="187"/>
      <c r="DB835" s="187"/>
      <c r="DC835" s="187"/>
      <c r="DD835" s="187"/>
      <c r="DE835" s="187"/>
      <c r="DF835" s="187"/>
      <c r="DG835" s="187"/>
      <c r="DH835" s="187"/>
      <c r="DI835" s="187"/>
      <c r="DJ835" s="187"/>
      <c r="DK835" s="187"/>
      <c r="DL835" s="187"/>
      <c r="DM835" s="187"/>
      <c r="DN835" s="187"/>
      <c r="DO835" s="187"/>
      <c r="DP835" s="187"/>
      <c r="DQ835" s="187"/>
      <c r="DR835" s="187"/>
      <c r="DS835" s="187"/>
      <c r="DT835" s="187"/>
      <c r="DU835" s="187"/>
      <c r="DV835" s="187"/>
      <c r="DW835" s="187"/>
      <c r="DX835" s="187"/>
      <c r="DY835" s="187"/>
      <c r="DZ835" s="187"/>
      <c r="EA835" s="187"/>
      <c r="EB835" s="187"/>
      <c r="EC835" s="187"/>
      <c r="ED835" s="187"/>
      <c r="EE835" s="187"/>
      <c r="EF835" s="187"/>
      <c r="EG835" s="187"/>
      <c r="EH835" s="187"/>
      <c r="EI835" s="187"/>
      <c r="EJ835" s="187"/>
      <c r="EK835" s="187"/>
      <c r="EL835" s="187"/>
      <c r="EM835" s="187"/>
      <c r="EN835" s="187"/>
      <c r="EO835" s="187"/>
      <c r="EP835" s="187"/>
      <c r="EQ835" s="187"/>
      <c r="ER835" s="187"/>
      <c r="ES835" s="187"/>
      <c r="ET835" s="187"/>
      <c r="EU835" s="187"/>
      <c r="EV835" s="187"/>
      <c r="EW835" s="187"/>
      <c r="EX835" s="187"/>
      <c r="EY835" s="187"/>
      <c r="EZ835" s="187"/>
      <c r="FA835" s="187"/>
      <c r="FB835" s="187"/>
      <c r="FC835" s="187"/>
      <c r="FD835" s="187"/>
      <c r="FE835" s="187"/>
      <c r="FF835" s="187"/>
      <c r="FG835" s="187"/>
      <c r="FH835" s="187"/>
      <c r="FI835" s="187"/>
      <c r="FJ835" s="187"/>
      <c r="FK835" s="187"/>
      <c r="FL835" s="187"/>
      <c r="FM835" s="187"/>
      <c r="FN835" s="187"/>
      <c r="FO835" s="187"/>
      <c r="FP835" s="187"/>
      <c r="FQ835" s="187"/>
      <c r="FR835" s="187"/>
      <c r="FS835" s="187"/>
      <c r="FT835" s="187"/>
      <c r="FU835" s="187"/>
      <c r="FV835" s="187"/>
      <c r="FW835" s="187"/>
      <c r="FX835" s="187"/>
      <c r="FY835" s="187"/>
      <c r="FZ835" s="187"/>
      <c r="GA835" s="187"/>
      <c r="GB835" s="187"/>
      <c r="GC835" s="187"/>
      <c r="GD835" s="187"/>
      <c r="GE835" s="187"/>
      <c r="GF835" s="187"/>
      <c r="GG835" s="187"/>
      <c r="GH835" s="187"/>
      <c r="GI835" s="187"/>
      <c r="GJ835" s="187"/>
      <c r="GK835" s="187"/>
      <c r="GL835" s="187"/>
      <c r="GM835" s="187"/>
      <c r="GN835" s="187"/>
      <c r="GO835" s="187"/>
      <c r="GP835" s="187"/>
      <c r="GQ835" s="187"/>
      <c r="GR835" s="187"/>
      <c r="GS835" s="187"/>
      <c r="GT835" s="187"/>
      <c r="GU835" s="187"/>
      <c r="GV835" s="187"/>
      <c r="GW835" s="187"/>
      <c r="GX835" s="187"/>
      <c r="GY835" s="187"/>
      <c r="GZ835" s="187"/>
      <c r="HA835" s="187"/>
      <c r="HB835" s="187"/>
      <c r="HC835" s="187"/>
      <c r="HD835" s="187"/>
      <c r="HE835" s="187"/>
      <c r="HF835" s="187"/>
      <c r="HG835" s="187"/>
      <c r="HH835" s="187"/>
      <c r="HI835" s="187"/>
      <c r="HJ835" s="187"/>
      <c r="HK835" s="187"/>
      <c r="HL835" s="187"/>
      <c r="HM835" s="187"/>
      <c r="HN835" s="187"/>
      <c r="HO835" s="187"/>
      <c r="HP835" s="187"/>
      <c r="HQ835" s="187"/>
      <c r="HR835" s="187"/>
      <c r="HS835" s="187"/>
      <c r="HT835" s="187"/>
      <c r="HU835" s="187"/>
      <c r="HV835" s="187"/>
      <c r="HW835" s="187"/>
      <c r="HX835" s="187"/>
      <c r="HY835" s="187"/>
      <c r="HZ835" s="187"/>
      <c r="IA835" s="187"/>
      <c r="IB835" s="187"/>
    </row>
    <row r="836" spans="1:236" ht="13.15" customHeight="1">
      <c r="A836" s="412"/>
      <c r="C836" s="446"/>
      <c r="D836" s="193"/>
      <c r="E836" s="187"/>
      <c r="F836" s="187"/>
      <c r="G836" s="187"/>
      <c r="H836" s="187"/>
      <c r="I836" s="187"/>
      <c r="J836" s="187"/>
      <c r="K836" s="187"/>
      <c r="L836" s="187"/>
      <c r="M836" s="447"/>
      <c r="AA836" s="187"/>
      <c r="AB836" s="187"/>
      <c r="AC836" s="187"/>
      <c r="AD836" s="187"/>
      <c r="AE836" s="187"/>
      <c r="AF836" s="187"/>
      <c r="AG836" s="187"/>
      <c r="AH836" s="187"/>
      <c r="AI836" s="187"/>
      <c r="AJ836" s="187"/>
      <c r="AK836" s="187"/>
      <c r="AL836" s="187"/>
      <c r="AM836" s="187"/>
      <c r="AN836" s="187"/>
      <c r="AO836" s="187"/>
      <c r="AP836" s="187"/>
      <c r="AQ836" s="187"/>
      <c r="AR836" s="187"/>
      <c r="AS836" s="187"/>
      <c r="AT836" s="187"/>
      <c r="AU836" s="187"/>
      <c r="AV836" s="187"/>
      <c r="AW836" s="187"/>
      <c r="AX836" s="187"/>
      <c r="AY836" s="187"/>
      <c r="AZ836" s="187"/>
      <c r="BA836" s="187"/>
      <c r="BB836" s="187"/>
      <c r="BC836" s="187"/>
      <c r="BD836" s="187"/>
      <c r="BE836" s="187"/>
      <c r="BF836" s="187"/>
      <c r="BG836" s="187"/>
      <c r="BH836" s="187"/>
      <c r="BI836" s="187"/>
      <c r="BJ836" s="187"/>
      <c r="BK836" s="187"/>
      <c r="BL836" s="187"/>
      <c r="BM836" s="187"/>
      <c r="BN836" s="187"/>
      <c r="BO836" s="187"/>
      <c r="BP836" s="187"/>
      <c r="BQ836" s="187"/>
      <c r="BR836" s="187"/>
      <c r="BS836" s="187"/>
      <c r="BT836" s="187"/>
      <c r="BU836" s="187"/>
      <c r="BV836" s="187"/>
      <c r="BW836" s="187"/>
      <c r="BX836" s="187"/>
      <c r="BY836" s="187"/>
      <c r="BZ836" s="187"/>
      <c r="CA836" s="187"/>
      <c r="CB836" s="187"/>
      <c r="CC836" s="187"/>
      <c r="CD836" s="187"/>
      <c r="CE836" s="187"/>
      <c r="CF836" s="187"/>
      <c r="CG836" s="187"/>
      <c r="CH836" s="187"/>
      <c r="CI836" s="187"/>
      <c r="CJ836" s="187"/>
      <c r="CK836" s="187"/>
      <c r="CL836" s="187"/>
      <c r="CM836" s="187"/>
      <c r="CN836" s="187"/>
      <c r="CO836" s="187"/>
      <c r="CP836" s="187"/>
      <c r="CQ836" s="187"/>
      <c r="CR836" s="187"/>
      <c r="CS836" s="187"/>
      <c r="CT836" s="187"/>
      <c r="CU836" s="187"/>
      <c r="CV836" s="187"/>
      <c r="CW836" s="187"/>
      <c r="CX836" s="187"/>
      <c r="CY836" s="187"/>
      <c r="CZ836" s="187"/>
      <c r="DA836" s="187"/>
      <c r="DB836" s="187"/>
      <c r="DC836" s="187"/>
      <c r="DD836" s="187"/>
      <c r="DE836" s="187"/>
      <c r="DF836" s="187"/>
      <c r="DG836" s="187"/>
      <c r="DH836" s="187"/>
      <c r="DI836" s="187"/>
      <c r="DJ836" s="187"/>
      <c r="DK836" s="187"/>
      <c r="DL836" s="187"/>
      <c r="DM836" s="187"/>
      <c r="DN836" s="187"/>
      <c r="DO836" s="187"/>
      <c r="DP836" s="187"/>
      <c r="DQ836" s="187"/>
      <c r="DR836" s="187"/>
      <c r="DS836" s="187"/>
      <c r="DT836" s="187"/>
      <c r="DU836" s="187"/>
      <c r="DV836" s="187"/>
      <c r="DW836" s="187"/>
      <c r="DX836" s="187"/>
      <c r="DY836" s="187"/>
      <c r="DZ836" s="187"/>
      <c r="EA836" s="187"/>
      <c r="EB836" s="187"/>
      <c r="EC836" s="187"/>
      <c r="ED836" s="187"/>
      <c r="EE836" s="187"/>
      <c r="EF836" s="187"/>
      <c r="EG836" s="187"/>
      <c r="EH836" s="187"/>
      <c r="EI836" s="187"/>
      <c r="EJ836" s="187"/>
      <c r="EK836" s="187"/>
      <c r="EL836" s="187"/>
      <c r="EM836" s="187"/>
      <c r="EN836" s="187"/>
      <c r="EO836" s="187"/>
      <c r="EP836" s="187"/>
      <c r="EQ836" s="187"/>
      <c r="ER836" s="187"/>
      <c r="ES836" s="187"/>
      <c r="ET836" s="187"/>
      <c r="EU836" s="187"/>
      <c r="EV836" s="187"/>
      <c r="EW836" s="187"/>
      <c r="EX836" s="187"/>
      <c r="EY836" s="187"/>
      <c r="EZ836" s="187"/>
      <c r="FA836" s="187"/>
      <c r="FB836" s="187"/>
      <c r="FC836" s="187"/>
      <c r="FD836" s="187"/>
      <c r="FE836" s="187"/>
      <c r="FF836" s="187"/>
      <c r="FG836" s="187"/>
      <c r="FH836" s="187"/>
      <c r="FI836" s="187"/>
      <c r="FJ836" s="187"/>
      <c r="FK836" s="187"/>
      <c r="FL836" s="187"/>
      <c r="FM836" s="187"/>
      <c r="FN836" s="187"/>
      <c r="FO836" s="187"/>
      <c r="FP836" s="187"/>
      <c r="FQ836" s="187"/>
      <c r="FR836" s="187"/>
      <c r="FS836" s="187"/>
      <c r="FT836" s="187"/>
      <c r="FU836" s="187"/>
      <c r="FV836" s="187"/>
      <c r="FW836" s="187"/>
      <c r="FX836" s="187"/>
      <c r="FY836" s="187"/>
      <c r="FZ836" s="187"/>
      <c r="GA836" s="187"/>
      <c r="GB836" s="187"/>
      <c r="GC836" s="187"/>
      <c r="GD836" s="187"/>
      <c r="GE836" s="187"/>
      <c r="GF836" s="187"/>
      <c r="GG836" s="187"/>
      <c r="GH836" s="187"/>
      <c r="GI836" s="187"/>
      <c r="GJ836" s="187"/>
      <c r="GK836" s="187"/>
      <c r="GL836" s="187"/>
      <c r="GM836" s="187"/>
      <c r="GN836" s="187"/>
      <c r="GO836" s="187"/>
      <c r="GP836" s="187"/>
      <c r="GQ836" s="187"/>
      <c r="GR836" s="187"/>
      <c r="GS836" s="187"/>
      <c r="GT836" s="187"/>
      <c r="GU836" s="187"/>
      <c r="GV836" s="187"/>
      <c r="GW836" s="187"/>
      <c r="GX836" s="187"/>
      <c r="GY836" s="187"/>
      <c r="GZ836" s="187"/>
      <c r="HA836" s="187"/>
      <c r="HB836" s="187"/>
      <c r="HC836" s="187"/>
      <c r="HD836" s="187"/>
      <c r="HE836" s="187"/>
      <c r="HF836" s="187"/>
      <c r="HG836" s="187"/>
      <c r="HH836" s="187"/>
      <c r="HI836" s="187"/>
      <c r="HJ836" s="187"/>
      <c r="HK836" s="187"/>
      <c r="HL836" s="187"/>
      <c r="HM836" s="187"/>
      <c r="HN836" s="187"/>
      <c r="HO836" s="187"/>
      <c r="HP836" s="187"/>
      <c r="HQ836" s="187"/>
      <c r="HR836" s="187"/>
      <c r="HS836" s="187"/>
      <c r="HT836" s="187"/>
      <c r="HU836" s="187"/>
      <c r="HV836" s="187"/>
      <c r="HW836" s="187"/>
      <c r="HX836" s="187"/>
      <c r="HY836" s="187"/>
      <c r="HZ836" s="187"/>
      <c r="IA836" s="187"/>
      <c r="IB836" s="187"/>
    </row>
    <row r="837" spans="1:236" ht="13.15" customHeight="1">
      <c r="A837" s="412"/>
      <c r="C837" s="446"/>
      <c r="D837" s="193"/>
      <c r="E837" s="187"/>
      <c r="F837" s="187"/>
      <c r="G837" s="187"/>
      <c r="H837" s="187"/>
      <c r="I837" s="187"/>
      <c r="J837" s="187"/>
      <c r="K837" s="187"/>
      <c r="L837" s="187"/>
      <c r="M837" s="447"/>
      <c r="AA837" s="187"/>
      <c r="AB837" s="187"/>
      <c r="AC837" s="187"/>
      <c r="AD837" s="187"/>
      <c r="AE837" s="187"/>
      <c r="AF837" s="187"/>
      <c r="AG837" s="187"/>
      <c r="AH837" s="187"/>
      <c r="AI837" s="187"/>
      <c r="AJ837" s="187"/>
      <c r="AK837" s="187"/>
      <c r="AL837" s="187"/>
      <c r="AM837" s="187"/>
      <c r="AN837" s="187"/>
      <c r="AO837" s="187"/>
      <c r="AP837" s="187"/>
      <c r="AQ837" s="187"/>
      <c r="AR837" s="187"/>
      <c r="AS837" s="187"/>
      <c r="AT837" s="187"/>
      <c r="AU837" s="187"/>
      <c r="AV837" s="187"/>
      <c r="AW837" s="187"/>
      <c r="AX837" s="187"/>
      <c r="AY837" s="187"/>
      <c r="AZ837" s="187"/>
      <c r="BA837" s="187"/>
      <c r="BB837" s="187"/>
      <c r="BC837" s="187"/>
      <c r="BD837" s="187"/>
      <c r="BE837" s="187"/>
      <c r="BF837" s="187"/>
      <c r="BG837" s="187"/>
      <c r="BH837" s="187"/>
      <c r="BI837" s="187"/>
      <c r="BJ837" s="187"/>
      <c r="BK837" s="187"/>
      <c r="BL837" s="187"/>
      <c r="BM837" s="187"/>
      <c r="BN837" s="187"/>
      <c r="BO837" s="187"/>
      <c r="BP837" s="187"/>
      <c r="BQ837" s="187"/>
      <c r="BR837" s="187"/>
      <c r="BS837" s="187"/>
      <c r="BT837" s="187"/>
      <c r="BU837" s="187"/>
      <c r="BV837" s="187"/>
      <c r="BW837" s="187"/>
      <c r="BX837" s="187"/>
      <c r="BY837" s="187"/>
      <c r="BZ837" s="187"/>
      <c r="CA837" s="187"/>
      <c r="CB837" s="187"/>
      <c r="CC837" s="187"/>
      <c r="CD837" s="187"/>
      <c r="CE837" s="187"/>
      <c r="CF837" s="187"/>
      <c r="CG837" s="187"/>
      <c r="CH837" s="187"/>
      <c r="CI837" s="187"/>
      <c r="CJ837" s="187"/>
      <c r="CK837" s="187"/>
      <c r="CL837" s="187"/>
      <c r="CM837" s="187"/>
      <c r="CN837" s="187"/>
      <c r="CO837" s="187"/>
      <c r="CP837" s="187"/>
      <c r="CQ837" s="187"/>
      <c r="CR837" s="187"/>
      <c r="CS837" s="187"/>
      <c r="CT837" s="187"/>
      <c r="CU837" s="187"/>
      <c r="CV837" s="187"/>
      <c r="CW837" s="187"/>
      <c r="CX837" s="187"/>
      <c r="CY837" s="187"/>
      <c r="CZ837" s="187"/>
      <c r="DA837" s="187"/>
      <c r="DB837" s="187"/>
      <c r="DC837" s="187"/>
      <c r="DD837" s="187"/>
      <c r="DE837" s="187"/>
      <c r="DF837" s="187"/>
      <c r="DG837" s="187"/>
      <c r="DH837" s="187"/>
      <c r="DI837" s="187"/>
      <c r="DJ837" s="187"/>
      <c r="DK837" s="187"/>
      <c r="DL837" s="187"/>
      <c r="DM837" s="187"/>
      <c r="DN837" s="187"/>
      <c r="DO837" s="187"/>
      <c r="DP837" s="187"/>
      <c r="DQ837" s="187"/>
      <c r="DR837" s="187"/>
      <c r="DS837" s="187"/>
      <c r="DT837" s="187"/>
      <c r="DU837" s="187"/>
      <c r="DV837" s="187"/>
      <c r="DW837" s="187"/>
      <c r="DX837" s="187"/>
      <c r="DY837" s="187"/>
      <c r="DZ837" s="187"/>
      <c r="EA837" s="187"/>
      <c r="EB837" s="187"/>
      <c r="EC837" s="187"/>
      <c r="ED837" s="187"/>
      <c r="EE837" s="187"/>
      <c r="EF837" s="187"/>
      <c r="EG837" s="187"/>
      <c r="EH837" s="187"/>
      <c r="EI837" s="187"/>
      <c r="EJ837" s="187"/>
      <c r="EK837" s="187"/>
      <c r="EL837" s="187"/>
      <c r="EM837" s="187"/>
      <c r="EN837" s="187"/>
      <c r="EO837" s="187"/>
      <c r="EP837" s="187"/>
      <c r="EQ837" s="187"/>
      <c r="ER837" s="187"/>
      <c r="ES837" s="187"/>
      <c r="ET837" s="187"/>
      <c r="EU837" s="187"/>
      <c r="EV837" s="187"/>
      <c r="EW837" s="187"/>
      <c r="EX837" s="187"/>
      <c r="EY837" s="187"/>
      <c r="EZ837" s="187"/>
      <c r="FA837" s="187"/>
      <c r="FB837" s="187"/>
      <c r="FC837" s="187"/>
      <c r="FD837" s="187"/>
      <c r="FE837" s="187"/>
      <c r="FF837" s="187"/>
      <c r="FG837" s="187"/>
      <c r="FH837" s="187"/>
      <c r="FI837" s="187"/>
      <c r="FJ837" s="187"/>
      <c r="FK837" s="187"/>
      <c r="FL837" s="187"/>
      <c r="FM837" s="187"/>
      <c r="FN837" s="187"/>
      <c r="FO837" s="187"/>
      <c r="FP837" s="187"/>
      <c r="FQ837" s="187"/>
      <c r="FR837" s="187"/>
      <c r="FS837" s="187"/>
      <c r="FT837" s="187"/>
      <c r="FU837" s="187"/>
      <c r="FV837" s="187"/>
      <c r="FW837" s="187"/>
      <c r="FX837" s="187"/>
      <c r="FY837" s="187"/>
      <c r="FZ837" s="187"/>
      <c r="GA837" s="187"/>
      <c r="GB837" s="187"/>
      <c r="GC837" s="187"/>
      <c r="GD837" s="187"/>
      <c r="GE837" s="187"/>
      <c r="GF837" s="187"/>
      <c r="GG837" s="187"/>
      <c r="GH837" s="187"/>
      <c r="GI837" s="187"/>
      <c r="GJ837" s="187"/>
      <c r="GK837" s="187"/>
      <c r="GL837" s="187"/>
      <c r="GM837" s="187"/>
      <c r="GN837" s="187"/>
      <c r="GO837" s="187"/>
      <c r="GP837" s="187"/>
      <c r="GQ837" s="187"/>
      <c r="GR837" s="187"/>
      <c r="GS837" s="187"/>
      <c r="GT837" s="187"/>
      <c r="GU837" s="187"/>
      <c r="GV837" s="187"/>
      <c r="GW837" s="187"/>
      <c r="GX837" s="187"/>
      <c r="GY837" s="187"/>
      <c r="GZ837" s="187"/>
      <c r="HA837" s="187"/>
      <c r="HB837" s="187"/>
      <c r="HC837" s="187"/>
      <c r="HD837" s="187"/>
      <c r="HE837" s="187"/>
      <c r="HF837" s="187"/>
      <c r="HG837" s="187"/>
      <c r="HH837" s="187"/>
      <c r="HI837" s="187"/>
      <c r="HJ837" s="187"/>
      <c r="HK837" s="187"/>
      <c r="HL837" s="187"/>
      <c r="HM837" s="187"/>
      <c r="HN837" s="187"/>
      <c r="HO837" s="187"/>
      <c r="HP837" s="187"/>
      <c r="HQ837" s="187"/>
      <c r="HR837" s="187"/>
      <c r="HS837" s="187"/>
      <c r="HT837" s="187"/>
      <c r="HU837" s="187"/>
      <c r="HV837" s="187"/>
      <c r="HW837" s="187"/>
      <c r="HX837" s="187"/>
      <c r="HY837" s="187"/>
      <c r="HZ837" s="187"/>
      <c r="IA837" s="187"/>
      <c r="IB837" s="187"/>
    </row>
    <row r="838" spans="1:236" ht="13.15" customHeight="1">
      <c r="A838" s="412"/>
      <c r="C838" s="446"/>
      <c r="D838" s="193"/>
      <c r="E838" s="187"/>
      <c r="F838" s="187"/>
      <c r="G838" s="187"/>
      <c r="H838" s="187"/>
      <c r="I838" s="187"/>
      <c r="J838" s="187"/>
      <c r="K838" s="187"/>
      <c r="L838" s="187"/>
      <c r="M838" s="447"/>
      <c r="AA838" s="187"/>
      <c r="AB838" s="187"/>
      <c r="AC838" s="187"/>
      <c r="AD838" s="187"/>
      <c r="AE838" s="187"/>
      <c r="AF838" s="187"/>
      <c r="AG838" s="187"/>
      <c r="AH838" s="187"/>
      <c r="AI838" s="187"/>
      <c r="AJ838" s="187"/>
      <c r="AK838" s="187"/>
      <c r="AL838" s="187"/>
      <c r="AM838" s="187"/>
      <c r="AN838" s="187"/>
      <c r="AO838" s="187"/>
      <c r="AP838" s="187"/>
      <c r="AQ838" s="187"/>
      <c r="AR838" s="187"/>
      <c r="AS838" s="187"/>
      <c r="AT838" s="187"/>
      <c r="AU838" s="187"/>
      <c r="AV838" s="187"/>
      <c r="AW838" s="187"/>
      <c r="AX838" s="187"/>
      <c r="AY838" s="187"/>
      <c r="AZ838" s="187"/>
      <c r="BA838" s="187"/>
      <c r="BB838" s="187"/>
      <c r="BC838" s="187"/>
      <c r="BD838" s="187"/>
      <c r="BE838" s="187"/>
      <c r="BF838" s="187"/>
      <c r="BG838" s="187"/>
      <c r="BH838" s="187"/>
      <c r="BI838" s="187"/>
      <c r="BJ838" s="187"/>
      <c r="BK838" s="187"/>
      <c r="BL838" s="187"/>
      <c r="BM838" s="187"/>
      <c r="BN838" s="187"/>
      <c r="BO838" s="187"/>
      <c r="BP838" s="187"/>
      <c r="BQ838" s="187"/>
      <c r="BR838" s="187"/>
      <c r="BS838" s="187"/>
      <c r="BT838" s="187"/>
      <c r="BU838" s="187"/>
      <c r="BV838" s="187"/>
      <c r="BW838" s="187"/>
      <c r="BX838" s="187"/>
      <c r="BY838" s="187"/>
      <c r="BZ838" s="187"/>
      <c r="CA838" s="187"/>
      <c r="CB838" s="187"/>
      <c r="CC838" s="187"/>
      <c r="CD838" s="187"/>
      <c r="CE838" s="187"/>
      <c r="CF838" s="187"/>
      <c r="CG838" s="187"/>
      <c r="CH838" s="187"/>
      <c r="CI838" s="187"/>
      <c r="CJ838" s="187"/>
      <c r="CK838" s="187"/>
      <c r="CL838" s="187"/>
      <c r="CM838" s="187"/>
      <c r="CN838" s="187"/>
      <c r="CO838" s="187"/>
      <c r="CP838" s="187"/>
      <c r="CQ838" s="187"/>
      <c r="CR838" s="187"/>
      <c r="CS838" s="187"/>
      <c r="CT838" s="187"/>
      <c r="CU838" s="187"/>
      <c r="CV838" s="187"/>
      <c r="CW838" s="187"/>
      <c r="CX838" s="187"/>
      <c r="CY838" s="187"/>
      <c r="CZ838" s="187"/>
      <c r="DA838" s="187"/>
      <c r="DB838" s="187"/>
      <c r="DC838" s="187"/>
      <c r="DD838" s="187"/>
      <c r="DE838" s="187"/>
      <c r="DF838" s="187"/>
      <c r="DG838" s="187"/>
      <c r="DH838" s="187"/>
      <c r="DI838" s="187"/>
      <c r="DJ838" s="187"/>
      <c r="DK838" s="187"/>
      <c r="DL838" s="187"/>
      <c r="DM838" s="187"/>
      <c r="DN838" s="187"/>
      <c r="DO838" s="187"/>
      <c r="DP838" s="187"/>
      <c r="DQ838" s="187"/>
      <c r="DR838" s="187"/>
      <c r="DS838" s="187"/>
      <c r="DT838" s="187"/>
      <c r="DU838" s="187"/>
      <c r="DV838" s="187"/>
      <c r="DW838" s="187"/>
      <c r="DX838" s="187"/>
      <c r="DY838" s="187"/>
      <c r="DZ838" s="187"/>
      <c r="EA838" s="187"/>
      <c r="EB838" s="187"/>
      <c r="EC838" s="187"/>
      <c r="ED838" s="187"/>
      <c r="EE838" s="187"/>
      <c r="EF838" s="187"/>
      <c r="EG838" s="187"/>
      <c r="EH838" s="187"/>
      <c r="EI838" s="187"/>
      <c r="EJ838" s="187"/>
      <c r="EK838" s="187"/>
      <c r="EL838" s="187"/>
      <c r="EM838" s="187"/>
      <c r="EN838" s="187"/>
      <c r="EO838" s="187"/>
      <c r="EP838" s="187"/>
      <c r="EQ838" s="187"/>
      <c r="ER838" s="187"/>
      <c r="ES838" s="187"/>
      <c r="ET838" s="187"/>
      <c r="EU838" s="187"/>
      <c r="EV838" s="187"/>
      <c r="EW838" s="187"/>
      <c r="EX838" s="187"/>
      <c r="EY838" s="187"/>
      <c r="EZ838" s="187"/>
      <c r="FA838" s="187"/>
      <c r="FB838" s="187"/>
      <c r="FC838" s="187"/>
      <c r="FD838" s="187"/>
      <c r="FE838" s="187"/>
      <c r="FF838" s="187"/>
      <c r="FG838" s="187"/>
      <c r="FH838" s="187"/>
      <c r="FI838" s="187"/>
      <c r="FJ838" s="187"/>
      <c r="FK838" s="187"/>
      <c r="FL838" s="187"/>
      <c r="FM838" s="187"/>
      <c r="FN838" s="187"/>
      <c r="FO838" s="187"/>
      <c r="FP838" s="187"/>
      <c r="FQ838" s="187"/>
      <c r="FR838" s="187"/>
      <c r="FS838" s="187"/>
      <c r="FT838" s="187"/>
      <c r="FU838" s="187"/>
      <c r="FV838" s="187"/>
      <c r="FW838" s="187"/>
      <c r="FX838" s="187"/>
      <c r="FY838" s="187"/>
      <c r="FZ838" s="187"/>
      <c r="GA838" s="187"/>
      <c r="GB838" s="187"/>
      <c r="GC838" s="187"/>
      <c r="GD838" s="187"/>
      <c r="GE838" s="187"/>
      <c r="GF838" s="187"/>
      <c r="GG838" s="187"/>
      <c r="GH838" s="187"/>
      <c r="GI838" s="187"/>
      <c r="GJ838" s="187"/>
      <c r="GK838" s="187"/>
      <c r="GL838" s="187"/>
      <c r="GM838" s="187"/>
      <c r="GN838" s="187"/>
      <c r="GO838" s="187"/>
      <c r="GP838" s="187"/>
      <c r="GQ838" s="187"/>
      <c r="GR838" s="187"/>
      <c r="GS838" s="187"/>
      <c r="GT838" s="187"/>
      <c r="GU838" s="187"/>
      <c r="GV838" s="187"/>
      <c r="GW838" s="187"/>
      <c r="GX838" s="187"/>
      <c r="GY838" s="187"/>
      <c r="GZ838" s="187"/>
      <c r="HA838" s="187"/>
      <c r="HB838" s="187"/>
      <c r="HC838" s="187"/>
      <c r="HD838" s="187"/>
      <c r="HE838" s="187"/>
      <c r="HF838" s="187"/>
      <c r="HG838" s="187"/>
      <c r="HH838" s="187"/>
      <c r="HI838" s="187"/>
      <c r="HJ838" s="187"/>
      <c r="HK838" s="187"/>
      <c r="HL838" s="187"/>
      <c r="HM838" s="187"/>
      <c r="HN838" s="187"/>
      <c r="HO838" s="187"/>
      <c r="HP838" s="187"/>
      <c r="HQ838" s="187"/>
      <c r="HR838" s="187"/>
      <c r="HS838" s="187"/>
      <c r="HT838" s="187"/>
      <c r="HU838" s="187"/>
      <c r="HV838" s="187"/>
      <c r="HW838" s="187"/>
      <c r="HX838" s="187"/>
      <c r="HY838" s="187"/>
      <c r="HZ838" s="187"/>
      <c r="IA838" s="187"/>
      <c r="IB838" s="187"/>
    </row>
    <row r="839" spans="1:236" ht="13.15" customHeight="1">
      <c r="A839" s="412"/>
      <c r="C839" s="446"/>
      <c r="D839" s="193"/>
      <c r="E839" s="187"/>
      <c r="F839" s="187"/>
      <c r="G839" s="187"/>
      <c r="H839" s="187"/>
      <c r="I839" s="187"/>
      <c r="J839" s="187"/>
      <c r="K839" s="187"/>
      <c r="L839" s="187"/>
      <c r="M839" s="447"/>
      <c r="AA839" s="187"/>
      <c r="AB839" s="187"/>
      <c r="AC839" s="187"/>
      <c r="AD839" s="187"/>
      <c r="AE839" s="187"/>
      <c r="AF839" s="187"/>
      <c r="AG839" s="187"/>
      <c r="AH839" s="187"/>
      <c r="AI839" s="187"/>
      <c r="AJ839" s="187"/>
      <c r="AK839" s="187"/>
      <c r="AL839" s="187"/>
      <c r="AM839" s="187"/>
      <c r="AN839" s="187"/>
      <c r="AO839" s="187"/>
      <c r="AP839" s="187"/>
      <c r="AQ839" s="187"/>
      <c r="AR839" s="187"/>
      <c r="AS839" s="187"/>
      <c r="AT839" s="187"/>
      <c r="AU839" s="187"/>
      <c r="AV839" s="187"/>
      <c r="AW839" s="187"/>
      <c r="AX839" s="187"/>
      <c r="AY839" s="187"/>
      <c r="AZ839" s="187"/>
      <c r="BA839" s="187"/>
      <c r="BB839" s="187"/>
      <c r="BC839" s="187"/>
      <c r="BD839" s="187"/>
      <c r="BE839" s="187"/>
      <c r="BF839" s="187"/>
      <c r="BG839" s="187"/>
      <c r="BH839" s="187"/>
      <c r="BI839" s="187"/>
      <c r="BJ839" s="187"/>
      <c r="BK839" s="187"/>
      <c r="BL839" s="187"/>
      <c r="BM839" s="187"/>
      <c r="BN839" s="187"/>
      <c r="BO839" s="187"/>
      <c r="BP839" s="187"/>
      <c r="BQ839" s="187"/>
      <c r="BR839" s="187"/>
      <c r="BS839" s="187"/>
      <c r="BT839" s="187"/>
      <c r="BU839" s="187"/>
      <c r="BV839" s="187"/>
      <c r="BW839" s="187"/>
      <c r="BX839" s="187"/>
      <c r="BY839" s="187"/>
      <c r="BZ839" s="187"/>
      <c r="CA839" s="187"/>
      <c r="CB839" s="187"/>
      <c r="CC839" s="187"/>
      <c r="CD839" s="187"/>
      <c r="CE839" s="187"/>
      <c r="CF839" s="187"/>
      <c r="CG839" s="187"/>
      <c r="CH839" s="187"/>
      <c r="CI839" s="187"/>
      <c r="CJ839" s="187"/>
      <c r="CK839" s="187"/>
      <c r="CL839" s="187"/>
      <c r="CM839" s="187"/>
      <c r="CN839" s="187"/>
      <c r="CO839" s="187"/>
      <c r="CP839" s="187"/>
      <c r="CQ839" s="187"/>
      <c r="CR839" s="187"/>
      <c r="CS839" s="187"/>
      <c r="CT839" s="187"/>
      <c r="CU839" s="187"/>
      <c r="CV839" s="187"/>
      <c r="CW839" s="187"/>
      <c r="CX839" s="187"/>
      <c r="CY839" s="187"/>
      <c r="CZ839" s="187"/>
      <c r="DA839" s="187"/>
      <c r="DB839" s="187"/>
      <c r="DC839" s="187"/>
      <c r="DD839" s="187"/>
      <c r="DE839" s="187"/>
      <c r="DF839" s="187"/>
      <c r="DG839" s="187"/>
      <c r="DH839" s="187"/>
      <c r="DI839" s="187"/>
      <c r="DJ839" s="187"/>
      <c r="DK839" s="187"/>
      <c r="DL839" s="187"/>
      <c r="DM839" s="187"/>
      <c r="DN839" s="187"/>
      <c r="DO839" s="187"/>
      <c r="DP839" s="187"/>
      <c r="DQ839" s="187"/>
      <c r="DR839" s="187"/>
      <c r="DS839" s="187"/>
      <c r="DT839" s="187"/>
      <c r="DU839" s="187"/>
      <c r="DV839" s="187"/>
      <c r="DW839" s="187"/>
      <c r="DX839" s="187"/>
      <c r="DY839" s="187"/>
      <c r="DZ839" s="187"/>
      <c r="EA839" s="187"/>
      <c r="EB839" s="187"/>
      <c r="EC839" s="187"/>
      <c r="ED839" s="187"/>
      <c r="EE839" s="187"/>
      <c r="EF839" s="187"/>
      <c r="EG839" s="187"/>
      <c r="EH839" s="187"/>
      <c r="EI839" s="187"/>
      <c r="EJ839" s="187"/>
      <c r="EK839" s="187"/>
      <c r="EL839" s="187"/>
      <c r="EM839" s="187"/>
      <c r="EN839" s="187"/>
      <c r="EO839" s="187"/>
      <c r="EP839" s="187"/>
      <c r="EQ839" s="187"/>
      <c r="ER839" s="187"/>
      <c r="ES839" s="187"/>
      <c r="ET839" s="187"/>
      <c r="EU839" s="187"/>
      <c r="EV839" s="187"/>
      <c r="EW839" s="187"/>
      <c r="EX839" s="187"/>
      <c r="EY839" s="187"/>
      <c r="EZ839" s="187"/>
      <c r="FA839" s="187"/>
      <c r="FB839" s="187"/>
      <c r="FC839" s="187"/>
      <c r="FD839" s="187"/>
      <c r="FE839" s="187"/>
      <c r="FF839" s="187"/>
      <c r="FG839" s="187"/>
      <c r="FH839" s="187"/>
      <c r="FI839" s="187"/>
      <c r="FJ839" s="187"/>
      <c r="FK839" s="187"/>
      <c r="FL839" s="187"/>
      <c r="FM839" s="187"/>
      <c r="FN839" s="187"/>
      <c r="FO839" s="187"/>
      <c r="FP839" s="187"/>
      <c r="FQ839" s="187"/>
      <c r="FR839" s="187"/>
      <c r="FS839" s="187"/>
      <c r="FT839" s="187"/>
      <c r="FU839" s="187"/>
      <c r="FV839" s="187"/>
      <c r="FW839" s="187"/>
      <c r="FX839" s="187"/>
      <c r="FY839" s="187"/>
      <c r="FZ839" s="187"/>
      <c r="GA839" s="187"/>
      <c r="GB839" s="187"/>
      <c r="GC839" s="187"/>
      <c r="GD839" s="187"/>
      <c r="GE839" s="187"/>
      <c r="GF839" s="187"/>
      <c r="GG839" s="187"/>
      <c r="GH839" s="187"/>
      <c r="GI839" s="187"/>
      <c r="GJ839" s="187"/>
      <c r="GK839" s="187"/>
      <c r="GL839" s="187"/>
      <c r="GM839" s="187"/>
      <c r="GN839" s="187"/>
      <c r="GO839" s="187"/>
      <c r="GP839" s="187"/>
      <c r="GQ839" s="187"/>
      <c r="GR839" s="187"/>
      <c r="GS839" s="187"/>
      <c r="GT839" s="187"/>
      <c r="GU839" s="187"/>
      <c r="GV839" s="187"/>
      <c r="GW839" s="187"/>
      <c r="GX839" s="187"/>
      <c r="GY839" s="187"/>
      <c r="GZ839" s="187"/>
      <c r="HA839" s="187"/>
      <c r="HB839" s="187"/>
      <c r="HC839" s="187"/>
      <c r="HD839" s="187"/>
      <c r="HE839" s="187"/>
      <c r="HF839" s="187"/>
      <c r="HG839" s="187"/>
      <c r="HH839" s="187"/>
      <c r="HI839" s="187"/>
      <c r="HJ839" s="187"/>
      <c r="HK839" s="187"/>
      <c r="HL839" s="187"/>
      <c r="HM839" s="187"/>
      <c r="HN839" s="187"/>
      <c r="HO839" s="187"/>
      <c r="HP839" s="187"/>
      <c r="HQ839" s="187"/>
      <c r="HR839" s="187"/>
      <c r="HS839" s="187"/>
      <c r="HT839" s="187"/>
      <c r="HU839" s="187"/>
      <c r="HV839" s="187"/>
      <c r="HW839" s="187"/>
      <c r="HX839" s="187"/>
      <c r="HY839" s="187"/>
      <c r="HZ839" s="187"/>
      <c r="IA839" s="187"/>
      <c r="IB839" s="187"/>
    </row>
    <row r="840" spans="1:236" ht="13.15" customHeight="1">
      <c r="A840" s="412"/>
      <c r="C840" s="446"/>
      <c r="D840" s="193"/>
      <c r="E840" s="187"/>
      <c r="F840" s="187"/>
      <c r="G840" s="187"/>
      <c r="H840" s="187"/>
      <c r="I840" s="187"/>
      <c r="J840" s="187"/>
      <c r="K840" s="187"/>
      <c r="L840" s="187"/>
      <c r="M840" s="447"/>
      <c r="AA840" s="187"/>
      <c r="AB840" s="187"/>
      <c r="AC840" s="187"/>
      <c r="AD840" s="187"/>
      <c r="AE840" s="187"/>
      <c r="AF840" s="187"/>
      <c r="AG840" s="187"/>
      <c r="AH840" s="187"/>
      <c r="AI840" s="187"/>
      <c r="AJ840" s="187"/>
      <c r="AK840" s="187"/>
      <c r="AL840" s="187"/>
      <c r="AM840" s="187"/>
      <c r="AN840" s="187"/>
      <c r="AO840" s="187"/>
      <c r="AP840" s="187"/>
      <c r="AQ840" s="187"/>
      <c r="AR840" s="187"/>
      <c r="AS840" s="187"/>
      <c r="AT840" s="187"/>
      <c r="AU840" s="187"/>
      <c r="AV840" s="187"/>
      <c r="AW840" s="187"/>
      <c r="AX840" s="187"/>
      <c r="AY840" s="187"/>
      <c r="AZ840" s="187"/>
      <c r="BA840" s="187"/>
      <c r="BB840" s="187"/>
      <c r="BC840" s="187"/>
      <c r="BD840" s="187"/>
      <c r="BE840" s="187"/>
      <c r="BF840" s="187"/>
      <c r="BG840" s="187"/>
      <c r="BH840" s="187"/>
      <c r="BI840" s="187"/>
      <c r="BJ840" s="187"/>
      <c r="BK840" s="187"/>
      <c r="BL840" s="187"/>
      <c r="BM840" s="187"/>
      <c r="BN840" s="187"/>
      <c r="BO840" s="187"/>
      <c r="BP840" s="187"/>
      <c r="BQ840" s="187"/>
      <c r="BR840" s="187"/>
      <c r="BS840" s="187"/>
      <c r="BT840" s="187"/>
      <c r="BU840" s="187"/>
      <c r="BV840" s="187"/>
      <c r="BW840" s="187"/>
      <c r="BX840" s="187"/>
      <c r="BY840" s="187"/>
      <c r="BZ840" s="187"/>
      <c r="CA840" s="187"/>
      <c r="CB840" s="187"/>
      <c r="CC840" s="187"/>
      <c r="CD840" s="187"/>
      <c r="CE840" s="187"/>
      <c r="CF840" s="187"/>
      <c r="CG840" s="187"/>
      <c r="CH840" s="187"/>
      <c r="CI840" s="187"/>
      <c r="CJ840" s="187"/>
      <c r="CK840" s="187"/>
      <c r="CL840" s="187"/>
      <c r="CM840" s="187"/>
      <c r="CN840" s="187"/>
      <c r="CO840" s="187"/>
      <c r="CP840" s="187"/>
      <c r="CQ840" s="187"/>
      <c r="CR840" s="187"/>
      <c r="CS840" s="187"/>
      <c r="CT840" s="187"/>
      <c r="CU840" s="187"/>
      <c r="CV840" s="187"/>
      <c r="CW840" s="187"/>
      <c r="CX840" s="187"/>
      <c r="CY840" s="187"/>
      <c r="CZ840" s="187"/>
      <c r="DA840" s="187"/>
      <c r="DB840" s="187"/>
      <c r="DC840" s="187"/>
      <c r="DD840" s="187"/>
      <c r="DE840" s="187"/>
      <c r="DF840" s="187"/>
      <c r="DG840" s="187"/>
      <c r="DH840" s="187"/>
      <c r="DI840" s="187"/>
      <c r="DJ840" s="187"/>
      <c r="DK840" s="187"/>
      <c r="DL840" s="187"/>
      <c r="DM840" s="187"/>
      <c r="DN840" s="187"/>
      <c r="DO840" s="187"/>
      <c r="DP840" s="187"/>
      <c r="DQ840" s="187"/>
      <c r="DR840" s="187"/>
      <c r="DS840" s="187"/>
      <c r="DT840" s="187"/>
      <c r="DU840" s="187"/>
      <c r="DV840" s="187"/>
      <c r="DW840" s="187"/>
      <c r="DX840" s="187"/>
      <c r="DY840" s="187"/>
      <c r="DZ840" s="187"/>
      <c r="EA840" s="187"/>
      <c r="EB840" s="187"/>
      <c r="EC840" s="187"/>
      <c r="ED840" s="187"/>
      <c r="EE840" s="187"/>
      <c r="EF840" s="187"/>
      <c r="EG840" s="187"/>
      <c r="EH840" s="187"/>
      <c r="EI840" s="187"/>
      <c r="EJ840" s="187"/>
      <c r="EK840" s="187"/>
      <c r="EL840" s="187"/>
      <c r="EM840" s="187"/>
      <c r="EN840" s="187"/>
      <c r="EO840" s="187"/>
      <c r="EP840" s="187"/>
      <c r="EQ840" s="187"/>
      <c r="ER840" s="187"/>
      <c r="ES840" s="187"/>
      <c r="ET840" s="187"/>
      <c r="EU840" s="187"/>
      <c r="EV840" s="187"/>
      <c r="EW840" s="187"/>
      <c r="EX840" s="187"/>
      <c r="EY840" s="187"/>
      <c r="EZ840" s="187"/>
      <c r="FA840" s="187"/>
      <c r="FB840" s="187"/>
      <c r="FC840" s="187"/>
      <c r="FD840" s="187"/>
      <c r="FE840" s="187"/>
      <c r="FF840" s="187"/>
      <c r="FG840" s="187"/>
      <c r="FH840" s="187"/>
      <c r="FI840" s="187"/>
      <c r="FJ840" s="187"/>
      <c r="FK840" s="187"/>
      <c r="FL840" s="187"/>
      <c r="FM840" s="187"/>
      <c r="FN840" s="187"/>
      <c r="FO840" s="187"/>
      <c r="FP840" s="187"/>
      <c r="FQ840" s="187"/>
      <c r="FR840" s="187"/>
      <c r="FS840" s="187"/>
      <c r="FT840" s="187"/>
      <c r="FU840" s="187"/>
      <c r="FV840" s="187"/>
      <c r="FW840" s="187"/>
      <c r="FX840" s="187"/>
      <c r="FY840" s="187"/>
      <c r="FZ840" s="187"/>
      <c r="GA840" s="187"/>
      <c r="GB840" s="187"/>
      <c r="GC840" s="187"/>
      <c r="GD840" s="187"/>
      <c r="GE840" s="187"/>
      <c r="GF840" s="187"/>
      <c r="GG840" s="187"/>
      <c r="GH840" s="187"/>
      <c r="GI840" s="187"/>
      <c r="GJ840" s="187"/>
      <c r="GK840" s="187"/>
      <c r="GL840" s="187"/>
      <c r="GM840" s="187"/>
      <c r="GN840" s="187"/>
      <c r="GO840" s="187"/>
      <c r="GP840" s="187"/>
      <c r="GQ840" s="187"/>
      <c r="GR840" s="187"/>
      <c r="GS840" s="187"/>
      <c r="GT840" s="187"/>
      <c r="GU840" s="187"/>
      <c r="GV840" s="187"/>
      <c r="GW840" s="187"/>
      <c r="GX840" s="187"/>
      <c r="GY840" s="187"/>
      <c r="GZ840" s="187"/>
      <c r="HA840" s="187"/>
      <c r="HB840" s="187"/>
      <c r="HC840" s="187"/>
      <c r="HD840" s="187"/>
      <c r="HE840" s="187"/>
      <c r="HF840" s="187"/>
      <c r="HG840" s="187"/>
      <c r="HH840" s="187"/>
      <c r="HI840" s="187"/>
      <c r="HJ840" s="187"/>
      <c r="HK840" s="187"/>
      <c r="HL840" s="187"/>
      <c r="HM840" s="187"/>
      <c r="HN840" s="187"/>
      <c r="HO840" s="187"/>
      <c r="HP840" s="187"/>
      <c r="HQ840" s="187"/>
      <c r="HR840" s="187"/>
      <c r="HS840" s="187"/>
      <c r="HT840" s="187"/>
      <c r="HU840" s="187"/>
      <c r="HV840" s="187"/>
      <c r="HW840" s="187"/>
      <c r="HX840" s="187"/>
      <c r="HY840" s="187"/>
      <c r="HZ840" s="187"/>
      <c r="IA840" s="187"/>
      <c r="IB840" s="187"/>
    </row>
    <row r="841" spans="1:236" ht="13.15" customHeight="1">
      <c r="A841" s="412"/>
      <c r="C841" s="446"/>
      <c r="D841" s="193"/>
      <c r="E841" s="187"/>
      <c r="F841" s="187"/>
      <c r="G841" s="187"/>
      <c r="H841" s="187"/>
      <c r="I841" s="187"/>
      <c r="J841" s="187"/>
      <c r="K841" s="187"/>
      <c r="L841" s="187"/>
      <c r="M841" s="447"/>
      <c r="AA841" s="187"/>
      <c r="AB841" s="187"/>
      <c r="AC841" s="187"/>
      <c r="AD841" s="187"/>
      <c r="AE841" s="187"/>
      <c r="AF841" s="187"/>
      <c r="AG841" s="187"/>
      <c r="AH841" s="187"/>
      <c r="AI841" s="187"/>
      <c r="AJ841" s="187"/>
      <c r="AK841" s="187"/>
      <c r="AL841" s="187"/>
      <c r="AM841" s="187"/>
      <c r="AN841" s="187"/>
      <c r="AO841" s="187"/>
      <c r="AP841" s="187"/>
      <c r="AQ841" s="187"/>
      <c r="AR841" s="187"/>
      <c r="AS841" s="187"/>
      <c r="AT841" s="187"/>
      <c r="AU841" s="187"/>
      <c r="AV841" s="187"/>
      <c r="AW841" s="187"/>
      <c r="AX841" s="187"/>
      <c r="AY841" s="187"/>
      <c r="AZ841" s="187"/>
      <c r="BA841" s="187"/>
      <c r="BB841" s="187"/>
      <c r="BC841" s="187"/>
      <c r="BD841" s="187"/>
      <c r="BE841" s="187"/>
      <c r="BF841" s="187"/>
      <c r="BG841" s="187"/>
      <c r="BH841" s="187"/>
      <c r="BI841" s="187"/>
      <c r="BJ841" s="187"/>
      <c r="BK841" s="187"/>
      <c r="BL841" s="187"/>
      <c r="BM841" s="187"/>
      <c r="BN841" s="187"/>
      <c r="BO841" s="187"/>
      <c r="BP841" s="187"/>
      <c r="BQ841" s="187"/>
      <c r="BR841" s="187"/>
      <c r="BS841" s="187"/>
      <c r="BT841" s="187"/>
      <c r="BU841" s="187"/>
      <c r="BV841" s="187"/>
      <c r="BW841" s="187"/>
      <c r="BX841" s="187"/>
      <c r="BY841" s="187"/>
      <c r="BZ841" s="187"/>
      <c r="CA841" s="187"/>
      <c r="CB841" s="187"/>
      <c r="CC841" s="187"/>
      <c r="CD841" s="187"/>
      <c r="CE841" s="187"/>
      <c r="CF841" s="187"/>
      <c r="CG841" s="187"/>
      <c r="CH841" s="187"/>
      <c r="CI841" s="187"/>
      <c r="CJ841" s="187"/>
      <c r="CK841" s="187"/>
      <c r="CL841" s="187"/>
      <c r="CM841" s="187"/>
      <c r="CN841" s="187"/>
      <c r="CO841" s="187"/>
      <c r="CP841" s="187"/>
      <c r="CQ841" s="187"/>
      <c r="CR841" s="187"/>
      <c r="CS841" s="187"/>
      <c r="CT841" s="187"/>
      <c r="CU841" s="187"/>
      <c r="CV841" s="187"/>
      <c r="CW841" s="187"/>
      <c r="CX841" s="187"/>
      <c r="CY841" s="187"/>
      <c r="CZ841" s="187"/>
      <c r="DA841" s="187"/>
      <c r="DB841" s="187"/>
      <c r="DC841" s="187"/>
      <c r="DD841" s="187"/>
      <c r="DE841" s="187"/>
      <c r="DF841" s="187"/>
      <c r="DG841" s="187"/>
      <c r="DH841" s="187"/>
      <c r="DI841" s="187"/>
      <c r="DJ841" s="187"/>
      <c r="DK841" s="187"/>
      <c r="DL841" s="187"/>
      <c r="DM841" s="187"/>
      <c r="DN841" s="187"/>
      <c r="DO841" s="187"/>
      <c r="DP841" s="187"/>
      <c r="DQ841" s="187"/>
      <c r="DR841" s="187"/>
      <c r="DS841" s="187"/>
      <c r="DT841" s="187"/>
      <c r="DU841" s="187"/>
      <c r="DV841" s="187"/>
      <c r="DW841" s="187"/>
      <c r="DX841" s="187"/>
      <c r="DY841" s="187"/>
      <c r="DZ841" s="187"/>
      <c r="EA841" s="187"/>
      <c r="EB841" s="187"/>
      <c r="EC841" s="187"/>
      <c r="ED841" s="187"/>
      <c r="EE841" s="187"/>
      <c r="EF841" s="187"/>
      <c r="EG841" s="187"/>
      <c r="EH841" s="187"/>
      <c r="EI841" s="187"/>
      <c r="EJ841" s="187"/>
      <c r="EK841" s="187"/>
      <c r="EL841" s="187"/>
      <c r="EM841" s="187"/>
      <c r="EN841" s="187"/>
      <c r="EO841" s="187"/>
      <c r="EP841" s="187"/>
      <c r="EQ841" s="187"/>
      <c r="ER841" s="187"/>
      <c r="ES841" s="187"/>
      <c r="ET841" s="187"/>
      <c r="EU841" s="187"/>
      <c r="EV841" s="187"/>
      <c r="EW841" s="187"/>
      <c r="EX841" s="187"/>
      <c r="EY841" s="187"/>
      <c r="EZ841" s="187"/>
      <c r="FA841" s="187"/>
      <c r="FB841" s="187"/>
      <c r="FC841" s="187"/>
      <c r="FD841" s="187"/>
      <c r="FE841" s="187"/>
      <c r="FF841" s="187"/>
      <c r="FG841" s="187"/>
      <c r="FH841" s="187"/>
      <c r="FI841" s="187"/>
      <c r="FJ841" s="187"/>
      <c r="FK841" s="187"/>
      <c r="FL841" s="187"/>
      <c r="FM841" s="187"/>
      <c r="FN841" s="187"/>
      <c r="FO841" s="187"/>
      <c r="FP841" s="187"/>
      <c r="FQ841" s="187"/>
      <c r="FR841" s="187"/>
      <c r="FS841" s="187"/>
      <c r="FT841" s="187"/>
      <c r="FU841" s="187"/>
      <c r="FV841" s="187"/>
      <c r="FW841" s="187"/>
      <c r="FX841" s="187"/>
      <c r="FY841" s="187"/>
      <c r="FZ841" s="187"/>
      <c r="GA841" s="187"/>
      <c r="GB841" s="187"/>
      <c r="GC841" s="187"/>
      <c r="GD841" s="187"/>
      <c r="GE841" s="187"/>
      <c r="GF841" s="187"/>
      <c r="GG841" s="187"/>
      <c r="GH841" s="187"/>
      <c r="GI841" s="187"/>
      <c r="GJ841" s="187"/>
      <c r="GK841" s="187"/>
      <c r="GL841" s="187"/>
      <c r="GM841" s="187"/>
      <c r="GN841" s="187"/>
      <c r="GO841" s="187"/>
      <c r="GP841" s="187"/>
      <c r="GQ841" s="187"/>
      <c r="GR841" s="187"/>
      <c r="GS841" s="187"/>
      <c r="GT841" s="187"/>
      <c r="GU841" s="187"/>
      <c r="GV841" s="187"/>
      <c r="GW841" s="187"/>
      <c r="GX841" s="187"/>
      <c r="GY841" s="187"/>
      <c r="GZ841" s="187"/>
      <c r="HA841" s="187"/>
      <c r="HB841" s="187"/>
      <c r="HC841" s="187"/>
      <c r="HD841" s="187"/>
      <c r="HE841" s="187"/>
      <c r="HF841" s="187"/>
      <c r="HG841" s="187"/>
      <c r="HH841" s="187"/>
      <c r="HI841" s="187"/>
      <c r="HJ841" s="187"/>
      <c r="HK841" s="187"/>
      <c r="HL841" s="187"/>
      <c r="HM841" s="187"/>
      <c r="HN841" s="187"/>
      <c r="HO841" s="187"/>
      <c r="HP841" s="187"/>
      <c r="HQ841" s="187"/>
      <c r="HR841" s="187"/>
      <c r="HS841" s="187"/>
      <c r="HT841" s="187"/>
      <c r="HU841" s="187"/>
      <c r="HV841" s="187"/>
      <c r="HW841" s="187"/>
      <c r="HX841" s="187"/>
      <c r="HY841" s="187"/>
      <c r="HZ841" s="187"/>
      <c r="IA841" s="187"/>
      <c r="IB841" s="187"/>
    </row>
    <row r="842" spans="1:236" ht="13.15" customHeight="1">
      <c r="A842" s="412"/>
      <c r="C842" s="446"/>
      <c r="D842" s="193"/>
      <c r="E842" s="187"/>
      <c r="F842" s="187"/>
      <c r="G842" s="187"/>
      <c r="H842" s="187"/>
      <c r="I842" s="187"/>
      <c r="J842" s="187"/>
      <c r="K842" s="187"/>
      <c r="L842" s="187"/>
      <c r="M842" s="447"/>
      <c r="AA842" s="187"/>
      <c r="AB842" s="187"/>
      <c r="AC842" s="187"/>
      <c r="AD842" s="187"/>
      <c r="AE842" s="187"/>
      <c r="AF842" s="187"/>
      <c r="AG842" s="187"/>
      <c r="AH842" s="187"/>
      <c r="AI842" s="187"/>
      <c r="AJ842" s="187"/>
      <c r="AK842" s="187"/>
      <c r="AL842" s="187"/>
      <c r="AM842" s="187"/>
      <c r="AN842" s="187"/>
      <c r="AO842" s="187"/>
      <c r="AP842" s="187"/>
      <c r="AQ842" s="187"/>
      <c r="AR842" s="187"/>
      <c r="AS842" s="187"/>
      <c r="AT842" s="187"/>
      <c r="AU842" s="187"/>
      <c r="AV842" s="187"/>
      <c r="AW842" s="187"/>
      <c r="AX842" s="187"/>
      <c r="AY842" s="187"/>
      <c r="AZ842" s="187"/>
      <c r="BA842" s="187"/>
      <c r="BB842" s="187"/>
      <c r="BC842" s="187"/>
      <c r="BD842" s="187"/>
      <c r="BE842" s="187"/>
      <c r="BF842" s="187"/>
      <c r="BG842" s="187"/>
      <c r="BH842" s="187"/>
      <c r="BI842" s="187"/>
      <c r="BJ842" s="187"/>
      <c r="BK842" s="187"/>
      <c r="BL842" s="187"/>
      <c r="BM842" s="187"/>
      <c r="BN842" s="187"/>
      <c r="BO842" s="187"/>
      <c r="BP842" s="187"/>
      <c r="BQ842" s="187"/>
      <c r="BR842" s="187"/>
      <c r="BS842" s="187"/>
      <c r="BT842" s="187"/>
      <c r="BU842" s="187"/>
      <c r="BV842" s="187"/>
      <c r="BW842" s="187"/>
      <c r="BX842" s="187"/>
      <c r="BY842" s="187"/>
      <c r="BZ842" s="187"/>
      <c r="CA842" s="187"/>
      <c r="CB842" s="187"/>
      <c r="CC842" s="187"/>
      <c r="CD842" s="187"/>
      <c r="CE842" s="187"/>
      <c r="CF842" s="187"/>
      <c r="CG842" s="187"/>
      <c r="CH842" s="187"/>
      <c r="CI842" s="187"/>
      <c r="CJ842" s="187"/>
      <c r="CK842" s="187"/>
      <c r="CL842" s="187"/>
      <c r="CM842" s="187"/>
      <c r="CN842" s="187"/>
      <c r="CO842" s="187"/>
      <c r="CP842" s="187"/>
      <c r="CQ842" s="187"/>
      <c r="CR842" s="187"/>
      <c r="CS842" s="187"/>
      <c r="CT842" s="187"/>
      <c r="CU842" s="187"/>
      <c r="CV842" s="187"/>
      <c r="CW842" s="187"/>
      <c r="CX842" s="187"/>
      <c r="CY842" s="187"/>
      <c r="CZ842" s="187"/>
      <c r="DA842" s="187"/>
      <c r="DB842" s="187"/>
      <c r="DC842" s="187"/>
      <c r="DD842" s="187"/>
      <c r="DE842" s="187"/>
      <c r="DF842" s="187"/>
      <c r="DG842" s="187"/>
      <c r="DH842" s="187"/>
      <c r="DI842" s="187"/>
      <c r="DJ842" s="187"/>
      <c r="DK842" s="187"/>
      <c r="DL842" s="187"/>
      <c r="DM842" s="187"/>
      <c r="DN842" s="187"/>
      <c r="DO842" s="187"/>
      <c r="DP842" s="187"/>
      <c r="DQ842" s="187"/>
      <c r="DR842" s="187"/>
      <c r="DS842" s="187"/>
      <c r="DT842" s="187"/>
      <c r="DU842" s="187"/>
      <c r="DV842" s="187"/>
      <c r="DW842" s="187"/>
      <c r="DX842" s="187"/>
      <c r="DY842" s="187"/>
      <c r="DZ842" s="187"/>
      <c r="EA842" s="187"/>
      <c r="EB842" s="187"/>
      <c r="EC842" s="187"/>
      <c r="ED842" s="187"/>
      <c r="EE842" s="187"/>
      <c r="EF842" s="187"/>
      <c r="EG842" s="187"/>
      <c r="EH842" s="187"/>
      <c r="EI842" s="187"/>
      <c r="EJ842" s="187"/>
      <c r="EK842" s="187"/>
      <c r="EL842" s="187"/>
      <c r="EM842" s="187"/>
      <c r="EN842" s="187"/>
      <c r="EO842" s="187"/>
      <c r="EP842" s="187"/>
      <c r="EQ842" s="187"/>
      <c r="ER842" s="187"/>
      <c r="ES842" s="187"/>
      <c r="ET842" s="187"/>
      <c r="EU842" s="187"/>
      <c r="EV842" s="187"/>
      <c r="EW842" s="187"/>
      <c r="EX842" s="187"/>
      <c r="EY842" s="187"/>
      <c r="EZ842" s="187"/>
      <c r="FA842" s="187"/>
      <c r="FB842" s="187"/>
      <c r="FC842" s="187"/>
      <c r="FD842" s="187"/>
      <c r="FE842" s="187"/>
      <c r="FF842" s="187"/>
      <c r="FG842" s="187"/>
      <c r="FH842" s="187"/>
      <c r="FI842" s="187"/>
      <c r="FJ842" s="187"/>
      <c r="FK842" s="187"/>
      <c r="FL842" s="187"/>
      <c r="FM842" s="187"/>
      <c r="FN842" s="187"/>
      <c r="FO842" s="187"/>
      <c r="FP842" s="187"/>
      <c r="FQ842" s="187"/>
      <c r="FR842" s="187"/>
      <c r="FS842" s="187"/>
      <c r="FT842" s="187"/>
      <c r="FU842" s="187"/>
      <c r="FV842" s="187"/>
      <c r="FW842" s="187"/>
      <c r="FX842" s="187"/>
      <c r="FY842" s="187"/>
      <c r="FZ842" s="187"/>
      <c r="GA842" s="187"/>
      <c r="GB842" s="187"/>
      <c r="GC842" s="187"/>
      <c r="GD842" s="187"/>
      <c r="GE842" s="187"/>
      <c r="GF842" s="187"/>
      <c r="GG842" s="187"/>
      <c r="GH842" s="187"/>
      <c r="GI842" s="187"/>
      <c r="GJ842" s="187"/>
      <c r="GK842" s="187"/>
      <c r="GL842" s="187"/>
      <c r="GM842" s="187"/>
      <c r="GN842" s="187"/>
      <c r="GO842" s="187"/>
      <c r="GP842" s="187"/>
      <c r="GQ842" s="187"/>
      <c r="GR842" s="187"/>
      <c r="GS842" s="187"/>
      <c r="GT842" s="187"/>
      <c r="GU842" s="187"/>
      <c r="GV842" s="187"/>
      <c r="GW842" s="187"/>
      <c r="GX842" s="187"/>
      <c r="GY842" s="187"/>
      <c r="GZ842" s="187"/>
      <c r="HA842" s="187"/>
      <c r="HB842" s="187"/>
      <c r="HC842" s="187"/>
      <c r="HD842" s="187"/>
      <c r="HE842" s="187"/>
      <c r="HF842" s="187"/>
      <c r="HG842" s="187"/>
      <c r="HH842" s="187"/>
      <c r="HI842" s="187"/>
      <c r="HJ842" s="187"/>
      <c r="HK842" s="187"/>
      <c r="HL842" s="187"/>
      <c r="HM842" s="187"/>
      <c r="HN842" s="187"/>
      <c r="HO842" s="187"/>
      <c r="HP842" s="187"/>
      <c r="HQ842" s="187"/>
      <c r="HR842" s="187"/>
      <c r="HS842" s="187"/>
      <c r="HT842" s="187"/>
      <c r="HU842" s="187"/>
      <c r="HV842" s="187"/>
      <c r="HW842" s="187"/>
      <c r="HX842" s="187"/>
      <c r="HY842" s="187"/>
      <c r="HZ842" s="187"/>
      <c r="IA842" s="187"/>
      <c r="IB842" s="187"/>
    </row>
    <row r="843" spans="1:236" ht="13.15" customHeight="1">
      <c r="A843" s="412"/>
      <c r="C843" s="446"/>
      <c r="D843" s="193"/>
      <c r="E843" s="187"/>
      <c r="F843" s="187"/>
      <c r="G843" s="187"/>
      <c r="H843" s="187"/>
      <c r="I843" s="187"/>
      <c r="J843" s="187"/>
      <c r="K843" s="187"/>
      <c r="L843" s="187"/>
      <c r="M843" s="447"/>
      <c r="AA843" s="187"/>
      <c r="AB843" s="187"/>
      <c r="AC843" s="187"/>
      <c r="AD843" s="187"/>
      <c r="AE843" s="187"/>
      <c r="AF843" s="187"/>
      <c r="AG843" s="187"/>
      <c r="AH843" s="187"/>
      <c r="AI843" s="187"/>
      <c r="AJ843" s="187"/>
      <c r="AK843" s="187"/>
      <c r="AL843" s="187"/>
      <c r="AM843" s="187"/>
      <c r="AN843" s="187"/>
      <c r="AO843" s="187"/>
      <c r="AP843" s="187"/>
      <c r="AQ843" s="187"/>
      <c r="AR843" s="187"/>
      <c r="AS843" s="187"/>
      <c r="AT843" s="187"/>
      <c r="AU843" s="187"/>
      <c r="AV843" s="187"/>
      <c r="AW843" s="187"/>
      <c r="AX843" s="187"/>
      <c r="AY843" s="187"/>
      <c r="AZ843" s="187"/>
      <c r="BA843" s="187"/>
      <c r="BB843" s="187"/>
      <c r="BC843" s="187"/>
      <c r="BD843" s="187"/>
      <c r="BE843" s="187"/>
      <c r="BF843" s="187"/>
      <c r="BG843" s="187"/>
      <c r="BH843" s="187"/>
      <c r="BI843" s="187"/>
      <c r="BJ843" s="187"/>
      <c r="BK843" s="187"/>
      <c r="BL843" s="187"/>
      <c r="BM843" s="187"/>
      <c r="BN843" s="187"/>
      <c r="BO843" s="187"/>
      <c r="BP843" s="187"/>
      <c r="BQ843" s="187"/>
      <c r="BR843" s="187"/>
      <c r="BS843" s="187"/>
      <c r="BT843" s="187"/>
      <c r="BU843" s="187"/>
      <c r="BV843" s="187"/>
      <c r="BW843" s="187"/>
      <c r="BX843" s="187"/>
      <c r="BY843" s="187"/>
      <c r="BZ843" s="187"/>
      <c r="CA843" s="187"/>
      <c r="CB843" s="187"/>
      <c r="CC843" s="187"/>
      <c r="CD843" s="187"/>
      <c r="CE843" s="187"/>
      <c r="CF843" s="187"/>
      <c r="CG843" s="187"/>
      <c r="CH843" s="187"/>
      <c r="CI843" s="187"/>
      <c r="CJ843" s="187"/>
      <c r="CK843" s="187"/>
      <c r="CL843" s="187"/>
      <c r="CM843" s="187"/>
      <c r="CN843" s="187"/>
      <c r="CO843" s="187"/>
      <c r="CP843" s="187"/>
      <c r="CQ843" s="187"/>
      <c r="CR843" s="187"/>
      <c r="CS843" s="187"/>
      <c r="CT843" s="187"/>
      <c r="CU843" s="187"/>
      <c r="CV843" s="187"/>
      <c r="CW843" s="187"/>
      <c r="CX843" s="187"/>
      <c r="CY843" s="187"/>
      <c r="CZ843" s="187"/>
      <c r="DA843" s="187"/>
      <c r="DB843" s="187"/>
      <c r="DC843" s="187"/>
      <c r="DD843" s="187"/>
      <c r="DE843" s="187"/>
      <c r="DF843" s="187"/>
      <c r="DG843" s="187"/>
      <c r="DH843" s="187"/>
      <c r="DI843" s="187"/>
      <c r="DJ843" s="187"/>
      <c r="DK843" s="187"/>
      <c r="DL843" s="187"/>
      <c r="DM843" s="187"/>
      <c r="DN843" s="187"/>
      <c r="DO843" s="187"/>
      <c r="DP843" s="187"/>
      <c r="DQ843" s="187"/>
      <c r="DR843" s="187"/>
      <c r="DS843" s="187"/>
      <c r="DT843" s="187"/>
      <c r="DU843" s="187"/>
      <c r="DV843" s="187"/>
      <c r="DW843" s="187"/>
      <c r="DX843" s="187"/>
      <c r="DY843" s="187"/>
      <c r="DZ843" s="187"/>
      <c r="EA843" s="187"/>
      <c r="EB843" s="187"/>
      <c r="EC843" s="187"/>
      <c r="ED843" s="187"/>
      <c r="EE843" s="187"/>
      <c r="EF843" s="187"/>
      <c r="EG843" s="187"/>
      <c r="EH843" s="187"/>
      <c r="EI843" s="187"/>
      <c r="EJ843" s="187"/>
      <c r="EK843" s="187"/>
      <c r="EL843" s="187"/>
      <c r="EM843" s="187"/>
      <c r="EN843" s="187"/>
      <c r="EO843" s="187"/>
      <c r="EP843" s="187"/>
      <c r="EQ843" s="187"/>
      <c r="ER843" s="187"/>
      <c r="ES843" s="187"/>
      <c r="ET843" s="187"/>
      <c r="EU843" s="187"/>
      <c r="EV843" s="187"/>
      <c r="EW843" s="187"/>
      <c r="EX843" s="187"/>
      <c r="EY843" s="187"/>
      <c r="EZ843" s="187"/>
      <c r="FA843" s="187"/>
      <c r="FB843" s="187"/>
      <c r="FC843" s="187"/>
      <c r="FD843" s="187"/>
      <c r="FE843" s="187"/>
      <c r="FF843" s="187"/>
      <c r="FG843" s="187"/>
      <c r="FH843" s="187"/>
      <c r="FI843" s="187"/>
      <c r="FJ843" s="187"/>
      <c r="FK843" s="187"/>
      <c r="FL843" s="187"/>
      <c r="FM843" s="187"/>
      <c r="FN843" s="187"/>
      <c r="FO843" s="187"/>
      <c r="FP843" s="187"/>
      <c r="FQ843" s="187"/>
      <c r="FR843" s="187"/>
      <c r="FS843" s="187"/>
      <c r="FT843" s="187"/>
      <c r="FU843" s="187"/>
      <c r="FV843" s="187"/>
      <c r="FW843" s="187"/>
      <c r="FX843" s="187"/>
      <c r="FY843" s="187"/>
      <c r="FZ843" s="187"/>
      <c r="GA843" s="187"/>
      <c r="GB843" s="187"/>
      <c r="GC843" s="187"/>
      <c r="GD843" s="187"/>
      <c r="GE843" s="187"/>
      <c r="GF843" s="187"/>
      <c r="GG843" s="187"/>
      <c r="GH843" s="187"/>
      <c r="GI843" s="187"/>
      <c r="GJ843" s="187"/>
      <c r="GK843" s="187"/>
      <c r="GL843" s="187"/>
      <c r="GM843" s="187"/>
      <c r="GN843" s="187"/>
      <c r="GO843" s="187"/>
      <c r="GP843" s="187"/>
      <c r="GQ843" s="187"/>
      <c r="GR843" s="187"/>
      <c r="GS843" s="187"/>
      <c r="GT843" s="187"/>
      <c r="GU843" s="187"/>
      <c r="GV843" s="187"/>
      <c r="GW843" s="187"/>
      <c r="GX843" s="187"/>
      <c r="GY843" s="187"/>
      <c r="GZ843" s="187"/>
      <c r="HA843" s="187"/>
      <c r="HB843" s="187"/>
      <c r="HC843" s="187"/>
      <c r="HD843" s="187"/>
      <c r="HE843" s="187"/>
      <c r="HF843" s="187"/>
      <c r="HG843" s="187"/>
      <c r="HH843" s="187"/>
      <c r="HI843" s="187"/>
      <c r="HJ843" s="187"/>
      <c r="HK843" s="187"/>
      <c r="HL843" s="187"/>
      <c r="HM843" s="187"/>
      <c r="HN843" s="187"/>
      <c r="HO843" s="187"/>
      <c r="HP843" s="187"/>
      <c r="HQ843" s="187"/>
      <c r="HR843" s="187"/>
      <c r="HS843" s="187"/>
      <c r="HT843" s="187"/>
      <c r="HU843" s="187"/>
      <c r="HV843" s="187"/>
      <c r="HW843" s="187"/>
      <c r="HX843" s="187"/>
      <c r="HY843" s="187"/>
      <c r="HZ843" s="187"/>
      <c r="IA843" s="187"/>
      <c r="IB843" s="187"/>
    </row>
    <row r="844" spans="1:236" ht="13.15" customHeight="1">
      <c r="A844" s="412"/>
      <c r="C844" s="446"/>
      <c r="D844" s="193"/>
      <c r="E844" s="187"/>
      <c r="F844" s="187"/>
      <c r="G844" s="187"/>
      <c r="H844" s="187"/>
      <c r="I844" s="187"/>
      <c r="J844" s="187"/>
      <c r="K844" s="187"/>
      <c r="L844" s="187"/>
      <c r="M844" s="447"/>
      <c r="AA844" s="187"/>
      <c r="AB844" s="187"/>
      <c r="AC844" s="187"/>
      <c r="AD844" s="187"/>
      <c r="AE844" s="187"/>
      <c r="AF844" s="187"/>
      <c r="AG844" s="187"/>
      <c r="AH844" s="187"/>
      <c r="AI844" s="187"/>
      <c r="AJ844" s="187"/>
      <c r="AK844" s="187"/>
      <c r="AL844" s="187"/>
      <c r="AM844" s="187"/>
      <c r="AN844" s="187"/>
      <c r="AO844" s="187"/>
      <c r="AP844" s="187"/>
      <c r="AQ844" s="187"/>
      <c r="AR844" s="187"/>
      <c r="AS844" s="187"/>
      <c r="AT844" s="187"/>
      <c r="AU844" s="187"/>
      <c r="AV844" s="187"/>
      <c r="AW844" s="187"/>
      <c r="AX844" s="187"/>
      <c r="AY844" s="187"/>
      <c r="AZ844" s="187"/>
      <c r="BA844" s="187"/>
      <c r="BB844" s="187"/>
      <c r="BC844" s="187"/>
      <c r="BD844" s="187"/>
      <c r="BE844" s="187"/>
      <c r="BF844" s="187"/>
      <c r="BG844" s="187"/>
      <c r="BH844" s="187"/>
      <c r="BI844" s="187"/>
      <c r="BJ844" s="187"/>
      <c r="BK844" s="187"/>
      <c r="BL844" s="187"/>
      <c r="BM844" s="187"/>
      <c r="BN844" s="187"/>
      <c r="BO844" s="187"/>
      <c r="BP844" s="187"/>
      <c r="BQ844" s="187"/>
      <c r="BR844" s="187"/>
      <c r="BS844" s="187"/>
      <c r="BT844" s="187"/>
      <c r="BU844" s="187"/>
      <c r="BV844" s="187"/>
      <c r="BW844" s="187"/>
      <c r="BX844" s="187"/>
      <c r="BY844" s="187"/>
      <c r="BZ844" s="187"/>
      <c r="CA844" s="187"/>
      <c r="CB844" s="187"/>
      <c r="CC844" s="187"/>
      <c r="CD844" s="187"/>
      <c r="CE844" s="187"/>
      <c r="CF844" s="187"/>
      <c r="CG844" s="187"/>
      <c r="CH844" s="187"/>
      <c r="CI844" s="187"/>
      <c r="CJ844" s="187"/>
      <c r="CK844" s="187"/>
      <c r="CL844" s="187"/>
      <c r="CM844" s="187"/>
      <c r="CN844" s="187"/>
      <c r="CO844" s="187"/>
      <c r="CP844" s="187"/>
      <c r="CQ844" s="187"/>
      <c r="CR844" s="187"/>
      <c r="CS844" s="187"/>
      <c r="CT844" s="187"/>
      <c r="CU844" s="187"/>
      <c r="CV844" s="187"/>
      <c r="CW844" s="187"/>
      <c r="CX844" s="187"/>
      <c r="CY844" s="187"/>
      <c r="CZ844" s="187"/>
      <c r="DA844" s="187"/>
      <c r="DB844" s="187"/>
      <c r="DC844" s="187"/>
      <c r="DD844" s="187"/>
      <c r="DE844" s="187"/>
      <c r="DF844" s="187"/>
      <c r="DG844" s="187"/>
      <c r="DH844" s="187"/>
      <c r="DI844" s="187"/>
      <c r="DJ844" s="187"/>
      <c r="DK844" s="187"/>
      <c r="DL844" s="187"/>
      <c r="DM844" s="187"/>
      <c r="DN844" s="187"/>
      <c r="DO844" s="187"/>
      <c r="DP844" s="187"/>
      <c r="DQ844" s="187"/>
      <c r="DR844" s="187"/>
      <c r="DS844" s="187"/>
      <c r="DT844" s="187"/>
      <c r="DU844" s="187"/>
      <c r="DV844" s="187"/>
      <c r="DW844" s="187"/>
      <c r="DX844" s="187"/>
      <c r="DY844" s="187"/>
      <c r="DZ844" s="187"/>
      <c r="EA844" s="187"/>
      <c r="EB844" s="187"/>
      <c r="EC844" s="187"/>
      <c r="ED844" s="187"/>
      <c r="EE844" s="187"/>
      <c r="EF844" s="187"/>
      <c r="EG844" s="187"/>
      <c r="EH844" s="187"/>
      <c r="EI844" s="187"/>
      <c r="EJ844" s="187"/>
      <c r="EK844" s="187"/>
      <c r="EL844" s="187"/>
      <c r="EM844" s="187"/>
      <c r="EN844" s="187"/>
      <c r="EO844" s="187"/>
      <c r="EP844" s="187"/>
      <c r="EQ844" s="187"/>
      <c r="ER844" s="187"/>
      <c r="ES844" s="187"/>
      <c r="ET844" s="187"/>
      <c r="EU844" s="187"/>
      <c r="EV844" s="187"/>
      <c r="EW844" s="187"/>
      <c r="EX844" s="187"/>
      <c r="EY844" s="187"/>
      <c r="EZ844" s="187"/>
      <c r="FA844" s="187"/>
      <c r="FB844" s="187"/>
      <c r="FC844" s="187"/>
      <c r="FD844" s="187"/>
      <c r="FE844" s="187"/>
      <c r="FF844" s="187"/>
      <c r="FG844" s="187"/>
      <c r="FH844" s="187"/>
      <c r="FI844" s="187"/>
      <c r="FJ844" s="187"/>
      <c r="FK844" s="187"/>
      <c r="FL844" s="187"/>
      <c r="FM844" s="187"/>
      <c r="FN844" s="187"/>
      <c r="FO844" s="187"/>
      <c r="FP844" s="187"/>
      <c r="FQ844" s="187"/>
      <c r="FR844" s="187"/>
      <c r="FS844" s="187"/>
      <c r="FT844" s="187"/>
      <c r="FU844" s="187"/>
      <c r="FV844" s="187"/>
      <c r="FW844" s="187"/>
      <c r="FX844" s="187"/>
      <c r="FY844" s="187"/>
      <c r="FZ844" s="187"/>
      <c r="GA844" s="187"/>
      <c r="GB844" s="187"/>
      <c r="GC844" s="187"/>
      <c r="GD844" s="187"/>
      <c r="GE844" s="187"/>
      <c r="GF844" s="187"/>
      <c r="GG844" s="187"/>
      <c r="GH844" s="187"/>
      <c r="GI844" s="187"/>
      <c r="GJ844" s="187"/>
      <c r="GK844" s="187"/>
      <c r="GL844" s="187"/>
      <c r="GM844" s="187"/>
      <c r="GN844" s="187"/>
      <c r="GO844" s="187"/>
      <c r="GP844" s="187"/>
      <c r="GQ844" s="187"/>
      <c r="GR844" s="187"/>
      <c r="GS844" s="187"/>
      <c r="GT844" s="187"/>
      <c r="GU844" s="187"/>
      <c r="GV844" s="187"/>
      <c r="GW844" s="187"/>
      <c r="GX844" s="187"/>
      <c r="GY844" s="187"/>
      <c r="GZ844" s="187"/>
      <c r="HA844" s="187"/>
      <c r="HB844" s="187"/>
      <c r="HC844" s="187"/>
      <c r="HD844" s="187"/>
      <c r="HE844" s="187"/>
      <c r="HF844" s="187"/>
      <c r="HG844" s="187"/>
      <c r="HH844" s="187"/>
      <c r="HI844" s="187"/>
      <c r="HJ844" s="187"/>
      <c r="HK844" s="187"/>
      <c r="HL844" s="187"/>
      <c r="HM844" s="187"/>
      <c r="HN844" s="187"/>
      <c r="HO844" s="187"/>
      <c r="HP844" s="187"/>
      <c r="HQ844" s="187"/>
      <c r="HR844" s="187"/>
      <c r="HS844" s="187"/>
      <c r="HT844" s="187"/>
      <c r="HU844" s="187"/>
      <c r="HV844" s="187"/>
      <c r="HW844" s="187"/>
      <c r="HX844" s="187"/>
      <c r="HY844" s="187"/>
      <c r="HZ844" s="187"/>
      <c r="IA844" s="187"/>
      <c r="IB844" s="187"/>
    </row>
    <row r="845" spans="1:236" ht="13.15" customHeight="1">
      <c r="A845" s="412"/>
      <c r="C845" s="446"/>
      <c r="D845" s="193"/>
      <c r="E845" s="187"/>
      <c r="F845" s="187"/>
      <c r="G845" s="187"/>
      <c r="H845" s="187"/>
      <c r="I845" s="187"/>
      <c r="J845" s="187"/>
      <c r="K845" s="187"/>
      <c r="L845" s="187"/>
      <c r="M845" s="447"/>
      <c r="AA845" s="187"/>
      <c r="AB845" s="187"/>
      <c r="AC845" s="187"/>
      <c r="AD845" s="187"/>
      <c r="AE845" s="187"/>
      <c r="AF845" s="187"/>
      <c r="AG845" s="187"/>
      <c r="AH845" s="187"/>
      <c r="AI845" s="187"/>
      <c r="AJ845" s="187"/>
      <c r="AK845" s="187"/>
      <c r="AL845" s="187"/>
      <c r="AM845" s="187"/>
      <c r="AN845" s="187"/>
      <c r="AO845" s="187"/>
      <c r="AP845" s="187"/>
      <c r="AQ845" s="187"/>
      <c r="AR845" s="187"/>
      <c r="AS845" s="187"/>
      <c r="AT845" s="187"/>
      <c r="AU845" s="187"/>
      <c r="AV845" s="187"/>
      <c r="AW845" s="187"/>
      <c r="AX845" s="187"/>
      <c r="AY845" s="187"/>
      <c r="AZ845" s="187"/>
      <c r="BA845" s="187"/>
      <c r="BB845" s="187"/>
      <c r="BC845" s="187"/>
      <c r="BD845" s="187"/>
      <c r="BE845" s="187"/>
      <c r="BF845" s="187"/>
      <c r="BG845" s="187"/>
      <c r="BH845" s="187"/>
      <c r="BI845" s="187"/>
      <c r="BJ845" s="187"/>
      <c r="BK845" s="187"/>
      <c r="BL845" s="187"/>
      <c r="BM845" s="187"/>
      <c r="BN845" s="187"/>
      <c r="BO845" s="187"/>
      <c r="BP845" s="187"/>
      <c r="BQ845" s="187"/>
      <c r="BR845" s="187"/>
      <c r="BS845" s="187"/>
      <c r="BT845" s="187"/>
      <c r="BU845" s="187"/>
      <c r="BV845" s="187"/>
      <c r="BW845" s="187"/>
      <c r="BX845" s="187"/>
      <c r="BY845" s="187"/>
      <c r="BZ845" s="187"/>
      <c r="CA845" s="187"/>
      <c r="CB845" s="187"/>
      <c r="CC845" s="187"/>
      <c r="CD845" s="187"/>
      <c r="CE845" s="187"/>
      <c r="CF845" s="187"/>
      <c r="CG845" s="187"/>
      <c r="CH845" s="187"/>
      <c r="CI845" s="187"/>
      <c r="CJ845" s="187"/>
      <c r="CK845" s="187"/>
      <c r="CL845" s="187"/>
      <c r="CM845" s="187"/>
      <c r="CN845" s="187"/>
      <c r="CO845" s="187"/>
      <c r="CP845" s="187"/>
      <c r="CQ845" s="187"/>
      <c r="CR845" s="187"/>
      <c r="CS845" s="187"/>
      <c r="CT845" s="187"/>
      <c r="CU845" s="187"/>
      <c r="CV845" s="187"/>
      <c r="CW845" s="187"/>
      <c r="CX845" s="187"/>
      <c r="CY845" s="187"/>
      <c r="CZ845" s="187"/>
      <c r="DA845" s="187"/>
      <c r="DB845" s="187"/>
      <c r="DC845" s="187"/>
      <c r="DD845" s="187"/>
      <c r="DE845" s="187"/>
      <c r="DF845" s="187"/>
      <c r="DG845" s="187"/>
      <c r="DH845" s="187"/>
      <c r="DI845" s="187"/>
      <c r="DJ845" s="187"/>
      <c r="DK845" s="187"/>
      <c r="DL845" s="187"/>
      <c r="DM845" s="187"/>
      <c r="DN845" s="187"/>
      <c r="DO845" s="187"/>
      <c r="DP845" s="187"/>
      <c r="DQ845" s="187"/>
      <c r="DR845" s="187"/>
      <c r="DS845" s="187"/>
      <c r="DT845" s="187"/>
      <c r="DU845" s="187"/>
      <c r="DV845" s="187"/>
      <c r="DW845" s="187"/>
      <c r="DX845" s="187"/>
      <c r="DY845" s="187"/>
      <c r="DZ845" s="187"/>
      <c r="EA845" s="187"/>
      <c r="EB845" s="187"/>
      <c r="EC845" s="187"/>
      <c r="ED845" s="187"/>
      <c r="EE845" s="187"/>
      <c r="EF845" s="187"/>
      <c r="EG845" s="187"/>
      <c r="EH845" s="187"/>
      <c r="EI845" s="187"/>
      <c r="EJ845" s="187"/>
      <c r="EK845" s="187"/>
      <c r="EL845" s="187"/>
      <c r="EM845" s="187"/>
      <c r="EN845" s="187"/>
      <c r="EO845" s="187"/>
      <c r="EP845" s="187"/>
      <c r="EQ845" s="187"/>
      <c r="ER845" s="187"/>
      <c r="ES845" s="187"/>
      <c r="ET845" s="187"/>
      <c r="EU845" s="187"/>
      <c r="EV845" s="187"/>
      <c r="EW845" s="187"/>
      <c r="EX845" s="187"/>
      <c r="EY845" s="187"/>
      <c r="EZ845" s="187"/>
      <c r="FA845" s="187"/>
      <c r="FB845" s="187"/>
      <c r="FC845" s="187"/>
      <c r="FD845" s="187"/>
      <c r="FE845" s="187"/>
      <c r="FF845" s="187"/>
      <c r="FG845" s="187"/>
      <c r="FH845" s="187"/>
      <c r="FI845" s="187"/>
      <c r="FJ845" s="187"/>
      <c r="FK845" s="187"/>
      <c r="FL845" s="187"/>
      <c r="FM845" s="187"/>
      <c r="FN845" s="187"/>
      <c r="FO845" s="187"/>
      <c r="FP845" s="187"/>
      <c r="FQ845" s="187"/>
      <c r="FR845" s="187"/>
      <c r="FS845" s="187"/>
      <c r="FT845" s="187"/>
      <c r="FU845" s="187"/>
      <c r="FV845" s="187"/>
      <c r="FW845" s="187"/>
      <c r="FX845" s="187"/>
      <c r="FY845" s="187"/>
      <c r="FZ845" s="187"/>
      <c r="GA845" s="187"/>
      <c r="GB845" s="187"/>
      <c r="GC845" s="187"/>
      <c r="GD845" s="187"/>
      <c r="GE845" s="187"/>
      <c r="GF845" s="187"/>
      <c r="GG845" s="187"/>
      <c r="GH845" s="187"/>
      <c r="GI845" s="187"/>
      <c r="GJ845" s="187"/>
      <c r="GK845" s="187"/>
      <c r="GL845" s="187"/>
      <c r="GM845" s="187"/>
      <c r="GN845" s="187"/>
      <c r="GO845" s="187"/>
      <c r="GP845" s="187"/>
      <c r="GQ845" s="187"/>
      <c r="GR845" s="187"/>
      <c r="GS845" s="187"/>
      <c r="GT845" s="187"/>
      <c r="GU845" s="187"/>
      <c r="GV845" s="187"/>
      <c r="GW845" s="187"/>
      <c r="GX845" s="187"/>
      <c r="GY845" s="187"/>
      <c r="GZ845" s="187"/>
      <c r="HA845" s="187"/>
      <c r="HB845" s="187"/>
      <c r="HC845" s="187"/>
      <c r="HD845" s="187"/>
      <c r="HE845" s="187"/>
      <c r="HF845" s="187"/>
      <c r="HG845" s="187"/>
      <c r="HH845" s="187"/>
      <c r="HI845" s="187"/>
      <c r="HJ845" s="187"/>
      <c r="HK845" s="187"/>
      <c r="HL845" s="187"/>
      <c r="HM845" s="187"/>
      <c r="HN845" s="187"/>
      <c r="HO845" s="187"/>
      <c r="HP845" s="187"/>
      <c r="HQ845" s="187"/>
      <c r="HR845" s="187"/>
      <c r="HS845" s="187"/>
      <c r="HT845" s="187"/>
      <c r="HU845" s="187"/>
      <c r="HV845" s="187"/>
      <c r="HW845" s="187"/>
      <c r="HX845" s="187"/>
      <c r="HY845" s="187"/>
      <c r="HZ845" s="187"/>
      <c r="IA845" s="187"/>
      <c r="IB845" s="187"/>
    </row>
    <row r="846" spans="1:236" ht="13.15" customHeight="1">
      <c r="A846" s="412"/>
      <c r="C846" s="446"/>
      <c r="D846" s="193"/>
      <c r="E846" s="187"/>
      <c r="F846" s="187"/>
      <c r="G846" s="187"/>
      <c r="H846" s="187"/>
      <c r="I846" s="187"/>
      <c r="J846" s="187"/>
      <c r="K846" s="187"/>
      <c r="L846" s="187"/>
      <c r="M846" s="447"/>
      <c r="AA846" s="187"/>
      <c r="AB846" s="187"/>
      <c r="AC846" s="187"/>
      <c r="AD846" s="187"/>
      <c r="AE846" s="187"/>
      <c r="AF846" s="187"/>
      <c r="AG846" s="187"/>
      <c r="AH846" s="187"/>
      <c r="AI846" s="187"/>
      <c r="AJ846" s="187"/>
      <c r="AK846" s="187"/>
      <c r="AL846" s="187"/>
      <c r="AM846" s="187"/>
      <c r="AN846" s="187"/>
      <c r="AO846" s="187"/>
      <c r="AP846" s="187"/>
      <c r="AQ846" s="187"/>
      <c r="AR846" s="187"/>
      <c r="AS846" s="187"/>
      <c r="AT846" s="187"/>
      <c r="AU846" s="187"/>
      <c r="AV846" s="187"/>
      <c r="AW846" s="187"/>
      <c r="AX846" s="187"/>
      <c r="AY846" s="187"/>
      <c r="AZ846" s="187"/>
      <c r="BA846" s="187"/>
      <c r="BB846" s="187"/>
      <c r="BC846" s="187"/>
      <c r="BD846" s="187"/>
      <c r="BE846" s="187"/>
      <c r="BF846" s="187"/>
      <c r="BG846" s="187"/>
      <c r="BH846" s="187"/>
      <c r="BI846" s="187"/>
      <c r="BJ846" s="187"/>
      <c r="BK846" s="187"/>
      <c r="BL846" s="187"/>
      <c r="BM846" s="187"/>
      <c r="BN846" s="187"/>
      <c r="BO846" s="187"/>
      <c r="BP846" s="187"/>
      <c r="BQ846" s="187"/>
      <c r="BR846" s="187"/>
      <c r="BS846" s="187"/>
      <c r="BT846" s="187"/>
      <c r="BU846" s="187"/>
      <c r="BV846" s="187"/>
      <c r="BW846" s="187"/>
      <c r="BX846" s="187"/>
      <c r="BY846" s="187"/>
      <c r="BZ846" s="187"/>
      <c r="CA846" s="187"/>
      <c r="CB846" s="187"/>
      <c r="CC846" s="187"/>
      <c r="CD846" s="187"/>
      <c r="CE846" s="187"/>
      <c r="CF846" s="187"/>
      <c r="CG846" s="187"/>
      <c r="CH846" s="187"/>
      <c r="CI846" s="187"/>
      <c r="CJ846" s="187"/>
      <c r="CK846" s="187"/>
      <c r="CL846" s="187"/>
      <c r="CM846" s="187"/>
      <c r="CN846" s="187"/>
      <c r="CO846" s="187"/>
      <c r="CP846" s="187"/>
      <c r="CQ846" s="187"/>
      <c r="CR846" s="187"/>
      <c r="CS846" s="187"/>
      <c r="CT846" s="187"/>
      <c r="CU846" s="187"/>
      <c r="CV846" s="187"/>
      <c r="CW846" s="187"/>
      <c r="CX846" s="187"/>
      <c r="CY846" s="187"/>
      <c r="CZ846" s="187"/>
      <c r="DA846" s="187"/>
      <c r="DB846" s="187"/>
      <c r="DC846" s="187"/>
      <c r="DD846" s="187"/>
      <c r="DE846" s="187"/>
      <c r="DF846" s="187"/>
      <c r="DG846" s="187"/>
      <c r="DH846" s="187"/>
      <c r="DI846" s="187"/>
      <c r="DJ846" s="187"/>
      <c r="DK846" s="187"/>
      <c r="DL846" s="187"/>
      <c r="DM846" s="187"/>
      <c r="DN846" s="187"/>
      <c r="DO846" s="187"/>
      <c r="DP846" s="187"/>
      <c r="DQ846" s="187"/>
      <c r="DR846" s="187"/>
      <c r="DS846" s="187"/>
      <c r="DT846" s="187"/>
      <c r="DU846" s="187"/>
      <c r="DV846" s="187"/>
      <c r="DW846" s="187"/>
      <c r="DX846" s="187"/>
      <c r="DY846" s="187"/>
      <c r="DZ846" s="187"/>
      <c r="EA846" s="187"/>
      <c r="EB846" s="187"/>
      <c r="EC846" s="187"/>
      <c r="ED846" s="187"/>
      <c r="EE846" s="187"/>
      <c r="EF846" s="187"/>
      <c r="EG846" s="187"/>
      <c r="EH846" s="187"/>
      <c r="EI846" s="187"/>
      <c r="EJ846" s="187"/>
      <c r="EK846" s="187"/>
      <c r="EL846" s="187"/>
      <c r="EM846" s="187"/>
      <c r="EN846" s="187"/>
      <c r="EO846" s="187"/>
      <c r="EP846" s="187"/>
      <c r="EQ846" s="187"/>
      <c r="ER846" s="187"/>
      <c r="ES846" s="187"/>
      <c r="ET846" s="187"/>
      <c r="EU846" s="187"/>
      <c r="EV846" s="187"/>
      <c r="EW846" s="187"/>
      <c r="EX846" s="187"/>
      <c r="EY846" s="187"/>
      <c r="EZ846" s="187"/>
      <c r="FA846" s="187"/>
      <c r="FB846" s="187"/>
      <c r="FC846" s="187"/>
      <c r="FD846" s="187"/>
      <c r="FE846" s="187"/>
      <c r="FF846" s="187"/>
      <c r="FG846" s="187"/>
      <c r="FH846" s="187"/>
      <c r="FI846" s="187"/>
      <c r="FJ846" s="187"/>
      <c r="FK846" s="187"/>
      <c r="FL846" s="187"/>
      <c r="FM846" s="187"/>
      <c r="FN846" s="187"/>
      <c r="FO846" s="187"/>
      <c r="FP846" s="187"/>
      <c r="FQ846" s="187"/>
      <c r="FR846" s="187"/>
      <c r="FS846" s="187"/>
      <c r="FT846" s="187"/>
      <c r="FU846" s="187"/>
      <c r="FV846" s="187"/>
      <c r="FW846" s="187"/>
      <c r="FX846" s="187"/>
      <c r="FY846" s="187"/>
      <c r="FZ846" s="187"/>
      <c r="GA846" s="187"/>
      <c r="GB846" s="187"/>
      <c r="GC846" s="187"/>
      <c r="GD846" s="187"/>
      <c r="GE846" s="187"/>
      <c r="GF846" s="187"/>
      <c r="GG846" s="187"/>
      <c r="GH846" s="187"/>
      <c r="GI846" s="187"/>
      <c r="GJ846" s="187"/>
      <c r="GK846" s="187"/>
      <c r="GL846" s="187"/>
      <c r="GM846" s="187"/>
      <c r="GN846" s="187"/>
      <c r="GO846" s="187"/>
      <c r="GP846" s="187"/>
      <c r="GQ846" s="187"/>
      <c r="GR846" s="187"/>
      <c r="GS846" s="187"/>
      <c r="GT846" s="187"/>
      <c r="GU846" s="187"/>
      <c r="GV846" s="187"/>
      <c r="GW846" s="187"/>
      <c r="GX846" s="187"/>
      <c r="GY846" s="187"/>
      <c r="GZ846" s="187"/>
      <c r="HA846" s="187"/>
      <c r="HB846" s="187"/>
      <c r="HC846" s="187"/>
      <c r="HD846" s="187"/>
      <c r="HE846" s="187"/>
      <c r="HF846" s="187"/>
      <c r="HG846" s="187"/>
      <c r="HH846" s="187"/>
      <c r="HI846" s="187"/>
      <c r="HJ846" s="187"/>
      <c r="HK846" s="187"/>
      <c r="HL846" s="187"/>
      <c r="HM846" s="187"/>
      <c r="HN846" s="187"/>
      <c r="HO846" s="187"/>
      <c r="HP846" s="187"/>
      <c r="HQ846" s="187"/>
      <c r="HR846" s="187"/>
      <c r="HS846" s="187"/>
      <c r="HT846" s="187"/>
      <c r="HU846" s="187"/>
      <c r="HV846" s="187"/>
      <c r="HW846" s="187"/>
      <c r="HX846" s="187"/>
      <c r="HY846" s="187"/>
      <c r="HZ846" s="187"/>
      <c r="IA846" s="187"/>
      <c r="IB846" s="187"/>
    </row>
    <row r="847" spans="1:236" ht="13.15" customHeight="1">
      <c r="A847" s="412"/>
      <c r="C847" s="446"/>
      <c r="D847" s="193"/>
      <c r="E847" s="187"/>
      <c r="F847" s="187"/>
      <c r="G847" s="187"/>
      <c r="H847" s="187"/>
      <c r="I847" s="187"/>
      <c r="J847" s="187"/>
      <c r="K847" s="187"/>
      <c r="L847" s="187"/>
      <c r="M847" s="447"/>
      <c r="AA847" s="187"/>
      <c r="AB847" s="187"/>
      <c r="AC847" s="187"/>
      <c r="AD847" s="187"/>
      <c r="AE847" s="187"/>
      <c r="AF847" s="187"/>
      <c r="AG847" s="187"/>
      <c r="AH847" s="187"/>
      <c r="AI847" s="187"/>
      <c r="AJ847" s="187"/>
      <c r="AK847" s="187"/>
      <c r="AL847" s="187"/>
      <c r="AM847" s="187"/>
      <c r="AN847" s="187"/>
      <c r="AO847" s="187"/>
      <c r="AP847" s="187"/>
      <c r="AQ847" s="187"/>
      <c r="AR847" s="187"/>
      <c r="AS847" s="187"/>
      <c r="AT847" s="187"/>
      <c r="AU847" s="187"/>
      <c r="AV847" s="187"/>
      <c r="AW847" s="187"/>
      <c r="AX847" s="187"/>
      <c r="AY847" s="187"/>
      <c r="AZ847" s="187"/>
      <c r="BA847" s="187"/>
      <c r="BB847" s="187"/>
      <c r="BC847" s="187"/>
      <c r="BD847" s="187"/>
      <c r="BE847" s="187"/>
      <c r="BF847" s="187"/>
      <c r="BG847" s="187"/>
      <c r="BH847" s="187"/>
      <c r="BI847" s="187"/>
      <c r="BJ847" s="187"/>
      <c r="BK847" s="187"/>
      <c r="BL847" s="187"/>
      <c r="BM847" s="187"/>
      <c r="BN847" s="187"/>
      <c r="BO847" s="187"/>
      <c r="BP847" s="187"/>
      <c r="BQ847" s="187"/>
      <c r="BR847" s="187"/>
      <c r="BS847" s="187"/>
      <c r="BT847" s="187"/>
      <c r="BU847" s="187"/>
      <c r="BV847" s="187"/>
      <c r="BW847" s="187"/>
      <c r="BX847" s="187"/>
      <c r="BY847" s="187"/>
      <c r="BZ847" s="187"/>
      <c r="CA847" s="187"/>
      <c r="CB847" s="187"/>
      <c r="CC847" s="187"/>
      <c r="CD847" s="187"/>
      <c r="CE847" s="187"/>
      <c r="CF847" s="187"/>
      <c r="CG847" s="187"/>
      <c r="CH847" s="187"/>
      <c r="CI847" s="187"/>
      <c r="CJ847" s="187"/>
      <c r="CK847" s="187"/>
      <c r="CL847" s="187"/>
      <c r="CM847" s="187"/>
      <c r="CN847" s="187"/>
      <c r="CO847" s="187"/>
      <c r="CP847" s="187"/>
      <c r="CQ847" s="187"/>
      <c r="CR847" s="187"/>
      <c r="CS847" s="187"/>
      <c r="CT847" s="187"/>
      <c r="CU847" s="187"/>
      <c r="CV847" s="187"/>
      <c r="CW847" s="187"/>
      <c r="CX847" s="187"/>
      <c r="CY847" s="187"/>
      <c r="CZ847" s="187"/>
      <c r="DA847" s="187"/>
      <c r="DB847" s="187"/>
      <c r="DC847" s="187"/>
      <c r="DD847" s="187"/>
      <c r="DE847" s="187"/>
      <c r="DF847" s="187"/>
      <c r="DG847" s="187"/>
      <c r="DH847" s="187"/>
      <c r="DI847" s="187"/>
      <c r="DJ847" s="187"/>
      <c r="DK847" s="187"/>
      <c r="DL847" s="187"/>
      <c r="DM847" s="187"/>
      <c r="DN847" s="187"/>
      <c r="DO847" s="187"/>
      <c r="DP847" s="187"/>
      <c r="DQ847" s="187"/>
      <c r="DR847" s="187"/>
      <c r="DS847" s="187"/>
      <c r="DT847" s="187"/>
      <c r="DU847" s="187"/>
      <c r="DV847" s="187"/>
      <c r="DW847" s="187"/>
      <c r="DX847" s="187"/>
      <c r="DY847" s="187"/>
      <c r="DZ847" s="187"/>
      <c r="EA847" s="187"/>
      <c r="EB847" s="187"/>
      <c r="EC847" s="187"/>
      <c r="ED847" s="187"/>
      <c r="EE847" s="187"/>
      <c r="EF847" s="187"/>
      <c r="EG847" s="187"/>
      <c r="EH847" s="187"/>
      <c r="EI847" s="187"/>
      <c r="EJ847" s="187"/>
      <c r="EK847" s="187"/>
      <c r="EL847" s="187"/>
      <c r="EM847" s="187"/>
      <c r="EN847" s="187"/>
      <c r="EO847" s="187"/>
      <c r="EP847" s="187"/>
      <c r="EQ847" s="187"/>
      <c r="ER847" s="187"/>
      <c r="ES847" s="187"/>
      <c r="ET847" s="187"/>
      <c r="EU847" s="187"/>
      <c r="EV847" s="187"/>
      <c r="EW847" s="187"/>
      <c r="EX847" s="187"/>
      <c r="EY847" s="187"/>
      <c r="EZ847" s="187"/>
      <c r="FA847" s="187"/>
      <c r="FB847" s="187"/>
      <c r="FC847" s="187"/>
      <c r="FD847" s="187"/>
      <c r="FE847" s="187"/>
      <c r="FF847" s="187"/>
      <c r="FG847" s="187"/>
      <c r="FH847" s="187"/>
      <c r="FI847" s="187"/>
      <c r="FJ847" s="187"/>
      <c r="FK847" s="187"/>
      <c r="FL847" s="187"/>
      <c r="FM847" s="187"/>
      <c r="FN847" s="187"/>
      <c r="FO847" s="187"/>
      <c r="FP847" s="187"/>
      <c r="FQ847" s="187"/>
      <c r="FR847" s="187"/>
      <c r="FS847" s="187"/>
      <c r="FT847" s="187"/>
      <c r="FU847" s="187"/>
      <c r="FV847" s="187"/>
      <c r="FW847" s="187"/>
      <c r="FX847" s="187"/>
      <c r="FY847" s="187"/>
      <c r="FZ847" s="187"/>
      <c r="GA847" s="187"/>
      <c r="GB847" s="187"/>
      <c r="GC847" s="187"/>
      <c r="GD847" s="187"/>
      <c r="GE847" s="187"/>
      <c r="GF847" s="187"/>
      <c r="GG847" s="187"/>
      <c r="GH847" s="187"/>
      <c r="GI847" s="187"/>
      <c r="GJ847" s="187"/>
      <c r="GK847" s="187"/>
      <c r="GL847" s="187"/>
      <c r="GM847" s="187"/>
      <c r="GN847" s="187"/>
      <c r="GO847" s="187"/>
      <c r="GP847" s="187"/>
      <c r="GQ847" s="187"/>
      <c r="GR847" s="187"/>
      <c r="GS847" s="187"/>
      <c r="GT847" s="187"/>
      <c r="GU847" s="187"/>
      <c r="GV847" s="187"/>
      <c r="GW847" s="187"/>
      <c r="GX847" s="187"/>
      <c r="GY847" s="187"/>
      <c r="GZ847" s="187"/>
      <c r="HA847" s="187"/>
      <c r="HB847" s="187"/>
      <c r="HC847" s="187"/>
      <c r="HD847" s="187"/>
      <c r="HE847" s="187"/>
      <c r="HF847" s="187"/>
      <c r="HG847" s="187"/>
      <c r="HH847" s="187"/>
      <c r="HI847" s="187"/>
      <c r="HJ847" s="187"/>
      <c r="HK847" s="187"/>
      <c r="HL847" s="187"/>
      <c r="HM847" s="187"/>
      <c r="HN847" s="187"/>
      <c r="HO847" s="187"/>
      <c r="HP847" s="187"/>
      <c r="HQ847" s="187"/>
      <c r="HR847" s="187"/>
      <c r="HS847" s="187"/>
      <c r="HT847" s="187"/>
      <c r="HU847" s="187"/>
      <c r="HV847" s="187"/>
      <c r="HW847" s="187"/>
      <c r="HX847" s="187"/>
      <c r="HY847" s="187"/>
      <c r="HZ847" s="187"/>
      <c r="IA847" s="187"/>
      <c r="IB847" s="187"/>
    </row>
    <row r="848" spans="1:236" ht="13.15" customHeight="1">
      <c r="A848" s="412"/>
      <c r="C848" s="446"/>
      <c r="D848" s="193"/>
      <c r="E848" s="187"/>
      <c r="F848" s="187"/>
      <c r="G848" s="187"/>
      <c r="H848" s="187"/>
      <c r="I848" s="187"/>
      <c r="J848" s="187"/>
      <c r="K848" s="187"/>
      <c r="L848" s="187"/>
      <c r="M848" s="447"/>
      <c r="AA848" s="187"/>
      <c r="AB848" s="187"/>
      <c r="AC848" s="187"/>
      <c r="AD848" s="187"/>
      <c r="AE848" s="187"/>
      <c r="AF848" s="187"/>
      <c r="AG848" s="187"/>
      <c r="AH848" s="187"/>
      <c r="AI848" s="187"/>
      <c r="AJ848" s="187"/>
      <c r="AK848" s="187"/>
      <c r="AL848" s="187"/>
      <c r="AM848" s="187"/>
      <c r="AN848" s="187"/>
      <c r="AO848" s="187"/>
      <c r="AP848" s="187"/>
      <c r="AQ848" s="187"/>
      <c r="AR848" s="187"/>
      <c r="AS848" s="187"/>
      <c r="AT848" s="187"/>
      <c r="AU848" s="187"/>
      <c r="AV848" s="187"/>
      <c r="AW848" s="187"/>
      <c r="AX848" s="187"/>
      <c r="AY848" s="187"/>
      <c r="AZ848" s="187"/>
      <c r="BA848" s="187"/>
      <c r="BB848" s="187"/>
      <c r="BC848" s="187"/>
      <c r="BD848" s="187"/>
      <c r="BE848" s="187"/>
      <c r="BF848" s="187"/>
      <c r="BG848" s="187"/>
      <c r="BH848" s="187"/>
      <c r="BI848" s="187"/>
      <c r="BJ848" s="187"/>
      <c r="BK848" s="187"/>
      <c r="BL848" s="187"/>
      <c r="BM848" s="187"/>
      <c r="BN848" s="187"/>
      <c r="BO848" s="187"/>
      <c r="BP848" s="187"/>
      <c r="BQ848" s="187"/>
      <c r="BR848" s="187"/>
      <c r="BS848" s="187"/>
      <c r="BT848" s="187"/>
      <c r="BU848" s="187"/>
      <c r="BV848" s="187"/>
      <c r="BW848" s="187"/>
      <c r="BX848" s="187"/>
      <c r="BY848" s="187"/>
      <c r="BZ848" s="187"/>
      <c r="CA848" s="187"/>
      <c r="CB848" s="187"/>
      <c r="CC848" s="187"/>
      <c r="CD848" s="187"/>
      <c r="CE848" s="187"/>
      <c r="CF848" s="187"/>
      <c r="CG848" s="187"/>
      <c r="CH848" s="187"/>
      <c r="CI848" s="187"/>
      <c r="CJ848" s="187"/>
      <c r="CK848" s="187"/>
      <c r="CL848" s="187"/>
      <c r="CM848" s="187"/>
      <c r="CN848" s="187"/>
      <c r="CO848" s="187"/>
      <c r="CP848" s="187"/>
      <c r="CQ848" s="187"/>
      <c r="CR848" s="187"/>
      <c r="CS848" s="187"/>
      <c r="CT848" s="187"/>
      <c r="CU848" s="187"/>
      <c r="CV848" s="187"/>
      <c r="CW848" s="187"/>
      <c r="CX848" s="187"/>
      <c r="CY848" s="187"/>
      <c r="CZ848" s="187"/>
      <c r="DA848" s="187"/>
      <c r="DB848" s="187"/>
      <c r="DC848" s="187"/>
      <c r="DD848" s="187"/>
      <c r="DE848" s="187"/>
      <c r="DF848" s="187"/>
      <c r="DG848" s="187"/>
      <c r="DH848" s="187"/>
      <c r="DI848" s="187"/>
      <c r="DJ848" s="187"/>
      <c r="DK848" s="187"/>
      <c r="DL848" s="187"/>
      <c r="DM848" s="187"/>
      <c r="DN848" s="187"/>
      <c r="DO848" s="187"/>
      <c r="DP848" s="187"/>
      <c r="DQ848" s="187"/>
      <c r="DR848" s="187"/>
      <c r="DS848" s="187"/>
      <c r="DT848" s="187"/>
      <c r="DU848" s="187"/>
      <c r="DV848" s="187"/>
      <c r="DW848" s="187"/>
      <c r="DX848" s="187"/>
      <c r="DY848" s="187"/>
      <c r="DZ848" s="187"/>
      <c r="EA848" s="187"/>
      <c r="EB848" s="187"/>
      <c r="EC848" s="187"/>
      <c r="ED848" s="187"/>
      <c r="EE848" s="187"/>
      <c r="EF848" s="187"/>
      <c r="EG848" s="187"/>
      <c r="EH848" s="187"/>
      <c r="EI848" s="187"/>
      <c r="EJ848" s="187"/>
      <c r="EK848" s="187"/>
      <c r="EL848" s="187"/>
      <c r="EM848" s="187"/>
      <c r="EN848" s="187"/>
      <c r="EO848" s="187"/>
      <c r="EP848" s="187"/>
      <c r="EQ848" s="187"/>
      <c r="ER848" s="187"/>
      <c r="ES848" s="187"/>
      <c r="ET848" s="187"/>
      <c r="EU848" s="187"/>
      <c r="EV848" s="187"/>
      <c r="EW848" s="187"/>
      <c r="EX848" s="187"/>
      <c r="EY848" s="187"/>
      <c r="EZ848" s="187"/>
      <c r="FA848" s="187"/>
      <c r="FB848" s="187"/>
      <c r="FC848" s="187"/>
      <c r="FD848" s="187"/>
      <c r="FE848" s="187"/>
      <c r="FF848" s="187"/>
      <c r="FG848" s="187"/>
      <c r="FH848" s="187"/>
      <c r="FI848" s="187"/>
      <c r="FJ848" s="187"/>
      <c r="FK848" s="187"/>
      <c r="FL848" s="187"/>
      <c r="FM848" s="187"/>
      <c r="FN848" s="187"/>
      <c r="FO848" s="187"/>
      <c r="FP848" s="187"/>
      <c r="FQ848" s="187"/>
      <c r="FR848" s="187"/>
      <c r="FS848" s="187"/>
      <c r="FT848" s="187"/>
      <c r="FU848" s="187"/>
      <c r="FV848" s="187"/>
      <c r="FW848" s="187"/>
      <c r="FX848" s="187"/>
      <c r="FY848" s="187"/>
      <c r="FZ848" s="187"/>
      <c r="GA848" s="187"/>
      <c r="GB848" s="187"/>
      <c r="GC848" s="187"/>
      <c r="GD848" s="187"/>
      <c r="GE848" s="187"/>
      <c r="GF848" s="187"/>
      <c r="GG848" s="187"/>
      <c r="GH848" s="187"/>
      <c r="GI848" s="187"/>
      <c r="GJ848" s="187"/>
      <c r="GK848" s="187"/>
      <c r="GL848" s="187"/>
      <c r="GM848" s="187"/>
      <c r="GN848" s="187"/>
      <c r="GO848" s="187"/>
      <c r="GP848" s="187"/>
      <c r="GQ848" s="187"/>
      <c r="GR848" s="187"/>
      <c r="GS848" s="187"/>
      <c r="GT848" s="187"/>
      <c r="GU848" s="187"/>
      <c r="GV848" s="187"/>
      <c r="GW848" s="187"/>
      <c r="GX848" s="187"/>
      <c r="GY848" s="187"/>
      <c r="GZ848" s="187"/>
      <c r="HA848" s="187"/>
      <c r="HB848" s="187"/>
      <c r="HC848" s="187"/>
      <c r="HD848" s="187"/>
      <c r="HE848" s="187"/>
      <c r="HF848" s="187"/>
      <c r="HG848" s="187"/>
      <c r="HH848" s="187"/>
      <c r="HI848" s="187"/>
      <c r="HJ848" s="187"/>
      <c r="HK848" s="187"/>
      <c r="HL848" s="187"/>
      <c r="HM848" s="187"/>
      <c r="HN848" s="187"/>
      <c r="HO848" s="187"/>
      <c r="HP848" s="187"/>
      <c r="HQ848" s="187"/>
      <c r="HR848" s="187"/>
      <c r="HS848" s="187"/>
      <c r="HT848" s="187"/>
      <c r="HU848" s="187"/>
      <c r="HV848" s="187"/>
      <c r="HW848" s="187"/>
      <c r="HX848" s="187"/>
      <c r="HY848" s="187"/>
      <c r="HZ848" s="187"/>
      <c r="IA848" s="187"/>
      <c r="IB848" s="187"/>
    </row>
    <row r="849" spans="1:236" ht="13.15" customHeight="1">
      <c r="A849" s="412"/>
      <c r="C849" s="446"/>
      <c r="D849" s="193"/>
      <c r="E849" s="187"/>
      <c r="F849" s="187"/>
      <c r="G849" s="187"/>
      <c r="H849" s="187"/>
      <c r="I849" s="187"/>
      <c r="J849" s="187"/>
      <c r="K849" s="187"/>
      <c r="L849" s="187"/>
      <c r="M849" s="447"/>
      <c r="AA849" s="187"/>
      <c r="AB849" s="187"/>
      <c r="AC849" s="187"/>
      <c r="AD849" s="187"/>
      <c r="AE849" s="187"/>
      <c r="AF849" s="187"/>
      <c r="AG849" s="187"/>
      <c r="AH849" s="187"/>
      <c r="AI849" s="187"/>
      <c r="AJ849" s="187"/>
      <c r="AK849" s="187"/>
      <c r="AL849" s="187"/>
      <c r="AM849" s="187"/>
      <c r="AN849" s="187"/>
      <c r="AO849" s="187"/>
      <c r="AP849" s="187"/>
      <c r="AQ849" s="187"/>
      <c r="AR849" s="187"/>
      <c r="AS849" s="187"/>
      <c r="AT849" s="187"/>
      <c r="AU849" s="187"/>
      <c r="AV849" s="187"/>
      <c r="AW849" s="187"/>
      <c r="AX849" s="187"/>
      <c r="AY849" s="187"/>
      <c r="AZ849" s="187"/>
      <c r="BA849" s="187"/>
      <c r="BB849" s="187"/>
      <c r="BC849" s="187"/>
      <c r="BD849" s="187"/>
      <c r="BE849" s="187"/>
      <c r="BF849" s="187"/>
      <c r="BG849" s="187"/>
      <c r="BH849" s="187"/>
      <c r="BI849" s="187"/>
      <c r="BJ849" s="187"/>
      <c r="BK849" s="187"/>
      <c r="BL849" s="187"/>
      <c r="BM849" s="187"/>
      <c r="BN849" s="187"/>
      <c r="BO849" s="187"/>
      <c r="BP849" s="187"/>
      <c r="BQ849" s="187"/>
      <c r="BR849" s="187"/>
      <c r="BS849" s="187"/>
      <c r="BT849" s="187"/>
      <c r="BU849" s="187"/>
      <c r="BV849" s="187"/>
      <c r="BW849" s="187"/>
      <c r="BX849" s="187"/>
      <c r="BY849" s="187"/>
      <c r="BZ849" s="187"/>
      <c r="CA849" s="187"/>
      <c r="CB849" s="187"/>
      <c r="CC849" s="187"/>
      <c r="CD849" s="187"/>
      <c r="CE849" s="187"/>
      <c r="CF849" s="187"/>
      <c r="CG849" s="187"/>
      <c r="CH849" s="187"/>
      <c r="CI849" s="187"/>
      <c r="CJ849" s="187"/>
      <c r="CK849" s="187"/>
      <c r="CL849" s="187"/>
      <c r="CM849" s="187"/>
      <c r="CN849" s="187"/>
      <c r="CO849" s="187"/>
      <c r="CP849" s="187"/>
      <c r="CQ849" s="187"/>
      <c r="CR849" s="187"/>
      <c r="CS849" s="187"/>
      <c r="CT849" s="187"/>
      <c r="CU849" s="187"/>
      <c r="CV849" s="187"/>
      <c r="CW849" s="187"/>
      <c r="CX849" s="187"/>
      <c r="CY849" s="187"/>
      <c r="CZ849" s="187"/>
      <c r="DA849" s="187"/>
      <c r="DB849" s="187"/>
      <c r="DC849" s="187"/>
      <c r="DD849" s="187"/>
      <c r="DE849" s="187"/>
      <c r="DF849" s="187"/>
      <c r="DG849" s="187"/>
      <c r="DH849" s="187"/>
      <c r="DI849" s="187"/>
      <c r="DJ849" s="187"/>
      <c r="DK849" s="187"/>
      <c r="DL849" s="187"/>
      <c r="DM849" s="187"/>
      <c r="DN849" s="187"/>
      <c r="DO849" s="187"/>
      <c r="DP849" s="187"/>
      <c r="DQ849" s="187"/>
      <c r="DR849" s="187"/>
      <c r="DS849" s="187"/>
      <c r="DT849" s="187"/>
      <c r="DU849" s="187"/>
      <c r="DV849" s="187"/>
      <c r="DW849" s="187"/>
      <c r="DX849" s="187"/>
      <c r="DY849" s="187"/>
      <c r="DZ849" s="187"/>
      <c r="EA849" s="187"/>
      <c r="EB849" s="187"/>
      <c r="EC849" s="187"/>
      <c r="ED849" s="187"/>
      <c r="EE849" s="187"/>
      <c r="EF849" s="187"/>
      <c r="EG849" s="187"/>
      <c r="EH849" s="187"/>
      <c r="EI849" s="187"/>
      <c r="EJ849" s="187"/>
      <c r="EK849" s="187"/>
      <c r="EL849" s="187"/>
      <c r="EM849" s="187"/>
      <c r="EN849" s="187"/>
      <c r="EO849" s="187"/>
      <c r="EP849" s="187"/>
      <c r="EQ849" s="187"/>
      <c r="ER849" s="187"/>
      <c r="ES849" s="187"/>
      <c r="ET849" s="187"/>
      <c r="EU849" s="187"/>
      <c r="EV849" s="187"/>
      <c r="EW849" s="187"/>
      <c r="EX849" s="187"/>
      <c r="EY849" s="187"/>
      <c r="EZ849" s="187"/>
      <c r="FA849" s="187"/>
      <c r="FB849" s="187"/>
      <c r="FC849" s="187"/>
      <c r="FD849" s="187"/>
      <c r="FE849" s="187"/>
      <c r="FF849" s="187"/>
      <c r="FG849" s="187"/>
      <c r="FH849" s="187"/>
      <c r="FI849" s="187"/>
      <c r="FJ849" s="187"/>
      <c r="FK849" s="187"/>
      <c r="FL849" s="187"/>
      <c r="FM849" s="187"/>
      <c r="FN849" s="187"/>
      <c r="FO849" s="187"/>
      <c r="FP849" s="187"/>
      <c r="FQ849" s="187"/>
      <c r="FR849" s="187"/>
      <c r="FS849" s="187"/>
      <c r="FT849" s="187"/>
      <c r="FU849" s="187"/>
      <c r="FV849" s="187"/>
      <c r="FW849" s="187"/>
      <c r="FX849" s="187"/>
      <c r="FY849" s="187"/>
      <c r="FZ849" s="187"/>
      <c r="GA849" s="187"/>
      <c r="GB849" s="187"/>
      <c r="GC849" s="187"/>
      <c r="GD849" s="187"/>
      <c r="GE849" s="187"/>
      <c r="GF849" s="187"/>
      <c r="GG849" s="187"/>
      <c r="GH849" s="187"/>
      <c r="GI849" s="187"/>
      <c r="GJ849" s="187"/>
      <c r="GK849" s="187"/>
      <c r="GL849" s="187"/>
      <c r="GM849" s="187"/>
      <c r="GN849" s="187"/>
      <c r="GO849" s="187"/>
      <c r="GP849" s="187"/>
      <c r="GQ849" s="187"/>
      <c r="GR849" s="187"/>
      <c r="GS849" s="187"/>
      <c r="GT849" s="187"/>
      <c r="GU849" s="187"/>
      <c r="GV849" s="187"/>
      <c r="GW849" s="187"/>
      <c r="GX849" s="187"/>
      <c r="GY849" s="187"/>
      <c r="GZ849" s="187"/>
      <c r="HA849" s="187"/>
      <c r="HB849" s="187"/>
      <c r="HC849" s="187"/>
      <c r="HD849" s="187"/>
      <c r="HE849" s="187"/>
      <c r="HF849" s="187"/>
      <c r="HG849" s="187"/>
      <c r="HH849" s="187"/>
      <c r="HI849" s="187"/>
      <c r="HJ849" s="187"/>
      <c r="HK849" s="187"/>
      <c r="HL849" s="187"/>
      <c r="HM849" s="187"/>
      <c r="HN849" s="187"/>
      <c r="HO849" s="187"/>
      <c r="HP849" s="187"/>
      <c r="HQ849" s="187"/>
      <c r="HR849" s="187"/>
      <c r="HS849" s="187"/>
      <c r="HT849" s="187"/>
      <c r="HU849" s="187"/>
      <c r="HV849" s="187"/>
      <c r="HW849" s="187"/>
      <c r="HX849" s="187"/>
      <c r="HY849" s="187"/>
      <c r="HZ849" s="187"/>
      <c r="IA849" s="187"/>
      <c r="IB849" s="187"/>
    </row>
    <row r="850" spans="1:236" ht="13.15" customHeight="1">
      <c r="A850" s="412"/>
      <c r="C850" s="446"/>
      <c r="D850" s="193"/>
      <c r="E850" s="187"/>
      <c r="F850" s="187"/>
      <c r="G850" s="187"/>
      <c r="H850" s="187"/>
      <c r="I850" s="187"/>
      <c r="J850" s="187"/>
      <c r="K850" s="187"/>
      <c r="L850" s="187"/>
      <c r="M850" s="447"/>
      <c r="AA850" s="187"/>
      <c r="AB850" s="187"/>
      <c r="AC850" s="187"/>
      <c r="AD850" s="187"/>
      <c r="AE850" s="187"/>
      <c r="AF850" s="187"/>
      <c r="AG850" s="187"/>
      <c r="AH850" s="187"/>
      <c r="AI850" s="187"/>
      <c r="AJ850" s="187"/>
      <c r="AK850" s="187"/>
      <c r="AL850" s="187"/>
      <c r="AM850" s="187"/>
      <c r="AN850" s="187"/>
      <c r="AO850" s="187"/>
      <c r="AP850" s="187"/>
      <c r="AQ850" s="187"/>
      <c r="AR850" s="187"/>
      <c r="AS850" s="187"/>
      <c r="AT850" s="187"/>
      <c r="AU850" s="187"/>
      <c r="AV850" s="187"/>
      <c r="AW850" s="187"/>
      <c r="AX850" s="187"/>
      <c r="AY850" s="187"/>
      <c r="AZ850" s="187"/>
      <c r="BA850" s="187"/>
      <c r="BB850" s="187"/>
      <c r="BC850" s="187"/>
      <c r="BD850" s="187"/>
      <c r="BE850" s="187"/>
      <c r="BF850" s="187"/>
      <c r="BG850" s="187"/>
      <c r="BH850" s="187"/>
      <c r="BI850" s="187"/>
      <c r="BJ850" s="187"/>
      <c r="BK850" s="187"/>
      <c r="BL850" s="187"/>
      <c r="BM850" s="187"/>
      <c r="BN850" s="187"/>
      <c r="BO850" s="187"/>
      <c r="BP850" s="187"/>
      <c r="BQ850" s="187"/>
      <c r="BR850" s="187"/>
      <c r="BS850" s="187"/>
      <c r="BT850" s="187"/>
      <c r="BU850" s="187"/>
      <c r="BV850" s="187"/>
      <c r="BW850" s="187"/>
      <c r="BX850" s="187"/>
      <c r="BY850" s="187"/>
      <c r="BZ850" s="187"/>
      <c r="CA850" s="187"/>
      <c r="CB850" s="187"/>
      <c r="CC850" s="187"/>
      <c r="CD850" s="187"/>
      <c r="CE850" s="187"/>
      <c r="CF850" s="187"/>
      <c r="CG850" s="187"/>
      <c r="CH850" s="187"/>
      <c r="CI850" s="187"/>
      <c r="CJ850" s="187"/>
      <c r="CK850" s="187"/>
      <c r="CL850" s="187"/>
      <c r="CM850" s="187"/>
      <c r="CN850" s="187"/>
      <c r="CO850" s="187"/>
      <c r="CP850" s="187"/>
      <c r="CQ850" s="187"/>
      <c r="CR850" s="187"/>
      <c r="CS850" s="187"/>
      <c r="CT850" s="187"/>
      <c r="CU850" s="187"/>
      <c r="CV850" s="187"/>
      <c r="CW850" s="187"/>
      <c r="CX850" s="187"/>
      <c r="CY850" s="187"/>
      <c r="CZ850" s="187"/>
      <c r="DA850" s="187"/>
      <c r="DB850" s="187"/>
      <c r="DC850" s="187"/>
      <c r="DD850" s="187"/>
      <c r="DE850" s="187"/>
      <c r="DF850" s="187"/>
      <c r="DG850" s="187"/>
      <c r="DH850" s="187"/>
      <c r="DI850" s="187"/>
      <c r="DJ850" s="187"/>
      <c r="DK850" s="187"/>
      <c r="DL850" s="187"/>
      <c r="DM850" s="187"/>
      <c r="DN850" s="187"/>
      <c r="DO850" s="187"/>
      <c r="DP850" s="187"/>
      <c r="DQ850" s="187"/>
      <c r="DR850" s="187"/>
      <c r="DS850" s="187"/>
      <c r="DT850" s="187"/>
      <c r="DU850" s="187"/>
      <c r="DV850" s="187"/>
      <c r="DW850" s="187"/>
      <c r="DX850" s="187"/>
      <c r="DY850" s="187"/>
      <c r="DZ850" s="187"/>
      <c r="EA850" s="187"/>
      <c r="EB850" s="187"/>
      <c r="EC850" s="187"/>
      <c r="ED850" s="187"/>
      <c r="EE850" s="187"/>
      <c r="EF850" s="187"/>
      <c r="EG850" s="187"/>
      <c r="EH850" s="187"/>
      <c r="EI850" s="187"/>
      <c r="EJ850" s="187"/>
      <c r="EK850" s="187"/>
      <c r="EL850" s="187"/>
      <c r="EM850" s="187"/>
      <c r="EN850" s="187"/>
      <c r="EO850" s="187"/>
      <c r="EP850" s="187"/>
      <c r="EQ850" s="187"/>
      <c r="ER850" s="187"/>
      <c r="ES850" s="187"/>
      <c r="ET850" s="187"/>
      <c r="EU850" s="187"/>
      <c r="EV850" s="187"/>
      <c r="EW850" s="187"/>
      <c r="EX850" s="187"/>
      <c r="EY850" s="187"/>
      <c r="EZ850" s="187"/>
      <c r="FA850" s="187"/>
      <c r="FB850" s="187"/>
      <c r="FC850" s="187"/>
      <c r="FD850" s="187"/>
      <c r="FE850" s="187"/>
      <c r="FF850" s="187"/>
      <c r="FG850" s="187"/>
      <c r="FH850" s="187"/>
      <c r="FI850" s="187"/>
      <c r="FJ850" s="187"/>
      <c r="FK850" s="187"/>
      <c r="FL850" s="187"/>
      <c r="FM850" s="187"/>
      <c r="FN850" s="187"/>
      <c r="FO850" s="187"/>
      <c r="FP850" s="187"/>
      <c r="FQ850" s="187"/>
      <c r="FR850" s="187"/>
      <c r="FS850" s="187"/>
      <c r="FT850" s="187"/>
      <c r="FU850" s="187"/>
      <c r="FV850" s="187"/>
      <c r="FW850" s="187"/>
      <c r="FX850" s="187"/>
      <c r="FY850" s="187"/>
      <c r="FZ850" s="187"/>
      <c r="GA850" s="187"/>
      <c r="GB850" s="187"/>
      <c r="GC850" s="187"/>
      <c r="GD850" s="187"/>
      <c r="GE850" s="187"/>
      <c r="GF850" s="187"/>
      <c r="GG850" s="187"/>
      <c r="GH850" s="187"/>
      <c r="GI850" s="187"/>
      <c r="GJ850" s="187"/>
      <c r="GK850" s="187"/>
      <c r="GL850" s="187"/>
      <c r="GM850" s="187"/>
      <c r="GN850" s="187"/>
      <c r="GO850" s="187"/>
      <c r="GP850" s="187"/>
      <c r="GQ850" s="187"/>
      <c r="GR850" s="187"/>
      <c r="GS850" s="187"/>
      <c r="GT850" s="187"/>
      <c r="GU850" s="187"/>
      <c r="GV850" s="187"/>
      <c r="GW850" s="187"/>
      <c r="GX850" s="187"/>
      <c r="GY850" s="187"/>
      <c r="GZ850" s="187"/>
      <c r="HA850" s="187"/>
      <c r="HB850" s="187"/>
      <c r="HC850" s="187"/>
      <c r="HD850" s="187"/>
      <c r="HE850" s="187"/>
      <c r="HF850" s="187"/>
      <c r="HG850" s="187"/>
      <c r="HH850" s="187"/>
      <c r="HI850" s="187"/>
      <c r="HJ850" s="187"/>
      <c r="HK850" s="187"/>
      <c r="HL850" s="187"/>
      <c r="HM850" s="187"/>
      <c r="HN850" s="187"/>
      <c r="HO850" s="187"/>
      <c r="HP850" s="187"/>
      <c r="HQ850" s="187"/>
      <c r="HR850" s="187"/>
      <c r="HS850" s="187"/>
      <c r="HT850" s="187"/>
      <c r="HU850" s="187"/>
      <c r="HV850" s="187"/>
      <c r="HW850" s="187"/>
      <c r="HX850" s="187"/>
      <c r="HY850" s="187"/>
      <c r="HZ850" s="187"/>
      <c r="IA850" s="187"/>
      <c r="IB850" s="187"/>
    </row>
    <row r="851" spans="1:236" ht="13.15" customHeight="1">
      <c r="A851" s="412"/>
      <c r="C851" s="446"/>
      <c r="D851" s="193"/>
      <c r="E851" s="187"/>
      <c r="F851" s="187"/>
      <c r="G851" s="187"/>
      <c r="H851" s="187"/>
      <c r="I851" s="187"/>
      <c r="J851" s="187"/>
      <c r="K851" s="187"/>
      <c r="L851" s="187"/>
      <c r="M851" s="447"/>
      <c r="AA851" s="187"/>
      <c r="AB851" s="187"/>
      <c r="AC851" s="187"/>
      <c r="AD851" s="187"/>
      <c r="AE851" s="187"/>
      <c r="AF851" s="187"/>
      <c r="AG851" s="187"/>
      <c r="AH851" s="187"/>
      <c r="AI851" s="187"/>
      <c r="AJ851" s="187"/>
      <c r="AK851" s="187"/>
      <c r="AL851" s="187"/>
      <c r="AM851" s="187"/>
      <c r="AN851" s="187"/>
      <c r="AO851" s="187"/>
      <c r="AP851" s="187"/>
      <c r="AQ851" s="187"/>
      <c r="AR851" s="187"/>
      <c r="AS851" s="187"/>
      <c r="AT851" s="187"/>
      <c r="AU851" s="187"/>
      <c r="AV851" s="187"/>
      <c r="AW851" s="187"/>
      <c r="AX851" s="187"/>
      <c r="AY851" s="187"/>
      <c r="AZ851" s="187"/>
      <c r="BA851" s="187"/>
      <c r="BB851" s="187"/>
      <c r="BC851" s="187"/>
      <c r="BD851" s="187"/>
      <c r="BE851" s="187"/>
      <c r="BF851" s="187"/>
      <c r="BG851" s="187"/>
      <c r="BH851" s="187"/>
      <c r="BI851" s="187"/>
      <c r="BJ851" s="187"/>
      <c r="BK851" s="187"/>
      <c r="BL851" s="187"/>
      <c r="BM851" s="187"/>
      <c r="BN851" s="187"/>
      <c r="BO851" s="187"/>
      <c r="BP851" s="187"/>
      <c r="BQ851" s="187"/>
      <c r="BR851" s="187"/>
      <c r="BS851" s="187"/>
      <c r="BT851" s="187"/>
      <c r="BU851" s="187"/>
      <c r="BV851" s="187"/>
      <c r="BW851" s="187"/>
      <c r="BX851" s="187"/>
      <c r="BY851" s="187"/>
      <c r="BZ851" s="187"/>
      <c r="CA851" s="187"/>
      <c r="CB851" s="187"/>
      <c r="CC851" s="187"/>
      <c r="CD851" s="187"/>
      <c r="CE851" s="187"/>
      <c r="CF851" s="187"/>
      <c r="CG851" s="187"/>
      <c r="CH851" s="187"/>
      <c r="CI851" s="187"/>
      <c r="CJ851" s="187"/>
      <c r="CK851" s="187"/>
      <c r="CL851" s="187"/>
      <c r="CM851" s="187"/>
      <c r="CN851" s="187"/>
      <c r="CO851" s="187"/>
      <c r="CP851" s="187"/>
      <c r="CQ851" s="187"/>
      <c r="CR851" s="187"/>
      <c r="CS851" s="187"/>
      <c r="CT851" s="187"/>
      <c r="CU851" s="187"/>
      <c r="CV851" s="187"/>
      <c r="CW851" s="187"/>
      <c r="CX851" s="187"/>
      <c r="CY851" s="187"/>
      <c r="CZ851" s="187"/>
      <c r="DA851" s="187"/>
      <c r="DB851" s="187"/>
      <c r="DC851" s="187"/>
      <c r="DD851" s="187"/>
      <c r="DE851" s="187"/>
      <c r="DF851" s="187"/>
      <c r="DG851" s="187"/>
      <c r="DH851" s="187"/>
      <c r="DI851" s="187"/>
      <c r="DJ851" s="187"/>
      <c r="DK851" s="187"/>
      <c r="DL851" s="187"/>
      <c r="DM851" s="187"/>
      <c r="DN851" s="187"/>
      <c r="DO851" s="187"/>
      <c r="DP851" s="187"/>
      <c r="DQ851" s="187"/>
      <c r="DR851" s="187"/>
      <c r="DS851" s="187"/>
      <c r="DT851" s="187"/>
      <c r="DU851" s="187"/>
      <c r="DV851" s="187"/>
      <c r="DW851" s="187"/>
      <c r="DX851" s="187"/>
      <c r="DY851" s="187"/>
      <c r="DZ851" s="187"/>
      <c r="EA851" s="187"/>
      <c r="EB851" s="187"/>
      <c r="EC851" s="187"/>
      <c r="ED851" s="187"/>
      <c r="EE851" s="187"/>
      <c r="EF851" s="187"/>
      <c r="EG851" s="187"/>
      <c r="EH851" s="187"/>
      <c r="EI851" s="187"/>
      <c r="EJ851" s="187"/>
      <c r="EK851" s="187"/>
      <c r="EL851" s="187"/>
      <c r="EM851" s="187"/>
      <c r="EN851" s="187"/>
      <c r="EO851" s="187"/>
      <c r="EP851" s="187"/>
      <c r="EQ851" s="187"/>
      <c r="ER851" s="187"/>
      <c r="ES851" s="187"/>
      <c r="ET851" s="187"/>
      <c r="EU851" s="187"/>
      <c r="EV851" s="187"/>
      <c r="EW851" s="187"/>
      <c r="EX851" s="187"/>
      <c r="EY851" s="187"/>
      <c r="EZ851" s="187"/>
      <c r="FA851" s="187"/>
      <c r="FB851" s="187"/>
      <c r="FC851" s="187"/>
      <c r="FD851" s="187"/>
      <c r="FE851" s="187"/>
      <c r="FF851" s="187"/>
      <c r="FG851" s="187"/>
      <c r="FH851" s="187"/>
      <c r="FI851" s="187"/>
      <c r="FJ851" s="187"/>
      <c r="FK851" s="187"/>
      <c r="FL851" s="187"/>
      <c r="FM851" s="187"/>
      <c r="FN851" s="187"/>
      <c r="FO851" s="187"/>
      <c r="FP851" s="187"/>
      <c r="FQ851" s="187"/>
      <c r="FR851" s="187"/>
      <c r="FS851" s="187"/>
      <c r="FT851" s="187"/>
      <c r="FU851" s="187"/>
      <c r="FV851" s="187"/>
      <c r="FW851" s="187"/>
      <c r="FX851" s="187"/>
      <c r="FY851" s="187"/>
      <c r="FZ851" s="187"/>
      <c r="GA851" s="187"/>
      <c r="GB851" s="187"/>
      <c r="GC851" s="187"/>
      <c r="GD851" s="187"/>
      <c r="GE851" s="187"/>
      <c r="GF851" s="187"/>
      <c r="GG851" s="187"/>
      <c r="GH851" s="187"/>
      <c r="GI851" s="187"/>
      <c r="GJ851" s="187"/>
      <c r="GK851" s="187"/>
      <c r="GL851" s="187"/>
      <c r="GM851" s="187"/>
      <c r="GN851" s="187"/>
      <c r="GO851" s="187"/>
      <c r="GP851" s="187"/>
      <c r="GQ851" s="187"/>
      <c r="GR851" s="187"/>
      <c r="GS851" s="187"/>
      <c r="GT851" s="187"/>
      <c r="GU851" s="187"/>
      <c r="GV851" s="187"/>
      <c r="GW851" s="187"/>
      <c r="GX851" s="187"/>
      <c r="GY851" s="187"/>
      <c r="GZ851" s="187"/>
      <c r="HA851" s="187"/>
      <c r="HB851" s="187"/>
      <c r="HC851" s="187"/>
      <c r="HD851" s="187"/>
      <c r="HE851" s="187"/>
      <c r="HF851" s="187"/>
      <c r="HG851" s="187"/>
      <c r="HH851" s="187"/>
      <c r="HI851" s="187"/>
      <c r="HJ851" s="187"/>
      <c r="HK851" s="187"/>
      <c r="HL851" s="187"/>
      <c r="HM851" s="187"/>
      <c r="HN851" s="187"/>
      <c r="HO851" s="187"/>
      <c r="HP851" s="187"/>
      <c r="HQ851" s="187"/>
      <c r="HR851" s="187"/>
      <c r="HS851" s="187"/>
      <c r="HT851" s="187"/>
      <c r="HU851" s="187"/>
      <c r="HV851" s="187"/>
      <c r="HW851" s="187"/>
      <c r="HX851" s="187"/>
      <c r="HY851" s="187"/>
      <c r="HZ851" s="187"/>
      <c r="IA851" s="187"/>
      <c r="IB851" s="187"/>
    </row>
    <row r="852" spans="1:236" ht="13.15" customHeight="1">
      <c r="A852" s="412"/>
      <c r="C852" s="446"/>
      <c r="D852" s="193"/>
      <c r="E852" s="187"/>
      <c r="F852" s="187"/>
      <c r="G852" s="187"/>
      <c r="H852" s="187"/>
      <c r="I852" s="187"/>
      <c r="J852" s="187"/>
      <c r="K852" s="187"/>
      <c r="L852" s="187"/>
      <c r="M852" s="447"/>
      <c r="AA852" s="187"/>
      <c r="AB852" s="187"/>
      <c r="AC852" s="187"/>
      <c r="AD852" s="187"/>
      <c r="AE852" s="187"/>
      <c r="AF852" s="187"/>
      <c r="AG852" s="187"/>
      <c r="AH852" s="187"/>
      <c r="AI852" s="187"/>
      <c r="AJ852" s="187"/>
      <c r="AK852" s="187"/>
      <c r="AL852" s="187"/>
      <c r="AM852" s="187"/>
      <c r="AN852" s="187"/>
      <c r="AO852" s="187"/>
      <c r="AP852" s="187"/>
      <c r="AQ852" s="187"/>
      <c r="AR852" s="187"/>
      <c r="AS852" s="187"/>
      <c r="AT852" s="187"/>
      <c r="AU852" s="187"/>
      <c r="AV852" s="187"/>
      <c r="AW852" s="187"/>
      <c r="AX852" s="187"/>
      <c r="AY852" s="187"/>
      <c r="AZ852" s="187"/>
      <c r="BA852" s="187"/>
      <c r="BB852" s="187"/>
      <c r="BC852" s="187"/>
      <c r="BD852" s="187"/>
      <c r="BE852" s="187"/>
      <c r="BF852" s="187"/>
      <c r="BG852" s="187"/>
      <c r="BH852" s="187"/>
      <c r="BI852" s="187"/>
      <c r="BJ852" s="187"/>
      <c r="BK852" s="187"/>
      <c r="BL852" s="187"/>
      <c r="BM852" s="187"/>
      <c r="BN852" s="187"/>
      <c r="BO852" s="187"/>
      <c r="BP852" s="187"/>
      <c r="BQ852" s="187"/>
      <c r="BR852" s="187"/>
      <c r="BS852" s="187"/>
      <c r="BT852" s="187"/>
      <c r="BU852" s="187"/>
      <c r="BV852" s="187"/>
      <c r="BW852" s="187"/>
      <c r="BX852" s="187"/>
      <c r="BY852" s="187"/>
      <c r="BZ852" s="187"/>
      <c r="CA852" s="187"/>
      <c r="CB852" s="187"/>
      <c r="CC852" s="187"/>
      <c r="CD852" s="187"/>
      <c r="CE852" s="187"/>
      <c r="CF852" s="187"/>
      <c r="CG852" s="187"/>
      <c r="CH852" s="187"/>
      <c r="CI852" s="187"/>
      <c r="CJ852" s="187"/>
      <c r="CK852" s="187"/>
      <c r="CL852" s="187"/>
      <c r="CM852" s="187"/>
      <c r="CN852" s="187"/>
      <c r="CO852" s="187"/>
      <c r="CP852" s="187"/>
      <c r="CQ852" s="187"/>
      <c r="CR852" s="187"/>
      <c r="CS852" s="187"/>
      <c r="CT852" s="187"/>
      <c r="CU852" s="187"/>
      <c r="CV852" s="187"/>
      <c r="CW852" s="187"/>
      <c r="CX852" s="187"/>
      <c r="CY852" s="187"/>
      <c r="CZ852" s="187"/>
      <c r="DA852" s="187"/>
      <c r="DB852" s="187"/>
      <c r="DC852" s="187"/>
      <c r="DD852" s="187"/>
      <c r="DE852" s="187"/>
      <c r="DF852" s="187"/>
      <c r="DG852" s="187"/>
      <c r="DH852" s="187"/>
      <c r="DI852" s="187"/>
      <c r="DJ852" s="187"/>
      <c r="DK852" s="187"/>
      <c r="DL852" s="187"/>
      <c r="DM852" s="187"/>
      <c r="DN852" s="187"/>
      <c r="DO852" s="187"/>
      <c r="DP852" s="187"/>
      <c r="DQ852" s="187"/>
      <c r="DR852" s="187"/>
      <c r="DS852" s="187"/>
      <c r="DT852" s="187"/>
      <c r="DU852" s="187"/>
      <c r="DV852" s="187"/>
      <c r="DW852" s="187"/>
      <c r="DX852" s="187"/>
      <c r="DY852" s="187"/>
      <c r="DZ852" s="187"/>
      <c r="EA852" s="187"/>
      <c r="EB852" s="187"/>
      <c r="EC852" s="187"/>
      <c r="ED852" s="187"/>
      <c r="EE852" s="187"/>
      <c r="EF852" s="187"/>
      <c r="EG852" s="187"/>
      <c r="EH852" s="187"/>
      <c r="EI852" s="187"/>
      <c r="EJ852" s="187"/>
      <c r="EK852" s="187"/>
      <c r="EL852" s="187"/>
      <c r="EM852" s="187"/>
      <c r="EN852" s="187"/>
      <c r="EO852" s="187"/>
      <c r="EP852" s="187"/>
      <c r="EQ852" s="187"/>
      <c r="ER852" s="187"/>
      <c r="ES852" s="187"/>
      <c r="ET852" s="187"/>
      <c r="EU852" s="187"/>
      <c r="EV852" s="187"/>
      <c r="EW852" s="187"/>
      <c r="EX852" s="187"/>
      <c r="EY852" s="187"/>
      <c r="EZ852" s="187"/>
      <c r="FA852" s="187"/>
      <c r="FB852" s="187"/>
      <c r="FC852" s="187"/>
      <c r="FD852" s="187"/>
      <c r="FE852" s="187"/>
      <c r="FF852" s="187"/>
      <c r="FG852" s="187"/>
      <c r="FH852" s="187"/>
      <c r="FI852" s="187"/>
      <c r="FJ852" s="187"/>
      <c r="FK852" s="187"/>
      <c r="FL852" s="187"/>
      <c r="FM852" s="187"/>
      <c r="FN852" s="187"/>
      <c r="FO852" s="187"/>
      <c r="FP852" s="187"/>
      <c r="FQ852" s="187"/>
      <c r="FR852" s="187"/>
      <c r="FS852" s="187"/>
      <c r="FT852" s="187"/>
      <c r="FU852" s="187"/>
      <c r="FV852" s="187"/>
      <c r="FW852" s="187"/>
      <c r="FX852" s="187"/>
      <c r="FY852" s="187"/>
      <c r="FZ852" s="187"/>
      <c r="GA852" s="187"/>
      <c r="GB852" s="187"/>
      <c r="GC852" s="187"/>
      <c r="GD852" s="187"/>
      <c r="GE852" s="187"/>
      <c r="GF852" s="187"/>
      <c r="GG852" s="187"/>
      <c r="GH852" s="187"/>
      <c r="GI852" s="187"/>
      <c r="GJ852" s="187"/>
      <c r="GK852" s="187"/>
      <c r="GL852" s="187"/>
      <c r="GM852" s="187"/>
      <c r="GN852" s="187"/>
      <c r="GO852" s="187"/>
      <c r="GP852" s="187"/>
      <c r="GQ852" s="187"/>
      <c r="GR852" s="187"/>
      <c r="GS852" s="187"/>
      <c r="GT852" s="187"/>
      <c r="GU852" s="187"/>
      <c r="GV852" s="187"/>
      <c r="GW852" s="187"/>
      <c r="GX852" s="187"/>
      <c r="GY852" s="187"/>
      <c r="GZ852" s="187"/>
      <c r="HA852" s="187"/>
      <c r="HB852" s="187"/>
      <c r="HC852" s="187"/>
      <c r="HD852" s="187"/>
      <c r="HE852" s="187"/>
      <c r="HF852" s="187"/>
      <c r="HG852" s="187"/>
      <c r="HH852" s="187"/>
      <c r="HI852" s="187"/>
      <c r="HJ852" s="187"/>
      <c r="HK852" s="187"/>
      <c r="HL852" s="187"/>
      <c r="HM852" s="187"/>
      <c r="HN852" s="187"/>
      <c r="HO852" s="187"/>
      <c r="HP852" s="187"/>
      <c r="HQ852" s="187"/>
      <c r="HR852" s="187"/>
      <c r="HS852" s="187"/>
      <c r="HT852" s="187"/>
      <c r="HU852" s="187"/>
      <c r="HV852" s="187"/>
      <c r="HW852" s="187"/>
      <c r="HX852" s="187"/>
      <c r="HY852" s="187"/>
      <c r="HZ852" s="187"/>
      <c r="IA852" s="187"/>
      <c r="IB852" s="187"/>
    </row>
    <row r="853" spans="1:236" ht="13.15" customHeight="1">
      <c r="A853" s="412"/>
      <c r="C853" s="446"/>
      <c r="D853" s="193"/>
      <c r="E853" s="187"/>
      <c r="F853" s="187"/>
      <c r="G853" s="187"/>
      <c r="H853" s="187"/>
      <c r="I853" s="187"/>
      <c r="J853" s="187"/>
      <c r="K853" s="187"/>
      <c r="L853" s="187"/>
      <c r="M853" s="447"/>
      <c r="AA853" s="187"/>
      <c r="AB853" s="187"/>
      <c r="AC853" s="187"/>
      <c r="AD853" s="187"/>
      <c r="AE853" s="187"/>
      <c r="AF853" s="187"/>
      <c r="AG853" s="187"/>
      <c r="AH853" s="187"/>
      <c r="AI853" s="187"/>
      <c r="AJ853" s="187"/>
      <c r="AK853" s="187"/>
      <c r="AL853" s="187"/>
      <c r="AM853" s="187"/>
      <c r="AN853" s="187"/>
      <c r="AO853" s="187"/>
      <c r="AP853" s="187"/>
      <c r="AQ853" s="187"/>
      <c r="AR853" s="187"/>
      <c r="AS853" s="187"/>
      <c r="AT853" s="187"/>
      <c r="AU853" s="187"/>
      <c r="AV853" s="187"/>
      <c r="AW853" s="187"/>
      <c r="AX853" s="187"/>
      <c r="AY853" s="187"/>
      <c r="AZ853" s="187"/>
      <c r="BA853" s="187"/>
      <c r="BB853" s="187"/>
      <c r="BC853" s="187"/>
      <c r="BD853" s="187"/>
      <c r="BE853" s="187"/>
      <c r="BF853" s="187"/>
      <c r="BG853" s="187"/>
      <c r="BH853" s="187"/>
      <c r="BI853" s="187"/>
      <c r="BJ853" s="187"/>
      <c r="BK853" s="187"/>
      <c r="BL853" s="187"/>
      <c r="BM853" s="187"/>
      <c r="BN853" s="187"/>
      <c r="BO853" s="187"/>
      <c r="BP853" s="187"/>
      <c r="BQ853" s="187"/>
      <c r="BR853" s="187"/>
      <c r="BS853" s="187"/>
      <c r="BT853" s="187"/>
      <c r="BU853" s="187"/>
      <c r="BV853" s="187"/>
      <c r="BW853" s="187"/>
      <c r="BX853" s="187"/>
      <c r="BY853" s="187"/>
      <c r="BZ853" s="187"/>
      <c r="CA853" s="187"/>
      <c r="CB853" s="187"/>
      <c r="CC853" s="187"/>
      <c r="CD853" s="187"/>
      <c r="CE853" s="187"/>
      <c r="CF853" s="187"/>
      <c r="CG853" s="187"/>
      <c r="CH853" s="187"/>
      <c r="CI853" s="187"/>
      <c r="CJ853" s="187"/>
      <c r="CK853" s="187"/>
      <c r="CL853" s="187"/>
      <c r="CM853" s="187"/>
      <c r="CN853" s="187"/>
      <c r="CO853" s="187"/>
      <c r="CP853" s="187"/>
      <c r="CQ853" s="187"/>
      <c r="CR853" s="187"/>
      <c r="CS853" s="187"/>
      <c r="CT853" s="187"/>
      <c r="CU853" s="187"/>
      <c r="CV853" s="187"/>
      <c r="CW853" s="187"/>
      <c r="CX853" s="187"/>
      <c r="CY853" s="187"/>
      <c r="CZ853" s="187"/>
      <c r="DA853" s="187"/>
      <c r="DB853" s="187"/>
      <c r="DC853" s="187"/>
      <c r="DD853" s="187"/>
      <c r="DE853" s="187"/>
      <c r="DF853" s="187"/>
      <c r="DG853" s="187"/>
      <c r="DH853" s="187"/>
      <c r="DI853" s="187"/>
      <c r="DJ853" s="187"/>
      <c r="DK853" s="187"/>
      <c r="DL853" s="187"/>
      <c r="DM853" s="187"/>
      <c r="DN853" s="187"/>
      <c r="DO853" s="187"/>
      <c r="DP853" s="187"/>
      <c r="DQ853" s="187"/>
      <c r="DR853" s="187"/>
      <c r="DS853" s="187"/>
      <c r="DT853" s="187"/>
      <c r="DU853" s="187"/>
      <c r="DV853" s="187"/>
      <c r="DW853" s="187"/>
      <c r="DX853" s="187"/>
      <c r="DY853" s="187"/>
      <c r="DZ853" s="187"/>
      <c r="EA853" s="187"/>
      <c r="EB853" s="187"/>
      <c r="EC853" s="187"/>
      <c r="ED853" s="187"/>
      <c r="EE853" s="187"/>
      <c r="EF853" s="187"/>
      <c r="EG853" s="187"/>
      <c r="EH853" s="187"/>
      <c r="EI853" s="187"/>
      <c r="EJ853" s="187"/>
      <c r="EK853" s="187"/>
      <c r="EL853" s="187"/>
      <c r="EM853" s="187"/>
      <c r="EN853" s="187"/>
      <c r="EO853" s="187"/>
      <c r="EP853" s="187"/>
      <c r="EQ853" s="187"/>
      <c r="ER853" s="187"/>
      <c r="ES853" s="187"/>
      <c r="ET853" s="187"/>
      <c r="EU853" s="187"/>
      <c r="EV853" s="187"/>
      <c r="EW853" s="187"/>
      <c r="EX853" s="187"/>
      <c r="EY853" s="187"/>
      <c r="EZ853" s="187"/>
      <c r="FA853" s="187"/>
      <c r="FB853" s="187"/>
      <c r="FC853" s="187"/>
      <c r="FD853" s="187"/>
      <c r="FE853" s="187"/>
      <c r="FF853" s="187"/>
      <c r="FG853" s="187"/>
      <c r="FH853" s="187"/>
      <c r="FI853" s="187"/>
      <c r="FJ853" s="187"/>
      <c r="FK853" s="187"/>
      <c r="FL853" s="187"/>
      <c r="FM853" s="187"/>
      <c r="FN853" s="187"/>
      <c r="FO853" s="187"/>
      <c r="FP853" s="187"/>
      <c r="FQ853" s="187"/>
      <c r="FR853" s="187"/>
      <c r="FS853" s="187"/>
      <c r="FT853" s="187"/>
      <c r="FU853" s="187"/>
      <c r="FV853" s="187"/>
      <c r="FW853" s="187"/>
      <c r="FX853" s="187"/>
      <c r="FY853" s="187"/>
      <c r="FZ853" s="187"/>
      <c r="GA853" s="187"/>
      <c r="GB853" s="187"/>
      <c r="GC853" s="187"/>
      <c r="GD853" s="187"/>
      <c r="GE853" s="187"/>
      <c r="GF853" s="187"/>
      <c r="GG853" s="187"/>
      <c r="GH853" s="187"/>
      <c r="GI853" s="187"/>
      <c r="GJ853" s="187"/>
      <c r="GK853" s="187"/>
      <c r="GL853" s="187"/>
      <c r="GM853" s="187"/>
      <c r="GN853" s="187"/>
      <c r="GO853" s="187"/>
      <c r="GP853" s="187"/>
      <c r="GQ853" s="187"/>
      <c r="GR853" s="187"/>
      <c r="GS853" s="187"/>
      <c r="GT853" s="187"/>
      <c r="GU853" s="187"/>
      <c r="GV853" s="187"/>
      <c r="GW853" s="187"/>
      <c r="GX853" s="187"/>
      <c r="GY853" s="187"/>
      <c r="GZ853" s="187"/>
      <c r="HA853" s="187"/>
      <c r="HB853" s="187"/>
      <c r="HC853" s="187"/>
      <c r="HD853" s="187"/>
      <c r="HE853" s="187"/>
      <c r="HF853" s="187"/>
      <c r="HG853" s="187"/>
      <c r="HH853" s="187"/>
      <c r="HI853" s="187"/>
      <c r="HJ853" s="187"/>
      <c r="HK853" s="187"/>
      <c r="HL853" s="187"/>
      <c r="HM853" s="187"/>
      <c r="HN853" s="187"/>
      <c r="HO853" s="187"/>
      <c r="HP853" s="187"/>
      <c r="HQ853" s="187"/>
      <c r="HR853" s="187"/>
      <c r="HS853" s="187"/>
      <c r="HT853" s="187"/>
      <c r="HU853" s="187"/>
      <c r="HV853" s="187"/>
      <c r="HW853" s="187"/>
      <c r="HX853" s="187"/>
      <c r="HY853" s="187"/>
      <c r="HZ853" s="187"/>
      <c r="IA853" s="187"/>
      <c r="IB853" s="187"/>
    </row>
    <row r="854" spans="1:236" ht="13.15" customHeight="1">
      <c r="A854" s="412"/>
      <c r="C854" s="446"/>
      <c r="D854" s="193"/>
      <c r="E854" s="187"/>
      <c r="F854" s="187"/>
      <c r="G854" s="187"/>
      <c r="H854" s="187"/>
      <c r="I854" s="187"/>
      <c r="J854" s="187"/>
      <c r="K854" s="187"/>
      <c r="L854" s="187"/>
      <c r="M854" s="447"/>
      <c r="AA854" s="187"/>
      <c r="AB854" s="187"/>
      <c r="AC854" s="187"/>
      <c r="AD854" s="187"/>
      <c r="AE854" s="187"/>
      <c r="AF854" s="187"/>
      <c r="AG854" s="187"/>
      <c r="AH854" s="187"/>
      <c r="AI854" s="187"/>
      <c r="AJ854" s="187"/>
      <c r="AK854" s="187"/>
      <c r="AL854" s="187"/>
      <c r="AM854" s="187"/>
      <c r="AN854" s="187"/>
      <c r="AO854" s="187"/>
      <c r="AP854" s="187"/>
      <c r="AQ854" s="187"/>
      <c r="AR854" s="187"/>
      <c r="AS854" s="187"/>
      <c r="AT854" s="187"/>
      <c r="AU854" s="187"/>
      <c r="AV854" s="187"/>
      <c r="AW854" s="187"/>
      <c r="AX854" s="187"/>
      <c r="AY854" s="187"/>
      <c r="AZ854" s="187"/>
      <c r="BA854" s="187"/>
      <c r="BB854" s="187"/>
      <c r="BC854" s="187"/>
      <c r="BD854" s="187"/>
      <c r="BE854" s="187"/>
      <c r="BF854" s="187"/>
      <c r="BG854" s="187"/>
      <c r="BH854" s="187"/>
      <c r="BI854" s="187"/>
      <c r="BJ854" s="187"/>
      <c r="BK854" s="187"/>
      <c r="BL854" s="187"/>
      <c r="BM854" s="187"/>
      <c r="BN854" s="187"/>
      <c r="BO854" s="187"/>
      <c r="BP854" s="187"/>
      <c r="BQ854" s="187"/>
      <c r="BR854" s="187"/>
      <c r="BS854" s="187"/>
      <c r="BT854" s="187"/>
      <c r="BU854" s="187"/>
      <c r="BV854" s="187"/>
      <c r="BW854" s="187"/>
      <c r="BX854" s="187"/>
      <c r="BY854" s="187"/>
      <c r="BZ854" s="187"/>
      <c r="CA854" s="187"/>
      <c r="CB854" s="187"/>
      <c r="CC854" s="187"/>
      <c r="CD854" s="187"/>
      <c r="CE854" s="187"/>
      <c r="CF854" s="187"/>
      <c r="CG854" s="187"/>
      <c r="CH854" s="187"/>
      <c r="CI854" s="187"/>
      <c r="CJ854" s="187"/>
      <c r="CK854" s="187"/>
      <c r="CL854" s="187"/>
      <c r="CM854" s="187"/>
      <c r="CN854" s="187"/>
      <c r="CO854" s="187"/>
      <c r="CP854" s="187"/>
      <c r="CQ854" s="187"/>
      <c r="CR854" s="187"/>
      <c r="CS854" s="187"/>
      <c r="CT854" s="187"/>
      <c r="CU854" s="187"/>
      <c r="CV854" s="187"/>
      <c r="CW854" s="187"/>
      <c r="CX854" s="187"/>
      <c r="CY854" s="187"/>
      <c r="CZ854" s="187"/>
      <c r="DA854" s="187"/>
      <c r="DB854" s="187"/>
      <c r="DC854" s="187"/>
      <c r="DD854" s="187"/>
      <c r="DE854" s="187"/>
      <c r="DF854" s="187"/>
      <c r="DG854" s="187"/>
      <c r="DH854" s="187"/>
      <c r="DI854" s="187"/>
      <c r="DJ854" s="187"/>
      <c r="DK854" s="187"/>
      <c r="DL854" s="187"/>
      <c r="DM854" s="187"/>
      <c r="DN854" s="187"/>
      <c r="DO854" s="187"/>
      <c r="DP854" s="187"/>
      <c r="DQ854" s="187"/>
      <c r="DR854" s="187"/>
      <c r="DS854" s="187"/>
      <c r="DT854" s="187"/>
      <c r="DU854" s="187"/>
      <c r="DV854" s="187"/>
      <c r="DW854" s="187"/>
      <c r="DX854" s="187"/>
      <c r="DY854" s="187"/>
      <c r="DZ854" s="187"/>
      <c r="EA854" s="187"/>
      <c r="EB854" s="187"/>
      <c r="EC854" s="187"/>
      <c r="ED854" s="187"/>
      <c r="EE854" s="187"/>
      <c r="EF854" s="187"/>
      <c r="EG854" s="187"/>
      <c r="EH854" s="187"/>
      <c r="EI854" s="187"/>
      <c r="EJ854" s="187"/>
      <c r="EK854" s="187"/>
      <c r="EL854" s="187"/>
      <c r="EM854" s="187"/>
      <c r="EN854" s="187"/>
      <c r="EO854" s="187"/>
      <c r="EP854" s="187"/>
      <c r="EQ854" s="187"/>
      <c r="ER854" s="187"/>
      <c r="ES854" s="187"/>
      <c r="ET854" s="187"/>
      <c r="EU854" s="187"/>
      <c r="EV854" s="187"/>
      <c r="EW854" s="187"/>
      <c r="EX854" s="187"/>
      <c r="EY854" s="187"/>
      <c r="EZ854" s="187"/>
      <c r="FA854" s="187"/>
      <c r="FB854" s="187"/>
      <c r="FC854" s="187"/>
      <c r="FD854" s="187"/>
      <c r="FE854" s="187"/>
      <c r="FF854" s="187"/>
      <c r="FG854" s="187"/>
      <c r="FH854" s="187"/>
      <c r="FI854" s="187"/>
      <c r="FJ854" s="187"/>
      <c r="FK854" s="187"/>
      <c r="FL854" s="187"/>
      <c r="FM854" s="187"/>
      <c r="FN854" s="187"/>
      <c r="FO854" s="187"/>
      <c r="FP854" s="187"/>
      <c r="FQ854" s="187"/>
      <c r="FR854" s="187"/>
      <c r="FS854" s="187"/>
      <c r="FT854" s="187"/>
      <c r="FU854" s="187"/>
      <c r="FV854" s="187"/>
      <c r="FW854" s="187"/>
      <c r="FX854" s="187"/>
      <c r="FY854" s="187"/>
      <c r="FZ854" s="187"/>
      <c r="GA854" s="187"/>
      <c r="GB854" s="187"/>
      <c r="GC854" s="187"/>
      <c r="GD854" s="187"/>
      <c r="GE854" s="187"/>
      <c r="GF854" s="187"/>
      <c r="GG854" s="187"/>
      <c r="GH854" s="187"/>
      <c r="GI854" s="187"/>
      <c r="GJ854" s="187"/>
      <c r="GK854" s="187"/>
      <c r="GL854" s="187"/>
      <c r="GM854" s="187"/>
      <c r="GN854" s="187"/>
      <c r="GO854" s="187"/>
      <c r="GP854" s="187"/>
      <c r="GQ854" s="187"/>
      <c r="GR854" s="187"/>
      <c r="GS854" s="187"/>
      <c r="GT854" s="187"/>
      <c r="GU854" s="187"/>
      <c r="GV854" s="187"/>
      <c r="GW854" s="187"/>
      <c r="GX854" s="187"/>
      <c r="GY854" s="187"/>
      <c r="GZ854" s="187"/>
      <c r="HA854" s="187"/>
      <c r="HB854" s="187"/>
      <c r="HC854" s="187"/>
      <c r="HD854" s="187"/>
      <c r="HE854" s="187"/>
      <c r="HF854" s="187"/>
      <c r="HG854" s="187"/>
      <c r="HH854" s="187"/>
      <c r="HI854" s="187"/>
      <c r="HJ854" s="187"/>
      <c r="HK854" s="187"/>
      <c r="HL854" s="187"/>
      <c r="HM854" s="187"/>
      <c r="HN854" s="187"/>
      <c r="HO854" s="187"/>
      <c r="HP854" s="187"/>
      <c r="HQ854" s="187"/>
      <c r="HR854" s="187"/>
      <c r="HS854" s="187"/>
      <c r="HT854" s="187"/>
      <c r="HU854" s="187"/>
      <c r="HV854" s="187"/>
      <c r="HW854" s="187"/>
      <c r="HX854" s="187"/>
      <c r="HY854" s="187"/>
      <c r="HZ854" s="187"/>
      <c r="IA854" s="187"/>
      <c r="IB854" s="187"/>
    </row>
    <row r="855" spans="1:236" ht="13.15" customHeight="1">
      <c r="A855" s="412"/>
      <c r="C855" s="446"/>
      <c r="D855" s="193"/>
      <c r="E855" s="187"/>
      <c r="F855" s="187"/>
      <c r="G855" s="187"/>
      <c r="H855" s="187"/>
      <c r="I855" s="187"/>
      <c r="J855" s="187"/>
      <c r="K855" s="187"/>
      <c r="L855" s="187"/>
      <c r="M855" s="447"/>
      <c r="AA855" s="187"/>
      <c r="AB855" s="187"/>
      <c r="AC855" s="187"/>
      <c r="AD855" s="187"/>
      <c r="AE855" s="187"/>
      <c r="AF855" s="187"/>
      <c r="AG855" s="187"/>
      <c r="AH855" s="187"/>
      <c r="AI855" s="187"/>
      <c r="AJ855" s="187"/>
      <c r="AK855" s="187"/>
      <c r="AL855" s="187"/>
      <c r="AM855" s="187"/>
      <c r="AN855" s="187"/>
      <c r="AO855" s="187"/>
      <c r="AP855" s="187"/>
      <c r="AQ855" s="187"/>
      <c r="AR855" s="187"/>
      <c r="AS855" s="187"/>
      <c r="AT855" s="187"/>
      <c r="AU855" s="187"/>
      <c r="AV855" s="187"/>
      <c r="AW855" s="187"/>
      <c r="AX855" s="187"/>
      <c r="AY855" s="187"/>
      <c r="AZ855" s="187"/>
      <c r="BA855" s="187"/>
      <c r="BB855" s="187"/>
      <c r="BC855" s="187"/>
      <c r="BD855" s="187"/>
      <c r="BE855" s="187"/>
      <c r="BF855" s="187"/>
      <c r="BG855" s="187"/>
      <c r="BH855" s="187"/>
      <c r="BI855" s="187"/>
      <c r="BJ855" s="187"/>
      <c r="BK855" s="187"/>
      <c r="BL855" s="187"/>
      <c r="BM855" s="187"/>
      <c r="BN855" s="187"/>
      <c r="BO855" s="187"/>
      <c r="BP855" s="187"/>
      <c r="BQ855" s="187"/>
      <c r="BR855" s="187"/>
      <c r="BS855" s="187"/>
      <c r="BT855" s="187"/>
      <c r="BU855" s="187"/>
      <c r="BV855" s="187"/>
      <c r="BW855" s="187"/>
      <c r="BX855" s="187"/>
      <c r="BY855" s="187"/>
      <c r="BZ855" s="187"/>
      <c r="CA855" s="187"/>
      <c r="CB855" s="187"/>
      <c r="CC855" s="187"/>
      <c r="CD855" s="187"/>
      <c r="CE855" s="187"/>
      <c r="CF855" s="187"/>
      <c r="CG855" s="187"/>
      <c r="CH855" s="187"/>
      <c r="CI855" s="187"/>
      <c r="CJ855" s="187"/>
      <c r="CK855" s="187"/>
      <c r="CL855" s="187"/>
      <c r="CM855" s="187"/>
      <c r="CN855" s="187"/>
      <c r="CO855" s="187"/>
      <c r="CP855" s="187"/>
      <c r="CQ855" s="187"/>
      <c r="CR855" s="187"/>
      <c r="CS855" s="187"/>
      <c r="CT855" s="187"/>
      <c r="CU855" s="187"/>
      <c r="CV855" s="187"/>
      <c r="CW855" s="187"/>
      <c r="CX855" s="187"/>
      <c r="CY855" s="187"/>
      <c r="CZ855" s="187"/>
      <c r="DA855" s="187"/>
      <c r="DB855" s="187"/>
      <c r="DC855" s="187"/>
      <c r="DD855" s="187"/>
      <c r="DE855" s="187"/>
      <c r="DF855" s="187"/>
      <c r="DG855" s="187"/>
      <c r="DH855" s="187"/>
      <c r="DI855" s="187"/>
      <c r="DJ855" s="187"/>
      <c r="DK855" s="187"/>
      <c r="DL855" s="187"/>
      <c r="DM855" s="187"/>
      <c r="DN855" s="187"/>
      <c r="DO855" s="187"/>
      <c r="DP855" s="187"/>
      <c r="DQ855" s="187"/>
      <c r="DR855" s="187"/>
      <c r="DS855" s="187"/>
      <c r="DT855" s="187"/>
      <c r="DU855" s="187"/>
      <c r="DV855" s="187"/>
      <c r="DW855" s="187"/>
      <c r="DX855" s="187"/>
      <c r="DY855" s="187"/>
      <c r="DZ855" s="187"/>
      <c r="EA855" s="187"/>
      <c r="EB855" s="187"/>
      <c r="EC855" s="187"/>
      <c r="ED855" s="187"/>
      <c r="EE855" s="187"/>
      <c r="EF855" s="187"/>
      <c r="EG855" s="187"/>
      <c r="EH855" s="187"/>
      <c r="EI855" s="187"/>
      <c r="EJ855" s="187"/>
      <c r="EK855" s="187"/>
      <c r="EL855" s="187"/>
      <c r="EM855" s="187"/>
      <c r="EN855" s="187"/>
      <c r="EO855" s="187"/>
      <c r="EP855" s="187"/>
      <c r="EQ855" s="187"/>
      <c r="ER855" s="187"/>
      <c r="ES855" s="187"/>
      <c r="ET855" s="187"/>
      <c r="EU855" s="187"/>
      <c r="EV855" s="187"/>
      <c r="EW855" s="187"/>
      <c r="EX855" s="187"/>
      <c r="EY855" s="187"/>
      <c r="EZ855" s="187"/>
      <c r="FA855" s="187"/>
      <c r="FB855" s="187"/>
      <c r="FC855" s="187"/>
      <c r="FD855" s="187"/>
      <c r="FE855" s="187"/>
      <c r="FF855" s="187"/>
      <c r="FG855" s="187"/>
      <c r="FH855" s="187"/>
      <c r="FI855" s="187"/>
      <c r="FJ855" s="187"/>
      <c r="FK855" s="187"/>
      <c r="FL855" s="187"/>
      <c r="FM855" s="187"/>
      <c r="FN855" s="187"/>
      <c r="FO855" s="187"/>
      <c r="FP855" s="187"/>
      <c r="FQ855" s="187"/>
      <c r="FR855" s="187"/>
      <c r="FS855" s="187"/>
      <c r="FT855" s="187"/>
      <c r="FU855" s="187"/>
      <c r="FV855" s="187"/>
      <c r="FW855" s="187"/>
      <c r="FX855" s="187"/>
      <c r="FY855" s="187"/>
      <c r="FZ855" s="187"/>
      <c r="GA855" s="187"/>
      <c r="GB855" s="187"/>
      <c r="GC855" s="187"/>
      <c r="GD855" s="187"/>
      <c r="GE855" s="187"/>
      <c r="GF855" s="187"/>
      <c r="GG855" s="187"/>
      <c r="GH855" s="187"/>
      <c r="GI855" s="187"/>
      <c r="GJ855" s="187"/>
      <c r="GK855" s="187"/>
      <c r="GL855" s="187"/>
      <c r="GM855" s="187"/>
      <c r="GN855" s="187"/>
      <c r="GO855" s="187"/>
      <c r="GP855" s="187"/>
      <c r="GQ855" s="187"/>
      <c r="GR855" s="187"/>
      <c r="GS855" s="187"/>
      <c r="GT855" s="187"/>
      <c r="GU855" s="187"/>
      <c r="GV855" s="187"/>
      <c r="GW855" s="187"/>
      <c r="GX855" s="187"/>
      <c r="GY855" s="187"/>
      <c r="GZ855" s="187"/>
      <c r="HA855" s="187"/>
      <c r="HB855" s="187"/>
      <c r="HC855" s="187"/>
      <c r="HD855" s="187"/>
      <c r="HE855" s="187"/>
      <c r="HF855" s="187"/>
      <c r="HG855" s="187"/>
      <c r="HH855" s="187"/>
      <c r="HI855" s="187"/>
      <c r="HJ855" s="187"/>
      <c r="HK855" s="187"/>
      <c r="HL855" s="187"/>
      <c r="HM855" s="187"/>
      <c r="HN855" s="187"/>
      <c r="HO855" s="187"/>
      <c r="HP855" s="187"/>
      <c r="HQ855" s="187"/>
      <c r="HR855" s="187"/>
      <c r="HS855" s="187"/>
      <c r="HT855" s="187"/>
      <c r="HU855" s="187"/>
      <c r="HV855" s="187"/>
      <c r="HW855" s="187"/>
      <c r="HX855" s="187"/>
      <c r="HY855" s="187"/>
      <c r="HZ855" s="187"/>
      <c r="IA855" s="187"/>
      <c r="IB855" s="187"/>
    </row>
    <row r="856" spans="1:236" ht="13.15" customHeight="1">
      <c r="A856" s="412"/>
      <c r="C856" s="446"/>
      <c r="D856" s="193"/>
      <c r="E856" s="187"/>
      <c r="F856" s="187"/>
      <c r="G856" s="187"/>
      <c r="H856" s="187"/>
      <c r="I856" s="187"/>
      <c r="J856" s="187"/>
      <c r="K856" s="187"/>
      <c r="L856" s="187"/>
      <c r="M856" s="447"/>
      <c r="AA856" s="187"/>
      <c r="AB856" s="187"/>
      <c r="AC856" s="187"/>
      <c r="AD856" s="187"/>
      <c r="AE856" s="187"/>
      <c r="AF856" s="187"/>
      <c r="AG856" s="187"/>
      <c r="AH856" s="187"/>
      <c r="AI856" s="187"/>
      <c r="AJ856" s="187"/>
      <c r="AK856" s="187"/>
      <c r="AL856" s="187"/>
      <c r="AM856" s="187"/>
      <c r="AN856" s="187"/>
      <c r="AO856" s="187"/>
      <c r="AP856" s="187"/>
      <c r="AQ856" s="187"/>
      <c r="AR856" s="187"/>
      <c r="AS856" s="187"/>
      <c r="AT856" s="187"/>
      <c r="AU856" s="187"/>
      <c r="AV856" s="187"/>
      <c r="AW856" s="187"/>
      <c r="AX856" s="187"/>
      <c r="AY856" s="187"/>
      <c r="AZ856" s="187"/>
      <c r="BA856" s="187"/>
      <c r="BB856" s="187"/>
      <c r="BC856" s="187"/>
      <c r="BD856" s="187"/>
      <c r="BE856" s="187"/>
      <c r="BF856" s="187"/>
      <c r="BG856" s="187"/>
      <c r="BH856" s="187"/>
      <c r="BI856" s="187"/>
      <c r="BJ856" s="187"/>
      <c r="BK856" s="187"/>
      <c r="BL856" s="187"/>
      <c r="BM856" s="187"/>
      <c r="BN856" s="187"/>
      <c r="BO856" s="187"/>
      <c r="BP856" s="187"/>
      <c r="BQ856" s="187"/>
      <c r="BR856" s="187"/>
      <c r="BS856" s="187"/>
      <c r="BT856" s="187"/>
      <c r="BU856" s="187"/>
      <c r="BV856" s="187"/>
      <c r="BW856" s="187"/>
      <c r="BX856" s="187"/>
      <c r="BY856" s="187"/>
      <c r="BZ856" s="187"/>
      <c r="CA856" s="187"/>
      <c r="CB856" s="187"/>
      <c r="CC856" s="187"/>
      <c r="CD856" s="187"/>
      <c r="CE856" s="187"/>
      <c r="CF856" s="187"/>
      <c r="CG856" s="187"/>
      <c r="CH856" s="187"/>
      <c r="CI856" s="187"/>
      <c r="CJ856" s="187"/>
      <c r="CK856" s="187"/>
      <c r="CL856" s="187"/>
      <c r="CM856" s="187"/>
      <c r="CN856" s="187"/>
      <c r="CO856" s="187"/>
      <c r="CP856" s="187"/>
      <c r="CQ856" s="187"/>
      <c r="CR856" s="187"/>
      <c r="CS856" s="187"/>
      <c r="CT856" s="187"/>
      <c r="CU856" s="187"/>
      <c r="CV856" s="187"/>
      <c r="CW856" s="187"/>
      <c r="CX856" s="187"/>
      <c r="CY856" s="187"/>
      <c r="CZ856" s="187"/>
      <c r="DA856" s="187"/>
      <c r="DB856" s="187"/>
      <c r="DC856" s="187"/>
      <c r="DD856" s="187"/>
      <c r="DE856" s="187"/>
      <c r="DF856" s="187"/>
      <c r="DG856" s="187"/>
      <c r="DH856" s="187"/>
      <c r="DI856" s="187"/>
      <c r="DJ856" s="187"/>
      <c r="DK856" s="187"/>
      <c r="DL856" s="187"/>
      <c r="DM856" s="187"/>
      <c r="DN856" s="187"/>
      <c r="DO856" s="187"/>
      <c r="DP856" s="187"/>
      <c r="DQ856" s="187"/>
      <c r="DR856" s="187"/>
      <c r="DS856" s="187"/>
      <c r="DT856" s="187"/>
      <c r="DU856" s="187"/>
      <c r="DV856" s="187"/>
      <c r="DW856" s="187"/>
      <c r="DX856" s="187"/>
      <c r="DY856" s="187"/>
      <c r="DZ856" s="187"/>
      <c r="EA856" s="187"/>
      <c r="EB856" s="187"/>
      <c r="EC856" s="187"/>
      <c r="ED856" s="187"/>
      <c r="EE856" s="187"/>
      <c r="EF856" s="187"/>
      <c r="EG856" s="187"/>
      <c r="EH856" s="187"/>
      <c r="EI856" s="187"/>
      <c r="EJ856" s="187"/>
      <c r="EK856" s="187"/>
      <c r="EL856" s="187"/>
      <c r="EM856" s="187"/>
      <c r="EN856" s="187"/>
      <c r="EO856" s="187"/>
      <c r="EP856" s="187"/>
      <c r="EQ856" s="187"/>
      <c r="ER856" s="187"/>
      <c r="ES856" s="187"/>
      <c r="ET856" s="187"/>
      <c r="EU856" s="187"/>
      <c r="EV856" s="187"/>
      <c r="EW856" s="187"/>
      <c r="EX856" s="187"/>
      <c r="EY856" s="187"/>
      <c r="EZ856" s="187"/>
      <c r="FA856" s="187"/>
      <c r="FB856" s="187"/>
      <c r="FC856" s="187"/>
      <c r="FD856" s="187"/>
      <c r="FE856" s="187"/>
      <c r="FF856" s="187"/>
      <c r="FG856" s="187"/>
      <c r="FH856" s="187"/>
      <c r="FI856" s="187"/>
      <c r="FJ856" s="187"/>
      <c r="FK856" s="187"/>
      <c r="FL856" s="187"/>
      <c r="FM856" s="187"/>
      <c r="FN856" s="187"/>
      <c r="FO856" s="187"/>
      <c r="FP856" s="187"/>
      <c r="FQ856" s="187"/>
      <c r="FR856" s="187"/>
      <c r="FS856" s="187"/>
      <c r="FT856" s="187"/>
      <c r="FU856" s="187"/>
      <c r="FV856" s="187"/>
      <c r="FW856" s="187"/>
      <c r="FX856" s="187"/>
      <c r="FY856" s="187"/>
      <c r="FZ856" s="187"/>
      <c r="GA856" s="187"/>
      <c r="GB856" s="187"/>
      <c r="GC856" s="187"/>
      <c r="GD856" s="187"/>
      <c r="GE856" s="187"/>
      <c r="GF856" s="187"/>
      <c r="GG856" s="187"/>
      <c r="GH856" s="187"/>
      <c r="GI856" s="187"/>
      <c r="GJ856" s="187"/>
      <c r="GK856" s="187"/>
      <c r="GL856" s="187"/>
      <c r="GM856" s="187"/>
      <c r="GN856" s="187"/>
      <c r="GO856" s="187"/>
      <c r="GP856" s="187"/>
      <c r="GQ856" s="187"/>
      <c r="GR856" s="187"/>
      <c r="GS856" s="187"/>
      <c r="GT856" s="187"/>
      <c r="GU856" s="187"/>
      <c r="GV856" s="187"/>
      <c r="GW856" s="187"/>
      <c r="GX856" s="187"/>
      <c r="GY856" s="187"/>
      <c r="GZ856" s="187"/>
      <c r="HA856" s="187"/>
      <c r="HB856" s="187"/>
      <c r="HC856" s="187"/>
      <c r="HD856" s="187"/>
      <c r="HE856" s="187"/>
      <c r="HF856" s="187"/>
      <c r="HG856" s="187"/>
      <c r="HH856" s="187"/>
      <c r="HI856" s="187"/>
      <c r="HJ856" s="187"/>
      <c r="HK856" s="187"/>
      <c r="HL856" s="187"/>
      <c r="HM856" s="187"/>
      <c r="HN856" s="187"/>
      <c r="HO856" s="187"/>
      <c r="HP856" s="187"/>
      <c r="HQ856" s="187"/>
      <c r="HR856" s="187"/>
      <c r="HS856" s="187"/>
      <c r="HT856" s="187"/>
      <c r="HU856" s="187"/>
      <c r="HV856" s="187"/>
      <c r="HW856" s="187"/>
      <c r="HX856" s="187"/>
      <c r="HY856" s="187"/>
      <c r="HZ856" s="187"/>
      <c r="IA856" s="187"/>
      <c r="IB856" s="187"/>
    </row>
    <row r="857" spans="1:236" ht="13.15" customHeight="1">
      <c r="A857" s="412"/>
      <c r="C857" s="446"/>
      <c r="D857" s="193"/>
      <c r="E857" s="187"/>
      <c r="F857" s="187"/>
      <c r="G857" s="187"/>
      <c r="H857" s="187"/>
      <c r="I857" s="187"/>
      <c r="J857" s="187"/>
      <c r="K857" s="187"/>
      <c r="L857" s="187"/>
      <c r="M857" s="447"/>
      <c r="AA857" s="187"/>
      <c r="AB857" s="187"/>
      <c r="AC857" s="187"/>
      <c r="AD857" s="187"/>
      <c r="AE857" s="187"/>
      <c r="AF857" s="187"/>
      <c r="AG857" s="187"/>
      <c r="AH857" s="187"/>
      <c r="AI857" s="187"/>
      <c r="AJ857" s="187"/>
      <c r="AK857" s="187"/>
      <c r="AL857" s="187"/>
      <c r="AM857" s="187"/>
      <c r="AN857" s="187"/>
      <c r="AO857" s="187"/>
      <c r="AP857" s="187"/>
      <c r="AQ857" s="187"/>
      <c r="AR857" s="187"/>
      <c r="AS857" s="187"/>
      <c r="AT857" s="187"/>
      <c r="AU857" s="187"/>
      <c r="AV857" s="187"/>
      <c r="AW857" s="187"/>
      <c r="AX857" s="187"/>
      <c r="AY857" s="187"/>
      <c r="AZ857" s="187"/>
      <c r="BA857" s="187"/>
      <c r="BB857" s="187"/>
      <c r="BC857" s="187"/>
      <c r="BD857" s="187"/>
      <c r="BE857" s="187"/>
      <c r="BF857" s="187"/>
      <c r="BG857" s="187"/>
      <c r="BH857" s="187"/>
      <c r="BI857" s="187"/>
      <c r="BJ857" s="187"/>
      <c r="BK857" s="187"/>
      <c r="BL857" s="187"/>
      <c r="BM857" s="187"/>
      <c r="BN857" s="187"/>
      <c r="BO857" s="187"/>
      <c r="BP857" s="187"/>
      <c r="BQ857" s="187"/>
      <c r="BR857" s="187"/>
      <c r="BS857" s="187"/>
      <c r="BT857" s="187"/>
      <c r="BU857" s="187"/>
      <c r="BV857" s="187"/>
      <c r="BW857" s="187"/>
      <c r="BX857" s="187"/>
      <c r="BY857" s="187"/>
      <c r="BZ857" s="187"/>
      <c r="CA857" s="187"/>
      <c r="CB857" s="187"/>
      <c r="CC857" s="187"/>
      <c r="CD857" s="187"/>
      <c r="CE857" s="187"/>
      <c r="CF857" s="187"/>
      <c r="CG857" s="187"/>
      <c r="CH857" s="187"/>
      <c r="CI857" s="187"/>
      <c r="CJ857" s="187"/>
      <c r="CK857" s="187"/>
      <c r="CL857" s="187"/>
      <c r="CM857" s="187"/>
      <c r="CN857" s="187"/>
      <c r="CO857" s="187"/>
      <c r="CP857" s="187"/>
      <c r="CQ857" s="187"/>
      <c r="CR857" s="187"/>
      <c r="CS857" s="187"/>
      <c r="CT857" s="187"/>
      <c r="CU857" s="187"/>
      <c r="CV857" s="187"/>
      <c r="CW857" s="187"/>
      <c r="CX857" s="187"/>
      <c r="CY857" s="187"/>
      <c r="CZ857" s="187"/>
      <c r="DA857" s="187"/>
      <c r="DB857" s="187"/>
      <c r="DC857" s="187"/>
      <c r="DD857" s="187"/>
      <c r="DE857" s="187"/>
      <c r="DF857" s="187"/>
      <c r="DG857" s="187"/>
      <c r="DH857" s="187"/>
      <c r="DI857" s="187"/>
      <c r="DJ857" s="187"/>
      <c r="DK857" s="187"/>
      <c r="DL857" s="187"/>
      <c r="DM857" s="187"/>
      <c r="DN857" s="187"/>
      <c r="DO857" s="187"/>
      <c r="DP857" s="187"/>
      <c r="DQ857" s="187"/>
      <c r="DR857" s="187"/>
      <c r="DS857" s="187"/>
      <c r="DT857" s="187"/>
      <c r="DU857" s="187"/>
      <c r="DV857" s="187"/>
      <c r="DW857" s="187"/>
      <c r="DX857" s="187"/>
      <c r="DY857" s="187"/>
      <c r="DZ857" s="187"/>
      <c r="EA857" s="187"/>
      <c r="EB857" s="187"/>
      <c r="EC857" s="187"/>
      <c r="ED857" s="187"/>
      <c r="EE857" s="187"/>
      <c r="EF857" s="187"/>
      <c r="EG857" s="187"/>
      <c r="EH857" s="187"/>
      <c r="EI857" s="187"/>
      <c r="EJ857" s="187"/>
      <c r="EK857" s="187"/>
      <c r="EL857" s="187"/>
      <c r="EM857" s="187"/>
      <c r="EN857" s="187"/>
      <c r="EO857" s="187"/>
      <c r="EP857" s="187"/>
      <c r="EQ857" s="187"/>
      <c r="ER857" s="187"/>
      <c r="ES857" s="187"/>
      <c r="ET857" s="187"/>
      <c r="EU857" s="187"/>
      <c r="EV857" s="187"/>
      <c r="EW857" s="187"/>
      <c r="EX857" s="187"/>
      <c r="EY857" s="187"/>
      <c r="EZ857" s="187"/>
      <c r="FA857" s="187"/>
      <c r="FB857" s="187"/>
      <c r="FC857" s="187"/>
      <c r="FD857" s="187"/>
      <c r="FE857" s="187"/>
      <c r="FF857" s="187"/>
      <c r="FG857" s="187"/>
      <c r="FH857" s="187"/>
      <c r="FI857" s="187"/>
      <c r="FJ857" s="187"/>
      <c r="FK857" s="187"/>
      <c r="FL857" s="187"/>
      <c r="FM857" s="187"/>
      <c r="FN857" s="187"/>
      <c r="FO857" s="187"/>
      <c r="FP857" s="187"/>
      <c r="FQ857" s="187"/>
      <c r="FR857" s="187"/>
      <c r="FS857" s="187"/>
      <c r="FT857" s="187"/>
      <c r="FU857" s="187"/>
      <c r="FV857" s="187"/>
      <c r="FW857" s="187"/>
      <c r="FX857" s="187"/>
      <c r="FY857" s="187"/>
      <c r="FZ857" s="187"/>
      <c r="GA857" s="187"/>
      <c r="GB857" s="187"/>
      <c r="GC857" s="187"/>
      <c r="GD857" s="187"/>
      <c r="GE857" s="187"/>
      <c r="GF857" s="187"/>
      <c r="GG857" s="187"/>
      <c r="GH857" s="187"/>
      <c r="GI857" s="187"/>
      <c r="GJ857" s="187"/>
      <c r="GK857" s="187"/>
      <c r="GL857" s="187"/>
      <c r="GM857" s="187"/>
      <c r="GN857" s="187"/>
      <c r="GO857" s="187"/>
      <c r="GP857" s="187"/>
      <c r="GQ857" s="187"/>
      <c r="GR857" s="187"/>
      <c r="GS857" s="187"/>
      <c r="GT857" s="187"/>
      <c r="GU857" s="187"/>
      <c r="GV857" s="187"/>
      <c r="GW857" s="187"/>
      <c r="GX857" s="187"/>
      <c r="GY857" s="187"/>
      <c r="GZ857" s="187"/>
      <c r="HA857" s="187"/>
      <c r="HB857" s="187"/>
      <c r="HC857" s="187"/>
      <c r="HD857" s="187"/>
      <c r="HE857" s="187"/>
      <c r="HF857" s="187"/>
      <c r="HG857" s="187"/>
      <c r="HH857" s="187"/>
      <c r="HI857" s="187"/>
      <c r="HJ857" s="187"/>
      <c r="HK857" s="187"/>
      <c r="HL857" s="187"/>
      <c r="HM857" s="187"/>
      <c r="HN857" s="187"/>
      <c r="HO857" s="187"/>
      <c r="HP857" s="187"/>
      <c r="HQ857" s="187"/>
      <c r="HR857" s="187"/>
      <c r="HS857" s="187"/>
      <c r="HT857" s="187"/>
      <c r="HU857" s="187"/>
      <c r="HV857" s="187"/>
      <c r="HW857" s="187"/>
      <c r="HX857" s="187"/>
      <c r="HY857" s="187"/>
      <c r="HZ857" s="187"/>
      <c r="IA857" s="187"/>
      <c r="IB857" s="187"/>
    </row>
    <row r="858" spans="1:236" ht="13.15" customHeight="1">
      <c r="A858" s="412"/>
      <c r="C858" s="446"/>
      <c r="D858" s="193"/>
      <c r="E858" s="187"/>
      <c r="F858" s="187"/>
      <c r="G858" s="187"/>
      <c r="H858" s="187"/>
      <c r="I858" s="187"/>
      <c r="J858" s="187"/>
      <c r="K858" s="187"/>
      <c r="L858" s="187"/>
      <c r="M858" s="447"/>
      <c r="AA858" s="187"/>
      <c r="AB858" s="187"/>
      <c r="AC858" s="187"/>
      <c r="AD858" s="187"/>
      <c r="AE858" s="187"/>
      <c r="AF858" s="187"/>
      <c r="AG858" s="187"/>
      <c r="AH858" s="187"/>
      <c r="AI858" s="187"/>
      <c r="AJ858" s="187"/>
      <c r="AK858" s="187"/>
      <c r="AL858" s="187"/>
      <c r="AM858" s="187"/>
      <c r="AN858" s="187"/>
      <c r="AO858" s="187"/>
      <c r="AP858" s="187"/>
      <c r="AQ858" s="187"/>
      <c r="AR858" s="187"/>
      <c r="AS858" s="187"/>
      <c r="AT858" s="187"/>
      <c r="AU858" s="187"/>
      <c r="AV858" s="187"/>
      <c r="AW858" s="187"/>
      <c r="AX858" s="187"/>
      <c r="AY858" s="187"/>
      <c r="AZ858" s="187"/>
      <c r="BA858" s="187"/>
      <c r="BB858" s="187"/>
      <c r="BC858" s="187"/>
      <c r="BD858" s="187"/>
      <c r="BE858" s="187"/>
      <c r="BF858" s="187"/>
      <c r="BG858" s="187"/>
      <c r="BH858" s="187"/>
      <c r="BI858" s="187"/>
      <c r="BJ858" s="187"/>
      <c r="BK858" s="187"/>
      <c r="BL858" s="187"/>
      <c r="BM858" s="187"/>
      <c r="BN858" s="187"/>
      <c r="BO858" s="187"/>
      <c r="BP858" s="187"/>
      <c r="BQ858" s="187"/>
      <c r="BR858" s="187"/>
      <c r="BS858" s="187"/>
      <c r="BT858" s="187"/>
      <c r="BU858" s="187"/>
      <c r="BV858" s="187"/>
      <c r="BW858" s="187"/>
      <c r="BX858" s="187"/>
      <c r="BY858" s="187"/>
      <c r="BZ858" s="187"/>
      <c r="CA858" s="187"/>
      <c r="CB858" s="187"/>
      <c r="CC858" s="187"/>
      <c r="CD858" s="187"/>
      <c r="CE858" s="187"/>
      <c r="CF858" s="187"/>
      <c r="CG858" s="187"/>
      <c r="CH858" s="187"/>
      <c r="CI858" s="187"/>
      <c r="CJ858" s="187"/>
      <c r="CK858" s="187"/>
      <c r="CL858" s="187"/>
      <c r="CM858" s="187"/>
      <c r="CN858" s="187"/>
      <c r="CO858" s="187"/>
      <c r="CP858" s="187"/>
      <c r="CQ858" s="187"/>
      <c r="CR858" s="187"/>
      <c r="CS858" s="187"/>
      <c r="CT858" s="187"/>
      <c r="CU858" s="187"/>
      <c r="CV858" s="187"/>
      <c r="CW858" s="187"/>
      <c r="CX858" s="187"/>
      <c r="CY858" s="187"/>
      <c r="CZ858" s="187"/>
      <c r="DA858" s="187"/>
      <c r="DB858" s="187"/>
      <c r="DC858" s="187"/>
      <c r="DD858" s="187"/>
      <c r="DE858" s="187"/>
      <c r="DF858" s="187"/>
      <c r="DG858" s="187"/>
      <c r="DH858" s="187"/>
      <c r="DI858" s="187"/>
      <c r="DJ858" s="187"/>
      <c r="DK858" s="187"/>
      <c r="DL858" s="187"/>
      <c r="DM858" s="187"/>
      <c r="DN858" s="187"/>
      <c r="DO858" s="187"/>
      <c r="DP858" s="187"/>
      <c r="DQ858" s="187"/>
      <c r="DR858" s="187"/>
      <c r="DS858" s="187"/>
      <c r="DT858" s="187"/>
      <c r="DU858" s="187"/>
      <c r="DV858" s="187"/>
      <c r="DW858" s="187"/>
      <c r="DX858" s="187"/>
      <c r="DY858" s="187"/>
      <c r="DZ858" s="187"/>
      <c r="EA858" s="187"/>
      <c r="EB858" s="187"/>
      <c r="EC858" s="187"/>
      <c r="ED858" s="187"/>
      <c r="EE858" s="187"/>
      <c r="EF858" s="187"/>
      <c r="EG858" s="187"/>
      <c r="EH858" s="187"/>
      <c r="EI858" s="187"/>
      <c r="EJ858" s="187"/>
      <c r="EK858" s="187"/>
      <c r="EL858" s="187"/>
      <c r="EM858" s="187"/>
      <c r="EN858" s="187"/>
      <c r="EO858" s="187"/>
      <c r="EP858" s="187"/>
      <c r="EQ858" s="187"/>
      <c r="ER858" s="187"/>
      <c r="ES858" s="187"/>
      <c r="ET858" s="187"/>
      <c r="EU858" s="187"/>
      <c r="EV858" s="187"/>
      <c r="EW858" s="187"/>
      <c r="EX858" s="187"/>
      <c r="EY858" s="187"/>
      <c r="EZ858" s="187"/>
      <c r="FA858" s="187"/>
      <c r="FB858" s="187"/>
      <c r="FC858" s="187"/>
      <c r="FD858" s="187"/>
      <c r="FE858" s="187"/>
      <c r="FF858" s="187"/>
      <c r="FG858" s="187"/>
      <c r="FH858" s="187"/>
      <c r="FI858" s="187"/>
      <c r="FJ858" s="187"/>
      <c r="FK858" s="187"/>
      <c r="FL858" s="187"/>
      <c r="FM858" s="187"/>
      <c r="FN858" s="187"/>
      <c r="FO858" s="187"/>
      <c r="FP858" s="187"/>
      <c r="FQ858" s="187"/>
      <c r="FR858" s="187"/>
      <c r="FS858" s="187"/>
      <c r="FT858" s="187"/>
      <c r="FU858" s="187"/>
      <c r="FV858" s="187"/>
      <c r="FW858" s="187"/>
      <c r="FX858" s="187"/>
      <c r="FY858" s="187"/>
      <c r="FZ858" s="187"/>
      <c r="GA858" s="187"/>
      <c r="GB858" s="187"/>
      <c r="GC858" s="187"/>
      <c r="GD858" s="187"/>
      <c r="GE858" s="187"/>
      <c r="GF858" s="187"/>
      <c r="GG858" s="187"/>
      <c r="GH858" s="187"/>
      <c r="GI858" s="187"/>
      <c r="GJ858" s="187"/>
      <c r="GK858" s="187"/>
      <c r="GL858" s="187"/>
      <c r="GM858" s="187"/>
      <c r="GN858" s="187"/>
      <c r="GO858" s="187"/>
      <c r="GP858" s="187"/>
      <c r="GQ858" s="187"/>
      <c r="GR858" s="187"/>
      <c r="GS858" s="187"/>
      <c r="GT858" s="187"/>
      <c r="GU858" s="187"/>
      <c r="GV858" s="187"/>
      <c r="GW858" s="187"/>
      <c r="GX858" s="187"/>
      <c r="GY858" s="187"/>
      <c r="GZ858" s="187"/>
      <c r="HA858" s="187"/>
      <c r="HB858" s="187"/>
      <c r="HC858" s="187"/>
      <c r="HD858" s="187"/>
      <c r="HE858" s="187"/>
      <c r="HF858" s="187"/>
      <c r="HG858" s="187"/>
      <c r="HH858" s="187"/>
      <c r="HI858" s="187"/>
      <c r="HJ858" s="187"/>
      <c r="HK858" s="187"/>
      <c r="HL858" s="187"/>
      <c r="HM858" s="187"/>
      <c r="HN858" s="187"/>
      <c r="HO858" s="187"/>
      <c r="HP858" s="187"/>
      <c r="HQ858" s="187"/>
      <c r="HR858" s="187"/>
      <c r="HS858" s="187"/>
      <c r="HT858" s="187"/>
      <c r="HU858" s="187"/>
      <c r="HV858" s="187"/>
      <c r="HW858" s="187"/>
      <c r="HX858" s="187"/>
      <c r="HY858" s="187"/>
      <c r="HZ858" s="187"/>
      <c r="IA858" s="187"/>
      <c r="IB858" s="187"/>
    </row>
    <row r="859" spans="1:236" ht="13.15" customHeight="1">
      <c r="A859" s="412"/>
      <c r="C859" s="446"/>
      <c r="D859" s="193"/>
      <c r="E859" s="187"/>
      <c r="F859" s="187"/>
      <c r="G859" s="187"/>
      <c r="H859" s="187"/>
      <c r="I859" s="187"/>
      <c r="J859" s="187"/>
      <c r="K859" s="187"/>
      <c r="L859" s="187"/>
      <c r="M859" s="447"/>
      <c r="AA859" s="187"/>
      <c r="AB859" s="187"/>
      <c r="AC859" s="187"/>
      <c r="AD859" s="187"/>
      <c r="AE859" s="187"/>
      <c r="AF859" s="187"/>
      <c r="AG859" s="187"/>
      <c r="AH859" s="187"/>
      <c r="AI859" s="187"/>
      <c r="AJ859" s="187"/>
      <c r="AK859" s="187"/>
      <c r="AL859" s="187"/>
      <c r="AM859" s="187"/>
      <c r="AN859" s="187"/>
      <c r="AO859" s="187"/>
      <c r="AP859" s="187"/>
      <c r="AQ859" s="187"/>
      <c r="AR859" s="187"/>
      <c r="AS859" s="187"/>
      <c r="AT859" s="187"/>
      <c r="AU859" s="187"/>
      <c r="AV859" s="187"/>
      <c r="AW859" s="187"/>
      <c r="AX859" s="187"/>
      <c r="AY859" s="187"/>
      <c r="AZ859" s="187"/>
      <c r="BA859" s="187"/>
      <c r="BB859" s="187"/>
      <c r="BC859" s="187"/>
      <c r="BD859" s="187"/>
      <c r="BE859" s="187"/>
      <c r="BF859" s="187"/>
      <c r="BG859" s="187"/>
      <c r="BH859" s="187"/>
      <c r="BI859" s="187"/>
      <c r="BJ859" s="187"/>
      <c r="BK859" s="187"/>
      <c r="BL859" s="187"/>
      <c r="BM859" s="187"/>
      <c r="BN859" s="187"/>
      <c r="BO859" s="187"/>
      <c r="BP859" s="187"/>
      <c r="BQ859" s="187"/>
      <c r="BR859" s="187"/>
      <c r="BS859" s="187"/>
      <c r="BT859" s="187"/>
      <c r="BU859" s="187"/>
      <c r="BV859" s="187"/>
      <c r="BW859" s="187"/>
      <c r="BX859" s="187"/>
      <c r="BY859" s="187"/>
      <c r="BZ859" s="187"/>
      <c r="CA859" s="187"/>
      <c r="CB859" s="187"/>
      <c r="CC859" s="187"/>
      <c r="CD859" s="187"/>
      <c r="CE859" s="187"/>
      <c r="CF859" s="187"/>
      <c r="CG859" s="187"/>
      <c r="CH859" s="187"/>
      <c r="CI859" s="187"/>
      <c r="CJ859" s="187"/>
      <c r="CK859" s="187"/>
      <c r="CL859" s="187"/>
      <c r="CM859" s="187"/>
      <c r="CN859" s="187"/>
      <c r="CO859" s="187"/>
      <c r="CP859" s="187"/>
      <c r="CQ859" s="187"/>
      <c r="CR859" s="187"/>
      <c r="CS859" s="187"/>
      <c r="CT859" s="187"/>
      <c r="CU859" s="187"/>
      <c r="CV859" s="187"/>
      <c r="CW859" s="187"/>
      <c r="CX859" s="187"/>
      <c r="CY859" s="187"/>
      <c r="CZ859" s="187"/>
      <c r="DA859" s="187"/>
      <c r="DB859" s="187"/>
      <c r="DC859" s="187"/>
      <c r="DD859" s="187"/>
      <c r="DE859" s="187"/>
      <c r="DF859" s="187"/>
      <c r="DG859" s="187"/>
      <c r="DH859" s="187"/>
      <c r="DI859" s="187"/>
      <c r="DJ859" s="187"/>
      <c r="DK859" s="187"/>
      <c r="DL859" s="187"/>
      <c r="DM859" s="187"/>
      <c r="DN859" s="187"/>
      <c r="DO859" s="187"/>
      <c r="DP859" s="187"/>
      <c r="DQ859" s="187"/>
      <c r="DR859" s="187"/>
      <c r="DS859" s="187"/>
      <c r="DT859" s="187"/>
      <c r="DU859" s="187"/>
      <c r="DV859" s="187"/>
      <c r="DW859" s="187"/>
      <c r="DX859" s="187"/>
      <c r="DY859" s="187"/>
      <c r="DZ859" s="187"/>
      <c r="EA859" s="187"/>
      <c r="EB859" s="187"/>
      <c r="EC859" s="187"/>
      <c r="ED859" s="187"/>
      <c r="EE859" s="187"/>
      <c r="EF859" s="187"/>
      <c r="EG859" s="187"/>
      <c r="EH859" s="187"/>
      <c r="EI859" s="187"/>
      <c r="EJ859" s="187"/>
      <c r="EK859" s="187"/>
      <c r="EL859" s="187"/>
      <c r="EM859" s="187"/>
      <c r="EN859" s="187"/>
      <c r="EO859" s="187"/>
      <c r="EP859" s="187"/>
      <c r="EQ859" s="187"/>
      <c r="ER859" s="187"/>
      <c r="ES859" s="187"/>
      <c r="ET859" s="187"/>
      <c r="EU859" s="187"/>
      <c r="EV859" s="187"/>
      <c r="EW859" s="187"/>
      <c r="EX859" s="187"/>
      <c r="EY859" s="187"/>
      <c r="EZ859" s="187"/>
      <c r="FA859" s="187"/>
      <c r="FB859" s="187"/>
      <c r="FC859" s="187"/>
      <c r="FD859" s="187"/>
      <c r="FE859" s="187"/>
      <c r="FF859" s="187"/>
      <c r="FG859" s="187"/>
      <c r="FH859" s="187"/>
      <c r="FI859" s="187"/>
      <c r="FJ859" s="187"/>
      <c r="FK859" s="187"/>
      <c r="FL859" s="187"/>
      <c r="FM859" s="187"/>
      <c r="FN859" s="187"/>
      <c r="FO859" s="187"/>
      <c r="FP859" s="187"/>
      <c r="FQ859" s="187"/>
      <c r="FR859" s="187"/>
      <c r="FS859" s="187"/>
      <c r="FT859" s="187"/>
      <c r="FU859" s="187"/>
      <c r="FV859" s="187"/>
      <c r="FW859" s="187"/>
      <c r="FX859" s="187"/>
      <c r="FY859" s="187"/>
      <c r="FZ859" s="187"/>
      <c r="GA859" s="187"/>
      <c r="GB859" s="187"/>
      <c r="GC859" s="187"/>
      <c r="GD859" s="187"/>
      <c r="GE859" s="187"/>
      <c r="GF859" s="187"/>
      <c r="GG859" s="187"/>
      <c r="GH859" s="187"/>
      <c r="GI859" s="187"/>
      <c r="GJ859" s="187"/>
      <c r="GK859" s="187"/>
      <c r="GL859" s="187"/>
      <c r="GM859" s="187"/>
      <c r="GN859" s="187"/>
      <c r="GO859" s="187"/>
      <c r="GP859" s="187"/>
      <c r="GQ859" s="187"/>
      <c r="GR859" s="187"/>
      <c r="GS859" s="187"/>
      <c r="GT859" s="187"/>
      <c r="GU859" s="187"/>
      <c r="GV859" s="187"/>
      <c r="GW859" s="187"/>
      <c r="GX859" s="187"/>
      <c r="GY859" s="187"/>
      <c r="GZ859" s="187"/>
      <c r="HA859" s="187"/>
      <c r="HB859" s="187"/>
      <c r="HC859" s="187"/>
      <c r="HD859" s="187"/>
      <c r="HE859" s="187"/>
      <c r="HF859" s="187"/>
      <c r="HG859" s="187"/>
      <c r="HH859" s="187"/>
      <c r="HI859" s="187"/>
      <c r="HJ859" s="187"/>
      <c r="HK859" s="187"/>
      <c r="HL859" s="187"/>
      <c r="HM859" s="187"/>
      <c r="HN859" s="187"/>
      <c r="HO859" s="187"/>
      <c r="HP859" s="187"/>
      <c r="HQ859" s="187"/>
      <c r="HR859" s="187"/>
      <c r="HS859" s="187"/>
      <c r="HT859" s="187"/>
      <c r="HU859" s="187"/>
      <c r="HV859" s="187"/>
      <c r="HW859" s="187"/>
      <c r="HX859" s="187"/>
      <c r="HY859" s="187"/>
      <c r="HZ859" s="187"/>
      <c r="IA859" s="187"/>
      <c r="IB859" s="187"/>
    </row>
    <row r="860" spans="1:236" ht="13.15" customHeight="1">
      <c r="A860" s="412"/>
      <c r="C860" s="446"/>
      <c r="D860" s="193"/>
      <c r="E860" s="187"/>
      <c r="F860" s="187"/>
      <c r="G860" s="187"/>
      <c r="H860" s="187"/>
      <c r="I860" s="187"/>
      <c r="J860" s="187"/>
      <c r="K860" s="187"/>
      <c r="L860" s="187"/>
      <c r="M860" s="447"/>
      <c r="AA860" s="187"/>
      <c r="AB860" s="187"/>
      <c r="AC860" s="187"/>
      <c r="AD860" s="187"/>
      <c r="AE860" s="187"/>
      <c r="AF860" s="187"/>
      <c r="AG860" s="187"/>
      <c r="AH860" s="187"/>
      <c r="AI860" s="187"/>
      <c r="AJ860" s="187"/>
      <c r="AK860" s="187"/>
      <c r="AL860" s="187"/>
      <c r="AM860" s="187"/>
      <c r="AN860" s="187"/>
      <c r="AO860" s="187"/>
      <c r="AP860" s="187"/>
      <c r="AQ860" s="187"/>
      <c r="AR860" s="187"/>
      <c r="AS860" s="187"/>
      <c r="AT860" s="187"/>
      <c r="AU860" s="187"/>
      <c r="AV860" s="187"/>
      <c r="AW860" s="187"/>
      <c r="AX860" s="187"/>
      <c r="AY860" s="187"/>
      <c r="AZ860" s="187"/>
      <c r="BA860" s="187"/>
      <c r="BB860" s="187"/>
      <c r="BC860" s="187"/>
      <c r="BD860" s="187"/>
      <c r="BE860" s="187"/>
      <c r="BF860" s="187"/>
      <c r="BG860" s="187"/>
      <c r="BH860" s="187"/>
      <c r="BI860" s="187"/>
      <c r="BJ860" s="187"/>
      <c r="BK860" s="187"/>
      <c r="BL860" s="187"/>
      <c r="BM860" s="187"/>
      <c r="BN860" s="187"/>
      <c r="BO860" s="187"/>
      <c r="BP860" s="187"/>
      <c r="BQ860" s="187"/>
      <c r="BR860" s="187"/>
      <c r="BS860" s="187"/>
      <c r="BT860" s="187"/>
      <c r="BU860" s="187"/>
      <c r="BV860" s="187"/>
      <c r="BW860" s="187"/>
      <c r="BX860" s="187"/>
      <c r="BY860" s="187"/>
      <c r="BZ860" s="187"/>
      <c r="CA860" s="187"/>
      <c r="CB860" s="187"/>
      <c r="CC860" s="187"/>
      <c r="CD860" s="187"/>
      <c r="CE860" s="187"/>
      <c r="CF860" s="187"/>
      <c r="CG860" s="187"/>
      <c r="CH860" s="187"/>
      <c r="CI860" s="187"/>
      <c r="CJ860" s="187"/>
      <c r="CK860" s="187"/>
      <c r="CL860" s="187"/>
      <c r="CM860" s="187"/>
      <c r="CN860" s="187"/>
      <c r="CO860" s="187"/>
      <c r="CP860" s="187"/>
      <c r="CQ860" s="187"/>
      <c r="CR860" s="187"/>
      <c r="CS860" s="187"/>
      <c r="CT860" s="187"/>
      <c r="CU860" s="187"/>
      <c r="CV860" s="187"/>
      <c r="CW860" s="187"/>
      <c r="CX860" s="187"/>
      <c r="CY860" s="187"/>
      <c r="CZ860" s="187"/>
      <c r="DA860" s="187"/>
      <c r="DB860" s="187"/>
      <c r="DC860" s="187"/>
      <c r="DD860" s="187"/>
      <c r="DE860" s="187"/>
      <c r="DF860" s="187"/>
      <c r="DG860" s="187"/>
      <c r="DH860" s="187"/>
      <c r="DI860" s="187"/>
      <c r="DJ860" s="187"/>
      <c r="DK860" s="187"/>
      <c r="DL860" s="187"/>
      <c r="DM860" s="187"/>
      <c r="DN860" s="187"/>
      <c r="DO860" s="187"/>
      <c r="DP860" s="187"/>
      <c r="DQ860" s="187"/>
      <c r="DR860" s="187"/>
      <c r="DS860" s="187"/>
      <c r="DT860" s="187"/>
      <c r="DU860" s="187"/>
      <c r="DV860" s="187"/>
      <c r="DW860" s="187"/>
      <c r="DX860" s="187"/>
      <c r="DY860" s="187"/>
      <c r="DZ860" s="187"/>
      <c r="EA860" s="187"/>
      <c r="EB860" s="187"/>
      <c r="EC860" s="187"/>
      <c r="ED860" s="187"/>
      <c r="EE860" s="187"/>
      <c r="EF860" s="187"/>
      <c r="EG860" s="187"/>
      <c r="EH860" s="187"/>
      <c r="EI860" s="187"/>
      <c r="EJ860" s="187"/>
      <c r="EK860" s="187"/>
      <c r="EL860" s="187"/>
      <c r="EM860" s="187"/>
      <c r="EN860" s="187"/>
      <c r="EO860" s="187"/>
      <c r="EP860" s="187"/>
      <c r="EQ860" s="187"/>
      <c r="ER860" s="187"/>
      <c r="ES860" s="187"/>
      <c r="ET860" s="187"/>
      <c r="EU860" s="187"/>
      <c r="EV860" s="187"/>
      <c r="EW860" s="187"/>
      <c r="EX860" s="187"/>
      <c r="EY860" s="187"/>
      <c r="EZ860" s="187"/>
      <c r="FA860" s="187"/>
      <c r="FB860" s="187"/>
      <c r="FC860" s="187"/>
      <c r="FD860" s="187"/>
      <c r="FE860" s="187"/>
      <c r="FF860" s="187"/>
      <c r="FG860" s="187"/>
      <c r="FH860" s="187"/>
      <c r="FI860" s="187"/>
      <c r="FJ860" s="187"/>
      <c r="FK860" s="187"/>
      <c r="FL860" s="187"/>
      <c r="FM860" s="187"/>
      <c r="FN860" s="187"/>
      <c r="FO860" s="187"/>
      <c r="FP860" s="187"/>
      <c r="FQ860" s="187"/>
      <c r="FR860" s="187"/>
      <c r="FS860" s="187"/>
      <c r="FT860" s="187"/>
      <c r="FU860" s="187"/>
      <c r="FV860" s="187"/>
      <c r="FW860" s="187"/>
      <c r="FX860" s="187"/>
      <c r="FY860" s="187"/>
      <c r="FZ860" s="187"/>
      <c r="GA860" s="187"/>
      <c r="GB860" s="187"/>
      <c r="GC860" s="187"/>
      <c r="GD860" s="187"/>
      <c r="GE860" s="187"/>
      <c r="GF860" s="187"/>
      <c r="GG860" s="187"/>
      <c r="GH860" s="187"/>
      <c r="GI860" s="187"/>
      <c r="GJ860" s="187"/>
      <c r="GK860" s="187"/>
      <c r="GL860" s="187"/>
      <c r="GM860" s="187"/>
      <c r="GN860" s="187"/>
      <c r="GO860" s="187"/>
      <c r="GP860" s="187"/>
      <c r="GQ860" s="187"/>
      <c r="GR860" s="187"/>
      <c r="GS860" s="187"/>
      <c r="GT860" s="187"/>
      <c r="GU860" s="187"/>
      <c r="GV860" s="187"/>
      <c r="GW860" s="187"/>
      <c r="GX860" s="187"/>
      <c r="GY860" s="187"/>
      <c r="GZ860" s="187"/>
      <c r="HA860" s="187"/>
      <c r="HB860" s="187"/>
      <c r="HC860" s="187"/>
      <c r="HD860" s="187"/>
      <c r="HE860" s="187"/>
      <c r="HF860" s="187"/>
      <c r="HG860" s="187"/>
      <c r="HH860" s="187"/>
      <c r="HI860" s="187"/>
      <c r="HJ860" s="187"/>
      <c r="HK860" s="187"/>
      <c r="HL860" s="187"/>
      <c r="HM860" s="187"/>
      <c r="HN860" s="187"/>
      <c r="HO860" s="187"/>
      <c r="HP860" s="187"/>
      <c r="HQ860" s="187"/>
      <c r="HR860" s="187"/>
      <c r="HS860" s="187"/>
      <c r="HT860" s="187"/>
      <c r="HU860" s="187"/>
      <c r="HV860" s="187"/>
      <c r="HW860" s="187"/>
      <c r="HX860" s="187"/>
      <c r="HY860" s="187"/>
      <c r="HZ860" s="187"/>
      <c r="IA860" s="187"/>
      <c r="IB860" s="187"/>
    </row>
    <row r="861" spans="1:236" ht="13.15" customHeight="1">
      <c r="A861" s="412"/>
      <c r="C861" s="446"/>
      <c r="D861" s="193"/>
      <c r="E861" s="187"/>
      <c r="F861" s="187"/>
      <c r="G861" s="187"/>
      <c r="H861" s="187"/>
      <c r="I861" s="187"/>
      <c r="J861" s="187"/>
      <c r="K861" s="187"/>
      <c r="L861" s="187"/>
      <c r="M861" s="447"/>
      <c r="AA861" s="187"/>
      <c r="AB861" s="187"/>
      <c r="AC861" s="187"/>
      <c r="AD861" s="187"/>
      <c r="AE861" s="187"/>
      <c r="AF861" s="187"/>
      <c r="AG861" s="187"/>
      <c r="AH861" s="187"/>
      <c r="AI861" s="187"/>
      <c r="AJ861" s="187"/>
      <c r="AK861" s="187"/>
      <c r="AL861" s="187"/>
      <c r="AM861" s="187"/>
      <c r="AN861" s="187"/>
      <c r="AO861" s="187"/>
      <c r="AP861" s="187"/>
      <c r="AQ861" s="187"/>
      <c r="AR861" s="187"/>
      <c r="AS861" s="187"/>
      <c r="AT861" s="187"/>
      <c r="AU861" s="187"/>
      <c r="AV861" s="187"/>
      <c r="AW861" s="187"/>
      <c r="AX861" s="187"/>
      <c r="AY861" s="187"/>
      <c r="AZ861" s="187"/>
      <c r="BA861" s="187"/>
      <c r="BB861" s="187"/>
      <c r="BC861" s="187"/>
      <c r="BD861" s="187"/>
      <c r="BE861" s="187"/>
      <c r="BF861" s="187"/>
      <c r="BG861" s="187"/>
      <c r="BH861" s="187"/>
      <c r="BI861" s="187"/>
      <c r="BJ861" s="187"/>
      <c r="BK861" s="187"/>
      <c r="BL861" s="187"/>
      <c r="BM861" s="187"/>
      <c r="BN861" s="187"/>
      <c r="BO861" s="187"/>
      <c r="BP861" s="187"/>
      <c r="BQ861" s="187"/>
      <c r="BR861" s="187"/>
      <c r="BS861" s="187"/>
      <c r="BT861" s="187"/>
      <c r="BU861" s="187"/>
      <c r="BV861" s="187"/>
      <c r="BW861" s="187"/>
      <c r="BX861" s="187"/>
      <c r="BY861" s="187"/>
      <c r="BZ861" s="187"/>
      <c r="CA861" s="187"/>
      <c r="CB861" s="187"/>
      <c r="CC861" s="187"/>
      <c r="CD861" s="187"/>
      <c r="CE861" s="187"/>
      <c r="CF861" s="187"/>
      <c r="CG861" s="187"/>
      <c r="CH861" s="187"/>
      <c r="CI861" s="187"/>
      <c r="CJ861" s="187"/>
      <c r="CK861" s="187"/>
      <c r="CL861" s="187"/>
      <c r="CM861" s="187"/>
      <c r="CN861" s="187"/>
      <c r="CO861" s="187"/>
      <c r="CP861" s="187"/>
      <c r="CQ861" s="187"/>
      <c r="CR861" s="187"/>
      <c r="CS861" s="187"/>
      <c r="CT861" s="187"/>
      <c r="CU861" s="187"/>
      <c r="CV861" s="187"/>
      <c r="CW861" s="187"/>
      <c r="CX861" s="187"/>
      <c r="CY861" s="187"/>
      <c r="CZ861" s="187"/>
      <c r="DA861" s="187"/>
      <c r="DB861" s="187"/>
      <c r="DC861" s="187"/>
      <c r="DD861" s="187"/>
      <c r="DE861" s="187"/>
      <c r="DF861" s="187"/>
      <c r="DG861" s="187"/>
      <c r="DH861" s="187"/>
      <c r="DI861" s="187"/>
      <c r="DJ861" s="187"/>
      <c r="DK861" s="187"/>
      <c r="DL861" s="187"/>
      <c r="DM861" s="187"/>
      <c r="DN861" s="187"/>
      <c r="DO861" s="187"/>
      <c r="DP861" s="187"/>
      <c r="DQ861" s="187"/>
      <c r="DR861" s="187"/>
      <c r="DS861" s="187"/>
      <c r="DT861" s="187"/>
      <c r="DU861" s="187"/>
      <c r="DV861" s="187"/>
      <c r="DW861" s="187"/>
      <c r="DX861" s="187"/>
      <c r="DY861" s="187"/>
      <c r="DZ861" s="187"/>
      <c r="EA861" s="187"/>
      <c r="EB861" s="187"/>
      <c r="EC861" s="187"/>
      <c r="ED861" s="187"/>
      <c r="EE861" s="187"/>
      <c r="EF861" s="187"/>
      <c r="EG861" s="187"/>
      <c r="EH861" s="187"/>
      <c r="EI861" s="187"/>
      <c r="EJ861" s="187"/>
      <c r="EK861" s="187"/>
      <c r="EL861" s="187"/>
      <c r="EM861" s="187"/>
      <c r="EN861" s="187"/>
      <c r="EO861" s="187"/>
      <c r="EP861" s="187"/>
      <c r="EQ861" s="187"/>
      <c r="ER861" s="187"/>
      <c r="ES861" s="187"/>
      <c r="ET861" s="187"/>
      <c r="EU861" s="187"/>
      <c r="EV861" s="187"/>
      <c r="EW861" s="187"/>
      <c r="EX861" s="187"/>
      <c r="EY861" s="187"/>
      <c r="EZ861" s="187"/>
      <c r="FA861" s="187"/>
      <c r="FB861" s="187"/>
      <c r="FC861" s="187"/>
      <c r="FD861" s="187"/>
      <c r="FE861" s="187"/>
      <c r="FF861" s="187"/>
      <c r="FG861" s="187"/>
      <c r="FH861" s="187"/>
      <c r="FI861" s="187"/>
      <c r="FJ861" s="187"/>
      <c r="FK861" s="187"/>
      <c r="FL861" s="187"/>
      <c r="FM861" s="187"/>
      <c r="FN861" s="187"/>
      <c r="FO861" s="187"/>
      <c r="FP861" s="187"/>
      <c r="FQ861" s="187"/>
      <c r="FR861" s="187"/>
      <c r="FS861" s="187"/>
      <c r="FT861" s="187"/>
      <c r="FU861" s="187"/>
      <c r="FV861" s="187"/>
      <c r="FW861" s="187"/>
      <c r="FX861" s="187"/>
      <c r="FY861" s="187"/>
      <c r="FZ861" s="187"/>
      <c r="GA861" s="187"/>
      <c r="GB861" s="187"/>
      <c r="GC861" s="187"/>
      <c r="GD861" s="187"/>
      <c r="GE861" s="187"/>
      <c r="GF861" s="187"/>
      <c r="GG861" s="187"/>
      <c r="GH861" s="187"/>
      <c r="GI861" s="187"/>
      <c r="GJ861" s="187"/>
      <c r="GK861" s="187"/>
      <c r="GL861" s="187"/>
      <c r="GM861" s="187"/>
      <c r="GN861" s="187"/>
      <c r="GO861" s="187"/>
      <c r="GP861" s="187"/>
      <c r="GQ861" s="187"/>
      <c r="GR861" s="187"/>
      <c r="GS861" s="187"/>
      <c r="GT861" s="187"/>
      <c r="GU861" s="187"/>
      <c r="GV861" s="187"/>
      <c r="GW861" s="187"/>
      <c r="GX861" s="187"/>
      <c r="GY861" s="187"/>
      <c r="GZ861" s="187"/>
      <c r="HA861" s="187"/>
      <c r="HB861" s="187"/>
      <c r="HC861" s="187"/>
      <c r="HD861" s="187"/>
      <c r="HE861" s="187"/>
      <c r="HF861" s="187"/>
      <c r="HG861" s="187"/>
      <c r="HH861" s="187"/>
      <c r="HI861" s="187"/>
      <c r="HJ861" s="187"/>
      <c r="HK861" s="187"/>
      <c r="HL861" s="187"/>
      <c r="HM861" s="187"/>
      <c r="HN861" s="187"/>
      <c r="HO861" s="187"/>
      <c r="HP861" s="187"/>
      <c r="HQ861" s="187"/>
      <c r="HR861" s="187"/>
      <c r="HS861" s="187"/>
      <c r="HT861" s="187"/>
      <c r="HU861" s="187"/>
      <c r="HV861" s="187"/>
      <c r="HW861" s="187"/>
      <c r="HX861" s="187"/>
      <c r="HY861" s="187"/>
      <c r="HZ861" s="187"/>
      <c r="IA861" s="187"/>
      <c r="IB861" s="187"/>
    </row>
    <row r="862" spans="1:236" ht="13.15" customHeight="1">
      <c r="A862" s="412"/>
      <c r="C862" s="446"/>
      <c r="D862" s="193"/>
      <c r="E862" s="187"/>
      <c r="F862" s="187"/>
      <c r="G862" s="187"/>
      <c r="H862" s="187"/>
      <c r="I862" s="187"/>
      <c r="J862" s="187"/>
      <c r="K862" s="187"/>
      <c r="L862" s="187"/>
      <c r="M862" s="447"/>
      <c r="AA862" s="187"/>
      <c r="AB862" s="187"/>
      <c r="AC862" s="187"/>
      <c r="AD862" s="187"/>
      <c r="AE862" s="187"/>
      <c r="AF862" s="187"/>
      <c r="AG862" s="187"/>
      <c r="AH862" s="187"/>
      <c r="AI862" s="187"/>
      <c r="AJ862" s="187"/>
      <c r="AK862" s="187"/>
      <c r="AL862" s="187"/>
      <c r="AM862" s="187"/>
      <c r="AN862" s="187"/>
      <c r="AO862" s="187"/>
      <c r="AP862" s="187"/>
      <c r="AQ862" s="187"/>
      <c r="AR862" s="187"/>
      <c r="AS862" s="187"/>
      <c r="AT862" s="187"/>
      <c r="AU862" s="187"/>
      <c r="AV862" s="187"/>
      <c r="AW862" s="187"/>
      <c r="AX862" s="187"/>
      <c r="AY862" s="187"/>
      <c r="AZ862" s="187"/>
      <c r="BA862" s="187"/>
      <c r="BB862" s="187"/>
      <c r="BC862" s="187"/>
      <c r="BD862" s="187"/>
      <c r="BE862" s="187"/>
      <c r="BF862" s="187"/>
      <c r="BG862" s="187"/>
      <c r="BH862" s="187"/>
      <c r="BI862" s="187"/>
      <c r="BJ862" s="187"/>
      <c r="BK862" s="187"/>
      <c r="BL862" s="187"/>
      <c r="BM862" s="187"/>
      <c r="BN862" s="187"/>
      <c r="BO862" s="187"/>
      <c r="BP862" s="187"/>
      <c r="BQ862" s="187"/>
      <c r="BR862" s="187"/>
      <c r="BS862" s="187"/>
      <c r="BT862" s="187"/>
      <c r="BU862" s="187"/>
      <c r="BV862" s="187"/>
      <c r="BW862" s="187"/>
      <c r="BX862" s="187"/>
      <c r="BY862" s="187"/>
      <c r="BZ862" s="187"/>
      <c r="CA862" s="187"/>
      <c r="CB862" s="187"/>
      <c r="CC862" s="187"/>
      <c r="CD862" s="187"/>
      <c r="CE862" s="187"/>
      <c r="CF862" s="187"/>
      <c r="CG862" s="187"/>
      <c r="CH862" s="187"/>
      <c r="CI862" s="187"/>
      <c r="CJ862" s="187"/>
      <c r="CK862" s="187"/>
      <c r="CL862" s="187"/>
      <c r="CM862" s="187"/>
      <c r="CN862" s="187"/>
      <c r="CO862" s="187"/>
      <c r="CP862" s="187"/>
      <c r="CQ862" s="187"/>
      <c r="CR862" s="187"/>
      <c r="CS862" s="187"/>
      <c r="CT862" s="187"/>
      <c r="CU862" s="187"/>
      <c r="CV862" s="187"/>
      <c r="CW862" s="187"/>
      <c r="CX862" s="187"/>
      <c r="CY862" s="187"/>
      <c r="CZ862" s="187"/>
      <c r="DA862" s="187"/>
      <c r="DB862" s="187"/>
      <c r="DC862" s="187"/>
      <c r="DD862" s="187"/>
      <c r="DE862" s="187"/>
      <c r="DF862" s="187"/>
      <c r="DG862" s="187"/>
      <c r="DH862" s="187"/>
      <c r="DI862" s="187"/>
      <c r="DJ862" s="187"/>
      <c r="DK862" s="187"/>
      <c r="DL862" s="187"/>
      <c r="DM862" s="187"/>
      <c r="DN862" s="187"/>
      <c r="DO862" s="187"/>
      <c r="DP862" s="187"/>
      <c r="DQ862" s="187"/>
      <c r="DR862" s="187"/>
      <c r="DS862" s="187"/>
      <c r="DT862" s="187"/>
      <c r="DU862" s="187"/>
      <c r="DV862" s="187"/>
      <c r="DW862" s="187"/>
      <c r="DX862" s="187"/>
      <c r="DY862" s="187"/>
      <c r="DZ862" s="187"/>
      <c r="EA862" s="187"/>
      <c r="EB862" s="187"/>
      <c r="EC862" s="187"/>
      <c r="ED862" s="187"/>
      <c r="EE862" s="187"/>
      <c r="EF862" s="187"/>
      <c r="EG862" s="187"/>
      <c r="EH862" s="187"/>
      <c r="EI862" s="187"/>
      <c r="EJ862" s="187"/>
      <c r="EK862" s="187"/>
      <c r="EL862" s="187"/>
      <c r="EM862" s="187"/>
      <c r="EN862" s="187"/>
      <c r="EO862" s="187"/>
      <c r="EP862" s="187"/>
      <c r="EQ862" s="187"/>
      <c r="ER862" s="187"/>
      <c r="ES862" s="187"/>
      <c r="ET862" s="187"/>
      <c r="EU862" s="187"/>
      <c r="EV862" s="187"/>
      <c r="EW862" s="187"/>
      <c r="EX862" s="187"/>
      <c r="EY862" s="187"/>
      <c r="EZ862" s="187"/>
      <c r="FA862" s="187"/>
      <c r="FB862" s="187"/>
      <c r="FC862" s="187"/>
      <c r="FD862" s="187"/>
      <c r="FE862" s="187"/>
      <c r="FF862" s="187"/>
      <c r="FG862" s="187"/>
      <c r="FH862" s="187"/>
      <c r="FI862" s="187"/>
      <c r="FJ862" s="187"/>
      <c r="FK862" s="187"/>
      <c r="FL862" s="187"/>
      <c r="FM862" s="187"/>
      <c r="FN862" s="187"/>
      <c r="FO862" s="187"/>
      <c r="FP862" s="187"/>
      <c r="FQ862" s="187"/>
      <c r="FR862" s="187"/>
      <c r="FS862" s="187"/>
      <c r="FT862" s="187"/>
      <c r="FU862" s="187"/>
      <c r="FV862" s="187"/>
      <c r="FW862" s="187"/>
      <c r="FX862" s="187"/>
      <c r="FY862" s="187"/>
      <c r="FZ862" s="187"/>
      <c r="GA862" s="187"/>
      <c r="GB862" s="187"/>
      <c r="GC862" s="187"/>
      <c r="GD862" s="187"/>
      <c r="GE862" s="187"/>
      <c r="GF862" s="187"/>
      <c r="GG862" s="187"/>
      <c r="GH862" s="187"/>
      <c r="GI862" s="187"/>
      <c r="GJ862" s="187"/>
      <c r="GK862" s="187"/>
      <c r="GL862" s="187"/>
      <c r="GM862" s="187"/>
      <c r="GN862" s="187"/>
      <c r="GO862" s="187"/>
      <c r="GP862" s="187"/>
      <c r="GQ862" s="187"/>
      <c r="GR862" s="187"/>
      <c r="GS862" s="187"/>
      <c r="GT862" s="187"/>
      <c r="GU862" s="187"/>
      <c r="GV862" s="187"/>
      <c r="GW862" s="187"/>
      <c r="GX862" s="187"/>
      <c r="GY862" s="187"/>
      <c r="GZ862" s="187"/>
      <c r="HA862" s="187"/>
      <c r="HB862" s="187"/>
      <c r="HC862" s="187"/>
      <c r="HD862" s="187"/>
      <c r="HE862" s="187"/>
      <c r="HF862" s="187"/>
      <c r="HG862" s="187"/>
      <c r="HH862" s="187"/>
      <c r="HI862" s="187"/>
      <c r="HJ862" s="187"/>
      <c r="HK862" s="187"/>
      <c r="HL862" s="187"/>
      <c r="HM862" s="187"/>
      <c r="HN862" s="187"/>
      <c r="HO862" s="187"/>
      <c r="HP862" s="187"/>
      <c r="HQ862" s="187"/>
      <c r="HR862" s="187"/>
      <c r="HS862" s="187"/>
      <c r="HT862" s="187"/>
      <c r="HU862" s="187"/>
      <c r="HV862" s="187"/>
      <c r="HW862" s="187"/>
      <c r="HX862" s="187"/>
      <c r="HY862" s="187"/>
      <c r="HZ862" s="187"/>
      <c r="IA862" s="187"/>
      <c r="IB862" s="187"/>
    </row>
    <row r="863" spans="1:236" ht="13.15" customHeight="1">
      <c r="A863" s="412"/>
      <c r="C863" s="446"/>
      <c r="D863" s="193"/>
      <c r="E863" s="187"/>
      <c r="F863" s="187"/>
      <c r="G863" s="187"/>
      <c r="H863" s="187"/>
      <c r="I863" s="187"/>
      <c r="J863" s="187"/>
      <c r="K863" s="187"/>
      <c r="L863" s="187"/>
      <c r="M863" s="447"/>
      <c r="AA863" s="187"/>
      <c r="AB863" s="187"/>
      <c r="AC863" s="187"/>
      <c r="AD863" s="187"/>
      <c r="AE863" s="187"/>
      <c r="AF863" s="187"/>
      <c r="AG863" s="187"/>
      <c r="AH863" s="187"/>
      <c r="AI863" s="187"/>
      <c r="AJ863" s="187"/>
      <c r="AK863" s="187"/>
      <c r="AL863" s="187"/>
      <c r="AM863" s="187"/>
      <c r="AN863" s="187"/>
      <c r="AO863" s="187"/>
      <c r="AP863" s="187"/>
      <c r="AQ863" s="187"/>
      <c r="AR863" s="187"/>
      <c r="AS863" s="187"/>
      <c r="AT863" s="187"/>
      <c r="AU863" s="187"/>
      <c r="AV863" s="187"/>
      <c r="AW863" s="187"/>
      <c r="AX863" s="187"/>
      <c r="AY863" s="187"/>
      <c r="AZ863" s="187"/>
      <c r="BA863" s="187"/>
      <c r="BB863" s="187"/>
      <c r="BC863" s="187"/>
      <c r="BD863" s="187"/>
      <c r="BE863" s="187"/>
      <c r="BF863" s="187"/>
      <c r="BG863" s="187"/>
      <c r="BH863" s="187"/>
      <c r="BI863" s="187"/>
      <c r="BJ863" s="187"/>
      <c r="BK863" s="187"/>
      <c r="BL863" s="187"/>
      <c r="BM863" s="187"/>
      <c r="BN863" s="187"/>
      <c r="BO863" s="187"/>
      <c r="BP863" s="187"/>
      <c r="BQ863" s="187"/>
      <c r="BR863" s="187"/>
      <c r="BS863" s="187"/>
      <c r="BT863" s="187"/>
      <c r="BU863" s="187"/>
      <c r="BV863" s="187"/>
      <c r="BW863" s="187"/>
      <c r="BX863" s="187"/>
      <c r="BY863" s="187"/>
      <c r="BZ863" s="187"/>
      <c r="CA863" s="187"/>
      <c r="CB863" s="187"/>
      <c r="CC863" s="187"/>
      <c r="CD863" s="187"/>
      <c r="CE863" s="187"/>
      <c r="CF863" s="187"/>
      <c r="CG863" s="187"/>
      <c r="CH863" s="187"/>
      <c r="CI863" s="187"/>
      <c r="CJ863" s="187"/>
      <c r="CK863" s="187"/>
      <c r="CL863" s="187"/>
      <c r="CM863" s="187"/>
      <c r="CN863" s="187"/>
      <c r="CO863" s="187"/>
      <c r="CP863" s="187"/>
      <c r="CQ863" s="187"/>
      <c r="CR863" s="187"/>
      <c r="CS863" s="187"/>
      <c r="CT863" s="187"/>
      <c r="CU863" s="187"/>
      <c r="CV863" s="187"/>
      <c r="CW863" s="187"/>
      <c r="CX863" s="187"/>
      <c r="CY863" s="187"/>
      <c r="CZ863" s="187"/>
      <c r="DA863" s="187"/>
      <c r="DB863" s="187"/>
      <c r="DC863" s="187"/>
      <c r="DD863" s="187"/>
      <c r="DE863" s="187"/>
      <c r="DF863" s="187"/>
      <c r="DG863" s="187"/>
      <c r="DH863" s="187"/>
      <c r="DI863" s="187"/>
      <c r="DJ863" s="187"/>
      <c r="DK863" s="187"/>
      <c r="DL863" s="187"/>
      <c r="DM863" s="187"/>
      <c r="DN863" s="187"/>
      <c r="DO863" s="187"/>
      <c r="DP863" s="187"/>
      <c r="DQ863" s="187"/>
      <c r="DR863" s="187"/>
      <c r="DS863" s="187"/>
      <c r="DT863" s="187"/>
      <c r="DU863" s="187"/>
      <c r="DV863" s="187"/>
      <c r="DW863" s="187"/>
      <c r="DX863" s="187"/>
      <c r="DY863" s="187"/>
      <c r="DZ863" s="187"/>
      <c r="EA863" s="187"/>
      <c r="EB863" s="187"/>
      <c r="EC863" s="187"/>
      <c r="ED863" s="187"/>
      <c r="EE863" s="187"/>
      <c r="EF863" s="187"/>
      <c r="EG863" s="187"/>
      <c r="EH863" s="187"/>
      <c r="EI863" s="187"/>
      <c r="EJ863" s="187"/>
      <c r="EK863" s="187"/>
      <c r="EL863" s="187"/>
      <c r="EM863" s="187"/>
      <c r="EN863" s="187"/>
      <c r="EO863" s="187"/>
      <c r="EP863" s="187"/>
      <c r="EQ863" s="187"/>
      <c r="ER863" s="187"/>
      <c r="ES863" s="187"/>
      <c r="ET863" s="187"/>
      <c r="EU863" s="187"/>
      <c r="EV863" s="187"/>
      <c r="EW863" s="187"/>
      <c r="EX863" s="187"/>
      <c r="EY863" s="187"/>
      <c r="EZ863" s="187"/>
      <c r="FA863" s="187"/>
      <c r="FB863" s="187"/>
      <c r="FC863" s="187"/>
      <c r="FD863" s="187"/>
      <c r="FE863" s="187"/>
      <c r="FF863" s="187"/>
      <c r="FG863" s="187"/>
      <c r="FH863" s="187"/>
      <c r="FI863" s="187"/>
      <c r="FJ863" s="187"/>
      <c r="FK863" s="187"/>
      <c r="FL863" s="187"/>
      <c r="FM863" s="187"/>
      <c r="FN863" s="187"/>
      <c r="FO863" s="187"/>
      <c r="FP863" s="187"/>
      <c r="FQ863" s="187"/>
      <c r="FR863" s="187"/>
      <c r="FS863" s="187"/>
      <c r="FT863" s="187"/>
      <c r="FU863" s="187"/>
      <c r="FV863" s="187"/>
      <c r="FW863" s="187"/>
      <c r="FX863" s="187"/>
      <c r="FY863" s="187"/>
      <c r="FZ863" s="187"/>
      <c r="GA863" s="187"/>
      <c r="GB863" s="187"/>
      <c r="GC863" s="187"/>
      <c r="GD863" s="187"/>
      <c r="GE863" s="187"/>
      <c r="GF863" s="187"/>
      <c r="GG863" s="187"/>
      <c r="GH863" s="187"/>
      <c r="GI863" s="187"/>
      <c r="GJ863" s="187"/>
      <c r="GK863" s="187"/>
      <c r="GL863" s="187"/>
      <c r="GM863" s="187"/>
      <c r="GN863" s="187"/>
      <c r="GO863" s="187"/>
      <c r="GP863" s="187"/>
      <c r="GQ863" s="187"/>
      <c r="GR863" s="187"/>
      <c r="GS863" s="187"/>
      <c r="GT863" s="187"/>
      <c r="GU863" s="187"/>
      <c r="GV863" s="187"/>
      <c r="GW863" s="187"/>
      <c r="GX863" s="187"/>
      <c r="GY863" s="187"/>
      <c r="GZ863" s="187"/>
      <c r="HA863" s="187"/>
      <c r="HB863" s="187"/>
      <c r="HC863" s="187"/>
      <c r="HD863" s="187"/>
      <c r="HE863" s="187"/>
      <c r="HF863" s="187"/>
      <c r="HG863" s="187"/>
      <c r="HH863" s="187"/>
      <c r="HI863" s="187"/>
      <c r="HJ863" s="187"/>
      <c r="HK863" s="187"/>
      <c r="HL863" s="187"/>
      <c r="HM863" s="187"/>
      <c r="HN863" s="187"/>
      <c r="HO863" s="187"/>
      <c r="HP863" s="187"/>
      <c r="HQ863" s="187"/>
      <c r="HR863" s="187"/>
      <c r="HS863" s="187"/>
      <c r="HT863" s="187"/>
      <c r="HU863" s="187"/>
      <c r="HV863" s="187"/>
      <c r="HW863" s="187"/>
      <c r="HX863" s="187"/>
      <c r="HY863" s="187"/>
      <c r="HZ863" s="187"/>
      <c r="IA863" s="187"/>
      <c r="IB863" s="187"/>
    </row>
    <row r="864" spans="1:236" ht="13.15" customHeight="1">
      <c r="A864" s="412"/>
      <c r="C864" s="446"/>
      <c r="D864" s="193"/>
      <c r="E864" s="187"/>
      <c r="F864" s="187"/>
      <c r="G864" s="187"/>
      <c r="H864" s="187"/>
      <c r="I864" s="187"/>
      <c r="J864" s="187"/>
      <c r="K864" s="187"/>
      <c r="L864" s="187"/>
      <c r="M864" s="447"/>
      <c r="AA864" s="187"/>
      <c r="AB864" s="187"/>
      <c r="AC864" s="187"/>
      <c r="AD864" s="187"/>
      <c r="AE864" s="187"/>
      <c r="AF864" s="187"/>
      <c r="AG864" s="187"/>
      <c r="AH864" s="187"/>
      <c r="AI864" s="187"/>
      <c r="AJ864" s="187"/>
      <c r="AK864" s="187"/>
      <c r="AL864" s="187"/>
      <c r="AM864" s="187"/>
      <c r="AN864" s="187"/>
      <c r="AO864" s="187"/>
      <c r="AP864" s="187"/>
      <c r="AQ864" s="187"/>
      <c r="AR864" s="187"/>
      <c r="AS864" s="187"/>
      <c r="AT864" s="187"/>
      <c r="AU864" s="187"/>
      <c r="AV864" s="187"/>
      <c r="AW864" s="187"/>
      <c r="AX864" s="187"/>
      <c r="AY864" s="187"/>
      <c r="AZ864" s="187"/>
      <c r="BA864" s="187"/>
      <c r="BB864" s="187"/>
      <c r="BC864" s="187"/>
      <c r="BD864" s="187"/>
      <c r="BE864" s="187"/>
      <c r="BF864" s="187"/>
      <c r="BG864" s="187"/>
      <c r="BH864" s="187"/>
      <c r="BI864" s="187"/>
      <c r="BJ864" s="187"/>
      <c r="BK864" s="187"/>
      <c r="BL864" s="187"/>
      <c r="BM864" s="187"/>
      <c r="BN864" s="187"/>
      <c r="BO864" s="187"/>
      <c r="BP864" s="187"/>
      <c r="BQ864" s="187"/>
      <c r="BR864" s="187"/>
      <c r="BS864" s="187"/>
      <c r="BT864" s="187"/>
      <c r="BU864" s="187"/>
      <c r="BV864" s="187"/>
      <c r="BW864" s="187"/>
      <c r="BX864" s="187"/>
      <c r="BY864" s="187"/>
      <c r="BZ864" s="187"/>
      <c r="CA864" s="187"/>
      <c r="CB864" s="187"/>
      <c r="CC864" s="187"/>
      <c r="CD864" s="187"/>
      <c r="CE864" s="187"/>
      <c r="CF864" s="187"/>
      <c r="CG864" s="187"/>
      <c r="CH864" s="187"/>
      <c r="CI864" s="187"/>
      <c r="CJ864" s="187"/>
      <c r="CK864" s="187"/>
      <c r="CL864" s="187"/>
      <c r="CM864" s="187"/>
      <c r="CN864" s="187"/>
      <c r="CO864" s="187"/>
      <c r="CP864" s="187"/>
      <c r="CQ864" s="187"/>
      <c r="CR864" s="187"/>
      <c r="CS864" s="187"/>
      <c r="CT864" s="187"/>
      <c r="CU864" s="187"/>
      <c r="CV864" s="187"/>
      <c r="CW864" s="187"/>
      <c r="CX864" s="187"/>
      <c r="CY864" s="187"/>
      <c r="CZ864" s="187"/>
      <c r="DA864" s="187"/>
      <c r="DB864" s="187"/>
      <c r="DC864" s="187"/>
      <c r="DD864" s="187"/>
      <c r="DE864" s="187"/>
      <c r="DF864" s="187"/>
      <c r="DG864" s="187"/>
      <c r="DH864" s="187"/>
      <c r="DI864" s="187"/>
      <c r="DJ864" s="187"/>
      <c r="DK864" s="187"/>
      <c r="DL864" s="187"/>
      <c r="DM864" s="187"/>
      <c r="DN864" s="187"/>
      <c r="DO864" s="187"/>
      <c r="DP864" s="187"/>
      <c r="DQ864" s="187"/>
      <c r="DR864" s="187"/>
      <c r="DS864" s="187"/>
      <c r="DT864" s="187"/>
      <c r="DU864" s="187"/>
      <c r="DV864" s="187"/>
      <c r="DW864" s="187"/>
      <c r="DX864" s="187"/>
      <c r="DY864" s="187"/>
      <c r="DZ864" s="187"/>
      <c r="EA864" s="187"/>
      <c r="EB864" s="187"/>
      <c r="EC864" s="187"/>
      <c r="ED864" s="187"/>
      <c r="EE864" s="187"/>
      <c r="EF864" s="187"/>
      <c r="EG864" s="187"/>
      <c r="EH864" s="187"/>
      <c r="EI864" s="187"/>
      <c r="EJ864" s="187"/>
      <c r="EK864" s="187"/>
      <c r="EL864" s="187"/>
      <c r="EM864" s="187"/>
      <c r="EN864" s="187"/>
      <c r="EO864" s="187"/>
      <c r="EP864" s="187"/>
      <c r="EQ864" s="187"/>
      <c r="ER864" s="187"/>
      <c r="ES864" s="187"/>
      <c r="ET864" s="187"/>
      <c r="EU864" s="187"/>
      <c r="EV864" s="187"/>
      <c r="EW864" s="187"/>
      <c r="EX864" s="187"/>
      <c r="EY864" s="187"/>
      <c r="EZ864" s="187"/>
      <c r="FA864" s="187"/>
      <c r="FB864" s="187"/>
      <c r="FC864" s="187"/>
      <c r="FD864" s="187"/>
      <c r="FE864" s="187"/>
      <c r="FF864" s="187"/>
      <c r="FG864" s="187"/>
      <c r="FH864" s="187"/>
      <c r="FI864" s="187"/>
      <c r="FJ864" s="187"/>
      <c r="FK864" s="187"/>
      <c r="FL864" s="187"/>
      <c r="FM864" s="187"/>
      <c r="FN864" s="187"/>
      <c r="FO864" s="187"/>
      <c r="FP864" s="187"/>
      <c r="FQ864" s="187"/>
      <c r="FR864" s="187"/>
      <c r="FS864" s="187"/>
      <c r="FT864" s="187"/>
      <c r="FU864" s="187"/>
      <c r="FV864" s="187"/>
      <c r="FW864" s="187"/>
      <c r="FX864" s="187"/>
      <c r="FY864" s="187"/>
      <c r="FZ864" s="187"/>
      <c r="GA864" s="187"/>
      <c r="GB864" s="187"/>
      <c r="GC864" s="187"/>
      <c r="GD864" s="187"/>
      <c r="GE864" s="187"/>
      <c r="GF864" s="187"/>
      <c r="GG864" s="187"/>
      <c r="GH864" s="187"/>
      <c r="GI864" s="187"/>
      <c r="GJ864" s="187"/>
      <c r="GK864" s="187"/>
      <c r="GL864" s="187"/>
      <c r="GM864" s="187"/>
      <c r="GN864" s="187"/>
      <c r="GO864" s="187"/>
      <c r="GP864" s="187"/>
      <c r="GQ864" s="187"/>
      <c r="GR864" s="187"/>
      <c r="GS864" s="187"/>
      <c r="GT864" s="187"/>
      <c r="GU864" s="187"/>
      <c r="GV864" s="187"/>
      <c r="GW864" s="187"/>
      <c r="GX864" s="187"/>
      <c r="GY864" s="187"/>
      <c r="GZ864" s="187"/>
      <c r="HA864" s="187"/>
      <c r="HB864" s="187"/>
      <c r="HC864" s="187"/>
      <c r="HD864" s="187"/>
      <c r="HE864" s="187"/>
      <c r="HF864" s="187"/>
      <c r="HG864" s="187"/>
      <c r="HH864" s="187"/>
      <c r="HI864" s="187"/>
      <c r="HJ864" s="187"/>
      <c r="HK864" s="187"/>
      <c r="HL864" s="187"/>
      <c r="HM864" s="187"/>
      <c r="HN864" s="187"/>
      <c r="HO864" s="187"/>
      <c r="HP864" s="187"/>
      <c r="HQ864" s="187"/>
      <c r="HR864" s="187"/>
      <c r="HS864" s="187"/>
      <c r="HT864" s="187"/>
      <c r="HU864" s="187"/>
      <c r="HV864" s="187"/>
      <c r="HW864" s="187"/>
      <c r="HX864" s="187"/>
      <c r="HY864" s="187"/>
      <c r="HZ864" s="187"/>
      <c r="IA864" s="187"/>
      <c r="IB864" s="187"/>
    </row>
    <row r="865" spans="1:236" ht="13.15" customHeight="1">
      <c r="A865" s="412"/>
      <c r="C865" s="446"/>
      <c r="D865" s="193"/>
      <c r="E865" s="187"/>
      <c r="F865" s="187"/>
      <c r="G865" s="187"/>
      <c r="H865" s="187"/>
      <c r="I865" s="187"/>
      <c r="J865" s="187"/>
      <c r="K865" s="187"/>
      <c r="L865" s="187"/>
      <c r="M865" s="447"/>
      <c r="AA865" s="187"/>
      <c r="AB865" s="187"/>
      <c r="AC865" s="187"/>
      <c r="AD865" s="187"/>
      <c r="AE865" s="187"/>
      <c r="AF865" s="187"/>
      <c r="AG865" s="187"/>
      <c r="AH865" s="187"/>
      <c r="AI865" s="187"/>
      <c r="AJ865" s="187"/>
      <c r="AK865" s="187"/>
      <c r="AL865" s="187"/>
      <c r="AM865" s="187"/>
      <c r="AN865" s="187"/>
      <c r="AO865" s="187"/>
      <c r="AP865" s="187"/>
      <c r="AQ865" s="187"/>
      <c r="AR865" s="187"/>
      <c r="AS865" s="187"/>
      <c r="AT865" s="187"/>
      <c r="AU865" s="187"/>
      <c r="AV865" s="187"/>
      <c r="AW865" s="187"/>
      <c r="AX865" s="187"/>
      <c r="AY865" s="187"/>
      <c r="AZ865" s="187"/>
      <c r="BA865" s="187"/>
      <c r="BB865" s="187"/>
      <c r="BC865" s="187"/>
      <c r="BD865" s="187"/>
      <c r="BE865" s="187"/>
      <c r="BF865" s="187"/>
      <c r="BG865" s="187"/>
      <c r="BH865" s="187"/>
      <c r="BI865" s="187"/>
      <c r="BJ865" s="187"/>
      <c r="BK865" s="187"/>
      <c r="BL865" s="187"/>
      <c r="BM865" s="187"/>
      <c r="BN865" s="187"/>
      <c r="BO865" s="187"/>
      <c r="BP865" s="187"/>
      <c r="BQ865" s="187"/>
      <c r="BR865" s="187"/>
      <c r="BS865" s="187"/>
      <c r="BT865" s="187"/>
      <c r="BU865" s="187"/>
      <c r="BV865" s="187"/>
      <c r="BW865" s="187"/>
      <c r="BX865" s="187"/>
      <c r="BY865" s="187"/>
      <c r="BZ865" s="187"/>
      <c r="CA865" s="187"/>
      <c r="CB865" s="187"/>
      <c r="CC865" s="187"/>
      <c r="CD865" s="187"/>
      <c r="CE865" s="187"/>
      <c r="CF865" s="187"/>
      <c r="CG865" s="187"/>
      <c r="CH865" s="187"/>
      <c r="CI865" s="187"/>
      <c r="CJ865" s="187"/>
      <c r="CK865" s="187"/>
      <c r="CL865" s="187"/>
      <c r="CM865" s="187"/>
      <c r="CN865" s="187"/>
      <c r="CO865" s="187"/>
      <c r="CP865" s="187"/>
      <c r="CQ865" s="187"/>
      <c r="CR865" s="187"/>
      <c r="CS865" s="187"/>
      <c r="CT865" s="187"/>
      <c r="CU865" s="187"/>
      <c r="CV865" s="187"/>
      <c r="CW865" s="187"/>
      <c r="CX865" s="187"/>
      <c r="CY865" s="187"/>
      <c r="CZ865" s="187"/>
      <c r="DA865" s="187"/>
      <c r="DB865" s="187"/>
      <c r="DC865" s="187"/>
      <c r="DD865" s="187"/>
      <c r="DE865" s="187"/>
      <c r="DF865" s="187"/>
      <c r="DG865" s="187"/>
      <c r="DH865" s="187"/>
      <c r="DI865" s="187"/>
      <c r="DJ865" s="187"/>
      <c r="DK865" s="187"/>
      <c r="DL865" s="187"/>
      <c r="DM865" s="187"/>
      <c r="DN865" s="187"/>
      <c r="DO865" s="187"/>
      <c r="DP865" s="187"/>
      <c r="DQ865" s="187"/>
      <c r="DR865" s="187"/>
      <c r="DS865" s="187"/>
      <c r="DT865" s="187"/>
      <c r="DU865" s="187"/>
      <c r="DV865" s="187"/>
      <c r="DW865" s="187"/>
      <c r="DX865" s="187"/>
      <c r="DY865" s="187"/>
      <c r="DZ865" s="187"/>
      <c r="EA865" s="187"/>
      <c r="EB865" s="187"/>
      <c r="EC865" s="187"/>
      <c r="ED865" s="187"/>
      <c r="EE865" s="187"/>
      <c r="EF865" s="187"/>
      <c r="EG865" s="187"/>
      <c r="EH865" s="187"/>
      <c r="EI865" s="187"/>
      <c r="EJ865" s="187"/>
      <c r="EK865" s="187"/>
      <c r="EL865" s="187"/>
      <c r="EM865" s="187"/>
      <c r="EN865" s="187"/>
      <c r="EO865" s="187"/>
      <c r="EP865" s="187"/>
      <c r="EQ865" s="187"/>
      <c r="ER865" s="187"/>
      <c r="ES865" s="187"/>
      <c r="ET865" s="187"/>
      <c r="EU865" s="187"/>
      <c r="EV865" s="187"/>
      <c r="EW865" s="187"/>
      <c r="EX865" s="187"/>
      <c r="EY865" s="187"/>
      <c r="EZ865" s="187"/>
      <c r="FA865" s="187"/>
      <c r="FB865" s="187"/>
      <c r="FC865" s="187"/>
      <c r="FD865" s="187"/>
      <c r="FE865" s="187"/>
      <c r="FF865" s="187"/>
      <c r="FG865" s="187"/>
      <c r="FH865" s="187"/>
      <c r="FI865" s="187"/>
      <c r="FJ865" s="187"/>
      <c r="FK865" s="187"/>
      <c r="FL865" s="187"/>
      <c r="FM865" s="187"/>
      <c r="FN865" s="187"/>
      <c r="FO865" s="187"/>
      <c r="FP865" s="187"/>
      <c r="FQ865" s="187"/>
      <c r="FR865" s="187"/>
      <c r="FS865" s="187"/>
      <c r="FT865" s="187"/>
      <c r="FU865" s="187"/>
      <c r="FV865" s="187"/>
      <c r="FW865" s="187"/>
      <c r="FX865" s="187"/>
      <c r="FY865" s="187"/>
      <c r="FZ865" s="187"/>
      <c r="GA865" s="187"/>
      <c r="GB865" s="187"/>
      <c r="GC865" s="187"/>
      <c r="GD865" s="187"/>
      <c r="GE865" s="187"/>
      <c r="GF865" s="187"/>
      <c r="GG865" s="187"/>
      <c r="GH865" s="187"/>
      <c r="GI865" s="187"/>
      <c r="GJ865" s="187"/>
      <c r="GK865" s="187"/>
      <c r="GL865" s="187"/>
      <c r="GM865" s="187"/>
      <c r="GN865" s="187"/>
      <c r="GO865" s="187"/>
      <c r="GP865" s="187"/>
      <c r="GQ865" s="187"/>
      <c r="GR865" s="187"/>
      <c r="GS865" s="187"/>
      <c r="GT865" s="187"/>
      <c r="GU865" s="187"/>
      <c r="GV865" s="187"/>
      <c r="GW865" s="187"/>
      <c r="GX865" s="187"/>
      <c r="GY865" s="187"/>
      <c r="GZ865" s="187"/>
      <c r="HA865" s="187"/>
      <c r="HB865" s="187"/>
      <c r="HC865" s="187"/>
      <c r="HD865" s="187"/>
      <c r="HE865" s="187"/>
      <c r="HF865" s="187"/>
      <c r="HG865" s="187"/>
      <c r="HH865" s="187"/>
      <c r="HI865" s="187"/>
      <c r="HJ865" s="187"/>
      <c r="HK865" s="187"/>
      <c r="HL865" s="187"/>
      <c r="HM865" s="187"/>
      <c r="HN865" s="187"/>
      <c r="HO865" s="187"/>
      <c r="HP865" s="187"/>
      <c r="HQ865" s="187"/>
      <c r="HR865" s="187"/>
      <c r="HS865" s="187"/>
      <c r="HT865" s="187"/>
      <c r="HU865" s="187"/>
      <c r="HV865" s="187"/>
      <c r="HW865" s="187"/>
      <c r="HX865" s="187"/>
      <c r="HY865" s="187"/>
      <c r="HZ865" s="187"/>
      <c r="IA865" s="187"/>
      <c r="IB865" s="187"/>
    </row>
    <row r="866" spans="1:236" ht="13.15" customHeight="1">
      <c r="A866" s="412"/>
      <c r="C866" s="446"/>
      <c r="D866" s="193"/>
      <c r="E866" s="187"/>
      <c r="F866" s="187"/>
      <c r="G866" s="187"/>
      <c r="H866" s="187"/>
      <c r="I866" s="187"/>
      <c r="J866" s="187"/>
      <c r="K866" s="187"/>
      <c r="L866" s="187"/>
      <c r="M866" s="447"/>
      <c r="AA866" s="187"/>
      <c r="AB866" s="187"/>
      <c r="AC866" s="187"/>
      <c r="AD866" s="187"/>
      <c r="AE866" s="187"/>
      <c r="AF866" s="187"/>
      <c r="AG866" s="187"/>
      <c r="AH866" s="187"/>
      <c r="AI866" s="187"/>
      <c r="AJ866" s="187"/>
      <c r="AK866" s="187"/>
      <c r="AL866" s="187"/>
      <c r="AM866" s="187"/>
      <c r="AN866" s="187"/>
      <c r="AO866" s="187"/>
      <c r="AP866" s="187"/>
      <c r="AQ866" s="187"/>
      <c r="AR866" s="187"/>
      <c r="AS866" s="187"/>
      <c r="AT866" s="187"/>
      <c r="AU866" s="187"/>
      <c r="AV866" s="187"/>
      <c r="AW866" s="187"/>
      <c r="AX866" s="187"/>
      <c r="AY866" s="187"/>
      <c r="AZ866" s="187"/>
      <c r="BA866" s="187"/>
      <c r="BB866" s="187"/>
      <c r="BC866" s="187"/>
      <c r="BD866" s="187"/>
      <c r="BE866" s="187"/>
      <c r="BF866" s="187"/>
      <c r="BG866" s="187"/>
      <c r="BH866" s="187"/>
      <c r="BI866" s="187"/>
      <c r="BJ866" s="187"/>
      <c r="BK866" s="187"/>
      <c r="BL866" s="187"/>
      <c r="BM866" s="187"/>
      <c r="BN866" s="187"/>
      <c r="BO866" s="187"/>
      <c r="BP866" s="187"/>
      <c r="BQ866" s="187"/>
      <c r="BR866" s="187"/>
      <c r="BS866" s="187"/>
      <c r="BT866" s="187"/>
      <c r="BU866" s="187"/>
      <c r="BV866" s="187"/>
      <c r="BW866" s="187"/>
      <c r="BX866" s="187"/>
      <c r="BY866" s="187"/>
      <c r="BZ866" s="187"/>
      <c r="CA866" s="187"/>
      <c r="CB866" s="187"/>
      <c r="CC866" s="187"/>
      <c r="CD866" s="187"/>
      <c r="CE866" s="187"/>
      <c r="CF866" s="187"/>
      <c r="CG866" s="187"/>
      <c r="CH866" s="187"/>
      <c r="CI866" s="187"/>
      <c r="CJ866" s="187"/>
      <c r="CK866" s="187"/>
      <c r="CL866" s="187"/>
      <c r="CM866" s="187"/>
      <c r="CN866" s="187"/>
      <c r="CO866" s="187"/>
      <c r="CP866" s="187"/>
      <c r="CQ866" s="187"/>
      <c r="CR866" s="187"/>
      <c r="CS866" s="187"/>
      <c r="CT866" s="187"/>
      <c r="CU866" s="187"/>
      <c r="CV866" s="187"/>
      <c r="CW866" s="187"/>
      <c r="CX866" s="187"/>
      <c r="CY866" s="187"/>
      <c r="CZ866" s="187"/>
      <c r="DA866" s="187"/>
      <c r="DB866" s="187"/>
      <c r="DC866" s="187"/>
      <c r="DD866" s="187"/>
      <c r="DE866" s="187"/>
      <c r="DF866" s="187"/>
      <c r="DG866" s="187"/>
      <c r="DH866" s="187"/>
      <c r="DI866" s="187"/>
      <c r="DJ866" s="187"/>
      <c r="DK866" s="187"/>
      <c r="DL866" s="187"/>
      <c r="DM866" s="187"/>
      <c r="DN866" s="187"/>
      <c r="DO866" s="187"/>
      <c r="DP866" s="187"/>
      <c r="DQ866" s="187"/>
      <c r="DR866" s="187"/>
      <c r="DS866" s="187"/>
      <c r="DT866" s="187"/>
      <c r="DU866" s="187"/>
      <c r="DV866" s="187"/>
      <c r="DW866" s="187"/>
      <c r="DX866" s="187"/>
      <c r="DY866" s="187"/>
      <c r="DZ866" s="187"/>
      <c r="EA866" s="187"/>
      <c r="EB866" s="187"/>
      <c r="EC866" s="187"/>
      <c r="ED866" s="187"/>
      <c r="EE866" s="187"/>
      <c r="EF866" s="187"/>
      <c r="EG866" s="187"/>
      <c r="EH866" s="187"/>
      <c r="EI866" s="187"/>
      <c r="EJ866" s="187"/>
      <c r="EK866" s="187"/>
      <c r="EL866" s="187"/>
      <c r="EM866" s="187"/>
      <c r="EN866" s="187"/>
      <c r="EO866" s="187"/>
      <c r="EP866" s="187"/>
      <c r="EQ866" s="187"/>
      <c r="ER866" s="187"/>
      <c r="ES866" s="187"/>
      <c r="ET866" s="187"/>
      <c r="EU866" s="187"/>
      <c r="EV866" s="187"/>
      <c r="EW866" s="187"/>
      <c r="EX866" s="187"/>
      <c r="EY866" s="187"/>
      <c r="EZ866" s="187"/>
      <c r="FA866" s="187"/>
      <c r="FB866" s="187"/>
      <c r="FC866" s="187"/>
      <c r="FD866" s="187"/>
      <c r="FE866" s="187"/>
      <c r="FF866" s="187"/>
      <c r="FG866" s="187"/>
      <c r="FH866" s="187"/>
      <c r="FI866" s="187"/>
      <c r="FJ866" s="187"/>
      <c r="FK866" s="187"/>
      <c r="FL866" s="187"/>
      <c r="FM866" s="187"/>
      <c r="FN866" s="187"/>
      <c r="FO866" s="187"/>
      <c r="FP866" s="187"/>
      <c r="FQ866" s="187"/>
      <c r="FR866" s="187"/>
      <c r="FS866" s="187"/>
      <c r="FT866" s="187"/>
      <c r="FU866" s="187"/>
      <c r="FV866" s="187"/>
      <c r="FW866" s="187"/>
      <c r="FX866" s="187"/>
      <c r="FY866" s="187"/>
      <c r="FZ866" s="187"/>
      <c r="GA866" s="187"/>
      <c r="GB866" s="187"/>
      <c r="GC866" s="187"/>
      <c r="GD866" s="187"/>
      <c r="GE866" s="187"/>
      <c r="GF866" s="187"/>
      <c r="GG866" s="187"/>
      <c r="GH866" s="187"/>
      <c r="GI866" s="187"/>
      <c r="GJ866" s="187"/>
      <c r="GK866" s="187"/>
      <c r="GL866" s="187"/>
      <c r="GM866" s="187"/>
      <c r="GN866" s="187"/>
      <c r="GO866" s="187"/>
      <c r="GP866" s="187"/>
      <c r="GQ866" s="187"/>
      <c r="GR866" s="187"/>
      <c r="GS866" s="187"/>
      <c r="GT866" s="187"/>
      <c r="GU866" s="187"/>
      <c r="GV866" s="187"/>
      <c r="GW866" s="187"/>
      <c r="GX866" s="187"/>
      <c r="GY866" s="187"/>
      <c r="GZ866" s="187"/>
      <c r="HA866" s="187"/>
      <c r="HB866" s="187"/>
      <c r="HC866" s="187"/>
      <c r="HD866" s="187"/>
      <c r="HE866" s="187"/>
      <c r="HF866" s="187"/>
      <c r="HG866" s="187"/>
      <c r="HH866" s="187"/>
      <c r="HI866" s="187"/>
      <c r="HJ866" s="187"/>
      <c r="HK866" s="187"/>
      <c r="HL866" s="187"/>
      <c r="HM866" s="187"/>
      <c r="HN866" s="187"/>
      <c r="HO866" s="187"/>
      <c r="HP866" s="187"/>
      <c r="HQ866" s="187"/>
      <c r="HR866" s="187"/>
      <c r="HS866" s="187"/>
      <c r="HT866" s="187"/>
      <c r="HU866" s="187"/>
      <c r="HV866" s="187"/>
      <c r="HW866" s="187"/>
      <c r="HX866" s="187"/>
      <c r="HY866" s="187"/>
      <c r="HZ866" s="187"/>
      <c r="IA866" s="187"/>
      <c r="IB866" s="187"/>
    </row>
    <row r="867" spans="1:236" ht="13.15" customHeight="1">
      <c r="A867" s="412"/>
      <c r="C867" s="446"/>
      <c r="D867" s="193"/>
      <c r="E867" s="187"/>
      <c r="F867" s="187"/>
      <c r="G867" s="187"/>
      <c r="H867" s="187"/>
      <c r="I867" s="187"/>
      <c r="J867" s="187"/>
      <c r="K867" s="187"/>
      <c r="L867" s="187"/>
      <c r="M867" s="447"/>
      <c r="AA867" s="187"/>
      <c r="AB867" s="187"/>
      <c r="AC867" s="187"/>
      <c r="AD867" s="187"/>
      <c r="AE867" s="187"/>
      <c r="AF867" s="187"/>
      <c r="AG867" s="187"/>
      <c r="AH867" s="187"/>
      <c r="AI867" s="187"/>
      <c r="AJ867" s="187"/>
      <c r="AK867" s="187"/>
      <c r="AL867" s="187"/>
      <c r="AM867" s="187"/>
      <c r="AN867" s="187"/>
      <c r="AO867" s="187"/>
      <c r="AP867" s="187"/>
      <c r="AQ867" s="187"/>
      <c r="AR867" s="187"/>
      <c r="AS867" s="187"/>
      <c r="AT867" s="187"/>
      <c r="AU867" s="187"/>
      <c r="AV867" s="187"/>
      <c r="AW867" s="187"/>
      <c r="AX867" s="187"/>
      <c r="AY867" s="187"/>
      <c r="AZ867" s="187"/>
      <c r="BA867" s="187"/>
      <c r="BB867" s="187"/>
      <c r="BC867" s="187"/>
      <c r="BD867" s="187"/>
      <c r="BE867" s="187"/>
      <c r="BF867" s="187"/>
      <c r="BG867" s="187"/>
      <c r="BH867" s="187"/>
      <c r="BI867" s="187"/>
      <c r="BJ867" s="187"/>
      <c r="BK867" s="187"/>
      <c r="BL867" s="187"/>
      <c r="BM867" s="187"/>
      <c r="BN867" s="187"/>
      <c r="BO867" s="187"/>
      <c r="BP867" s="187"/>
      <c r="BQ867" s="187"/>
      <c r="BR867" s="187"/>
      <c r="BS867" s="187"/>
      <c r="BT867" s="187"/>
      <c r="BU867" s="187"/>
      <c r="BV867" s="187"/>
      <c r="BW867" s="187"/>
      <c r="BX867" s="187"/>
      <c r="BY867" s="187"/>
      <c r="BZ867" s="187"/>
      <c r="CA867" s="187"/>
      <c r="CB867" s="187"/>
      <c r="CC867" s="187"/>
      <c r="CD867" s="187"/>
      <c r="CE867" s="187"/>
      <c r="CF867" s="187"/>
      <c r="CG867" s="187"/>
      <c r="CH867" s="187"/>
      <c r="CI867" s="187"/>
      <c r="CJ867" s="187"/>
      <c r="CK867" s="187"/>
      <c r="CL867" s="187"/>
      <c r="CM867" s="187"/>
      <c r="CN867" s="187"/>
      <c r="CO867" s="187"/>
      <c r="CP867" s="187"/>
      <c r="CQ867" s="187"/>
      <c r="CR867" s="187"/>
      <c r="CS867" s="187"/>
      <c r="CT867" s="187"/>
      <c r="CU867" s="187"/>
      <c r="CV867" s="187"/>
      <c r="CW867" s="187"/>
      <c r="CX867" s="187"/>
      <c r="CY867" s="187"/>
      <c r="CZ867" s="187"/>
      <c r="DA867" s="187"/>
      <c r="DB867" s="187"/>
      <c r="DC867" s="187"/>
      <c r="DD867" s="187"/>
      <c r="DE867" s="187"/>
      <c r="DF867" s="187"/>
      <c r="DG867" s="187"/>
      <c r="DH867" s="187"/>
      <c r="DI867" s="187"/>
      <c r="DJ867" s="187"/>
      <c r="DK867" s="187"/>
      <c r="DL867" s="187"/>
      <c r="DM867" s="187"/>
      <c r="DN867" s="187"/>
      <c r="DO867" s="187"/>
      <c r="DP867" s="187"/>
      <c r="DQ867" s="187"/>
      <c r="DR867" s="187"/>
      <c r="DS867" s="187"/>
      <c r="DT867" s="187"/>
      <c r="DU867" s="187"/>
      <c r="DV867" s="187"/>
      <c r="DW867" s="187"/>
      <c r="DX867" s="187"/>
      <c r="DY867" s="187"/>
      <c r="DZ867" s="187"/>
      <c r="EA867" s="187"/>
      <c r="EB867" s="187"/>
      <c r="EC867" s="187"/>
      <c r="ED867" s="187"/>
      <c r="EE867" s="187"/>
      <c r="EF867" s="187"/>
      <c r="EG867" s="187"/>
      <c r="EH867" s="187"/>
      <c r="EI867" s="187"/>
      <c r="EJ867" s="187"/>
      <c r="EK867" s="187"/>
      <c r="EL867" s="187"/>
      <c r="EM867" s="187"/>
      <c r="EN867" s="187"/>
      <c r="EO867" s="187"/>
      <c r="EP867" s="187"/>
      <c r="EQ867" s="187"/>
      <c r="ER867" s="187"/>
      <c r="ES867" s="187"/>
      <c r="ET867" s="187"/>
      <c r="EU867" s="187"/>
      <c r="EV867" s="187"/>
      <c r="EW867" s="187"/>
      <c r="EX867" s="187"/>
      <c r="EY867" s="187"/>
      <c r="EZ867" s="187"/>
      <c r="FA867" s="187"/>
      <c r="FB867" s="187"/>
      <c r="FC867" s="187"/>
      <c r="FD867" s="187"/>
      <c r="FE867" s="187"/>
      <c r="FF867" s="187"/>
      <c r="FG867" s="187"/>
      <c r="FH867" s="187"/>
      <c r="FI867" s="187"/>
      <c r="FJ867" s="187"/>
      <c r="FK867" s="187"/>
      <c r="FL867" s="187"/>
      <c r="FM867" s="187"/>
      <c r="FN867" s="187"/>
      <c r="FO867" s="187"/>
      <c r="FP867" s="187"/>
      <c r="FQ867" s="187"/>
      <c r="FR867" s="187"/>
      <c r="FS867" s="187"/>
      <c r="FT867" s="187"/>
      <c r="FU867" s="187"/>
      <c r="FV867" s="187"/>
      <c r="FW867" s="187"/>
      <c r="FX867" s="187"/>
      <c r="FY867" s="187"/>
      <c r="FZ867" s="187"/>
      <c r="GA867" s="187"/>
      <c r="GB867" s="187"/>
      <c r="GC867" s="187"/>
      <c r="GD867" s="187"/>
      <c r="GE867" s="187"/>
      <c r="GF867" s="187"/>
      <c r="GG867" s="187"/>
      <c r="GH867" s="187"/>
      <c r="GI867" s="187"/>
      <c r="GJ867" s="187"/>
      <c r="GK867" s="187"/>
      <c r="GL867" s="187"/>
      <c r="GM867" s="187"/>
      <c r="GN867" s="187"/>
      <c r="GO867" s="187"/>
      <c r="GP867" s="187"/>
      <c r="GQ867" s="187"/>
      <c r="GR867" s="187"/>
      <c r="GS867" s="187"/>
      <c r="GT867" s="187"/>
      <c r="GU867" s="187"/>
      <c r="GV867" s="187"/>
      <c r="GW867" s="187"/>
      <c r="GX867" s="187"/>
      <c r="GY867" s="187"/>
      <c r="GZ867" s="187"/>
      <c r="HA867" s="187"/>
      <c r="HB867" s="187"/>
      <c r="HC867" s="187"/>
      <c r="HD867" s="187"/>
      <c r="HE867" s="187"/>
      <c r="HF867" s="187"/>
      <c r="HG867" s="187"/>
      <c r="HH867" s="187"/>
      <c r="HI867" s="187"/>
      <c r="HJ867" s="187"/>
      <c r="HK867" s="187"/>
      <c r="HL867" s="187"/>
      <c r="HM867" s="187"/>
      <c r="HN867" s="187"/>
      <c r="HO867" s="187"/>
      <c r="HP867" s="187"/>
      <c r="HQ867" s="187"/>
      <c r="HR867" s="187"/>
      <c r="HS867" s="187"/>
      <c r="HT867" s="187"/>
      <c r="HU867" s="187"/>
      <c r="HV867" s="187"/>
      <c r="HW867" s="187"/>
      <c r="HX867" s="187"/>
      <c r="HY867" s="187"/>
      <c r="HZ867" s="187"/>
      <c r="IA867" s="187"/>
      <c r="IB867" s="187"/>
    </row>
    <row r="868" spans="1:236" ht="13.15" customHeight="1">
      <c r="A868" s="412"/>
      <c r="C868" s="446"/>
      <c r="D868" s="193"/>
      <c r="E868" s="187"/>
      <c r="F868" s="187"/>
      <c r="G868" s="187"/>
      <c r="H868" s="187"/>
      <c r="I868" s="187"/>
      <c r="J868" s="187"/>
      <c r="K868" s="187"/>
      <c r="L868" s="187"/>
      <c r="M868" s="447"/>
      <c r="AA868" s="187"/>
      <c r="AB868" s="187"/>
      <c r="AC868" s="187"/>
      <c r="AD868" s="187"/>
      <c r="AE868" s="187"/>
      <c r="AF868" s="187"/>
      <c r="AG868" s="187"/>
      <c r="AH868" s="187"/>
      <c r="AI868" s="187"/>
      <c r="AJ868" s="187"/>
      <c r="AK868" s="187"/>
      <c r="AL868" s="187"/>
      <c r="AM868" s="187"/>
      <c r="AN868" s="187"/>
      <c r="AO868" s="187"/>
      <c r="AP868" s="187"/>
      <c r="AQ868" s="187"/>
      <c r="AR868" s="187"/>
      <c r="AS868" s="187"/>
      <c r="AT868" s="187"/>
      <c r="AU868" s="187"/>
      <c r="AV868" s="187"/>
      <c r="AW868" s="187"/>
      <c r="AX868" s="187"/>
      <c r="AY868" s="187"/>
      <c r="AZ868" s="187"/>
      <c r="BA868" s="187"/>
      <c r="BB868" s="187"/>
      <c r="BC868" s="187"/>
      <c r="BD868" s="187"/>
      <c r="BE868" s="187"/>
      <c r="BF868" s="187"/>
      <c r="BG868" s="187"/>
      <c r="BH868" s="187"/>
      <c r="BI868" s="187"/>
      <c r="BJ868" s="187"/>
      <c r="BK868" s="187"/>
      <c r="BL868" s="187"/>
      <c r="BM868" s="187"/>
      <c r="BN868" s="187"/>
      <c r="BO868" s="187"/>
      <c r="BP868" s="187"/>
      <c r="BQ868" s="187"/>
      <c r="BR868" s="187"/>
      <c r="BS868" s="187"/>
      <c r="BT868" s="187"/>
      <c r="BU868" s="187"/>
      <c r="BV868" s="187"/>
      <c r="BW868" s="187"/>
      <c r="BX868" s="187"/>
      <c r="BY868" s="187"/>
      <c r="BZ868" s="187"/>
      <c r="CA868" s="187"/>
      <c r="CB868" s="187"/>
      <c r="CC868" s="187"/>
      <c r="CD868" s="187"/>
      <c r="CE868" s="187"/>
      <c r="CF868" s="187"/>
      <c r="CG868" s="187"/>
      <c r="CH868" s="187"/>
      <c r="CI868" s="187"/>
      <c r="CJ868" s="187"/>
      <c r="CK868" s="187"/>
      <c r="CL868" s="187"/>
      <c r="CM868" s="187"/>
      <c r="CN868" s="187"/>
      <c r="CO868" s="187"/>
      <c r="CP868" s="187"/>
      <c r="CQ868" s="187"/>
      <c r="CR868" s="187"/>
      <c r="CS868" s="187"/>
      <c r="CT868" s="187"/>
      <c r="CU868" s="187"/>
      <c r="CV868" s="187"/>
      <c r="CW868" s="187"/>
      <c r="CX868" s="187"/>
      <c r="CY868" s="187"/>
      <c r="CZ868" s="187"/>
      <c r="DA868" s="187"/>
      <c r="DB868" s="187"/>
      <c r="DC868" s="187"/>
      <c r="DD868" s="187"/>
      <c r="DE868" s="187"/>
      <c r="DF868" s="187"/>
      <c r="DG868" s="187"/>
      <c r="DH868" s="187"/>
      <c r="DI868" s="187"/>
      <c r="DJ868" s="187"/>
      <c r="DK868" s="187"/>
      <c r="DL868" s="187"/>
      <c r="DM868" s="187"/>
      <c r="DN868" s="187"/>
      <c r="DO868" s="187"/>
      <c r="DP868" s="187"/>
      <c r="DQ868" s="187"/>
      <c r="DR868" s="187"/>
      <c r="DS868" s="187"/>
      <c r="DT868" s="187"/>
      <c r="DU868" s="187"/>
      <c r="DV868" s="187"/>
      <c r="DW868" s="187"/>
      <c r="DX868" s="187"/>
      <c r="DY868" s="187"/>
      <c r="DZ868" s="187"/>
      <c r="EA868" s="187"/>
      <c r="EB868" s="187"/>
      <c r="EC868" s="187"/>
      <c r="ED868" s="187"/>
      <c r="EE868" s="187"/>
      <c r="EF868" s="187"/>
      <c r="EG868" s="187"/>
      <c r="EH868" s="187"/>
      <c r="EI868" s="187"/>
      <c r="EJ868" s="187"/>
      <c r="EK868" s="187"/>
      <c r="EL868" s="187"/>
      <c r="EM868" s="187"/>
      <c r="EN868" s="187"/>
      <c r="EO868" s="187"/>
      <c r="EP868" s="187"/>
      <c r="EQ868" s="187"/>
      <c r="ER868" s="187"/>
      <c r="ES868" s="187"/>
      <c r="ET868" s="187"/>
      <c r="EU868" s="187"/>
      <c r="EV868" s="187"/>
      <c r="EW868" s="187"/>
      <c r="EX868" s="187"/>
      <c r="EY868" s="187"/>
      <c r="EZ868" s="187"/>
      <c r="FA868" s="187"/>
      <c r="FB868" s="187"/>
      <c r="FC868" s="187"/>
      <c r="FD868" s="187"/>
      <c r="FE868" s="187"/>
      <c r="FF868" s="187"/>
      <c r="FG868" s="187"/>
      <c r="FH868" s="187"/>
      <c r="FI868" s="187"/>
      <c r="FJ868" s="187"/>
      <c r="FK868" s="187"/>
      <c r="FL868" s="187"/>
      <c r="FM868" s="187"/>
      <c r="FN868" s="187"/>
      <c r="FO868" s="187"/>
      <c r="FP868" s="187"/>
      <c r="FQ868" s="187"/>
      <c r="FR868" s="187"/>
      <c r="FS868" s="187"/>
      <c r="FT868" s="187"/>
      <c r="FU868" s="187"/>
      <c r="FV868" s="187"/>
      <c r="FW868" s="187"/>
      <c r="FX868" s="187"/>
      <c r="FY868" s="187"/>
      <c r="FZ868" s="187"/>
      <c r="GA868" s="187"/>
      <c r="GB868" s="187"/>
      <c r="GC868" s="187"/>
      <c r="GD868" s="187"/>
      <c r="GE868" s="187"/>
      <c r="GF868" s="187"/>
      <c r="GG868" s="187"/>
      <c r="GH868" s="187"/>
      <c r="GI868" s="187"/>
      <c r="GJ868" s="187"/>
      <c r="GK868" s="187"/>
      <c r="GL868" s="187"/>
      <c r="GM868" s="187"/>
      <c r="GN868" s="187"/>
      <c r="GO868" s="187"/>
      <c r="GP868" s="187"/>
      <c r="GQ868" s="187"/>
      <c r="GR868" s="187"/>
      <c r="GS868" s="187"/>
      <c r="GT868" s="187"/>
      <c r="GU868" s="187"/>
      <c r="GV868" s="187"/>
      <c r="GW868" s="187"/>
      <c r="GX868" s="187"/>
      <c r="GY868" s="187"/>
      <c r="GZ868" s="187"/>
      <c r="HA868" s="187"/>
      <c r="HB868" s="187"/>
      <c r="HC868" s="187"/>
      <c r="HD868" s="187"/>
      <c r="HE868" s="187"/>
      <c r="HF868" s="187"/>
      <c r="HG868" s="187"/>
      <c r="HH868" s="187"/>
      <c r="HI868" s="187"/>
      <c r="HJ868" s="187"/>
      <c r="HK868" s="187"/>
      <c r="HL868" s="187"/>
      <c r="HM868" s="187"/>
      <c r="HN868" s="187"/>
      <c r="HO868" s="187"/>
      <c r="HP868" s="187"/>
      <c r="HQ868" s="187"/>
      <c r="HR868" s="187"/>
      <c r="HS868" s="187"/>
      <c r="HT868" s="187"/>
      <c r="HU868" s="187"/>
      <c r="HV868" s="187"/>
      <c r="HW868" s="187"/>
      <c r="HX868" s="187"/>
      <c r="HY868" s="187"/>
      <c r="HZ868" s="187"/>
      <c r="IA868" s="187"/>
      <c r="IB868" s="187"/>
    </row>
    <row r="869" spans="1:236" ht="13.15" customHeight="1">
      <c r="A869" s="412"/>
      <c r="C869" s="446"/>
      <c r="D869" s="193"/>
      <c r="E869" s="187"/>
      <c r="F869" s="187"/>
      <c r="G869" s="187"/>
      <c r="H869" s="187"/>
      <c r="I869" s="187"/>
      <c r="J869" s="187"/>
      <c r="K869" s="187"/>
      <c r="L869" s="187"/>
      <c r="M869" s="447"/>
      <c r="AA869" s="187"/>
      <c r="AB869" s="187"/>
      <c r="AC869" s="187"/>
      <c r="AD869" s="187"/>
      <c r="AE869" s="187"/>
      <c r="AF869" s="187"/>
      <c r="AG869" s="187"/>
      <c r="AH869" s="187"/>
      <c r="AI869" s="187"/>
      <c r="AJ869" s="187"/>
      <c r="AK869" s="187"/>
      <c r="AL869" s="187"/>
      <c r="AM869" s="187"/>
      <c r="AN869" s="187"/>
      <c r="AO869" s="187"/>
      <c r="AP869" s="187"/>
      <c r="AQ869" s="187"/>
      <c r="AR869" s="187"/>
      <c r="AS869" s="187"/>
      <c r="AT869" s="187"/>
      <c r="AU869" s="187"/>
      <c r="AV869" s="187"/>
      <c r="AW869" s="187"/>
      <c r="AX869" s="187"/>
      <c r="AY869" s="187"/>
      <c r="AZ869" s="187"/>
      <c r="BA869" s="187"/>
      <c r="BB869" s="187"/>
      <c r="BC869" s="187"/>
      <c r="BD869" s="187"/>
      <c r="BE869" s="187"/>
      <c r="BF869" s="187"/>
      <c r="BG869" s="187"/>
      <c r="BH869" s="187"/>
      <c r="BI869" s="187"/>
      <c r="BJ869" s="187"/>
      <c r="BK869" s="187"/>
      <c r="BL869" s="187"/>
      <c r="BM869" s="187"/>
      <c r="BN869" s="187"/>
      <c r="BO869" s="187"/>
      <c r="BP869" s="187"/>
      <c r="BQ869" s="187"/>
      <c r="BR869" s="187"/>
      <c r="BS869" s="187"/>
      <c r="BT869" s="187"/>
      <c r="BU869" s="187"/>
      <c r="BV869" s="187"/>
      <c r="BW869" s="187"/>
      <c r="BX869" s="187"/>
      <c r="BY869" s="187"/>
      <c r="BZ869" s="187"/>
      <c r="CA869" s="187"/>
      <c r="CB869" s="187"/>
      <c r="CC869" s="187"/>
      <c r="CD869" s="187"/>
      <c r="CE869" s="187"/>
      <c r="CF869" s="187"/>
      <c r="CG869" s="187"/>
      <c r="CH869" s="187"/>
      <c r="CI869" s="187"/>
      <c r="CJ869" s="187"/>
      <c r="CK869" s="187"/>
      <c r="CL869" s="187"/>
      <c r="CM869" s="187"/>
      <c r="CN869" s="187"/>
      <c r="CO869" s="187"/>
      <c r="CP869" s="187"/>
      <c r="CQ869" s="187"/>
      <c r="CR869" s="187"/>
      <c r="CS869" s="187"/>
      <c r="CT869" s="187"/>
      <c r="CU869" s="187"/>
      <c r="CV869" s="187"/>
      <c r="CW869" s="187"/>
      <c r="CX869" s="187"/>
      <c r="CY869" s="187"/>
      <c r="CZ869" s="187"/>
      <c r="DA869" s="187"/>
      <c r="DB869" s="187"/>
      <c r="DC869" s="187"/>
      <c r="DD869" s="187"/>
      <c r="DE869" s="187"/>
      <c r="DF869" s="187"/>
      <c r="DG869" s="187"/>
      <c r="DH869" s="187"/>
      <c r="DI869" s="187"/>
      <c r="DJ869" s="187"/>
      <c r="DK869" s="187"/>
      <c r="DL869" s="187"/>
      <c r="DM869" s="187"/>
      <c r="DN869" s="187"/>
      <c r="DO869" s="187"/>
      <c r="DP869" s="187"/>
      <c r="DQ869" s="187"/>
      <c r="DR869" s="187"/>
      <c r="DS869" s="187"/>
      <c r="DT869" s="187"/>
      <c r="DU869" s="187"/>
      <c r="DV869" s="187"/>
      <c r="DW869" s="187"/>
      <c r="DX869" s="187"/>
      <c r="DY869" s="187"/>
      <c r="DZ869" s="187"/>
      <c r="EA869" s="187"/>
      <c r="EB869" s="187"/>
      <c r="EC869" s="187"/>
      <c r="ED869" s="187"/>
      <c r="EE869" s="187"/>
      <c r="EF869" s="187"/>
      <c r="EG869" s="187"/>
      <c r="EH869" s="187"/>
      <c r="EI869" s="187"/>
      <c r="EJ869" s="187"/>
      <c r="EK869" s="187"/>
      <c r="EL869" s="187"/>
      <c r="EM869" s="187"/>
      <c r="EN869" s="187"/>
      <c r="EO869" s="187"/>
      <c r="EP869" s="187"/>
      <c r="EQ869" s="187"/>
      <c r="ER869" s="187"/>
      <c r="ES869" s="187"/>
      <c r="ET869" s="187"/>
      <c r="EU869" s="187"/>
      <c r="EV869" s="187"/>
      <c r="EW869" s="187"/>
      <c r="EX869" s="187"/>
      <c r="EY869" s="187"/>
      <c r="EZ869" s="187"/>
      <c r="FA869" s="187"/>
      <c r="FB869" s="187"/>
      <c r="FC869" s="187"/>
      <c r="FD869" s="187"/>
      <c r="FE869" s="187"/>
      <c r="FF869" s="187"/>
      <c r="FG869" s="187"/>
      <c r="FH869" s="187"/>
      <c r="FI869" s="187"/>
      <c r="FJ869" s="187"/>
      <c r="FK869" s="187"/>
      <c r="FL869" s="187"/>
      <c r="FM869" s="187"/>
      <c r="FN869" s="187"/>
      <c r="FO869" s="187"/>
      <c r="FP869" s="187"/>
      <c r="FQ869" s="187"/>
      <c r="FR869" s="187"/>
      <c r="FS869" s="187"/>
      <c r="FT869" s="187"/>
      <c r="FU869" s="187"/>
      <c r="FV869" s="187"/>
      <c r="FW869" s="187"/>
      <c r="FX869" s="187"/>
      <c r="FY869" s="187"/>
      <c r="FZ869" s="187"/>
      <c r="GA869" s="187"/>
      <c r="GB869" s="187"/>
      <c r="GC869" s="187"/>
      <c r="GD869" s="187"/>
      <c r="GE869" s="187"/>
      <c r="GF869" s="187"/>
      <c r="GG869" s="187"/>
      <c r="GH869" s="187"/>
      <c r="GI869" s="187"/>
      <c r="GJ869" s="187"/>
      <c r="GK869" s="187"/>
      <c r="GL869" s="187"/>
      <c r="GM869" s="187"/>
      <c r="GN869" s="187"/>
      <c r="GO869" s="187"/>
      <c r="GP869" s="187"/>
      <c r="GQ869" s="187"/>
      <c r="GR869" s="187"/>
      <c r="GS869" s="187"/>
      <c r="GT869" s="187"/>
      <c r="GU869" s="187"/>
      <c r="GV869" s="187"/>
      <c r="GW869" s="187"/>
      <c r="GX869" s="187"/>
      <c r="GY869" s="187"/>
      <c r="GZ869" s="187"/>
      <c r="HA869" s="187"/>
      <c r="HB869" s="187"/>
      <c r="HC869" s="187"/>
      <c r="HD869" s="187"/>
      <c r="HE869" s="187"/>
      <c r="HF869" s="187"/>
      <c r="HG869" s="187"/>
      <c r="HH869" s="187"/>
      <c r="HI869" s="187"/>
      <c r="HJ869" s="187"/>
      <c r="HK869" s="187"/>
      <c r="HL869" s="187"/>
      <c r="HM869" s="187"/>
      <c r="HN869" s="187"/>
      <c r="HO869" s="187"/>
      <c r="HP869" s="187"/>
      <c r="HQ869" s="187"/>
      <c r="HR869" s="187"/>
      <c r="HS869" s="187"/>
      <c r="HT869" s="187"/>
      <c r="HU869" s="187"/>
      <c r="HV869" s="187"/>
      <c r="HW869" s="187"/>
      <c r="HX869" s="187"/>
      <c r="HY869" s="187"/>
      <c r="HZ869" s="187"/>
      <c r="IA869" s="187"/>
      <c r="IB869" s="187"/>
    </row>
    <row r="870" spans="1:236" ht="13.15" customHeight="1">
      <c r="A870" s="412"/>
      <c r="C870" s="446"/>
      <c r="D870" s="193"/>
      <c r="E870" s="187"/>
      <c r="F870" s="187"/>
      <c r="G870" s="187"/>
      <c r="H870" s="187"/>
      <c r="I870" s="187"/>
      <c r="J870" s="187"/>
      <c r="K870" s="187"/>
      <c r="L870" s="187"/>
      <c r="M870" s="447"/>
      <c r="AA870" s="187"/>
      <c r="AB870" s="187"/>
      <c r="AC870" s="187"/>
      <c r="AD870" s="187"/>
      <c r="AE870" s="187"/>
      <c r="AF870" s="187"/>
      <c r="AG870" s="187"/>
      <c r="AH870" s="187"/>
      <c r="AI870" s="187"/>
      <c r="AJ870" s="187"/>
      <c r="AK870" s="187"/>
      <c r="AL870" s="187"/>
      <c r="AM870" s="187"/>
      <c r="AN870" s="187"/>
      <c r="AO870" s="187"/>
      <c r="AP870" s="187"/>
      <c r="AQ870" s="187"/>
      <c r="AR870" s="187"/>
      <c r="AS870" s="187"/>
      <c r="AT870" s="187"/>
      <c r="AU870" s="187"/>
      <c r="AV870" s="187"/>
      <c r="AW870" s="187"/>
      <c r="AX870" s="187"/>
      <c r="AY870" s="187"/>
      <c r="AZ870" s="187"/>
      <c r="BA870" s="187"/>
      <c r="BB870" s="187"/>
      <c r="BC870" s="187"/>
      <c r="BD870" s="187"/>
      <c r="BE870" s="187"/>
      <c r="BF870" s="187"/>
      <c r="BG870" s="187"/>
      <c r="BH870" s="187"/>
      <c r="BI870" s="187"/>
      <c r="BJ870" s="187"/>
      <c r="BK870" s="187"/>
      <c r="BL870" s="187"/>
      <c r="BM870" s="187"/>
      <c r="BN870" s="187"/>
      <c r="BO870" s="187"/>
      <c r="BP870" s="187"/>
      <c r="BQ870" s="187"/>
      <c r="BR870" s="187"/>
      <c r="BS870" s="187"/>
      <c r="BT870" s="187"/>
      <c r="BU870" s="187"/>
      <c r="BV870" s="187"/>
      <c r="BW870" s="187"/>
      <c r="BX870" s="187"/>
      <c r="BY870" s="187"/>
      <c r="BZ870" s="187"/>
      <c r="CA870" s="187"/>
      <c r="CB870" s="187"/>
      <c r="CC870" s="187"/>
      <c r="CD870" s="187"/>
      <c r="CE870" s="187"/>
      <c r="CF870" s="187"/>
      <c r="CG870" s="187"/>
      <c r="CH870" s="187"/>
      <c r="CI870" s="187"/>
      <c r="CJ870" s="187"/>
      <c r="CK870" s="187"/>
      <c r="CL870" s="187"/>
      <c r="CM870" s="187"/>
      <c r="CN870" s="187"/>
      <c r="CO870" s="187"/>
      <c r="CP870" s="187"/>
      <c r="CQ870" s="187"/>
      <c r="CR870" s="187"/>
      <c r="CS870" s="187"/>
      <c r="CT870" s="187"/>
      <c r="CU870" s="187"/>
      <c r="CV870" s="187"/>
      <c r="CW870" s="187"/>
      <c r="CX870" s="187"/>
      <c r="CY870" s="187"/>
      <c r="CZ870" s="187"/>
      <c r="DA870" s="187"/>
      <c r="DB870" s="187"/>
      <c r="DC870" s="187"/>
      <c r="DD870" s="187"/>
      <c r="DE870" s="187"/>
      <c r="DF870" s="187"/>
      <c r="DG870" s="187"/>
      <c r="DH870" s="187"/>
      <c r="DI870" s="187"/>
      <c r="DJ870" s="187"/>
      <c r="DK870" s="187"/>
      <c r="DL870" s="187"/>
      <c r="DM870" s="187"/>
      <c r="DN870" s="187"/>
      <c r="DO870" s="187"/>
      <c r="DP870" s="187"/>
      <c r="DQ870" s="187"/>
      <c r="DR870" s="187"/>
      <c r="DS870" s="187"/>
      <c r="DT870" s="187"/>
      <c r="DU870" s="187"/>
      <c r="DV870" s="187"/>
      <c r="DW870" s="187"/>
      <c r="DX870" s="187"/>
      <c r="DY870" s="187"/>
      <c r="DZ870" s="187"/>
      <c r="EA870" s="187"/>
      <c r="EB870" s="187"/>
      <c r="EC870" s="187"/>
      <c r="ED870" s="187"/>
      <c r="EE870" s="187"/>
      <c r="EF870" s="187"/>
      <c r="EG870" s="187"/>
      <c r="EH870" s="187"/>
      <c r="EI870" s="187"/>
      <c r="EJ870" s="187"/>
      <c r="EK870" s="187"/>
      <c r="EL870" s="187"/>
      <c r="EM870" s="187"/>
      <c r="EN870" s="187"/>
      <c r="EO870" s="187"/>
      <c r="EP870" s="187"/>
      <c r="EQ870" s="187"/>
      <c r="ER870" s="187"/>
      <c r="ES870" s="187"/>
      <c r="ET870" s="187"/>
      <c r="EU870" s="187"/>
      <c r="EV870" s="187"/>
      <c r="EW870" s="187"/>
      <c r="EX870" s="187"/>
      <c r="EY870" s="187"/>
      <c r="EZ870" s="187"/>
      <c r="FA870" s="187"/>
      <c r="FB870" s="187"/>
      <c r="FC870" s="187"/>
      <c r="FD870" s="187"/>
      <c r="FE870" s="187"/>
      <c r="FF870" s="187"/>
      <c r="FG870" s="187"/>
      <c r="FH870" s="187"/>
      <c r="FI870" s="187"/>
      <c r="FJ870" s="187"/>
      <c r="FK870" s="187"/>
      <c r="FL870" s="187"/>
      <c r="FM870" s="187"/>
      <c r="FN870" s="187"/>
      <c r="FO870" s="187"/>
      <c r="FP870" s="187"/>
      <c r="FQ870" s="187"/>
      <c r="FR870" s="187"/>
      <c r="FS870" s="187"/>
      <c r="FT870" s="187"/>
      <c r="FU870" s="187"/>
      <c r="FV870" s="187"/>
      <c r="FW870" s="187"/>
      <c r="FX870" s="187"/>
      <c r="FY870" s="187"/>
      <c r="FZ870" s="187"/>
      <c r="GA870" s="187"/>
      <c r="GB870" s="187"/>
      <c r="GC870" s="187"/>
      <c r="GD870" s="187"/>
      <c r="GE870" s="187"/>
      <c r="GF870" s="187"/>
      <c r="GG870" s="187"/>
      <c r="GH870" s="187"/>
      <c r="GI870" s="187"/>
      <c r="GJ870" s="187"/>
      <c r="GK870" s="187"/>
      <c r="GL870" s="187"/>
      <c r="GM870" s="187"/>
      <c r="GN870" s="187"/>
      <c r="GO870" s="187"/>
      <c r="GP870" s="187"/>
      <c r="GQ870" s="187"/>
      <c r="GR870" s="187"/>
      <c r="GS870" s="187"/>
      <c r="GT870" s="187"/>
      <c r="GU870" s="187"/>
      <c r="GV870" s="187"/>
      <c r="GW870" s="187"/>
      <c r="GX870" s="187"/>
      <c r="GY870" s="187"/>
      <c r="GZ870" s="187"/>
      <c r="HA870" s="187"/>
      <c r="HB870" s="187"/>
      <c r="HC870" s="187"/>
      <c r="HD870" s="187"/>
      <c r="HE870" s="187"/>
      <c r="HF870" s="187"/>
      <c r="HG870" s="187"/>
      <c r="HH870" s="187"/>
      <c r="HI870" s="187"/>
      <c r="HJ870" s="187"/>
      <c r="HK870" s="187"/>
      <c r="HL870" s="187"/>
      <c r="HM870" s="187"/>
      <c r="HN870" s="187"/>
      <c r="HO870" s="187"/>
      <c r="HP870" s="187"/>
      <c r="HQ870" s="187"/>
      <c r="HR870" s="187"/>
      <c r="HS870" s="187"/>
      <c r="HT870" s="187"/>
      <c r="HU870" s="187"/>
      <c r="HV870" s="187"/>
      <c r="HW870" s="187"/>
      <c r="HX870" s="187"/>
      <c r="HY870" s="187"/>
      <c r="HZ870" s="187"/>
      <c r="IA870" s="187"/>
      <c r="IB870" s="187"/>
    </row>
    <row r="871" spans="1:236" ht="13.15" customHeight="1">
      <c r="A871" s="412"/>
      <c r="C871" s="446"/>
      <c r="D871" s="193"/>
      <c r="E871" s="187"/>
      <c r="F871" s="187"/>
      <c r="G871" s="187"/>
      <c r="H871" s="187"/>
      <c r="I871" s="187"/>
      <c r="J871" s="187"/>
      <c r="K871" s="187"/>
      <c r="L871" s="187"/>
      <c r="M871" s="447"/>
      <c r="AA871" s="187"/>
      <c r="AB871" s="187"/>
      <c r="AC871" s="187"/>
      <c r="AD871" s="187"/>
      <c r="AE871" s="187"/>
      <c r="AF871" s="187"/>
      <c r="AG871" s="187"/>
      <c r="AH871" s="187"/>
      <c r="AI871" s="187"/>
      <c r="AJ871" s="187"/>
      <c r="AK871" s="187"/>
      <c r="AL871" s="187"/>
      <c r="AM871" s="187"/>
      <c r="AN871" s="187"/>
      <c r="AO871" s="187"/>
      <c r="AP871" s="187"/>
      <c r="AQ871" s="187"/>
      <c r="AR871" s="187"/>
      <c r="AS871" s="187"/>
      <c r="AT871" s="187"/>
      <c r="AU871" s="187"/>
      <c r="AV871" s="187"/>
      <c r="AW871" s="187"/>
      <c r="AX871" s="187"/>
      <c r="AY871" s="187"/>
      <c r="AZ871" s="187"/>
      <c r="BA871" s="187"/>
      <c r="BB871" s="187"/>
      <c r="BC871" s="187"/>
      <c r="BD871" s="187"/>
      <c r="BE871" s="187"/>
      <c r="BF871" s="187"/>
      <c r="BG871" s="187"/>
      <c r="BH871" s="187"/>
      <c r="BI871" s="187"/>
      <c r="BJ871" s="187"/>
      <c r="BK871" s="187"/>
      <c r="BL871" s="187"/>
      <c r="BM871" s="187"/>
      <c r="BN871" s="187"/>
      <c r="BO871" s="187"/>
      <c r="BP871" s="187"/>
      <c r="BQ871" s="187"/>
      <c r="BR871" s="187"/>
      <c r="BS871" s="187"/>
      <c r="BT871" s="187"/>
      <c r="BU871" s="187"/>
      <c r="BV871" s="187"/>
      <c r="BW871" s="187"/>
      <c r="BX871" s="187"/>
      <c r="BY871" s="187"/>
      <c r="BZ871" s="187"/>
      <c r="CA871" s="187"/>
      <c r="CB871" s="187"/>
      <c r="CC871" s="187"/>
      <c r="CD871" s="187"/>
      <c r="CE871" s="187"/>
      <c r="CF871" s="187"/>
      <c r="CG871" s="187"/>
      <c r="CH871" s="187"/>
      <c r="CI871" s="187"/>
      <c r="CJ871" s="187"/>
      <c r="CK871" s="187"/>
      <c r="CL871" s="187"/>
      <c r="CM871" s="187"/>
      <c r="CN871" s="187"/>
      <c r="CO871" s="187"/>
      <c r="CP871" s="187"/>
      <c r="CQ871" s="187"/>
      <c r="CR871" s="187"/>
      <c r="CS871" s="187"/>
      <c r="CT871" s="187"/>
      <c r="CU871" s="187"/>
      <c r="CV871" s="187"/>
      <c r="CW871" s="187"/>
      <c r="CX871" s="187"/>
      <c r="CY871" s="187"/>
      <c r="CZ871" s="187"/>
      <c r="DA871" s="187"/>
      <c r="DB871" s="187"/>
      <c r="DC871" s="187"/>
      <c r="DD871" s="187"/>
      <c r="DE871" s="187"/>
      <c r="DF871" s="187"/>
      <c r="DG871" s="187"/>
      <c r="DH871" s="187"/>
      <c r="DI871" s="187"/>
      <c r="DJ871" s="187"/>
      <c r="DK871" s="187"/>
      <c r="DL871" s="187"/>
      <c r="DM871" s="187"/>
      <c r="DN871" s="187"/>
      <c r="DO871" s="187"/>
      <c r="DP871" s="187"/>
      <c r="DQ871" s="187"/>
      <c r="DR871" s="187"/>
      <c r="DS871" s="187"/>
      <c r="DT871" s="187"/>
      <c r="DU871" s="187"/>
      <c r="DV871" s="187"/>
      <c r="DW871" s="187"/>
      <c r="DX871" s="187"/>
      <c r="DY871" s="187"/>
      <c r="DZ871" s="187"/>
      <c r="EA871" s="187"/>
      <c r="EB871" s="187"/>
      <c r="EC871" s="187"/>
      <c r="ED871" s="187"/>
      <c r="EE871" s="187"/>
      <c r="EF871" s="187"/>
      <c r="EG871" s="187"/>
      <c r="EH871" s="187"/>
      <c r="EI871" s="187"/>
      <c r="EJ871" s="187"/>
      <c r="EK871" s="187"/>
      <c r="EL871" s="187"/>
      <c r="EM871" s="187"/>
      <c r="EN871" s="187"/>
      <c r="EO871" s="187"/>
      <c r="EP871" s="187"/>
      <c r="EQ871" s="187"/>
      <c r="ER871" s="187"/>
      <c r="ES871" s="187"/>
      <c r="ET871" s="187"/>
      <c r="EU871" s="187"/>
      <c r="EV871" s="187"/>
      <c r="EW871" s="187"/>
      <c r="EX871" s="187"/>
      <c r="EY871" s="187"/>
      <c r="EZ871" s="187"/>
      <c r="FA871" s="187"/>
      <c r="FB871" s="187"/>
      <c r="FC871" s="187"/>
      <c r="FD871" s="187"/>
      <c r="FE871" s="187"/>
      <c r="FF871" s="187"/>
      <c r="FG871" s="187"/>
      <c r="FH871" s="187"/>
      <c r="FI871" s="187"/>
      <c r="FJ871" s="187"/>
      <c r="FK871" s="187"/>
      <c r="FL871" s="187"/>
      <c r="FM871" s="187"/>
      <c r="FN871" s="187"/>
      <c r="FO871" s="187"/>
      <c r="FP871" s="187"/>
      <c r="FQ871" s="187"/>
      <c r="FR871" s="187"/>
      <c r="FS871" s="187"/>
      <c r="FT871" s="187"/>
      <c r="FU871" s="187"/>
      <c r="FV871" s="187"/>
      <c r="FW871" s="187"/>
      <c r="FX871" s="187"/>
      <c r="FY871" s="187"/>
      <c r="FZ871" s="187"/>
      <c r="GA871" s="187"/>
      <c r="GB871" s="187"/>
      <c r="GC871" s="187"/>
      <c r="GD871" s="187"/>
      <c r="GE871" s="187"/>
      <c r="GF871" s="187"/>
      <c r="GG871" s="187"/>
      <c r="GH871" s="187"/>
      <c r="GI871" s="187"/>
      <c r="GJ871" s="187"/>
      <c r="GK871" s="187"/>
      <c r="GL871" s="187"/>
      <c r="GM871" s="187"/>
      <c r="GN871" s="187"/>
      <c r="GO871" s="187"/>
      <c r="GP871" s="187"/>
      <c r="GQ871" s="187"/>
      <c r="GR871" s="187"/>
      <c r="GS871" s="187"/>
      <c r="GT871" s="187"/>
      <c r="GU871" s="187"/>
      <c r="GV871" s="187"/>
      <c r="GW871" s="187"/>
      <c r="GX871" s="187"/>
      <c r="GY871" s="187"/>
      <c r="GZ871" s="187"/>
      <c r="HA871" s="187"/>
      <c r="HB871" s="187"/>
      <c r="HC871" s="187"/>
      <c r="HD871" s="187"/>
      <c r="HE871" s="187"/>
      <c r="HF871" s="187"/>
      <c r="HG871" s="187"/>
      <c r="HH871" s="187"/>
      <c r="HI871" s="187"/>
      <c r="HJ871" s="187"/>
      <c r="HK871" s="187"/>
      <c r="HL871" s="187"/>
      <c r="HM871" s="187"/>
      <c r="HN871" s="187"/>
      <c r="HO871" s="187"/>
      <c r="HP871" s="187"/>
      <c r="HQ871" s="187"/>
      <c r="HR871" s="187"/>
      <c r="HS871" s="187"/>
      <c r="HT871" s="187"/>
      <c r="HU871" s="187"/>
      <c r="HV871" s="187"/>
      <c r="HW871" s="187"/>
      <c r="HX871" s="187"/>
      <c r="HY871" s="187"/>
      <c r="HZ871" s="187"/>
      <c r="IA871" s="187"/>
      <c r="IB871" s="187"/>
    </row>
    <row r="872" spans="1:236" ht="13.15" customHeight="1">
      <c r="A872" s="412"/>
      <c r="C872" s="446"/>
      <c r="D872" s="193"/>
      <c r="E872" s="187"/>
      <c r="F872" s="187"/>
      <c r="G872" s="187"/>
      <c r="H872" s="187"/>
      <c r="I872" s="187"/>
      <c r="J872" s="187"/>
      <c r="K872" s="187"/>
      <c r="L872" s="187"/>
      <c r="M872" s="447"/>
      <c r="AA872" s="187"/>
      <c r="AB872" s="187"/>
      <c r="AC872" s="187"/>
      <c r="AD872" s="187"/>
      <c r="AE872" s="187"/>
      <c r="AF872" s="187"/>
      <c r="AG872" s="187"/>
      <c r="AH872" s="187"/>
      <c r="AI872" s="187"/>
      <c r="AJ872" s="187"/>
      <c r="AK872" s="187"/>
      <c r="AL872" s="187"/>
      <c r="AM872" s="187"/>
      <c r="AN872" s="187"/>
      <c r="AO872" s="187"/>
      <c r="AP872" s="187"/>
      <c r="AQ872" s="187"/>
      <c r="AR872" s="187"/>
      <c r="AS872" s="187"/>
      <c r="AT872" s="187"/>
      <c r="AU872" s="187"/>
      <c r="AV872" s="187"/>
      <c r="AW872" s="187"/>
      <c r="AX872" s="187"/>
      <c r="AY872" s="187"/>
      <c r="AZ872" s="187"/>
      <c r="BA872" s="187"/>
      <c r="BB872" s="187"/>
      <c r="BC872" s="187"/>
      <c r="BD872" s="187"/>
      <c r="BE872" s="187"/>
      <c r="BF872" s="187"/>
      <c r="BG872" s="187"/>
      <c r="BH872" s="187"/>
      <c r="BI872" s="187"/>
      <c r="BJ872" s="187"/>
      <c r="BK872" s="187"/>
      <c r="BL872" s="187"/>
      <c r="BM872" s="187"/>
      <c r="BN872" s="187"/>
      <c r="BO872" s="187"/>
      <c r="BP872" s="187"/>
      <c r="BQ872" s="187"/>
      <c r="BR872" s="187"/>
      <c r="BS872" s="187"/>
      <c r="BT872" s="187"/>
      <c r="BU872" s="187"/>
      <c r="BV872" s="187"/>
      <c r="BW872" s="187"/>
      <c r="BX872" s="187"/>
      <c r="BY872" s="187"/>
      <c r="BZ872" s="187"/>
      <c r="CA872" s="187"/>
      <c r="CB872" s="187"/>
      <c r="CC872" s="187"/>
      <c r="CD872" s="187"/>
      <c r="CE872" s="187"/>
      <c r="CF872" s="187"/>
      <c r="CG872" s="187"/>
      <c r="CH872" s="187"/>
      <c r="CI872" s="187"/>
      <c r="CJ872" s="187"/>
      <c r="CK872" s="187"/>
      <c r="CL872" s="187"/>
      <c r="CM872" s="187"/>
      <c r="CN872" s="187"/>
      <c r="CO872" s="187"/>
      <c r="CP872" s="187"/>
      <c r="CQ872" s="187"/>
      <c r="CR872" s="187"/>
      <c r="CS872" s="187"/>
      <c r="CT872" s="187"/>
      <c r="CU872" s="187"/>
      <c r="CV872" s="187"/>
      <c r="CW872" s="187"/>
      <c r="CX872" s="187"/>
      <c r="CY872" s="187"/>
      <c r="CZ872" s="187"/>
      <c r="DA872" s="187"/>
      <c r="DB872" s="187"/>
      <c r="DC872" s="187"/>
      <c r="DD872" s="187"/>
      <c r="DE872" s="187"/>
      <c r="DF872" s="187"/>
      <c r="DG872" s="187"/>
      <c r="DH872" s="187"/>
      <c r="DI872" s="187"/>
      <c r="DJ872" s="187"/>
      <c r="DK872" s="187"/>
      <c r="DL872" s="187"/>
      <c r="DM872" s="187"/>
      <c r="DN872" s="187"/>
      <c r="DO872" s="187"/>
      <c r="DP872" s="187"/>
      <c r="DQ872" s="187"/>
      <c r="DR872" s="187"/>
      <c r="DS872" s="187"/>
      <c r="DT872" s="187"/>
      <c r="DU872" s="187"/>
      <c r="DV872" s="187"/>
      <c r="DW872" s="187"/>
      <c r="DX872" s="187"/>
      <c r="DY872" s="187"/>
      <c r="DZ872" s="187"/>
      <c r="EA872" s="187"/>
      <c r="EB872" s="187"/>
      <c r="EC872" s="187"/>
      <c r="ED872" s="187"/>
      <c r="EE872" s="187"/>
      <c r="EF872" s="187"/>
      <c r="EG872" s="187"/>
      <c r="EH872" s="187"/>
      <c r="EI872" s="187"/>
      <c r="EJ872" s="187"/>
      <c r="EK872" s="187"/>
      <c r="EL872" s="187"/>
      <c r="EM872" s="187"/>
      <c r="EN872" s="187"/>
      <c r="EO872" s="187"/>
      <c r="EP872" s="187"/>
      <c r="EQ872" s="187"/>
      <c r="ER872" s="187"/>
      <c r="ES872" s="187"/>
      <c r="ET872" s="187"/>
      <c r="EU872" s="187"/>
      <c r="EV872" s="187"/>
      <c r="EW872" s="187"/>
      <c r="EX872" s="187"/>
      <c r="EY872" s="187"/>
      <c r="EZ872" s="187"/>
      <c r="FA872" s="187"/>
      <c r="FB872" s="187"/>
      <c r="FC872" s="187"/>
      <c r="FD872" s="187"/>
      <c r="FE872" s="187"/>
      <c r="FF872" s="187"/>
      <c r="FG872" s="187"/>
      <c r="FH872" s="187"/>
      <c r="FI872" s="187"/>
      <c r="FJ872" s="187"/>
      <c r="FK872" s="187"/>
      <c r="FL872" s="187"/>
      <c r="FM872" s="187"/>
      <c r="FN872" s="187"/>
      <c r="FO872" s="187"/>
      <c r="FP872" s="187"/>
      <c r="FQ872" s="187"/>
      <c r="FR872" s="187"/>
      <c r="FS872" s="187"/>
      <c r="FT872" s="187"/>
      <c r="FU872" s="187"/>
      <c r="FV872" s="187"/>
      <c r="FW872" s="187"/>
      <c r="FX872" s="187"/>
      <c r="FY872" s="187"/>
      <c r="FZ872" s="187"/>
      <c r="GA872" s="187"/>
      <c r="GB872" s="187"/>
      <c r="GC872" s="187"/>
      <c r="GD872" s="187"/>
      <c r="GE872" s="187"/>
      <c r="GF872" s="187"/>
      <c r="GG872" s="187"/>
      <c r="GH872" s="187"/>
      <c r="GI872" s="187"/>
      <c r="GJ872" s="187"/>
      <c r="GK872" s="187"/>
      <c r="GL872" s="187"/>
      <c r="GM872" s="187"/>
      <c r="GN872" s="187"/>
      <c r="GO872" s="187"/>
      <c r="GP872" s="187"/>
      <c r="GQ872" s="187"/>
      <c r="GR872" s="187"/>
      <c r="GS872" s="187"/>
      <c r="GT872" s="187"/>
      <c r="GU872" s="187"/>
      <c r="GV872" s="187"/>
      <c r="GW872" s="187"/>
      <c r="GX872" s="187"/>
      <c r="GY872" s="187"/>
      <c r="GZ872" s="187"/>
      <c r="HA872" s="187"/>
      <c r="HB872" s="187"/>
      <c r="HC872" s="187"/>
      <c r="HD872" s="187"/>
      <c r="HE872" s="187"/>
      <c r="HF872" s="187"/>
      <c r="HG872" s="187"/>
      <c r="HH872" s="187"/>
      <c r="HI872" s="187"/>
      <c r="HJ872" s="187"/>
      <c r="HK872" s="187"/>
      <c r="HL872" s="187"/>
      <c r="HM872" s="187"/>
      <c r="HN872" s="187"/>
      <c r="HO872" s="187"/>
      <c r="HP872" s="187"/>
      <c r="HQ872" s="187"/>
      <c r="HR872" s="187"/>
      <c r="HS872" s="187"/>
      <c r="HT872" s="187"/>
      <c r="HU872" s="187"/>
      <c r="HV872" s="187"/>
      <c r="HW872" s="187"/>
      <c r="HX872" s="187"/>
      <c r="HY872" s="187"/>
      <c r="HZ872" s="187"/>
      <c r="IA872" s="187"/>
      <c r="IB872" s="187"/>
    </row>
    <row r="873" spans="1:236" ht="13.15" customHeight="1">
      <c r="A873" s="412"/>
      <c r="C873" s="446"/>
      <c r="D873" s="193"/>
      <c r="E873" s="187"/>
      <c r="F873" s="187"/>
      <c r="G873" s="187"/>
      <c r="H873" s="187"/>
      <c r="I873" s="187"/>
      <c r="J873" s="187"/>
      <c r="K873" s="187"/>
      <c r="L873" s="187"/>
      <c r="M873" s="447"/>
      <c r="AA873" s="187"/>
      <c r="AB873" s="187"/>
      <c r="AC873" s="187"/>
      <c r="AD873" s="187"/>
      <c r="AE873" s="187"/>
      <c r="AF873" s="187"/>
      <c r="AG873" s="187"/>
      <c r="AH873" s="187"/>
      <c r="AI873" s="187"/>
      <c r="AJ873" s="187"/>
      <c r="AK873" s="187"/>
      <c r="AL873" s="187"/>
      <c r="AM873" s="187"/>
      <c r="AN873" s="187"/>
      <c r="AO873" s="187"/>
      <c r="AP873" s="187"/>
      <c r="AQ873" s="187"/>
      <c r="AR873" s="187"/>
      <c r="AS873" s="187"/>
      <c r="AT873" s="187"/>
      <c r="AU873" s="187"/>
      <c r="AV873" s="187"/>
      <c r="AW873" s="187"/>
      <c r="AX873" s="187"/>
      <c r="AY873" s="187"/>
      <c r="AZ873" s="187"/>
      <c r="BA873" s="187"/>
      <c r="BB873" s="187"/>
      <c r="BC873" s="187"/>
      <c r="BD873" s="187"/>
      <c r="BE873" s="187"/>
      <c r="BF873" s="187"/>
      <c r="BG873" s="187"/>
      <c r="BH873" s="187"/>
      <c r="BI873" s="187"/>
      <c r="BJ873" s="187"/>
      <c r="BK873" s="187"/>
      <c r="BL873" s="187"/>
      <c r="BM873" s="187"/>
      <c r="BN873" s="187"/>
      <c r="BO873" s="187"/>
      <c r="BP873" s="187"/>
      <c r="BQ873" s="187"/>
      <c r="BR873" s="187"/>
      <c r="BS873" s="187"/>
      <c r="BT873" s="187"/>
      <c r="BU873" s="187"/>
      <c r="BV873" s="187"/>
      <c r="BW873" s="187"/>
      <c r="BX873" s="187"/>
      <c r="BY873" s="187"/>
      <c r="BZ873" s="187"/>
      <c r="CA873" s="187"/>
      <c r="CB873" s="187"/>
      <c r="CC873" s="187"/>
      <c r="CD873" s="187"/>
      <c r="CE873" s="187"/>
      <c r="CF873" s="187"/>
      <c r="CG873" s="187"/>
      <c r="CH873" s="187"/>
      <c r="CI873" s="187"/>
      <c r="CJ873" s="187"/>
      <c r="CK873" s="187"/>
      <c r="CL873" s="187"/>
      <c r="CM873" s="187"/>
      <c r="CN873" s="187"/>
      <c r="CO873" s="187"/>
      <c r="CP873" s="187"/>
      <c r="CQ873" s="187"/>
      <c r="CR873" s="187"/>
      <c r="CS873" s="187"/>
      <c r="CT873" s="187"/>
      <c r="CU873" s="187"/>
      <c r="CV873" s="187"/>
      <c r="CW873" s="187"/>
      <c r="CX873" s="187"/>
      <c r="CY873" s="187"/>
      <c r="CZ873" s="187"/>
      <c r="DA873" s="187"/>
      <c r="DB873" s="187"/>
      <c r="DC873" s="187"/>
      <c r="DD873" s="187"/>
      <c r="DE873" s="187"/>
      <c r="DF873" s="187"/>
      <c r="DG873" s="187"/>
      <c r="DH873" s="187"/>
      <c r="DI873" s="187"/>
      <c r="DJ873" s="187"/>
      <c r="DK873" s="187"/>
      <c r="DL873" s="187"/>
      <c r="DM873" s="187"/>
      <c r="DN873" s="187"/>
      <c r="DO873" s="187"/>
      <c r="DP873" s="187"/>
      <c r="DQ873" s="187"/>
      <c r="DR873" s="187"/>
      <c r="DS873" s="187"/>
      <c r="DT873" s="187"/>
      <c r="DU873" s="187"/>
      <c r="DV873" s="187"/>
      <c r="DW873" s="187"/>
      <c r="DX873" s="187"/>
      <c r="DY873" s="187"/>
      <c r="DZ873" s="187"/>
      <c r="EA873" s="187"/>
      <c r="EB873" s="187"/>
      <c r="EC873" s="187"/>
      <c r="ED873" s="187"/>
      <c r="EE873" s="187"/>
      <c r="EF873" s="187"/>
      <c r="EG873" s="187"/>
      <c r="EH873" s="187"/>
      <c r="EI873" s="187"/>
      <c r="EJ873" s="187"/>
      <c r="EK873" s="187"/>
      <c r="EL873" s="187"/>
      <c r="EM873" s="187"/>
      <c r="EN873" s="187"/>
      <c r="EO873" s="187"/>
      <c r="EP873" s="187"/>
      <c r="EQ873" s="187"/>
      <c r="ER873" s="187"/>
      <c r="ES873" s="187"/>
      <c r="ET873" s="187"/>
      <c r="EU873" s="187"/>
      <c r="EV873" s="187"/>
      <c r="EW873" s="187"/>
      <c r="EX873" s="187"/>
      <c r="EY873" s="187"/>
      <c r="EZ873" s="187"/>
      <c r="FA873" s="187"/>
      <c r="FB873" s="187"/>
      <c r="FC873" s="187"/>
      <c r="FD873" s="187"/>
      <c r="FE873" s="187"/>
      <c r="FF873" s="187"/>
      <c r="FG873" s="187"/>
      <c r="FH873" s="187"/>
      <c r="FI873" s="187"/>
      <c r="FJ873" s="187"/>
      <c r="FK873" s="187"/>
      <c r="FL873" s="187"/>
      <c r="FM873" s="187"/>
      <c r="FN873" s="187"/>
      <c r="FO873" s="187"/>
      <c r="FP873" s="187"/>
      <c r="FQ873" s="187"/>
      <c r="FR873" s="187"/>
      <c r="FS873" s="187"/>
      <c r="FT873" s="187"/>
      <c r="FU873" s="187"/>
      <c r="FV873" s="187"/>
      <c r="FW873" s="187"/>
      <c r="FX873" s="187"/>
      <c r="FY873" s="187"/>
      <c r="FZ873" s="187"/>
      <c r="GA873" s="187"/>
      <c r="GB873" s="187"/>
      <c r="GC873" s="187"/>
      <c r="GD873" s="187"/>
      <c r="GE873" s="187"/>
      <c r="GF873" s="187"/>
      <c r="GG873" s="187"/>
      <c r="GH873" s="187"/>
      <c r="GI873" s="187"/>
      <c r="GJ873" s="187"/>
      <c r="GK873" s="187"/>
      <c r="GL873" s="187"/>
      <c r="GM873" s="187"/>
      <c r="GN873" s="187"/>
      <c r="GO873" s="187"/>
      <c r="GP873" s="187"/>
      <c r="GQ873" s="187"/>
      <c r="GR873" s="187"/>
      <c r="GS873" s="187"/>
      <c r="GT873" s="187"/>
      <c r="GU873" s="187"/>
      <c r="GV873" s="187"/>
      <c r="GW873" s="187"/>
      <c r="GX873" s="187"/>
      <c r="GY873" s="187"/>
      <c r="GZ873" s="187"/>
      <c r="HA873" s="187"/>
      <c r="HB873" s="187"/>
      <c r="HC873" s="187"/>
      <c r="HD873" s="187"/>
      <c r="HE873" s="187"/>
      <c r="HF873" s="187"/>
      <c r="HG873" s="187"/>
      <c r="HH873" s="187"/>
      <c r="HI873" s="187"/>
      <c r="HJ873" s="187"/>
      <c r="HK873" s="187"/>
      <c r="HL873" s="187"/>
      <c r="HM873" s="187"/>
      <c r="HN873" s="187"/>
      <c r="HO873" s="187"/>
      <c r="HP873" s="187"/>
      <c r="HQ873" s="187"/>
      <c r="HR873" s="187"/>
      <c r="HS873" s="187"/>
      <c r="HT873" s="187"/>
      <c r="HU873" s="187"/>
      <c r="HV873" s="187"/>
      <c r="HW873" s="187"/>
      <c r="HX873" s="187"/>
      <c r="HY873" s="187"/>
      <c r="HZ873" s="187"/>
      <c r="IA873" s="187"/>
      <c r="IB873" s="187"/>
    </row>
    <row r="874" spans="1:236" ht="13.15" customHeight="1">
      <c r="A874" s="412"/>
      <c r="C874" s="446"/>
      <c r="D874" s="193"/>
      <c r="E874" s="187"/>
      <c r="F874" s="187"/>
      <c r="G874" s="187"/>
      <c r="H874" s="187"/>
      <c r="I874" s="187"/>
      <c r="J874" s="187"/>
      <c r="K874" s="187"/>
      <c r="L874" s="187"/>
      <c r="M874" s="447"/>
      <c r="AA874" s="187"/>
      <c r="AB874" s="187"/>
      <c r="AC874" s="187"/>
      <c r="AD874" s="187"/>
      <c r="AE874" s="187"/>
      <c r="AF874" s="187"/>
      <c r="AG874" s="187"/>
      <c r="AH874" s="187"/>
      <c r="AI874" s="187"/>
      <c r="AJ874" s="187"/>
      <c r="AK874" s="187"/>
      <c r="AL874" s="187"/>
      <c r="AM874" s="187"/>
      <c r="AN874" s="187"/>
      <c r="AO874" s="187"/>
      <c r="AP874" s="187"/>
      <c r="AQ874" s="187"/>
      <c r="AR874" s="187"/>
      <c r="AS874" s="187"/>
      <c r="AT874" s="187"/>
      <c r="AU874" s="187"/>
      <c r="AV874" s="187"/>
      <c r="AW874" s="187"/>
      <c r="AX874" s="187"/>
      <c r="AY874" s="187"/>
      <c r="AZ874" s="187"/>
      <c r="BA874" s="187"/>
      <c r="BB874" s="187"/>
      <c r="BC874" s="187"/>
      <c r="BD874" s="187"/>
      <c r="BE874" s="187"/>
      <c r="BF874" s="187"/>
      <c r="BG874" s="187"/>
      <c r="BH874" s="187"/>
      <c r="BI874" s="187"/>
      <c r="BJ874" s="187"/>
      <c r="BK874" s="187"/>
      <c r="BL874" s="187"/>
      <c r="BM874" s="187"/>
      <c r="BN874" s="187"/>
      <c r="BO874" s="187"/>
      <c r="BP874" s="187"/>
      <c r="BQ874" s="187"/>
      <c r="BR874" s="187"/>
      <c r="BS874" s="187"/>
      <c r="BT874" s="187"/>
      <c r="BU874" s="187"/>
      <c r="BV874" s="187"/>
      <c r="BW874" s="187"/>
      <c r="BX874" s="187"/>
      <c r="BY874" s="187"/>
      <c r="BZ874" s="187"/>
      <c r="CA874" s="187"/>
      <c r="CB874" s="187"/>
      <c r="CC874" s="187"/>
      <c r="CD874" s="187"/>
      <c r="CE874" s="187"/>
      <c r="CF874" s="187"/>
      <c r="CG874" s="187"/>
      <c r="CH874" s="187"/>
      <c r="CI874" s="187"/>
      <c r="CJ874" s="187"/>
      <c r="CK874" s="187"/>
      <c r="CL874" s="187"/>
      <c r="CM874" s="187"/>
      <c r="CN874" s="187"/>
      <c r="CO874" s="187"/>
      <c r="CP874" s="187"/>
      <c r="CQ874" s="187"/>
      <c r="CR874" s="187"/>
      <c r="CS874" s="187"/>
      <c r="CT874" s="187"/>
      <c r="CU874" s="187"/>
      <c r="CV874" s="187"/>
      <c r="CW874" s="187"/>
      <c r="CX874" s="187"/>
      <c r="CY874" s="187"/>
      <c r="CZ874" s="187"/>
      <c r="DA874" s="187"/>
      <c r="DB874" s="187"/>
      <c r="DC874" s="187"/>
      <c r="DD874" s="187"/>
      <c r="DE874" s="187"/>
      <c r="DF874" s="187"/>
      <c r="DG874" s="187"/>
      <c r="DH874" s="187"/>
      <c r="DI874" s="187"/>
      <c r="DJ874" s="187"/>
      <c r="DK874" s="187"/>
      <c r="DL874" s="187"/>
      <c r="DM874" s="187"/>
      <c r="DN874" s="187"/>
      <c r="DO874" s="187"/>
      <c r="DP874" s="187"/>
      <c r="DQ874" s="187"/>
      <c r="DR874" s="187"/>
      <c r="DS874" s="187"/>
      <c r="DT874" s="187"/>
      <c r="DU874" s="187"/>
      <c r="DV874" s="187"/>
      <c r="DW874" s="187"/>
      <c r="DX874" s="187"/>
      <c r="DY874" s="187"/>
      <c r="DZ874" s="187"/>
      <c r="EA874" s="187"/>
      <c r="EB874" s="187"/>
      <c r="EC874" s="187"/>
      <c r="ED874" s="187"/>
      <c r="EE874" s="187"/>
      <c r="EF874" s="187"/>
      <c r="EG874" s="187"/>
      <c r="EH874" s="187"/>
      <c r="EI874" s="187"/>
      <c r="EJ874" s="187"/>
      <c r="EK874" s="187"/>
      <c r="EL874" s="187"/>
      <c r="EM874" s="187"/>
      <c r="EN874" s="187"/>
      <c r="EO874" s="187"/>
      <c r="EP874" s="187"/>
      <c r="EQ874" s="187"/>
      <c r="ER874" s="187"/>
      <c r="ES874" s="187"/>
      <c r="ET874" s="187"/>
      <c r="EU874" s="187"/>
      <c r="EV874" s="187"/>
      <c r="EW874" s="187"/>
      <c r="EX874" s="187"/>
      <c r="EY874" s="187"/>
      <c r="EZ874" s="187"/>
      <c r="FA874" s="187"/>
      <c r="FB874" s="187"/>
      <c r="FC874" s="187"/>
      <c r="FD874" s="187"/>
      <c r="FE874" s="187"/>
      <c r="FF874" s="187"/>
      <c r="FG874" s="187"/>
      <c r="FH874" s="187"/>
      <c r="FI874" s="187"/>
      <c r="FJ874" s="187"/>
      <c r="FK874" s="187"/>
      <c r="FL874" s="187"/>
      <c r="FM874" s="187"/>
      <c r="FN874" s="187"/>
      <c r="FO874" s="187"/>
      <c r="FP874" s="187"/>
      <c r="FQ874" s="187"/>
      <c r="FR874" s="187"/>
      <c r="FS874" s="187"/>
      <c r="FT874" s="187"/>
      <c r="FU874" s="187"/>
      <c r="FV874" s="187"/>
      <c r="FW874" s="187"/>
      <c r="FX874" s="187"/>
      <c r="FY874" s="187"/>
      <c r="FZ874" s="187"/>
      <c r="GA874" s="187"/>
      <c r="GB874" s="187"/>
      <c r="GC874" s="187"/>
      <c r="GD874" s="187"/>
      <c r="GE874" s="187"/>
      <c r="GF874" s="187"/>
      <c r="GG874" s="187"/>
      <c r="GH874" s="187"/>
      <c r="GI874" s="187"/>
      <c r="GJ874" s="187"/>
      <c r="GK874" s="187"/>
      <c r="GL874" s="187"/>
      <c r="GM874" s="187"/>
      <c r="GN874" s="187"/>
      <c r="GO874" s="187"/>
      <c r="GP874" s="187"/>
      <c r="GQ874" s="187"/>
      <c r="GR874" s="187"/>
      <c r="GS874" s="187"/>
      <c r="GT874" s="187"/>
      <c r="GU874" s="187"/>
      <c r="GV874" s="187"/>
      <c r="GW874" s="187"/>
      <c r="GX874" s="187"/>
      <c r="GY874" s="187"/>
      <c r="GZ874" s="187"/>
      <c r="HA874" s="187"/>
      <c r="HB874" s="187"/>
      <c r="HC874" s="187"/>
      <c r="HD874" s="187"/>
      <c r="HE874" s="187"/>
      <c r="HF874" s="187"/>
      <c r="HG874" s="187"/>
      <c r="HH874" s="187"/>
      <c r="HI874" s="187"/>
      <c r="HJ874" s="187"/>
      <c r="HK874" s="187"/>
      <c r="HL874" s="187"/>
      <c r="HM874" s="187"/>
      <c r="HN874" s="187"/>
      <c r="HO874" s="187"/>
      <c r="HP874" s="187"/>
      <c r="HQ874" s="187"/>
      <c r="HR874" s="187"/>
      <c r="HS874" s="187"/>
      <c r="HT874" s="187"/>
      <c r="HU874" s="187"/>
      <c r="HV874" s="187"/>
      <c r="HW874" s="187"/>
      <c r="HX874" s="187"/>
      <c r="HY874" s="187"/>
      <c r="HZ874" s="187"/>
      <c r="IA874" s="187"/>
      <c r="IB874" s="187"/>
    </row>
    <row r="875" spans="1:236" ht="13.15" customHeight="1">
      <c r="A875" s="412"/>
      <c r="C875" s="446"/>
      <c r="D875" s="193"/>
      <c r="E875" s="187"/>
      <c r="F875" s="187"/>
      <c r="G875" s="187"/>
      <c r="H875" s="187"/>
      <c r="I875" s="187"/>
      <c r="J875" s="187"/>
      <c r="K875" s="187"/>
      <c r="L875" s="187"/>
      <c r="M875" s="447"/>
      <c r="AA875" s="187"/>
      <c r="AB875" s="187"/>
      <c r="AC875" s="187"/>
      <c r="AD875" s="187"/>
      <c r="AE875" s="187"/>
      <c r="AF875" s="187"/>
      <c r="AG875" s="187"/>
      <c r="AH875" s="187"/>
      <c r="AI875" s="187"/>
      <c r="AJ875" s="187"/>
      <c r="AK875" s="187"/>
      <c r="AL875" s="187"/>
      <c r="AM875" s="187"/>
      <c r="AN875" s="187"/>
      <c r="AO875" s="187"/>
      <c r="AP875" s="187"/>
      <c r="AQ875" s="187"/>
      <c r="AR875" s="187"/>
      <c r="AS875" s="187"/>
      <c r="AT875" s="187"/>
      <c r="AU875" s="187"/>
      <c r="AV875" s="187"/>
      <c r="AW875" s="187"/>
      <c r="AX875" s="187"/>
      <c r="AY875" s="187"/>
      <c r="AZ875" s="187"/>
      <c r="BA875" s="187"/>
      <c r="BB875" s="187"/>
      <c r="BC875" s="187"/>
      <c r="BD875" s="187"/>
      <c r="BE875" s="187"/>
      <c r="BF875" s="187"/>
      <c r="BG875" s="187"/>
      <c r="BH875" s="187"/>
      <c r="BI875" s="187"/>
      <c r="BJ875" s="187"/>
      <c r="BK875" s="187"/>
      <c r="BL875" s="187"/>
      <c r="BM875" s="187"/>
      <c r="BN875" s="187"/>
      <c r="BO875" s="187"/>
      <c r="BP875" s="187"/>
      <c r="BQ875" s="187"/>
      <c r="BR875" s="187"/>
      <c r="BS875" s="187"/>
      <c r="BT875" s="187"/>
      <c r="BU875" s="187"/>
      <c r="BV875" s="187"/>
      <c r="BW875" s="187"/>
      <c r="BX875" s="187"/>
      <c r="BY875" s="187"/>
      <c r="BZ875" s="187"/>
      <c r="CA875" s="187"/>
      <c r="CB875" s="187"/>
      <c r="CC875" s="187"/>
      <c r="CD875" s="187"/>
      <c r="CE875" s="187"/>
      <c r="CF875" s="187"/>
      <c r="CG875" s="187"/>
      <c r="CH875" s="187"/>
      <c r="CI875" s="187"/>
      <c r="CJ875" s="187"/>
      <c r="CK875" s="187"/>
      <c r="CL875" s="187"/>
      <c r="CM875" s="187"/>
      <c r="CN875" s="187"/>
      <c r="CO875" s="187"/>
      <c r="CP875" s="187"/>
      <c r="CQ875" s="187"/>
      <c r="CR875" s="187"/>
      <c r="CS875" s="187"/>
      <c r="CT875" s="187"/>
      <c r="CU875" s="187"/>
      <c r="CV875" s="187"/>
      <c r="CW875" s="187"/>
      <c r="CX875" s="187"/>
      <c r="CY875" s="187"/>
      <c r="CZ875" s="187"/>
      <c r="DA875" s="187"/>
      <c r="DB875" s="187"/>
      <c r="DC875" s="187"/>
      <c r="DD875" s="187"/>
      <c r="DE875" s="187"/>
      <c r="DF875" s="187"/>
      <c r="DG875" s="187"/>
      <c r="DH875" s="187"/>
      <c r="DI875" s="187"/>
      <c r="DJ875" s="187"/>
      <c r="DK875" s="187"/>
      <c r="DL875" s="187"/>
      <c r="DM875" s="187"/>
      <c r="DN875" s="187"/>
      <c r="DO875" s="187"/>
      <c r="DP875" s="187"/>
      <c r="DQ875" s="187"/>
      <c r="DR875" s="187"/>
      <c r="DS875" s="187"/>
      <c r="DT875" s="187"/>
      <c r="DU875" s="187"/>
      <c r="DV875" s="187"/>
      <c r="DW875" s="187"/>
      <c r="DX875" s="187"/>
      <c r="DY875" s="187"/>
      <c r="DZ875" s="187"/>
      <c r="EA875" s="187"/>
      <c r="EB875" s="187"/>
      <c r="EC875" s="187"/>
      <c r="ED875" s="187"/>
      <c r="EE875" s="187"/>
      <c r="EF875" s="187"/>
      <c r="EG875" s="187"/>
      <c r="EH875" s="187"/>
      <c r="EI875" s="187"/>
      <c r="EJ875" s="187"/>
      <c r="EK875" s="187"/>
      <c r="EL875" s="187"/>
      <c r="EM875" s="187"/>
      <c r="EN875" s="187"/>
      <c r="EO875" s="187"/>
      <c r="EP875" s="187"/>
      <c r="EQ875" s="187"/>
      <c r="ER875" s="187"/>
      <c r="ES875" s="187"/>
      <c r="ET875" s="187"/>
      <c r="EU875" s="187"/>
      <c r="EV875" s="187"/>
      <c r="EW875" s="187"/>
      <c r="EX875" s="187"/>
      <c r="EY875" s="187"/>
      <c r="EZ875" s="187"/>
      <c r="FA875" s="187"/>
      <c r="FB875" s="187"/>
      <c r="FC875" s="187"/>
      <c r="FD875" s="187"/>
      <c r="FE875" s="187"/>
      <c r="FF875" s="187"/>
      <c r="FG875" s="187"/>
      <c r="FH875" s="187"/>
      <c r="FI875" s="187"/>
      <c r="FJ875" s="187"/>
      <c r="FK875" s="187"/>
      <c r="FL875" s="187"/>
      <c r="FM875" s="187"/>
      <c r="FN875" s="187"/>
      <c r="FO875" s="187"/>
      <c r="FP875" s="187"/>
      <c r="FQ875" s="187"/>
      <c r="FR875" s="187"/>
      <c r="FS875" s="187"/>
      <c r="FT875" s="187"/>
      <c r="FU875" s="187"/>
      <c r="FV875" s="187"/>
      <c r="FW875" s="187"/>
      <c r="FX875" s="187"/>
      <c r="FY875" s="187"/>
      <c r="FZ875" s="187"/>
      <c r="GA875" s="187"/>
      <c r="GB875" s="187"/>
      <c r="GC875" s="187"/>
      <c r="GD875" s="187"/>
      <c r="GE875" s="187"/>
      <c r="GF875" s="187"/>
      <c r="GG875" s="187"/>
      <c r="GH875" s="187"/>
      <c r="GI875" s="187"/>
      <c r="GJ875" s="187"/>
      <c r="GK875" s="187"/>
      <c r="GL875" s="187"/>
      <c r="GM875" s="187"/>
      <c r="GN875" s="187"/>
      <c r="GO875" s="187"/>
      <c r="GP875" s="187"/>
      <c r="GQ875" s="187"/>
      <c r="GR875" s="187"/>
      <c r="GS875" s="187"/>
      <c r="GT875" s="187"/>
      <c r="GU875" s="187"/>
      <c r="GV875" s="187"/>
      <c r="GW875" s="187"/>
      <c r="GX875" s="187"/>
      <c r="GY875" s="187"/>
      <c r="GZ875" s="187"/>
      <c r="HA875" s="187"/>
      <c r="HB875" s="187"/>
      <c r="HC875" s="187"/>
      <c r="HD875" s="187"/>
      <c r="HE875" s="187"/>
      <c r="HF875" s="187"/>
      <c r="HG875" s="187"/>
      <c r="HH875" s="187"/>
      <c r="HI875" s="187"/>
      <c r="HJ875" s="187"/>
      <c r="HK875" s="187"/>
      <c r="HL875" s="187"/>
      <c r="HM875" s="187"/>
      <c r="HN875" s="187"/>
      <c r="HO875" s="187"/>
      <c r="HP875" s="187"/>
      <c r="HQ875" s="187"/>
      <c r="HR875" s="187"/>
      <c r="HS875" s="187"/>
      <c r="HT875" s="187"/>
      <c r="HU875" s="187"/>
      <c r="HV875" s="187"/>
      <c r="HW875" s="187"/>
      <c r="HX875" s="187"/>
      <c r="HY875" s="187"/>
      <c r="HZ875" s="187"/>
      <c r="IA875" s="187"/>
      <c r="IB875" s="187"/>
    </row>
    <row r="876" spans="1:236" ht="13.15" customHeight="1">
      <c r="A876" s="412"/>
      <c r="C876" s="446"/>
      <c r="D876" s="193"/>
      <c r="E876" s="187"/>
      <c r="F876" s="187"/>
      <c r="G876" s="187"/>
      <c r="H876" s="187"/>
      <c r="I876" s="187"/>
      <c r="J876" s="187"/>
      <c r="K876" s="187"/>
      <c r="L876" s="187"/>
      <c r="M876" s="447"/>
      <c r="AA876" s="187"/>
      <c r="AB876" s="187"/>
      <c r="AC876" s="187"/>
      <c r="AD876" s="187"/>
      <c r="AE876" s="187"/>
      <c r="AF876" s="187"/>
      <c r="AG876" s="187"/>
      <c r="AH876" s="187"/>
      <c r="AI876" s="187"/>
      <c r="AJ876" s="187"/>
      <c r="AK876" s="187"/>
      <c r="AL876" s="187"/>
      <c r="AM876" s="187"/>
      <c r="AN876" s="187"/>
      <c r="AO876" s="187"/>
      <c r="AP876" s="187"/>
      <c r="AQ876" s="187"/>
      <c r="AR876" s="187"/>
      <c r="AS876" s="187"/>
      <c r="AT876" s="187"/>
      <c r="AU876" s="187"/>
      <c r="AV876" s="187"/>
      <c r="AW876" s="187"/>
      <c r="AX876" s="187"/>
      <c r="AY876" s="187"/>
      <c r="AZ876" s="187"/>
      <c r="BA876" s="187"/>
      <c r="BB876" s="187"/>
      <c r="BC876" s="187"/>
      <c r="BD876" s="187"/>
      <c r="BE876" s="187"/>
      <c r="BF876" s="187"/>
      <c r="BG876" s="187"/>
      <c r="BH876" s="187"/>
      <c r="BI876" s="187"/>
      <c r="BJ876" s="187"/>
      <c r="BK876" s="187"/>
      <c r="BL876" s="187"/>
      <c r="BM876" s="187"/>
      <c r="BN876" s="187"/>
      <c r="BO876" s="187"/>
      <c r="BP876" s="187"/>
      <c r="BQ876" s="187"/>
      <c r="BR876" s="187"/>
      <c r="BS876" s="187"/>
      <c r="BT876" s="187"/>
      <c r="BU876" s="187"/>
      <c r="BV876" s="187"/>
      <c r="BW876" s="187"/>
      <c r="BX876" s="187"/>
      <c r="BY876" s="187"/>
      <c r="BZ876" s="187"/>
      <c r="CA876" s="187"/>
      <c r="CB876" s="187"/>
      <c r="CC876" s="187"/>
      <c r="CD876" s="187"/>
      <c r="CE876" s="187"/>
      <c r="CF876" s="187"/>
      <c r="CG876" s="187"/>
      <c r="CH876" s="187"/>
      <c r="CI876" s="187"/>
      <c r="CJ876" s="187"/>
      <c r="CK876" s="187"/>
      <c r="CL876" s="187"/>
      <c r="CM876" s="187"/>
      <c r="CN876" s="187"/>
      <c r="CO876" s="187"/>
      <c r="CP876" s="187"/>
      <c r="CQ876" s="187"/>
      <c r="CR876" s="187"/>
      <c r="CS876" s="187"/>
      <c r="CT876" s="187"/>
      <c r="CU876" s="187"/>
      <c r="CV876" s="187"/>
      <c r="CW876" s="187"/>
      <c r="CX876" s="187"/>
      <c r="CY876" s="187"/>
      <c r="CZ876" s="187"/>
      <c r="DA876" s="187"/>
      <c r="DB876" s="187"/>
      <c r="DC876" s="187"/>
      <c r="DD876" s="187"/>
      <c r="DE876" s="187"/>
      <c r="DF876" s="187"/>
      <c r="DG876" s="187"/>
      <c r="DH876" s="187"/>
      <c r="DI876" s="187"/>
      <c r="DJ876" s="187"/>
      <c r="DK876" s="187"/>
      <c r="DL876" s="187"/>
      <c r="DM876" s="187"/>
      <c r="DN876" s="187"/>
      <c r="DO876" s="187"/>
      <c r="DP876" s="187"/>
      <c r="DQ876" s="187"/>
      <c r="DR876" s="187"/>
      <c r="DS876" s="187"/>
      <c r="DT876" s="187"/>
      <c r="DU876" s="187"/>
      <c r="DV876" s="187"/>
      <c r="DW876" s="187"/>
      <c r="DX876" s="187"/>
      <c r="DY876" s="187"/>
      <c r="DZ876" s="187"/>
      <c r="EA876" s="187"/>
      <c r="EB876" s="187"/>
      <c r="EC876" s="187"/>
      <c r="ED876" s="187"/>
      <c r="EE876" s="187"/>
      <c r="EF876" s="187"/>
      <c r="EG876" s="187"/>
      <c r="EH876" s="187"/>
      <c r="EI876" s="187"/>
      <c r="EJ876" s="187"/>
      <c r="EK876" s="187"/>
      <c r="EL876" s="187"/>
      <c r="EM876" s="187"/>
      <c r="EN876" s="187"/>
      <c r="EO876" s="187"/>
      <c r="EP876" s="187"/>
      <c r="EQ876" s="187"/>
      <c r="ER876" s="187"/>
      <c r="ES876" s="187"/>
      <c r="ET876" s="187"/>
      <c r="EU876" s="187"/>
      <c r="EV876" s="187"/>
      <c r="EW876" s="187"/>
      <c r="EX876" s="187"/>
      <c r="EY876" s="187"/>
      <c r="EZ876" s="187"/>
      <c r="FA876" s="187"/>
      <c r="FB876" s="187"/>
      <c r="FC876" s="187"/>
      <c r="FD876" s="187"/>
      <c r="FE876" s="187"/>
      <c r="FF876" s="187"/>
      <c r="FG876" s="187"/>
      <c r="FH876" s="187"/>
      <c r="FI876" s="187"/>
      <c r="FJ876" s="187"/>
      <c r="FK876" s="187"/>
      <c r="FL876" s="187"/>
      <c r="FM876" s="187"/>
      <c r="FN876" s="187"/>
      <c r="FO876" s="187"/>
      <c r="FP876" s="187"/>
      <c r="FQ876" s="187"/>
      <c r="FR876" s="187"/>
      <c r="FS876" s="187"/>
      <c r="FT876" s="187"/>
      <c r="FU876" s="187"/>
      <c r="FV876" s="187"/>
      <c r="FW876" s="187"/>
      <c r="FX876" s="187"/>
      <c r="FY876" s="187"/>
      <c r="FZ876" s="187"/>
      <c r="GA876" s="187"/>
      <c r="GB876" s="187"/>
      <c r="GC876" s="187"/>
      <c r="GD876" s="187"/>
      <c r="GE876" s="187"/>
      <c r="GF876" s="187"/>
      <c r="GG876" s="187"/>
      <c r="GH876" s="187"/>
      <c r="GI876" s="187"/>
      <c r="GJ876" s="187"/>
      <c r="GK876" s="187"/>
      <c r="GL876" s="187"/>
      <c r="GM876" s="187"/>
      <c r="GN876" s="187"/>
      <c r="GO876" s="187"/>
      <c r="GP876" s="187"/>
      <c r="GQ876" s="187"/>
      <c r="GR876" s="187"/>
      <c r="GS876" s="187"/>
      <c r="GT876" s="187"/>
      <c r="GU876" s="187"/>
      <c r="GV876" s="187"/>
      <c r="GW876" s="187"/>
      <c r="GX876" s="187"/>
      <c r="GY876" s="187"/>
      <c r="GZ876" s="187"/>
      <c r="HA876" s="187"/>
      <c r="HB876" s="187"/>
      <c r="HC876" s="187"/>
      <c r="HD876" s="187"/>
      <c r="HE876" s="187"/>
      <c r="HF876" s="187"/>
      <c r="HG876" s="187"/>
      <c r="HH876" s="187"/>
      <c r="HI876" s="187"/>
      <c r="HJ876" s="187"/>
      <c r="HK876" s="187"/>
      <c r="HL876" s="187"/>
      <c r="HM876" s="187"/>
      <c r="HN876" s="187"/>
      <c r="HO876" s="187"/>
      <c r="HP876" s="187"/>
      <c r="HQ876" s="187"/>
      <c r="HR876" s="187"/>
      <c r="HS876" s="187"/>
      <c r="HT876" s="187"/>
      <c r="HU876" s="187"/>
      <c r="HV876" s="187"/>
      <c r="HW876" s="187"/>
      <c r="HX876" s="187"/>
      <c r="HY876" s="187"/>
      <c r="HZ876" s="187"/>
      <c r="IA876" s="187"/>
      <c r="IB876" s="187"/>
    </row>
    <row r="877" spans="1:236" ht="13.15" customHeight="1">
      <c r="A877" s="412"/>
      <c r="C877" s="446"/>
      <c r="D877" s="193"/>
      <c r="E877" s="187"/>
      <c r="F877" s="187"/>
      <c r="G877" s="187"/>
      <c r="H877" s="187"/>
      <c r="I877" s="187"/>
      <c r="J877" s="187"/>
      <c r="K877" s="187"/>
      <c r="L877" s="187"/>
      <c r="M877" s="447"/>
      <c r="AA877" s="187"/>
      <c r="AB877" s="187"/>
      <c r="AC877" s="187"/>
      <c r="AD877" s="187"/>
      <c r="AE877" s="187"/>
      <c r="AF877" s="187"/>
      <c r="AG877" s="187"/>
      <c r="AH877" s="187"/>
      <c r="AI877" s="187"/>
      <c r="AJ877" s="187"/>
      <c r="AK877" s="187"/>
      <c r="AL877" s="187"/>
      <c r="AM877" s="187"/>
      <c r="AN877" s="187"/>
      <c r="AO877" s="187"/>
      <c r="AP877" s="187"/>
      <c r="AQ877" s="187"/>
      <c r="AR877" s="187"/>
      <c r="AS877" s="187"/>
      <c r="AT877" s="187"/>
      <c r="AU877" s="187"/>
      <c r="AV877" s="187"/>
      <c r="AW877" s="187"/>
      <c r="AX877" s="187"/>
      <c r="AY877" s="187"/>
      <c r="AZ877" s="187"/>
      <c r="BA877" s="187"/>
      <c r="BB877" s="187"/>
      <c r="BC877" s="187"/>
      <c r="BD877" s="187"/>
      <c r="BE877" s="187"/>
      <c r="BF877" s="187"/>
      <c r="BG877" s="187"/>
      <c r="BH877" s="187"/>
      <c r="BI877" s="187"/>
      <c r="BJ877" s="187"/>
      <c r="BK877" s="187"/>
      <c r="BL877" s="187"/>
      <c r="BM877" s="187"/>
      <c r="BN877" s="187"/>
      <c r="BO877" s="187"/>
      <c r="BP877" s="187"/>
      <c r="BQ877" s="187"/>
      <c r="BR877" s="187"/>
      <c r="BS877" s="187"/>
      <c r="BT877" s="187"/>
      <c r="BU877" s="187"/>
      <c r="BV877" s="187"/>
      <c r="BW877" s="187"/>
      <c r="BX877" s="187"/>
      <c r="BY877" s="187"/>
      <c r="BZ877" s="187"/>
      <c r="CA877" s="187"/>
      <c r="CB877" s="187"/>
      <c r="CC877" s="187"/>
      <c r="CD877" s="187"/>
      <c r="CE877" s="187"/>
      <c r="CF877" s="187"/>
      <c r="CG877" s="187"/>
      <c r="CH877" s="187"/>
      <c r="CI877" s="187"/>
      <c r="CJ877" s="187"/>
      <c r="CK877" s="187"/>
      <c r="CL877" s="187"/>
      <c r="CM877" s="187"/>
      <c r="CN877" s="187"/>
      <c r="CO877" s="187"/>
      <c r="CP877" s="187"/>
      <c r="CQ877" s="187"/>
      <c r="CR877" s="187"/>
      <c r="CS877" s="187"/>
      <c r="CT877" s="187"/>
      <c r="CU877" s="187"/>
      <c r="CV877" s="187"/>
      <c r="CW877" s="187"/>
      <c r="CX877" s="187"/>
      <c r="CY877" s="187"/>
      <c r="CZ877" s="187"/>
      <c r="DA877" s="187"/>
      <c r="DB877" s="187"/>
      <c r="DC877" s="187"/>
      <c r="DD877" s="187"/>
      <c r="DE877" s="187"/>
      <c r="DF877" s="187"/>
      <c r="DG877" s="187"/>
      <c r="DH877" s="187"/>
      <c r="DI877" s="187"/>
      <c r="DJ877" s="187"/>
      <c r="DK877" s="187"/>
      <c r="DL877" s="187"/>
      <c r="DM877" s="187"/>
      <c r="DN877" s="187"/>
      <c r="DO877" s="187"/>
      <c r="DP877" s="187"/>
      <c r="DQ877" s="187"/>
      <c r="DR877" s="187"/>
      <c r="DS877" s="187"/>
      <c r="DT877" s="187"/>
      <c r="DU877" s="187"/>
      <c r="DV877" s="187"/>
      <c r="DW877" s="187"/>
      <c r="DX877" s="187"/>
      <c r="DY877" s="187"/>
      <c r="DZ877" s="187"/>
      <c r="EA877" s="187"/>
      <c r="EB877" s="187"/>
      <c r="EC877" s="187"/>
      <c r="ED877" s="187"/>
      <c r="EE877" s="187"/>
      <c r="EF877" s="187"/>
      <c r="EG877" s="187"/>
      <c r="EH877" s="187"/>
      <c r="EI877" s="187"/>
      <c r="EJ877" s="187"/>
      <c r="EK877" s="187"/>
      <c r="EL877" s="187"/>
      <c r="EM877" s="187"/>
      <c r="EN877" s="187"/>
      <c r="EO877" s="187"/>
      <c r="EP877" s="187"/>
      <c r="EQ877" s="187"/>
      <c r="ER877" s="187"/>
      <c r="ES877" s="187"/>
      <c r="ET877" s="187"/>
      <c r="EU877" s="187"/>
      <c r="EV877" s="187"/>
      <c r="EW877" s="187"/>
      <c r="EX877" s="187"/>
      <c r="EY877" s="187"/>
      <c r="EZ877" s="187"/>
      <c r="FA877" s="187"/>
      <c r="FB877" s="187"/>
      <c r="FC877" s="187"/>
      <c r="FD877" s="187"/>
      <c r="FE877" s="187"/>
      <c r="FF877" s="187"/>
      <c r="FG877" s="187"/>
      <c r="FH877" s="187"/>
      <c r="FI877" s="187"/>
      <c r="FJ877" s="187"/>
      <c r="FK877" s="187"/>
      <c r="FL877" s="187"/>
      <c r="FM877" s="187"/>
      <c r="FN877" s="187"/>
      <c r="FO877" s="187"/>
      <c r="FP877" s="187"/>
      <c r="FQ877" s="187"/>
      <c r="FR877" s="187"/>
      <c r="FS877" s="187"/>
      <c r="FT877" s="187"/>
      <c r="FU877" s="187"/>
      <c r="FV877" s="187"/>
      <c r="FW877" s="187"/>
      <c r="FX877" s="187"/>
      <c r="FY877" s="187"/>
      <c r="FZ877" s="187"/>
      <c r="GA877" s="187"/>
      <c r="GB877" s="187"/>
      <c r="GC877" s="187"/>
      <c r="GD877" s="187"/>
      <c r="GE877" s="187"/>
      <c r="GF877" s="187"/>
      <c r="GG877" s="187"/>
      <c r="GH877" s="187"/>
      <c r="GI877" s="187"/>
      <c r="GJ877" s="187"/>
      <c r="GK877" s="187"/>
      <c r="GL877" s="187"/>
      <c r="GM877" s="187"/>
      <c r="GN877" s="187"/>
      <c r="GO877" s="187"/>
      <c r="GP877" s="187"/>
      <c r="GQ877" s="187"/>
      <c r="GR877" s="187"/>
      <c r="GS877" s="187"/>
      <c r="GT877" s="187"/>
      <c r="GU877" s="187"/>
      <c r="GV877" s="187"/>
      <c r="GW877" s="187"/>
      <c r="GX877" s="187"/>
      <c r="GY877" s="187"/>
      <c r="GZ877" s="187"/>
      <c r="HA877" s="187"/>
      <c r="HB877" s="187"/>
      <c r="HC877" s="187"/>
      <c r="HD877" s="187"/>
      <c r="HE877" s="187"/>
      <c r="HF877" s="187"/>
      <c r="HG877" s="187"/>
      <c r="HH877" s="187"/>
      <c r="HI877" s="187"/>
      <c r="HJ877" s="187"/>
      <c r="HK877" s="187"/>
      <c r="HL877" s="187"/>
      <c r="HM877" s="187"/>
      <c r="HN877" s="187"/>
      <c r="HO877" s="187"/>
      <c r="HP877" s="187"/>
      <c r="HQ877" s="187"/>
      <c r="HR877" s="187"/>
      <c r="HS877" s="187"/>
      <c r="HT877" s="187"/>
      <c r="HU877" s="187"/>
      <c r="HV877" s="187"/>
      <c r="HW877" s="187"/>
      <c r="HX877" s="187"/>
      <c r="HY877" s="187"/>
      <c r="HZ877" s="187"/>
      <c r="IA877" s="187"/>
      <c r="IB877" s="187"/>
    </row>
    <row r="878" spans="1:236" ht="13.15" customHeight="1">
      <c r="A878" s="412"/>
      <c r="C878" s="446"/>
      <c r="D878" s="193"/>
      <c r="E878" s="187"/>
      <c r="F878" s="187"/>
      <c r="G878" s="187"/>
      <c r="H878" s="187"/>
      <c r="I878" s="187"/>
      <c r="J878" s="187"/>
      <c r="K878" s="187"/>
      <c r="L878" s="187"/>
      <c r="M878" s="447"/>
      <c r="AA878" s="187"/>
      <c r="AB878" s="187"/>
      <c r="AC878" s="187"/>
      <c r="AD878" s="187"/>
      <c r="AE878" s="187"/>
      <c r="AF878" s="187"/>
      <c r="AG878" s="187"/>
      <c r="AH878" s="187"/>
      <c r="AI878" s="187"/>
      <c r="AJ878" s="187"/>
      <c r="AK878" s="187"/>
      <c r="AL878" s="187"/>
      <c r="AM878" s="187"/>
      <c r="AN878" s="187"/>
      <c r="AO878" s="187"/>
      <c r="AP878" s="187"/>
      <c r="AQ878" s="187"/>
      <c r="AR878" s="187"/>
      <c r="AS878" s="187"/>
      <c r="AT878" s="187"/>
      <c r="AU878" s="187"/>
      <c r="AV878" s="187"/>
      <c r="AW878" s="187"/>
      <c r="AX878" s="187"/>
      <c r="AY878" s="187"/>
      <c r="AZ878" s="187"/>
      <c r="BA878" s="187"/>
      <c r="BB878" s="187"/>
      <c r="BC878" s="187"/>
      <c r="BD878" s="187"/>
      <c r="BE878" s="187"/>
      <c r="BF878" s="187"/>
      <c r="BG878" s="187"/>
      <c r="BH878" s="187"/>
      <c r="BI878" s="187"/>
      <c r="BJ878" s="187"/>
      <c r="BK878" s="187"/>
      <c r="BL878" s="187"/>
      <c r="BM878" s="187"/>
      <c r="BN878" s="187"/>
      <c r="BO878" s="187"/>
      <c r="BP878" s="187"/>
      <c r="BQ878" s="187"/>
      <c r="BR878" s="187"/>
      <c r="BS878" s="187"/>
      <c r="BT878" s="187"/>
      <c r="BU878" s="187"/>
      <c r="BV878" s="187"/>
      <c r="BW878" s="187"/>
      <c r="BX878" s="187"/>
      <c r="BY878" s="187"/>
      <c r="BZ878" s="187"/>
      <c r="CA878" s="187"/>
      <c r="CB878" s="187"/>
      <c r="CC878" s="187"/>
      <c r="CD878" s="187"/>
      <c r="CE878" s="187"/>
      <c r="CF878" s="187"/>
      <c r="CG878" s="187"/>
      <c r="CH878" s="187"/>
      <c r="CI878" s="187"/>
      <c r="CJ878" s="187"/>
      <c r="CK878" s="187"/>
      <c r="CL878" s="187"/>
      <c r="CM878" s="187"/>
      <c r="CN878" s="187"/>
      <c r="CO878" s="187"/>
      <c r="CP878" s="187"/>
      <c r="CQ878" s="187"/>
      <c r="CR878" s="187"/>
      <c r="CS878" s="187"/>
      <c r="CT878" s="187"/>
      <c r="CU878" s="187"/>
      <c r="CV878" s="187"/>
      <c r="CW878" s="187"/>
      <c r="CX878" s="187"/>
      <c r="CY878" s="187"/>
      <c r="CZ878" s="187"/>
      <c r="DA878" s="187"/>
      <c r="DB878" s="187"/>
      <c r="DC878" s="187"/>
      <c r="DD878" s="187"/>
      <c r="DE878" s="187"/>
      <c r="DF878" s="187"/>
      <c r="DG878" s="187"/>
      <c r="DH878" s="187"/>
      <c r="DI878" s="187"/>
      <c r="DJ878" s="187"/>
      <c r="DK878" s="187"/>
      <c r="DL878" s="187"/>
      <c r="DM878" s="187"/>
      <c r="DN878" s="187"/>
      <c r="DO878" s="187"/>
      <c r="DP878" s="187"/>
      <c r="DQ878" s="187"/>
      <c r="DR878" s="187"/>
      <c r="DS878" s="187"/>
      <c r="DT878" s="187"/>
      <c r="DU878" s="187"/>
      <c r="DV878" s="187"/>
      <c r="DW878" s="187"/>
      <c r="DX878" s="187"/>
      <c r="DY878" s="187"/>
      <c r="DZ878" s="187"/>
      <c r="EA878" s="187"/>
      <c r="EB878" s="187"/>
      <c r="EC878" s="187"/>
      <c r="ED878" s="187"/>
      <c r="EE878" s="187"/>
      <c r="EF878" s="187"/>
      <c r="EG878" s="187"/>
      <c r="EH878" s="187"/>
      <c r="EI878" s="187"/>
      <c r="EJ878" s="187"/>
      <c r="EK878" s="187"/>
      <c r="EL878" s="187"/>
      <c r="EM878" s="187"/>
      <c r="EN878" s="187"/>
      <c r="EO878" s="187"/>
      <c r="EP878" s="187"/>
      <c r="EQ878" s="187"/>
      <c r="ER878" s="187"/>
      <c r="ES878" s="187"/>
      <c r="ET878" s="187"/>
      <c r="EU878" s="187"/>
      <c r="EV878" s="187"/>
      <c r="EW878" s="187"/>
      <c r="EX878" s="187"/>
      <c r="EY878" s="187"/>
      <c r="EZ878" s="187"/>
      <c r="FA878" s="187"/>
      <c r="FB878" s="187"/>
      <c r="FC878" s="187"/>
      <c r="FD878" s="187"/>
      <c r="FE878" s="187"/>
      <c r="FF878" s="187"/>
      <c r="FG878" s="187"/>
      <c r="FH878" s="187"/>
      <c r="FI878" s="187"/>
      <c r="FJ878" s="187"/>
      <c r="FK878" s="187"/>
      <c r="FL878" s="187"/>
      <c r="FM878" s="187"/>
      <c r="FN878" s="187"/>
      <c r="FO878" s="187"/>
      <c r="FP878" s="187"/>
      <c r="FQ878" s="187"/>
      <c r="FR878" s="187"/>
      <c r="FS878" s="187"/>
      <c r="FT878" s="187"/>
      <c r="FU878" s="187"/>
      <c r="FV878" s="187"/>
      <c r="FW878" s="187"/>
      <c r="FX878" s="187"/>
      <c r="FY878" s="187"/>
      <c r="FZ878" s="187"/>
      <c r="GA878" s="187"/>
      <c r="GB878" s="187"/>
      <c r="GC878" s="187"/>
      <c r="GD878" s="187"/>
      <c r="GE878" s="187"/>
      <c r="GF878" s="187"/>
      <c r="GG878" s="187"/>
      <c r="GH878" s="187"/>
      <c r="GI878" s="187"/>
      <c r="GJ878" s="187"/>
      <c r="GK878" s="187"/>
      <c r="GL878" s="187"/>
      <c r="GM878" s="187"/>
      <c r="GN878" s="187"/>
      <c r="GO878" s="187"/>
      <c r="GP878" s="187"/>
      <c r="GQ878" s="187"/>
      <c r="GR878" s="187"/>
      <c r="GS878" s="187"/>
      <c r="GT878" s="187"/>
      <c r="GU878" s="187"/>
      <c r="GV878" s="187"/>
      <c r="GW878" s="187"/>
      <c r="GX878" s="187"/>
      <c r="GY878" s="187"/>
      <c r="GZ878" s="187"/>
      <c r="HA878" s="187"/>
      <c r="HB878" s="187"/>
      <c r="HC878" s="187"/>
      <c r="HD878" s="187"/>
      <c r="HE878" s="187"/>
      <c r="HF878" s="187"/>
      <c r="HG878" s="187"/>
      <c r="HH878" s="187"/>
      <c r="HI878" s="187"/>
      <c r="HJ878" s="187"/>
      <c r="HK878" s="187"/>
      <c r="HL878" s="187"/>
      <c r="HM878" s="187"/>
      <c r="HN878" s="187"/>
      <c r="HO878" s="187"/>
      <c r="HP878" s="187"/>
      <c r="HQ878" s="187"/>
      <c r="HR878" s="187"/>
      <c r="HS878" s="187"/>
      <c r="HT878" s="187"/>
      <c r="HU878" s="187"/>
      <c r="HV878" s="187"/>
      <c r="HW878" s="187"/>
      <c r="HX878" s="187"/>
      <c r="HY878" s="187"/>
      <c r="HZ878" s="187"/>
      <c r="IA878" s="187"/>
      <c r="IB878" s="187"/>
    </row>
    <row r="879" spans="1:236" ht="13.15" customHeight="1">
      <c r="A879" s="412"/>
      <c r="C879" s="446"/>
      <c r="D879" s="193"/>
      <c r="E879" s="187"/>
      <c r="F879" s="187"/>
      <c r="G879" s="187"/>
      <c r="H879" s="187"/>
      <c r="I879" s="187"/>
      <c r="J879" s="187"/>
      <c r="K879" s="187"/>
      <c r="L879" s="187"/>
      <c r="M879" s="447"/>
      <c r="AA879" s="187"/>
      <c r="AB879" s="187"/>
      <c r="AC879" s="187"/>
      <c r="AD879" s="187"/>
      <c r="AE879" s="187"/>
      <c r="AF879" s="187"/>
      <c r="AG879" s="187"/>
      <c r="AH879" s="187"/>
      <c r="AI879" s="187"/>
      <c r="AJ879" s="187"/>
      <c r="AK879" s="187"/>
      <c r="AL879" s="187"/>
      <c r="AM879" s="187"/>
      <c r="AN879" s="187"/>
      <c r="AO879" s="187"/>
      <c r="AP879" s="187"/>
      <c r="AQ879" s="187"/>
      <c r="AR879" s="187"/>
      <c r="AS879" s="187"/>
      <c r="AT879" s="187"/>
      <c r="AU879" s="187"/>
      <c r="AV879" s="187"/>
      <c r="AW879" s="187"/>
      <c r="AX879" s="187"/>
      <c r="AY879" s="187"/>
      <c r="AZ879" s="187"/>
      <c r="BA879" s="187"/>
      <c r="BB879" s="187"/>
      <c r="BC879" s="187"/>
      <c r="BD879" s="187"/>
      <c r="BE879" s="187"/>
      <c r="BF879" s="187"/>
      <c r="BG879" s="187"/>
      <c r="BH879" s="187"/>
      <c r="BI879" s="187"/>
      <c r="BJ879" s="187"/>
      <c r="BK879" s="187"/>
      <c r="BL879" s="187"/>
      <c r="BM879" s="187"/>
      <c r="BN879" s="187"/>
      <c r="BO879" s="187"/>
      <c r="BP879" s="187"/>
      <c r="BQ879" s="187"/>
      <c r="BR879" s="187"/>
      <c r="BS879" s="187"/>
      <c r="BT879" s="187"/>
      <c r="BU879" s="187"/>
      <c r="BV879" s="187"/>
      <c r="BW879" s="187"/>
      <c r="BX879" s="187"/>
      <c r="BY879" s="187"/>
      <c r="BZ879" s="187"/>
      <c r="CA879" s="187"/>
      <c r="CB879" s="187"/>
      <c r="CC879" s="187"/>
      <c r="CD879" s="187"/>
      <c r="CE879" s="187"/>
      <c r="CF879" s="187"/>
      <c r="CG879" s="187"/>
      <c r="CH879" s="187"/>
      <c r="CI879" s="187"/>
      <c r="CJ879" s="187"/>
      <c r="CK879" s="187"/>
      <c r="CL879" s="187"/>
      <c r="CM879" s="187"/>
      <c r="CN879" s="187"/>
      <c r="CO879" s="187"/>
      <c r="CP879" s="187"/>
      <c r="CQ879" s="187"/>
      <c r="CR879" s="187"/>
      <c r="CS879" s="187"/>
      <c r="CT879" s="187"/>
      <c r="CU879" s="187"/>
      <c r="CV879" s="187"/>
      <c r="CW879" s="187"/>
      <c r="CX879" s="187"/>
      <c r="CY879" s="187"/>
      <c r="CZ879" s="187"/>
      <c r="DA879" s="187"/>
      <c r="DB879" s="187"/>
      <c r="DC879" s="187"/>
      <c r="DD879" s="187"/>
      <c r="DE879" s="187"/>
      <c r="DF879" s="187"/>
      <c r="DG879" s="187"/>
      <c r="DH879" s="187"/>
      <c r="DI879" s="187"/>
      <c r="DJ879" s="187"/>
      <c r="DK879" s="187"/>
      <c r="DL879" s="187"/>
      <c r="DM879" s="187"/>
      <c r="DN879" s="187"/>
      <c r="DO879" s="187"/>
      <c r="DP879" s="187"/>
      <c r="DQ879" s="187"/>
      <c r="DR879" s="187"/>
      <c r="DS879" s="187"/>
      <c r="DT879" s="187"/>
      <c r="DU879" s="187"/>
      <c r="DV879" s="187"/>
      <c r="DW879" s="187"/>
      <c r="DX879" s="187"/>
      <c r="DY879" s="187"/>
      <c r="DZ879" s="187"/>
      <c r="EA879" s="187"/>
      <c r="EB879" s="187"/>
      <c r="EC879" s="187"/>
      <c r="ED879" s="187"/>
      <c r="EE879" s="187"/>
      <c r="EF879" s="187"/>
      <c r="EG879" s="187"/>
      <c r="EH879" s="187"/>
      <c r="EI879" s="187"/>
      <c r="EJ879" s="187"/>
      <c r="EK879" s="187"/>
      <c r="EL879" s="187"/>
      <c r="EM879" s="187"/>
      <c r="EN879" s="187"/>
      <c r="EO879" s="187"/>
      <c r="EP879" s="187"/>
      <c r="EQ879" s="187"/>
      <c r="ER879" s="187"/>
      <c r="ES879" s="187"/>
      <c r="ET879" s="187"/>
      <c r="EU879" s="187"/>
      <c r="EV879" s="187"/>
      <c r="EW879" s="187"/>
      <c r="EX879" s="187"/>
      <c r="EY879" s="187"/>
      <c r="EZ879" s="187"/>
      <c r="FA879" s="187"/>
      <c r="FB879" s="187"/>
      <c r="FC879" s="187"/>
      <c r="FD879" s="187"/>
      <c r="FE879" s="187"/>
      <c r="FF879" s="187"/>
      <c r="FG879" s="187"/>
      <c r="FH879" s="187"/>
      <c r="FI879" s="187"/>
      <c r="FJ879" s="187"/>
      <c r="FK879" s="187"/>
      <c r="FL879" s="187"/>
      <c r="FM879" s="187"/>
      <c r="FN879" s="187"/>
      <c r="FO879" s="187"/>
      <c r="FP879" s="187"/>
      <c r="FQ879" s="187"/>
      <c r="FR879" s="187"/>
      <c r="FS879" s="187"/>
      <c r="FT879" s="187"/>
      <c r="FU879" s="187"/>
      <c r="FV879" s="187"/>
      <c r="FW879" s="187"/>
      <c r="FX879" s="187"/>
      <c r="FY879" s="187"/>
      <c r="FZ879" s="187"/>
      <c r="GA879" s="187"/>
      <c r="GB879" s="187"/>
      <c r="GC879" s="187"/>
      <c r="GD879" s="187"/>
      <c r="GE879" s="187"/>
      <c r="GF879" s="187"/>
      <c r="GG879" s="187"/>
      <c r="GH879" s="187"/>
      <c r="GI879" s="187"/>
      <c r="GJ879" s="187"/>
      <c r="GK879" s="187"/>
      <c r="GL879" s="187"/>
      <c r="GM879" s="187"/>
      <c r="GN879" s="187"/>
      <c r="GO879" s="187"/>
      <c r="GP879" s="187"/>
      <c r="GQ879" s="187"/>
      <c r="GR879" s="187"/>
      <c r="GS879" s="187"/>
      <c r="GT879" s="187"/>
      <c r="GU879" s="187"/>
      <c r="GV879" s="187"/>
      <c r="GW879" s="187"/>
      <c r="GX879" s="187"/>
      <c r="GY879" s="187"/>
      <c r="GZ879" s="187"/>
      <c r="HA879" s="187"/>
      <c r="HB879" s="187"/>
      <c r="HC879" s="187"/>
      <c r="HD879" s="187"/>
      <c r="HE879" s="187"/>
      <c r="HF879" s="187"/>
      <c r="HG879" s="187"/>
      <c r="HH879" s="187"/>
      <c r="HI879" s="187"/>
      <c r="HJ879" s="187"/>
      <c r="HK879" s="187"/>
      <c r="HL879" s="187"/>
      <c r="HM879" s="187"/>
      <c r="HN879" s="187"/>
      <c r="HO879" s="187"/>
      <c r="HP879" s="187"/>
      <c r="HQ879" s="187"/>
      <c r="HR879" s="187"/>
      <c r="HS879" s="187"/>
      <c r="HT879" s="187"/>
      <c r="HU879" s="187"/>
      <c r="HV879" s="187"/>
      <c r="HW879" s="187"/>
      <c r="HX879" s="187"/>
      <c r="HY879" s="187"/>
      <c r="HZ879" s="187"/>
      <c r="IA879" s="187"/>
      <c r="IB879" s="187"/>
    </row>
    <row r="880" spans="1:236" ht="13.15" customHeight="1">
      <c r="A880" s="412"/>
      <c r="C880" s="446"/>
      <c r="D880" s="193"/>
      <c r="E880" s="187"/>
      <c r="F880" s="187"/>
      <c r="G880" s="187"/>
      <c r="H880" s="187"/>
      <c r="I880" s="187"/>
      <c r="J880" s="187"/>
      <c r="K880" s="187"/>
      <c r="L880" s="187"/>
      <c r="M880" s="447"/>
      <c r="AA880" s="187"/>
      <c r="AB880" s="187"/>
      <c r="AC880" s="187"/>
      <c r="AD880" s="187"/>
      <c r="AE880" s="187"/>
      <c r="AF880" s="187"/>
      <c r="AG880" s="187"/>
      <c r="AH880" s="187"/>
      <c r="AI880" s="187"/>
      <c r="AJ880" s="187"/>
      <c r="AK880" s="187"/>
      <c r="AL880" s="187"/>
      <c r="AM880" s="187"/>
      <c r="AN880" s="187"/>
      <c r="AO880" s="187"/>
      <c r="AP880" s="187"/>
      <c r="AQ880" s="187"/>
      <c r="AR880" s="187"/>
      <c r="AS880" s="187"/>
      <c r="AT880" s="187"/>
      <c r="AU880" s="187"/>
      <c r="AV880" s="187"/>
      <c r="AW880" s="187"/>
      <c r="AX880" s="187"/>
      <c r="AY880" s="187"/>
      <c r="AZ880" s="187"/>
      <c r="BA880" s="187"/>
      <c r="BB880" s="187"/>
      <c r="BC880" s="187"/>
      <c r="BD880" s="187"/>
      <c r="BE880" s="187"/>
      <c r="BF880" s="187"/>
      <c r="BG880" s="187"/>
      <c r="BH880" s="187"/>
      <c r="BI880" s="187"/>
      <c r="BJ880" s="187"/>
      <c r="BK880" s="187"/>
      <c r="BL880" s="187"/>
      <c r="BM880" s="187"/>
      <c r="BN880" s="187"/>
      <c r="BO880" s="187"/>
      <c r="BP880" s="187"/>
      <c r="BQ880" s="187"/>
      <c r="BR880" s="187"/>
      <c r="BS880" s="187"/>
      <c r="BT880" s="187"/>
      <c r="BU880" s="187"/>
      <c r="BV880" s="187"/>
      <c r="BW880" s="187"/>
      <c r="BX880" s="187"/>
      <c r="BY880" s="187"/>
      <c r="BZ880" s="187"/>
      <c r="CA880" s="187"/>
      <c r="CB880" s="187"/>
      <c r="CC880" s="187"/>
      <c r="CD880" s="187"/>
      <c r="CE880" s="187"/>
      <c r="CF880" s="187"/>
      <c r="CG880" s="187"/>
      <c r="CH880" s="187"/>
      <c r="CI880" s="187"/>
      <c r="CJ880" s="187"/>
      <c r="CK880" s="187"/>
      <c r="CL880" s="187"/>
      <c r="CM880" s="187"/>
      <c r="CN880" s="187"/>
      <c r="CO880" s="187"/>
      <c r="CP880" s="187"/>
      <c r="CQ880" s="187"/>
      <c r="CR880" s="187"/>
      <c r="CS880" s="187"/>
      <c r="CT880" s="187"/>
      <c r="CU880" s="187"/>
      <c r="CV880" s="187"/>
      <c r="CW880" s="187"/>
      <c r="CX880" s="187"/>
      <c r="CY880" s="187"/>
      <c r="CZ880" s="187"/>
      <c r="DA880" s="187"/>
      <c r="DB880" s="187"/>
      <c r="DC880" s="187"/>
      <c r="DD880" s="187"/>
      <c r="DE880" s="187"/>
      <c r="DF880" s="187"/>
      <c r="DG880" s="187"/>
      <c r="DH880" s="187"/>
      <c r="DI880" s="187"/>
      <c r="DJ880" s="187"/>
      <c r="DK880" s="187"/>
      <c r="DL880" s="187"/>
      <c r="DM880" s="187"/>
      <c r="DN880" s="187"/>
      <c r="DO880" s="187"/>
      <c r="DP880" s="187"/>
      <c r="DQ880" s="187"/>
      <c r="DR880" s="187"/>
      <c r="DS880" s="187"/>
      <c r="DT880" s="187"/>
      <c r="DU880" s="187"/>
      <c r="DV880" s="187"/>
      <c r="DW880" s="187"/>
      <c r="DX880" s="187"/>
      <c r="DY880" s="187"/>
      <c r="DZ880" s="187"/>
      <c r="EA880" s="187"/>
      <c r="EB880" s="187"/>
      <c r="EC880" s="187"/>
      <c r="ED880" s="187"/>
      <c r="EE880" s="187"/>
      <c r="EF880" s="187"/>
      <c r="EG880" s="187"/>
      <c r="EH880" s="187"/>
      <c r="EI880" s="187"/>
      <c r="EJ880" s="187"/>
      <c r="EK880" s="187"/>
      <c r="EL880" s="187"/>
      <c r="EM880" s="187"/>
      <c r="EN880" s="187"/>
      <c r="EO880" s="187"/>
      <c r="EP880" s="187"/>
      <c r="EQ880" s="187"/>
      <c r="ER880" s="187"/>
      <c r="ES880" s="187"/>
      <c r="ET880" s="187"/>
      <c r="EU880" s="187"/>
      <c r="EV880" s="187"/>
      <c r="EW880" s="187"/>
      <c r="EX880" s="187"/>
      <c r="EY880" s="187"/>
      <c r="EZ880" s="187"/>
      <c r="FA880" s="187"/>
      <c r="FB880" s="187"/>
      <c r="FC880" s="187"/>
      <c r="FD880" s="187"/>
      <c r="FE880" s="187"/>
      <c r="FF880" s="187"/>
      <c r="FG880" s="187"/>
      <c r="FH880" s="187"/>
      <c r="FI880" s="187"/>
      <c r="FJ880" s="187"/>
      <c r="FK880" s="187"/>
      <c r="FL880" s="187"/>
      <c r="FM880" s="187"/>
      <c r="FN880" s="187"/>
      <c r="FO880" s="187"/>
      <c r="FP880" s="187"/>
      <c r="FQ880" s="187"/>
      <c r="FR880" s="187"/>
      <c r="FS880" s="187"/>
      <c r="FT880" s="187"/>
      <c r="FU880" s="187"/>
      <c r="FV880" s="187"/>
      <c r="FW880" s="187"/>
      <c r="FX880" s="187"/>
      <c r="FY880" s="187"/>
      <c r="FZ880" s="187"/>
      <c r="GA880" s="187"/>
      <c r="GB880" s="187"/>
      <c r="GC880" s="187"/>
      <c r="GD880" s="187"/>
      <c r="GE880" s="187"/>
      <c r="GF880" s="187"/>
      <c r="GG880" s="187"/>
      <c r="GH880" s="187"/>
      <c r="GI880" s="187"/>
      <c r="GJ880" s="187"/>
      <c r="GK880" s="187"/>
      <c r="GL880" s="187"/>
      <c r="GM880" s="187"/>
      <c r="GN880" s="187"/>
      <c r="GO880" s="187"/>
      <c r="GP880" s="187"/>
      <c r="GQ880" s="187"/>
      <c r="GR880" s="187"/>
      <c r="GS880" s="187"/>
      <c r="GT880" s="187"/>
      <c r="GU880" s="187"/>
      <c r="GV880" s="187"/>
      <c r="GW880" s="187"/>
      <c r="GX880" s="187"/>
      <c r="GY880" s="187"/>
      <c r="GZ880" s="187"/>
      <c r="HA880" s="187"/>
      <c r="HB880" s="187"/>
      <c r="HC880" s="187"/>
      <c r="HD880" s="187"/>
      <c r="HE880" s="187"/>
      <c r="HF880" s="187"/>
      <c r="HG880" s="187"/>
      <c r="HH880" s="187"/>
      <c r="HI880" s="187"/>
      <c r="HJ880" s="187"/>
      <c r="HK880" s="187"/>
      <c r="HL880" s="187"/>
      <c r="HM880" s="187"/>
      <c r="HN880" s="187"/>
      <c r="HO880" s="187"/>
      <c r="HP880" s="187"/>
      <c r="HQ880" s="187"/>
      <c r="HR880" s="187"/>
      <c r="HS880" s="187"/>
      <c r="HT880" s="187"/>
      <c r="HU880" s="187"/>
      <c r="HV880" s="187"/>
      <c r="HW880" s="187"/>
      <c r="HX880" s="187"/>
      <c r="HY880" s="187"/>
      <c r="HZ880" s="187"/>
      <c r="IA880" s="187"/>
      <c r="IB880" s="187"/>
    </row>
    <row r="881" spans="1:236" ht="13.15" customHeight="1">
      <c r="A881" s="412"/>
      <c r="C881" s="446"/>
      <c r="D881" s="193"/>
      <c r="E881" s="187"/>
      <c r="F881" s="187"/>
      <c r="G881" s="187"/>
      <c r="H881" s="187"/>
      <c r="I881" s="187"/>
      <c r="J881" s="187"/>
      <c r="K881" s="187"/>
      <c r="L881" s="187"/>
      <c r="M881" s="447"/>
      <c r="AA881" s="187"/>
      <c r="AB881" s="187"/>
      <c r="AC881" s="187"/>
      <c r="AD881" s="187"/>
      <c r="AE881" s="187"/>
      <c r="AF881" s="187"/>
      <c r="AG881" s="187"/>
      <c r="AH881" s="187"/>
      <c r="AI881" s="187"/>
      <c r="AJ881" s="187"/>
      <c r="AK881" s="187"/>
      <c r="AL881" s="187"/>
      <c r="AM881" s="187"/>
      <c r="AN881" s="187"/>
      <c r="AO881" s="187"/>
      <c r="AP881" s="187"/>
      <c r="AQ881" s="187"/>
      <c r="AR881" s="187"/>
      <c r="AS881" s="187"/>
      <c r="AT881" s="187"/>
      <c r="AU881" s="187"/>
      <c r="AV881" s="187"/>
      <c r="AW881" s="187"/>
      <c r="AX881" s="187"/>
      <c r="AY881" s="187"/>
      <c r="AZ881" s="187"/>
      <c r="BA881" s="187"/>
      <c r="BB881" s="187"/>
      <c r="BC881" s="187"/>
      <c r="BD881" s="187"/>
      <c r="BE881" s="187"/>
      <c r="BF881" s="187"/>
      <c r="BG881" s="187"/>
      <c r="BH881" s="187"/>
      <c r="BI881" s="187"/>
      <c r="BJ881" s="187"/>
      <c r="BK881" s="187"/>
      <c r="BL881" s="187"/>
      <c r="BM881" s="187"/>
      <c r="BN881" s="187"/>
      <c r="BO881" s="187"/>
      <c r="BP881" s="187"/>
      <c r="BQ881" s="187"/>
      <c r="BR881" s="187"/>
      <c r="BS881" s="187"/>
      <c r="BT881" s="187"/>
      <c r="BU881" s="187"/>
      <c r="BV881" s="187"/>
      <c r="BW881" s="187"/>
      <c r="BX881" s="187"/>
      <c r="BY881" s="187"/>
      <c r="BZ881" s="187"/>
      <c r="CA881" s="187"/>
      <c r="CB881" s="187"/>
      <c r="CC881" s="187"/>
      <c r="CD881" s="187"/>
      <c r="CE881" s="187"/>
      <c r="CF881" s="187"/>
      <c r="CG881" s="187"/>
      <c r="CH881" s="187"/>
      <c r="CI881" s="187"/>
      <c r="CJ881" s="187"/>
      <c r="CK881" s="187"/>
      <c r="CL881" s="187"/>
      <c r="CM881" s="187"/>
      <c r="CN881" s="187"/>
      <c r="CO881" s="187"/>
      <c r="CP881" s="187"/>
      <c r="CQ881" s="187"/>
      <c r="CR881" s="187"/>
      <c r="CS881" s="187"/>
      <c r="CT881" s="187"/>
      <c r="CU881" s="187"/>
      <c r="CV881" s="187"/>
      <c r="CW881" s="187"/>
      <c r="CX881" s="187"/>
      <c r="CY881" s="187"/>
      <c r="CZ881" s="187"/>
      <c r="DA881" s="187"/>
      <c r="DB881" s="187"/>
      <c r="DC881" s="187"/>
      <c r="DD881" s="187"/>
      <c r="DE881" s="187"/>
      <c r="DF881" s="187"/>
      <c r="DG881" s="187"/>
      <c r="DH881" s="187"/>
      <c r="DI881" s="187"/>
      <c r="DJ881" s="187"/>
      <c r="DK881" s="187"/>
      <c r="DL881" s="187"/>
      <c r="DM881" s="187"/>
      <c r="DN881" s="187"/>
      <c r="DO881" s="187"/>
      <c r="DP881" s="187"/>
      <c r="DQ881" s="187"/>
      <c r="DR881" s="187"/>
      <c r="DS881" s="187"/>
      <c r="DT881" s="187"/>
      <c r="DU881" s="187"/>
      <c r="DV881" s="187"/>
      <c r="DW881" s="187"/>
      <c r="DX881" s="187"/>
      <c r="DY881" s="187"/>
      <c r="DZ881" s="187"/>
      <c r="EA881" s="187"/>
      <c r="EB881" s="187"/>
      <c r="EC881" s="187"/>
      <c r="ED881" s="187"/>
      <c r="EE881" s="187"/>
      <c r="EF881" s="187"/>
      <c r="EG881" s="187"/>
      <c r="EH881" s="187"/>
      <c r="EI881" s="187"/>
      <c r="EJ881" s="187"/>
      <c r="EK881" s="187"/>
      <c r="EL881" s="187"/>
      <c r="EM881" s="187"/>
      <c r="EN881" s="187"/>
      <c r="EO881" s="187"/>
      <c r="EP881" s="187"/>
      <c r="EQ881" s="187"/>
      <c r="ER881" s="187"/>
      <c r="ES881" s="187"/>
      <c r="ET881" s="187"/>
      <c r="EU881" s="187"/>
      <c r="EV881" s="187"/>
      <c r="EW881" s="187"/>
      <c r="EX881" s="187"/>
      <c r="EY881" s="187"/>
      <c r="EZ881" s="187"/>
      <c r="FA881" s="187"/>
      <c r="FB881" s="187"/>
      <c r="FC881" s="187"/>
      <c r="FD881" s="187"/>
      <c r="FE881" s="187"/>
      <c r="FF881" s="187"/>
      <c r="FG881" s="187"/>
      <c r="FH881" s="187"/>
      <c r="FI881" s="187"/>
      <c r="FJ881" s="187"/>
      <c r="FK881" s="187"/>
      <c r="FL881" s="187"/>
      <c r="FM881" s="187"/>
      <c r="FN881" s="187"/>
      <c r="FO881" s="187"/>
      <c r="FP881" s="187"/>
      <c r="FQ881" s="187"/>
      <c r="FR881" s="187"/>
      <c r="FS881" s="187"/>
      <c r="FT881" s="187"/>
      <c r="FU881" s="187"/>
      <c r="FV881" s="187"/>
      <c r="FW881" s="187"/>
      <c r="FX881" s="187"/>
      <c r="FY881" s="187"/>
      <c r="FZ881" s="187"/>
      <c r="GA881" s="187"/>
      <c r="GB881" s="187"/>
      <c r="GC881" s="187"/>
      <c r="GD881" s="187"/>
      <c r="GE881" s="187"/>
      <c r="GF881" s="187"/>
      <c r="GG881" s="187"/>
      <c r="GH881" s="187"/>
      <c r="GI881" s="187"/>
      <c r="GJ881" s="187"/>
      <c r="GK881" s="187"/>
      <c r="GL881" s="187"/>
      <c r="GM881" s="187"/>
      <c r="GN881" s="187"/>
      <c r="GO881" s="187"/>
      <c r="GP881" s="187"/>
      <c r="GQ881" s="187"/>
      <c r="GR881" s="187"/>
      <c r="GS881" s="187"/>
      <c r="GT881" s="187"/>
      <c r="GU881" s="187"/>
      <c r="GV881" s="187"/>
      <c r="GW881" s="187"/>
      <c r="GX881" s="187"/>
      <c r="GY881" s="187"/>
      <c r="GZ881" s="187"/>
      <c r="HA881" s="187"/>
      <c r="HB881" s="187"/>
      <c r="HC881" s="187"/>
      <c r="HD881" s="187"/>
      <c r="HE881" s="187"/>
      <c r="HF881" s="187"/>
      <c r="HG881" s="187"/>
      <c r="HH881" s="187"/>
      <c r="HI881" s="187"/>
      <c r="HJ881" s="187"/>
      <c r="HK881" s="187"/>
      <c r="HL881" s="187"/>
      <c r="HM881" s="187"/>
      <c r="HN881" s="187"/>
      <c r="HO881" s="187"/>
      <c r="HP881" s="187"/>
      <c r="HQ881" s="187"/>
      <c r="HR881" s="187"/>
      <c r="HS881" s="187"/>
      <c r="HT881" s="187"/>
      <c r="HU881" s="187"/>
      <c r="HV881" s="187"/>
      <c r="HW881" s="187"/>
      <c r="HX881" s="187"/>
      <c r="HY881" s="187"/>
      <c r="HZ881" s="187"/>
      <c r="IA881" s="187"/>
      <c r="IB881" s="187"/>
    </row>
    <row r="882" spans="1:236" ht="13.15" customHeight="1">
      <c r="A882" s="412"/>
      <c r="C882" s="446"/>
      <c r="D882" s="193"/>
      <c r="E882" s="187"/>
      <c r="F882" s="187"/>
      <c r="G882" s="187"/>
      <c r="H882" s="187"/>
      <c r="I882" s="187"/>
      <c r="J882" s="187"/>
      <c r="K882" s="187"/>
      <c r="L882" s="187"/>
      <c r="M882" s="447"/>
      <c r="AA882" s="187"/>
      <c r="AB882" s="187"/>
      <c r="AC882" s="187"/>
      <c r="AD882" s="187"/>
      <c r="AE882" s="187"/>
      <c r="AF882" s="187"/>
      <c r="AG882" s="187"/>
      <c r="AH882" s="187"/>
      <c r="AI882" s="187"/>
      <c r="AJ882" s="187"/>
      <c r="AK882" s="187"/>
      <c r="AL882" s="187"/>
      <c r="AM882" s="187"/>
      <c r="AN882" s="187"/>
      <c r="AO882" s="187"/>
      <c r="AP882" s="187"/>
      <c r="AQ882" s="187"/>
      <c r="AR882" s="187"/>
      <c r="AS882" s="187"/>
      <c r="AT882" s="187"/>
      <c r="AU882" s="187"/>
      <c r="AV882" s="187"/>
      <c r="AW882" s="187"/>
      <c r="AX882" s="187"/>
      <c r="AY882" s="187"/>
      <c r="AZ882" s="187"/>
      <c r="BA882" s="187"/>
      <c r="BB882" s="187"/>
      <c r="BC882" s="187"/>
      <c r="BD882" s="187"/>
      <c r="BE882" s="187"/>
      <c r="BF882" s="187"/>
      <c r="BG882" s="187"/>
      <c r="BH882" s="187"/>
      <c r="BI882" s="187"/>
      <c r="BJ882" s="187"/>
      <c r="BK882" s="187"/>
      <c r="BL882" s="187"/>
      <c r="BM882" s="187"/>
      <c r="BN882" s="187"/>
      <c r="BO882" s="187"/>
      <c r="BP882" s="187"/>
      <c r="BQ882" s="187"/>
      <c r="BR882" s="187"/>
      <c r="BS882" s="187"/>
      <c r="BT882" s="187"/>
      <c r="BU882" s="187"/>
      <c r="BV882" s="187"/>
      <c r="BW882" s="187"/>
      <c r="BX882" s="187"/>
      <c r="BY882" s="187"/>
      <c r="BZ882" s="187"/>
      <c r="CA882" s="187"/>
      <c r="CB882" s="187"/>
      <c r="CC882" s="187"/>
      <c r="CD882" s="187"/>
      <c r="CE882" s="187"/>
      <c r="CF882" s="187"/>
      <c r="CG882" s="187"/>
      <c r="CH882" s="187"/>
      <c r="CI882" s="187"/>
      <c r="CJ882" s="187"/>
      <c r="CK882" s="187"/>
      <c r="CL882" s="187"/>
      <c r="CM882" s="187"/>
      <c r="CN882" s="187"/>
      <c r="CO882" s="187"/>
      <c r="CP882" s="187"/>
      <c r="CQ882" s="187"/>
      <c r="CR882" s="187"/>
      <c r="CS882" s="187"/>
      <c r="CT882" s="187"/>
      <c r="CU882" s="187"/>
      <c r="CV882" s="187"/>
      <c r="CW882" s="187"/>
      <c r="CX882" s="187"/>
      <c r="CY882" s="187"/>
      <c r="CZ882" s="187"/>
      <c r="DA882" s="187"/>
      <c r="DB882" s="187"/>
      <c r="DC882" s="187"/>
      <c r="DD882" s="187"/>
      <c r="DE882" s="187"/>
      <c r="DF882" s="187"/>
      <c r="DG882" s="187"/>
      <c r="DH882" s="187"/>
      <c r="DI882" s="187"/>
      <c r="DJ882" s="187"/>
      <c r="DK882" s="187"/>
      <c r="DL882" s="187"/>
      <c r="DM882" s="187"/>
      <c r="DN882" s="187"/>
      <c r="DO882" s="187"/>
      <c r="DP882" s="187"/>
      <c r="DQ882" s="187"/>
      <c r="DR882" s="187"/>
      <c r="DS882" s="187"/>
      <c r="DT882" s="187"/>
      <c r="DU882" s="187"/>
      <c r="DV882" s="187"/>
      <c r="DW882" s="187"/>
      <c r="DX882" s="187"/>
      <c r="DY882" s="187"/>
      <c r="DZ882" s="187"/>
      <c r="EA882" s="187"/>
      <c r="EB882" s="187"/>
      <c r="EC882" s="187"/>
      <c r="ED882" s="187"/>
      <c r="EE882" s="187"/>
      <c r="EF882" s="187"/>
      <c r="EG882" s="187"/>
      <c r="EH882" s="187"/>
      <c r="EI882" s="187"/>
      <c r="EJ882" s="187"/>
      <c r="EK882" s="187"/>
      <c r="EL882" s="187"/>
      <c r="EM882" s="187"/>
      <c r="EN882" s="187"/>
      <c r="EO882" s="187"/>
      <c r="EP882" s="187"/>
      <c r="EQ882" s="187"/>
      <c r="ER882" s="187"/>
      <c r="ES882" s="187"/>
      <c r="ET882" s="187"/>
      <c r="EU882" s="187"/>
      <c r="EV882" s="187"/>
      <c r="EW882" s="187"/>
      <c r="EX882" s="187"/>
      <c r="EY882" s="187"/>
      <c r="EZ882" s="187"/>
      <c r="FA882" s="187"/>
      <c r="FB882" s="187"/>
      <c r="FC882" s="187"/>
      <c r="FD882" s="187"/>
      <c r="FE882" s="187"/>
      <c r="FF882" s="187"/>
      <c r="FG882" s="187"/>
      <c r="FH882" s="187"/>
      <c r="FI882" s="187"/>
      <c r="FJ882" s="187"/>
      <c r="FK882" s="187"/>
      <c r="FL882" s="187"/>
      <c r="FM882" s="187"/>
      <c r="FN882" s="187"/>
      <c r="FO882" s="187"/>
      <c r="FP882" s="187"/>
      <c r="FQ882" s="187"/>
      <c r="FR882" s="187"/>
      <c r="FS882" s="187"/>
      <c r="FT882" s="187"/>
      <c r="FU882" s="187"/>
      <c r="FV882" s="187"/>
      <c r="FW882" s="187"/>
      <c r="FX882" s="187"/>
      <c r="FY882" s="187"/>
      <c r="FZ882" s="187"/>
      <c r="GA882" s="187"/>
      <c r="GB882" s="187"/>
      <c r="GC882" s="187"/>
      <c r="GD882" s="187"/>
      <c r="GE882" s="187"/>
      <c r="GF882" s="187"/>
      <c r="GG882" s="187"/>
      <c r="GH882" s="187"/>
      <c r="GI882" s="187"/>
      <c r="GJ882" s="187"/>
      <c r="GK882" s="187"/>
      <c r="GL882" s="187"/>
      <c r="GM882" s="187"/>
      <c r="GN882" s="187"/>
      <c r="GO882" s="187"/>
      <c r="GP882" s="187"/>
      <c r="GQ882" s="187"/>
      <c r="GR882" s="187"/>
      <c r="GS882" s="187"/>
      <c r="GT882" s="187"/>
      <c r="GU882" s="187"/>
      <c r="GV882" s="187"/>
      <c r="GW882" s="187"/>
      <c r="GX882" s="187"/>
      <c r="GY882" s="187"/>
      <c r="GZ882" s="187"/>
      <c r="HA882" s="187"/>
      <c r="HB882" s="187"/>
      <c r="HC882" s="187"/>
      <c r="HD882" s="187"/>
      <c r="HE882" s="187"/>
      <c r="HF882" s="187"/>
      <c r="HG882" s="187"/>
      <c r="HH882" s="187"/>
      <c r="HI882" s="187"/>
      <c r="HJ882" s="187"/>
      <c r="HK882" s="187"/>
      <c r="HL882" s="187"/>
      <c r="HM882" s="187"/>
      <c r="HN882" s="187"/>
      <c r="HO882" s="187"/>
      <c r="HP882" s="187"/>
      <c r="HQ882" s="187"/>
      <c r="HR882" s="187"/>
      <c r="HS882" s="187"/>
      <c r="HT882" s="187"/>
      <c r="HU882" s="187"/>
      <c r="HV882" s="187"/>
      <c r="HW882" s="187"/>
      <c r="HX882" s="187"/>
      <c r="HY882" s="187"/>
      <c r="HZ882" s="187"/>
      <c r="IA882" s="187"/>
      <c r="IB882" s="187"/>
    </row>
    <row r="883" spans="1:236" ht="13.15" customHeight="1">
      <c r="A883" s="412"/>
      <c r="C883" s="446"/>
      <c r="D883" s="193"/>
      <c r="E883" s="187"/>
      <c r="F883" s="187"/>
      <c r="G883" s="187"/>
      <c r="H883" s="187"/>
      <c r="I883" s="187"/>
      <c r="J883" s="187"/>
      <c r="K883" s="187"/>
      <c r="L883" s="187"/>
      <c r="M883" s="447"/>
      <c r="AA883" s="187"/>
      <c r="AB883" s="187"/>
      <c r="AC883" s="187"/>
      <c r="AD883" s="187"/>
      <c r="AE883" s="187"/>
      <c r="AF883" s="187"/>
      <c r="AG883" s="187"/>
      <c r="AH883" s="187"/>
      <c r="AI883" s="187"/>
      <c r="AJ883" s="187"/>
      <c r="AK883" s="187"/>
      <c r="AL883" s="187"/>
      <c r="AM883" s="187"/>
      <c r="AN883" s="187"/>
      <c r="AO883" s="187"/>
      <c r="AP883" s="187"/>
      <c r="AQ883" s="187"/>
      <c r="AR883" s="187"/>
      <c r="AS883" s="187"/>
      <c r="AT883" s="187"/>
      <c r="AU883" s="187"/>
      <c r="AV883" s="187"/>
      <c r="AW883" s="187"/>
      <c r="AX883" s="187"/>
      <c r="AY883" s="187"/>
      <c r="AZ883" s="187"/>
      <c r="BA883" s="187"/>
      <c r="BB883" s="187"/>
      <c r="BC883" s="187"/>
      <c r="BD883" s="187"/>
      <c r="BE883" s="187"/>
      <c r="BF883" s="187"/>
      <c r="BG883" s="187"/>
      <c r="BH883" s="187"/>
      <c r="BI883" s="187"/>
      <c r="BJ883" s="187"/>
      <c r="BK883" s="187"/>
      <c r="BL883" s="187"/>
      <c r="BM883" s="187"/>
      <c r="BN883" s="187"/>
      <c r="BO883" s="187"/>
      <c r="BP883" s="187"/>
      <c r="BQ883" s="187"/>
      <c r="BR883" s="187"/>
      <c r="BS883" s="187"/>
      <c r="BT883" s="187"/>
      <c r="BU883" s="187"/>
      <c r="BV883" s="187"/>
      <c r="BW883" s="187"/>
      <c r="BX883" s="187"/>
      <c r="BY883" s="187"/>
      <c r="BZ883" s="187"/>
      <c r="CA883" s="187"/>
      <c r="CB883" s="187"/>
      <c r="CC883" s="187"/>
      <c r="CD883" s="187"/>
      <c r="CE883" s="187"/>
      <c r="CF883" s="187"/>
      <c r="CG883" s="187"/>
      <c r="CH883" s="187"/>
      <c r="CI883" s="187"/>
      <c r="CJ883" s="187"/>
      <c r="CK883" s="187"/>
      <c r="CL883" s="187"/>
      <c r="CM883" s="187"/>
      <c r="CN883" s="187"/>
      <c r="CO883" s="187"/>
      <c r="CP883" s="187"/>
      <c r="CQ883" s="187"/>
      <c r="CR883" s="187"/>
      <c r="CS883" s="187"/>
      <c r="CT883" s="187"/>
      <c r="CU883" s="187"/>
      <c r="CV883" s="187"/>
      <c r="CW883" s="187"/>
      <c r="CX883" s="187"/>
      <c r="CY883" s="187"/>
      <c r="CZ883" s="187"/>
      <c r="DA883" s="187"/>
      <c r="DB883" s="187"/>
      <c r="DC883" s="187"/>
      <c r="DD883" s="187"/>
      <c r="DE883" s="187"/>
      <c r="DF883" s="187"/>
      <c r="DG883" s="187"/>
      <c r="DH883" s="187"/>
      <c r="DI883" s="187"/>
      <c r="DJ883" s="187"/>
      <c r="DK883" s="187"/>
      <c r="DL883" s="187"/>
      <c r="DM883" s="187"/>
      <c r="DN883" s="187"/>
      <c r="DO883" s="187"/>
      <c r="DP883" s="187"/>
      <c r="DQ883" s="187"/>
      <c r="DR883" s="187"/>
      <c r="DS883" s="187"/>
      <c r="DT883" s="187"/>
      <c r="DU883" s="187"/>
      <c r="DV883" s="187"/>
      <c r="DW883" s="187"/>
      <c r="DX883" s="187"/>
      <c r="DY883" s="187"/>
      <c r="DZ883" s="187"/>
      <c r="EA883" s="187"/>
      <c r="EB883" s="187"/>
      <c r="EC883" s="187"/>
      <c r="ED883" s="187"/>
      <c r="EE883" s="187"/>
      <c r="EF883" s="187"/>
      <c r="EG883" s="187"/>
      <c r="EH883" s="187"/>
      <c r="EI883" s="187"/>
      <c r="EJ883" s="187"/>
      <c r="EK883" s="187"/>
      <c r="EL883" s="187"/>
      <c r="EM883" s="187"/>
      <c r="EN883" s="187"/>
      <c r="EO883" s="187"/>
      <c r="EP883" s="187"/>
      <c r="EQ883" s="187"/>
      <c r="ER883" s="187"/>
      <c r="ES883" s="187"/>
      <c r="ET883" s="187"/>
      <c r="EU883" s="187"/>
      <c r="EV883" s="187"/>
      <c r="EW883" s="187"/>
      <c r="EX883" s="187"/>
      <c r="EY883" s="187"/>
      <c r="EZ883" s="187"/>
      <c r="FA883" s="187"/>
      <c r="FB883" s="187"/>
      <c r="FC883" s="187"/>
      <c r="FD883" s="187"/>
      <c r="FE883" s="187"/>
      <c r="FF883" s="187"/>
      <c r="FG883" s="187"/>
      <c r="FH883" s="187"/>
      <c r="FI883" s="187"/>
      <c r="FJ883" s="187"/>
      <c r="FK883" s="187"/>
      <c r="FL883" s="187"/>
      <c r="FM883" s="187"/>
      <c r="FN883" s="187"/>
      <c r="FO883" s="187"/>
      <c r="FP883" s="187"/>
      <c r="FQ883" s="187"/>
      <c r="FR883" s="187"/>
      <c r="FS883" s="187"/>
      <c r="FT883" s="187"/>
      <c r="FU883" s="187"/>
      <c r="FV883" s="187"/>
      <c r="FW883" s="187"/>
      <c r="FX883" s="187"/>
      <c r="FY883" s="187"/>
      <c r="FZ883" s="187"/>
      <c r="GA883" s="187"/>
      <c r="GB883" s="187"/>
      <c r="GC883" s="187"/>
      <c r="GD883" s="187"/>
      <c r="GE883" s="187"/>
      <c r="GF883" s="187"/>
      <c r="GG883" s="187"/>
      <c r="GH883" s="187"/>
      <c r="GI883" s="187"/>
      <c r="GJ883" s="187"/>
      <c r="GK883" s="187"/>
      <c r="GL883" s="187"/>
      <c r="GM883" s="187"/>
      <c r="GN883" s="187"/>
      <c r="GO883" s="187"/>
      <c r="GP883" s="187"/>
      <c r="GQ883" s="187"/>
      <c r="GR883" s="187"/>
      <c r="GS883" s="187"/>
      <c r="GT883" s="187"/>
      <c r="GU883" s="187"/>
      <c r="GV883" s="187"/>
      <c r="GW883" s="187"/>
      <c r="GX883" s="187"/>
      <c r="GY883" s="187"/>
      <c r="GZ883" s="187"/>
      <c r="HA883" s="187"/>
      <c r="HB883" s="187"/>
      <c r="HC883" s="187"/>
      <c r="HD883" s="187"/>
      <c r="HE883" s="187"/>
      <c r="HF883" s="187"/>
      <c r="HG883" s="187"/>
      <c r="HH883" s="187"/>
      <c r="HI883" s="187"/>
      <c r="HJ883" s="187"/>
      <c r="HK883" s="187"/>
      <c r="HL883" s="187"/>
      <c r="HM883" s="187"/>
      <c r="HN883" s="187"/>
      <c r="HO883" s="187"/>
      <c r="HP883" s="187"/>
      <c r="HQ883" s="187"/>
      <c r="HR883" s="187"/>
      <c r="HS883" s="187"/>
      <c r="HT883" s="187"/>
      <c r="HU883" s="187"/>
      <c r="HV883" s="187"/>
      <c r="HW883" s="187"/>
      <c r="HX883" s="187"/>
      <c r="HY883" s="187"/>
      <c r="HZ883" s="187"/>
      <c r="IA883" s="187"/>
      <c r="IB883" s="187"/>
    </row>
    <row r="884" spans="1:236" ht="13.15" customHeight="1">
      <c r="A884" s="412"/>
      <c r="C884" s="446"/>
      <c r="D884" s="193"/>
      <c r="E884" s="187"/>
      <c r="F884" s="187"/>
      <c r="G884" s="187"/>
      <c r="H884" s="187"/>
      <c r="I884" s="187"/>
      <c r="J884" s="187"/>
      <c r="K884" s="187"/>
      <c r="L884" s="187"/>
      <c r="M884" s="447"/>
      <c r="AA884" s="187"/>
      <c r="AB884" s="187"/>
      <c r="AC884" s="187"/>
      <c r="AD884" s="187"/>
      <c r="AE884" s="187"/>
      <c r="AF884" s="187"/>
      <c r="AG884" s="187"/>
      <c r="AH884" s="187"/>
      <c r="AI884" s="187"/>
      <c r="AJ884" s="187"/>
      <c r="AK884" s="187"/>
      <c r="AL884" s="187"/>
      <c r="AM884" s="187"/>
      <c r="AN884" s="187"/>
      <c r="AO884" s="187"/>
      <c r="AP884" s="187"/>
      <c r="AQ884" s="187"/>
      <c r="AR884" s="187"/>
      <c r="AS884" s="187"/>
      <c r="AT884" s="187"/>
      <c r="AU884" s="187"/>
      <c r="AV884" s="187"/>
      <c r="AW884" s="187"/>
      <c r="AX884" s="187"/>
      <c r="AY884" s="187"/>
      <c r="AZ884" s="187"/>
      <c r="BA884" s="187"/>
      <c r="BB884" s="187"/>
      <c r="BC884" s="187"/>
      <c r="BD884" s="187"/>
      <c r="BE884" s="187"/>
      <c r="BF884" s="187"/>
      <c r="BG884" s="187"/>
      <c r="BH884" s="187"/>
      <c r="BI884" s="187"/>
      <c r="BJ884" s="187"/>
      <c r="BK884" s="187"/>
      <c r="BL884" s="187"/>
      <c r="BM884" s="187"/>
      <c r="BN884" s="187"/>
      <c r="BO884" s="187"/>
      <c r="BP884" s="187"/>
      <c r="BQ884" s="187"/>
      <c r="BR884" s="187"/>
      <c r="BS884" s="187"/>
      <c r="BT884" s="187"/>
      <c r="BU884" s="187"/>
      <c r="BV884" s="187"/>
      <c r="BW884" s="187"/>
      <c r="BX884" s="187"/>
      <c r="BY884" s="187"/>
      <c r="BZ884" s="187"/>
      <c r="CA884" s="187"/>
      <c r="CB884" s="187"/>
      <c r="CC884" s="187"/>
      <c r="CD884" s="187"/>
      <c r="CE884" s="187"/>
      <c r="CF884" s="187"/>
      <c r="CG884" s="187"/>
      <c r="CH884" s="187"/>
      <c r="CI884" s="187"/>
      <c r="CJ884" s="187"/>
      <c r="CK884" s="187"/>
      <c r="CL884" s="187"/>
      <c r="CM884" s="187"/>
      <c r="CN884" s="187"/>
      <c r="CO884" s="187"/>
      <c r="CP884" s="187"/>
      <c r="CQ884" s="187"/>
      <c r="CR884" s="187"/>
      <c r="CS884" s="187"/>
      <c r="CT884" s="187"/>
      <c r="CU884" s="187"/>
      <c r="CV884" s="187"/>
      <c r="CW884" s="187"/>
      <c r="CX884" s="187"/>
      <c r="CY884" s="187"/>
      <c r="CZ884" s="187"/>
      <c r="DA884" s="187"/>
      <c r="DB884" s="187"/>
      <c r="DC884" s="187"/>
      <c r="DD884" s="187"/>
      <c r="DE884" s="187"/>
      <c r="DF884" s="187"/>
      <c r="DG884" s="187"/>
      <c r="DH884" s="187"/>
      <c r="DI884" s="187"/>
      <c r="DJ884" s="187"/>
      <c r="DK884" s="187"/>
      <c r="DL884" s="187"/>
      <c r="DM884" s="187"/>
      <c r="DN884" s="187"/>
      <c r="DO884" s="187"/>
      <c r="DP884" s="187"/>
      <c r="DQ884" s="187"/>
      <c r="DR884" s="187"/>
      <c r="DS884" s="187"/>
      <c r="DT884" s="187"/>
      <c r="DU884" s="187"/>
      <c r="DV884" s="187"/>
      <c r="DW884" s="187"/>
      <c r="DX884" s="187"/>
      <c r="DY884" s="187"/>
      <c r="DZ884" s="187"/>
      <c r="EA884" s="187"/>
      <c r="EB884" s="187"/>
      <c r="EC884" s="187"/>
      <c r="ED884" s="187"/>
      <c r="EE884" s="187"/>
      <c r="EF884" s="187"/>
      <c r="EG884" s="187"/>
      <c r="EH884" s="187"/>
      <c r="EI884" s="187"/>
      <c r="EJ884" s="187"/>
      <c r="EK884" s="187"/>
      <c r="EL884" s="187"/>
      <c r="EM884" s="187"/>
      <c r="EN884" s="187"/>
      <c r="EO884" s="187"/>
      <c r="EP884" s="187"/>
      <c r="EQ884" s="187"/>
      <c r="ER884" s="187"/>
      <c r="ES884" s="187"/>
      <c r="ET884" s="187"/>
      <c r="EU884" s="187"/>
      <c r="EV884" s="187"/>
      <c r="EW884" s="187"/>
      <c r="EX884" s="187"/>
      <c r="EY884" s="187"/>
      <c r="EZ884" s="187"/>
      <c r="FA884" s="187"/>
      <c r="FB884" s="187"/>
      <c r="FC884" s="187"/>
      <c r="FD884" s="187"/>
      <c r="FE884" s="187"/>
      <c r="FF884" s="187"/>
      <c r="FG884" s="187"/>
      <c r="FH884" s="187"/>
      <c r="FI884" s="187"/>
      <c r="FJ884" s="187"/>
      <c r="FK884" s="187"/>
      <c r="FL884" s="187"/>
      <c r="FM884" s="187"/>
      <c r="FN884" s="187"/>
      <c r="FO884" s="187"/>
      <c r="FP884" s="187"/>
      <c r="FQ884" s="187"/>
      <c r="FR884" s="187"/>
      <c r="FS884" s="187"/>
      <c r="FT884" s="187"/>
      <c r="FU884" s="187"/>
      <c r="FV884" s="187"/>
      <c r="FW884" s="187"/>
      <c r="FX884" s="187"/>
      <c r="FY884" s="187"/>
      <c r="FZ884" s="187"/>
      <c r="GA884" s="187"/>
      <c r="GB884" s="187"/>
      <c r="GC884" s="187"/>
      <c r="GD884" s="187"/>
      <c r="GE884" s="187"/>
      <c r="GF884" s="187"/>
      <c r="GG884" s="187"/>
      <c r="GH884" s="187"/>
      <c r="GI884" s="187"/>
      <c r="GJ884" s="187"/>
      <c r="GK884" s="187"/>
      <c r="GL884" s="187"/>
      <c r="GM884" s="187"/>
      <c r="GN884" s="187"/>
      <c r="GO884" s="187"/>
      <c r="GP884" s="187"/>
      <c r="GQ884" s="187"/>
      <c r="GR884" s="187"/>
      <c r="GS884" s="187"/>
      <c r="GT884" s="187"/>
      <c r="GU884" s="187"/>
      <c r="GV884" s="187"/>
      <c r="GW884" s="187"/>
      <c r="GX884" s="187"/>
      <c r="GY884" s="187"/>
      <c r="GZ884" s="187"/>
      <c r="HA884" s="187"/>
      <c r="HB884" s="187"/>
      <c r="HC884" s="187"/>
      <c r="HD884" s="187"/>
      <c r="HE884" s="187"/>
      <c r="HF884" s="187"/>
      <c r="HG884" s="187"/>
      <c r="HH884" s="187"/>
      <c r="HI884" s="187"/>
      <c r="HJ884" s="187"/>
      <c r="HK884" s="187"/>
      <c r="HL884" s="187"/>
      <c r="HM884" s="187"/>
      <c r="HN884" s="187"/>
      <c r="HO884" s="187"/>
      <c r="HP884" s="187"/>
      <c r="HQ884" s="187"/>
      <c r="HR884" s="187"/>
      <c r="HS884" s="187"/>
      <c r="HT884" s="187"/>
      <c r="HU884" s="187"/>
      <c r="HV884" s="187"/>
      <c r="HW884" s="187"/>
      <c r="HX884" s="187"/>
      <c r="HY884" s="187"/>
      <c r="HZ884" s="187"/>
      <c r="IA884" s="187"/>
      <c r="IB884" s="187"/>
    </row>
    <row r="885" spans="1:236" ht="13.15" customHeight="1">
      <c r="A885" s="412"/>
      <c r="C885" s="446"/>
      <c r="D885" s="193"/>
      <c r="E885" s="187"/>
      <c r="F885" s="187"/>
      <c r="G885" s="187"/>
      <c r="H885" s="187"/>
      <c r="I885" s="187"/>
      <c r="J885" s="187"/>
      <c r="K885" s="187"/>
      <c r="L885" s="187"/>
      <c r="M885" s="447"/>
      <c r="AA885" s="187"/>
      <c r="AB885" s="187"/>
      <c r="AC885" s="187"/>
      <c r="AD885" s="187"/>
      <c r="AE885" s="187"/>
      <c r="AF885" s="187"/>
      <c r="AG885" s="187"/>
      <c r="AH885" s="187"/>
      <c r="AI885" s="187"/>
      <c r="AJ885" s="187"/>
      <c r="AK885" s="187"/>
      <c r="AL885" s="187"/>
      <c r="AM885" s="187"/>
      <c r="AN885" s="187"/>
      <c r="AO885" s="187"/>
      <c r="AP885" s="187"/>
      <c r="AQ885" s="187"/>
      <c r="AR885" s="187"/>
      <c r="AS885" s="187"/>
      <c r="AT885" s="187"/>
      <c r="AU885" s="187"/>
      <c r="AV885" s="187"/>
      <c r="AW885" s="187"/>
      <c r="AX885" s="187"/>
      <c r="AY885" s="187"/>
      <c r="AZ885" s="187"/>
      <c r="BA885" s="187"/>
      <c r="BB885" s="187"/>
      <c r="BC885" s="187"/>
      <c r="BD885" s="187"/>
      <c r="BE885" s="187"/>
      <c r="BF885" s="187"/>
      <c r="BG885" s="187"/>
      <c r="BH885" s="187"/>
      <c r="BI885" s="187"/>
      <c r="BJ885" s="187"/>
      <c r="BK885" s="187"/>
      <c r="BL885" s="187"/>
      <c r="BM885" s="187"/>
      <c r="BN885" s="187"/>
      <c r="BO885" s="187"/>
      <c r="BP885" s="187"/>
      <c r="BQ885" s="187"/>
      <c r="BR885" s="187"/>
      <c r="BS885" s="187"/>
      <c r="BT885" s="187"/>
      <c r="BU885" s="187"/>
      <c r="BV885" s="187"/>
      <c r="BW885" s="187"/>
      <c r="BX885" s="187"/>
      <c r="BY885" s="187"/>
      <c r="BZ885" s="187"/>
      <c r="CA885" s="187"/>
      <c r="CB885" s="187"/>
      <c r="CC885" s="187"/>
      <c r="CD885" s="187"/>
      <c r="CE885" s="187"/>
      <c r="CF885" s="187"/>
      <c r="CG885" s="187"/>
      <c r="CH885" s="187"/>
      <c r="CI885" s="187"/>
      <c r="CJ885" s="187"/>
      <c r="CK885" s="187"/>
      <c r="CL885" s="187"/>
      <c r="CM885" s="187"/>
      <c r="CN885" s="187"/>
      <c r="CO885" s="187"/>
      <c r="CP885" s="187"/>
      <c r="CQ885" s="187"/>
      <c r="CR885" s="187"/>
      <c r="CS885" s="187"/>
      <c r="CT885" s="187"/>
      <c r="CU885" s="187"/>
      <c r="CV885" s="187"/>
      <c r="CW885" s="187"/>
      <c r="CX885" s="187"/>
      <c r="CY885" s="187"/>
      <c r="CZ885" s="187"/>
      <c r="DA885" s="187"/>
      <c r="DB885" s="187"/>
      <c r="DC885" s="187"/>
      <c r="DD885" s="187"/>
      <c r="DE885" s="187"/>
      <c r="DF885" s="187"/>
      <c r="DG885" s="187"/>
      <c r="DH885" s="187"/>
      <c r="DI885" s="187"/>
      <c r="DJ885" s="187"/>
      <c r="DK885" s="187"/>
      <c r="DL885" s="187"/>
      <c r="DM885" s="187"/>
      <c r="DN885" s="187"/>
      <c r="DO885" s="187"/>
      <c r="DP885" s="187"/>
      <c r="DQ885" s="187"/>
      <c r="DR885" s="187"/>
      <c r="DS885" s="187"/>
      <c r="DT885" s="187"/>
      <c r="DU885" s="187"/>
      <c r="DV885" s="187"/>
      <c r="DW885" s="187"/>
      <c r="DX885" s="187"/>
      <c r="DY885" s="187"/>
      <c r="DZ885" s="187"/>
      <c r="EA885" s="187"/>
      <c r="EB885" s="187"/>
      <c r="EC885" s="187"/>
      <c r="ED885" s="187"/>
      <c r="EE885" s="187"/>
      <c r="EF885" s="187"/>
      <c r="EG885" s="187"/>
      <c r="EH885" s="187"/>
      <c r="EI885" s="187"/>
      <c r="EJ885" s="187"/>
      <c r="EK885" s="187"/>
      <c r="EL885" s="187"/>
      <c r="EM885" s="187"/>
      <c r="EN885" s="187"/>
      <c r="EO885" s="187"/>
      <c r="EP885" s="187"/>
      <c r="EQ885" s="187"/>
      <c r="ER885" s="187"/>
      <c r="ES885" s="187"/>
      <c r="ET885" s="187"/>
      <c r="EU885" s="187"/>
      <c r="EV885" s="187"/>
      <c r="EW885" s="187"/>
      <c r="EX885" s="187"/>
      <c r="EY885" s="187"/>
      <c r="EZ885" s="187"/>
      <c r="FA885" s="187"/>
      <c r="FB885" s="187"/>
      <c r="FC885" s="187"/>
      <c r="FD885" s="187"/>
      <c r="FE885" s="187"/>
      <c r="FF885" s="187"/>
      <c r="FG885" s="187"/>
      <c r="FH885" s="187"/>
      <c r="FI885" s="187"/>
      <c r="FJ885" s="187"/>
      <c r="FK885" s="187"/>
      <c r="FL885" s="187"/>
      <c r="FM885" s="187"/>
      <c r="FN885" s="187"/>
      <c r="FO885" s="187"/>
      <c r="FP885" s="187"/>
      <c r="FQ885" s="187"/>
      <c r="FR885" s="187"/>
      <c r="FS885" s="187"/>
      <c r="FT885" s="187"/>
      <c r="FU885" s="187"/>
      <c r="FV885" s="187"/>
      <c r="FW885" s="187"/>
      <c r="FX885" s="187"/>
      <c r="FY885" s="187"/>
      <c r="FZ885" s="187"/>
      <c r="GA885" s="187"/>
      <c r="GB885" s="187"/>
      <c r="GC885" s="187"/>
      <c r="GD885" s="187"/>
      <c r="GE885" s="187"/>
      <c r="GF885" s="187"/>
      <c r="GG885" s="187"/>
      <c r="GH885" s="187"/>
      <c r="GI885" s="187"/>
      <c r="GJ885" s="187"/>
      <c r="GK885" s="187"/>
      <c r="GL885" s="187"/>
      <c r="GM885" s="187"/>
      <c r="GN885" s="187"/>
      <c r="GO885" s="187"/>
      <c r="GP885" s="187"/>
      <c r="GQ885" s="187"/>
      <c r="GR885" s="187"/>
      <c r="GS885" s="187"/>
      <c r="GT885" s="187"/>
      <c r="GU885" s="187"/>
      <c r="GV885" s="187"/>
      <c r="GW885" s="187"/>
      <c r="GX885" s="187"/>
      <c r="GY885" s="187"/>
      <c r="GZ885" s="187"/>
      <c r="HA885" s="187"/>
      <c r="HB885" s="187"/>
      <c r="HC885" s="187"/>
      <c r="HD885" s="187"/>
      <c r="HE885" s="187"/>
      <c r="HF885" s="187"/>
      <c r="HG885" s="187"/>
      <c r="HH885" s="187"/>
      <c r="HI885" s="187"/>
      <c r="HJ885" s="187"/>
      <c r="HK885" s="187"/>
      <c r="HL885" s="187"/>
      <c r="HM885" s="187"/>
      <c r="HN885" s="187"/>
      <c r="HO885" s="187"/>
      <c r="HP885" s="187"/>
      <c r="HQ885" s="187"/>
      <c r="HR885" s="187"/>
      <c r="HS885" s="187"/>
      <c r="HT885" s="187"/>
      <c r="HU885" s="187"/>
      <c r="HV885" s="187"/>
      <c r="HW885" s="187"/>
      <c r="HX885" s="187"/>
      <c r="HY885" s="187"/>
      <c r="HZ885" s="187"/>
      <c r="IA885" s="187"/>
      <c r="IB885" s="187"/>
    </row>
    <row r="886" spans="1:236" ht="13.15" customHeight="1">
      <c r="A886" s="412"/>
      <c r="C886" s="446"/>
      <c r="D886" s="193"/>
      <c r="E886" s="187"/>
      <c r="F886" s="187"/>
      <c r="G886" s="187"/>
      <c r="H886" s="187"/>
      <c r="I886" s="187"/>
      <c r="J886" s="187"/>
      <c r="K886" s="187"/>
      <c r="L886" s="187"/>
      <c r="M886" s="447"/>
      <c r="AA886" s="187"/>
      <c r="AB886" s="187"/>
      <c r="AC886" s="187"/>
      <c r="AD886" s="187"/>
      <c r="AE886" s="187"/>
      <c r="AF886" s="187"/>
      <c r="AG886" s="187"/>
      <c r="AH886" s="187"/>
      <c r="AI886" s="187"/>
      <c r="AJ886" s="187"/>
      <c r="AK886" s="187"/>
      <c r="AL886" s="187"/>
      <c r="AM886" s="187"/>
      <c r="AN886" s="187"/>
      <c r="AO886" s="187"/>
      <c r="AP886" s="187"/>
      <c r="AQ886" s="187"/>
      <c r="AR886" s="187"/>
      <c r="AS886" s="187"/>
      <c r="AT886" s="187"/>
      <c r="AU886" s="187"/>
      <c r="AV886" s="187"/>
      <c r="AW886" s="187"/>
      <c r="AX886" s="187"/>
      <c r="AY886" s="187"/>
      <c r="AZ886" s="187"/>
      <c r="BA886" s="187"/>
      <c r="BB886" s="187"/>
      <c r="BC886" s="187"/>
      <c r="BD886" s="187"/>
      <c r="BE886" s="187"/>
      <c r="BF886" s="187"/>
      <c r="BG886" s="187"/>
      <c r="BH886" s="187"/>
      <c r="BI886" s="187"/>
      <c r="BJ886" s="187"/>
      <c r="BK886" s="187"/>
      <c r="BL886" s="187"/>
      <c r="BM886" s="187"/>
      <c r="BN886" s="187"/>
      <c r="BO886" s="187"/>
      <c r="BP886" s="187"/>
      <c r="BQ886" s="187"/>
      <c r="BR886" s="187"/>
      <c r="BS886" s="187"/>
      <c r="BT886" s="187"/>
      <c r="BU886" s="187"/>
      <c r="BV886" s="187"/>
      <c r="BW886" s="187"/>
      <c r="BX886" s="187"/>
      <c r="BY886" s="187"/>
      <c r="BZ886" s="187"/>
      <c r="CA886" s="187"/>
      <c r="CB886" s="187"/>
      <c r="CC886" s="187"/>
      <c r="CD886" s="187"/>
      <c r="CE886" s="187"/>
      <c r="CF886" s="187"/>
      <c r="CG886" s="187"/>
      <c r="CH886" s="187"/>
      <c r="CI886" s="187"/>
      <c r="CJ886" s="187"/>
      <c r="CK886" s="187"/>
      <c r="CL886" s="187"/>
      <c r="CM886" s="187"/>
      <c r="CN886" s="187"/>
      <c r="CO886" s="187"/>
      <c r="CP886" s="187"/>
      <c r="CQ886" s="187"/>
      <c r="CR886" s="187"/>
      <c r="CS886" s="187"/>
      <c r="CT886" s="187"/>
      <c r="CU886" s="187"/>
      <c r="CV886" s="187"/>
      <c r="CW886" s="187"/>
      <c r="CX886" s="187"/>
      <c r="CY886" s="187"/>
      <c r="CZ886" s="187"/>
      <c r="DA886" s="187"/>
      <c r="DB886" s="187"/>
      <c r="DC886" s="187"/>
      <c r="DD886" s="187"/>
      <c r="DE886" s="187"/>
      <c r="DF886" s="187"/>
      <c r="DG886" s="187"/>
      <c r="DH886" s="187"/>
      <c r="DI886" s="187"/>
      <c r="DJ886" s="187"/>
      <c r="DK886" s="187"/>
      <c r="DL886" s="187"/>
      <c r="DM886" s="187"/>
      <c r="DN886" s="187"/>
      <c r="DO886" s="187"/>
      <c r="DP886" s="187"/>
      <c r="DQ886" s="187"/>
      <c r="DR886" s="187"/>
      <c r="DS886" s="187"/>
      <c r="DT886" s="187"/>
      <c r="DU886" s="187"/>
      <c r="DV886" s="187"/>
      <c r="DW886" s="187"/>
      <c r="DX886" s="187"/>
      <c r="DY886" s="187"/>
      <c r="DZ886" s="187"/>
      <c r="EA886" s="187"/>
      <c r="EB886" s="187"/>
      <c r="EC886" s="187"/>
      <c r="ED886" s="187"/>
      <c r="EE886" s="187"/>
      <c r="EF886" s="187"/>
      <c r="EG886" s="187"/>
      <c r="EH886" s="187"/>
      <c r="EI886" s="187"/>
      <c r="EJ886" s="187"/>
      <c r="EK886" s="187"/>
      <c r="EL886" s="187"/>
      <c r="EM886" s="187"/>
      <c r="EN886" s="187"/>
      <c r="EO886" s="187"/>
      <c r="EP886" s="187"/>
      <c r="EQ886" s="187"/>
      <c r="ER886" s="187"/>
      <c r="ES886" s="187"/>
      <c r="ET886" s="187"/>
      <c r="EU886" s="187"/>
      <c r="EV886" s="187"/>
      <c r="EW886" s="187"/>
      <c r="EX886" s="187"/>
      <c r="EY886" s="187"/>
      <c r="EZ886" s="187"/>
      <c r="FA886" s="187"/>
      <c r="FB886" s="187"/>
      <c r="FC886" s="187"/>
      <c r="FD886" s="187"/>
      <c r="FE886" s="187"/>
      <c r="FF886" s="187"/>
      <c r="FG886" s="187"/>
      <c r="FH886" s="187"/>
      <c r="FI886" s="187"/>
      <c r="FJ886" s="187"/>
      <c r="FK886" s="187"/>
      <c r="FL886" s="187"/>
      <c r="FM886" s="187"/>
      <c r="FN886" s="187"/>
      <c r="FO886" s="187"/>
      <c r="FP886" s="187"/>
      <c r="FQ886" s="187"/>
      <c r="FR886" s="187"/>
      <c r="FS886" s="187"/>
      <c r="FT886" s="187"/>
      <c r="FU886" s="187"/>
      <c r="FV886" s="187"/>
      <c r="FW886" s="187"/>
      <c r="FX886" s="187"/>
      <c r="FY886" s="187"/>
      <c r="FZ886" s="187"/>
      <c r="GA886" s="187"/>
      <c r="GB886" s="187"/>
      <c r="GC886" s="187"/>
      <c r="GD886" s="187"/>
      <c r="GE886" s="187"/>
      <c r="GF886" s="187"/>
      <c r="GG886" s="187"/>
      <c r="GH886" s="187"/>
      <c r="GI886" s="187"/>
      <c r="GJ886" s="187"/>
      <c r="GK886" s="187"/>
      <c r="GL886" s="187"/>
      <c r="GM886" s="187"/>
      <c r="GN886" s="187"/>
      <c r="GO886" s="187"/>
      <c r="GP886" s="187"/>
      <c r="GQ886" s="187"/>
      <c r="GR886" s="187"/>
      <c r="GS886" s="187"/>
      <c r="GT886" s="187"/>
      <c r="GU886" s="187"/>
      <c r="GV886" s="187"/>
      <c r="GW886" s="187"/>
      <c r="GX886" s="187"/>
      <c r="GY886" s="187"/>
      <c r="GZ886" s="187"/>
      <c r="HA886" s="187"/>
      <c r="HB886" s="187"/>
      <c r="HC886" s="187"/>
      <c r="HD886" s="187"/>
      <c r="HE886" s="187"/>
      <c r="HF886" s="187"/>
      <c r="HG886" s="187"/>
      <c r="HH886" s="187"/>
      <c r="HI886" s="187"/>
      <c r="HJ886" s="187"/>
      <c r="HK886" s="187"/>
      <c r="HL886" s="187"/>
      <c r="HM886" s="187"/>
      <c r="HN886" s="187"/>
      <c r="HO886" s="187"/>
      <c r="HP886" s="187"/>
      <c r="HQ886" s="187"/>
      <c r="HR886" s="187"/>
      <c r="HS886" s="187"/>
      <c r="HT886" s="187"/>
      <c r="HU886" s="187"/>
      <c r="HV886" s="187"/>
      <c r="HW886" s="187"/>
      <c r="HX886" s="187"/>
      <c r="HY886" s="187"/>
      <c r="HZ886" s="187"/>
      <c r="IA886" s="187"/>
      <c r="IB886" s="187"/>
    </row>
    <row r="887" spans="1:236" ht="13.15" customHeight="1">
      <c r="A887" s="412"/>
      <c r="C887" s="446"/>
      <c r="D887" s="193"/>
      <c r="E887" s="187"/>
      <c r="F887" s="187"/>
      <c r="G887" s="187"/>
      <c r="H887" s="187"/>
      <c r="I887" s="187"/>
      <c r="J887" s="187"/>
      <c r="K887" s="187"/>
      <c r="L887" s="187"/>
      <c r="M887" s="447"/>
      <c r="AA887" s="187"/>
      <c r="AB887" s="187"/>
      <c r="AC887" s="187"/>
      <c r="AD887" s="187"/>
      <c r="AE887" s="187"/>
      <c r="AF887" s="187"/>
      <c r="AG887" s="187"/>
      <c r="AH887" s="187"/>
      <c r="AI887" s="187"/>
      <c r="AJ887" s="187"/>
      <c r="AK887" s="187"/>
      <c r="AL887" s="187"/>
      <c r="AM887" s="187"/>
      <c r="AN887" s="187"/>
      <c r="AO887" s="187"/>
      <c r="AP887" s="187"/>
      <c r="AQ887" s="187"/>
      <c r="AR887" s="187"/>
      <c r="AS887" s="187"/>
      <c r="AT887" s="187"/>
      <c r="AU887" s="187"/>
      <c r="AV887" s="187"/>
      <c r="AW887" s="187"/>
      <c r="AX887" s="187"/>
      <c r="AY887" s="187"/>
      <c r="AZ887" s="187"/>
      <c r="BA887" s="187"/>
      <c r="BB887" s="187"/>
      <c r="BC887" s="187"/>
      <c r="BD887" s="187"/>
      <c r="BE887" s="187"/>
      <c r="BF887" s="187"/>
      <c r="BG887" s="187"/>
      <c r="BH887" s="187"/>
      <c r="BI887" s="187"/>
      <c r="BJ887" s="187"/>
      <c r="BK887" s="187"/>
      <c r="BL887" s="187"/>
      <c r="BM887" s="187"/>
      <c r="BN887" s="187"/>
      <c r="BO887" s="187"/>
      <c r="BP887" s="187"/>
      <c r="BQ887" s="187"/>
      <c r="BR887" s="187"/>
      <c r="BS887" s="187"/>
      <c r="BT887" s="187"/>
      <c r="BU887" s="187"/>
      <c r="BV887" s="187"/>
      <c r="BW887" s="187"/>
      <c r="BX887" s="187"/>
      <c r="BY887" s="187"/>
      <c r="BZ887" s="187"/>
      <c r="CA887" s="187"/>
      <c r="CB887" s="187"/>
      <c r="CC887" s="187"/>
      <c r="CD887" s="187"/>
      <c r="CE887" s="187"/>
      <c r="CF887" s="187"/>
      <c r="CG887" s="187"/>
      <c r="CH887" s="187"/>
      <c r="CI887" s="187"/>
      <c r="CJ887" s="187"/>
      <c r="CK887" s="187"/>
      <c r="CL887" s="187"/>
      <c r="CM887" s="187"/>
      <c r="CN887" s="187"/>
      <c r="CO887" s="187"/>
      <c r="CP887" s="187"/>
      <c r="CQ887" s="187"/>
      <c r="CR887" s="187"/>
      <c r="CS887" s="187"/>
      <c r="CT887" s="187"/>
      <c r="CU887" s="187"/>
      <c r="CV887" s="187"/>
      <c r="CW887" s="187"/>
      <c r="CX887" s="187"/>
      <c r="CY887" s="187"/>
      <c r="CZ887" s="187"/>
      <c r="DA887" s="187"/>
      <c r="DB887" s="187"/>
      <c r="DC887" s="187"/>
      <c r="DD887" s="187"/>
      <c r="DE887" s="187"/>
      <c r="DF887" s="187"/>
      <c r="DG887" s="187"/>
      <c r="DH887" s="187"/>
      <c r="DI887" s="187"/>
      <c r="DJ887" s="187"/>
      <c r="DK887" s="187"/>
      <c r="DL887" s="187"/>
      <c r="DM887" s="187"/>
      <c r="DN887" s="187"/>
      <c r="DO887" s="187"/>
      <c r="DP887" s="187"/>
      <c r="DQ887" s="187"/>
      <c r="DR887" s="187"/>
      <c r="DS887" s="187"/>
      <c r="DT887" s="187"/>
      <c r="DU887" s="187"/>
      <c r="DV887" s="187"/>
      <c r="DW887" s="187"/>
      <c r="DX887" s="187"/>
      <c r="DY887" s="187"/>
      <c r="DZ887" s="187"/>
      <c r="EA887" s="187"/>
      <c r="EB887" s="187"/>
      <c r="EC887" s="187"/>
      <c r="ED887" s="187"/>
      <c r="EE887" s="187"/>
      <c r="EF887" s="187"/>
      <c r="EG887" s="187"/>
      <c r="EH887" s="187"/>
      <c r="EI887" s="187"/>
      <c r="EJ887" s="187"/>
      <c r="EK887" s="187"/>
      <c r="EL887" s="187"/>
      <c r="EM887" s="187"/>
      <c r="EN887" s="187"/>
      <c r="EO887" s="187"/>
      <c r="EP887" s="187"/>
      <c r="EQ887" s="187"/>
      <c r="ER887" s="187"/>
      <c r="ES887" s="187"/>
      <c r="ET887" s="187"/>
      <c r="EU887" s="187"/>
      <c r="EV887" s="187"/>
      <c r="EW887" s="187"/>
      <c r="EX887" s="187"/>
      <c r="EY887" s="187"/>
      <c r="EZ887" s="187"/>
      <c r="FA887" s="187"/>
      <c r="FB887" s="187"/>
      <c r="FC887" s="187"/>
      <c r="FD887" s="187"/>
      <c r="FE887" s="187"/>
      <c r="FF887" s="187"/>
      <c r="FG887" s="187"/>
      <c r="FH887" s="187"/>
      <c r="FI887" s="187"/>
      <c r="FJ887" s="187"/>
      <c r="FK887" s="187"/>
      <c r="FL887" s="187"/>
      <c r="FM887" s="187"/>
      <c r="FN887" s="187"/>
      <c r="FO887" s="187"/>
      <c r="FP887" s="187"/>
      <c r="FQ887" s="187"/>
      <c r="FR887" s="187"/>
      <c r="FS887" s="187"/>
      <c r="FT887" s="187"/>
      <c r="FU887" s="187"/>
      <c r="FV887" s="187"/>
      <c r="FW887" s="187"/>
      <c r="FX887" s="187"/>
      <c r="FY887" s="187"/>
      <c r="FZ887" s="187"/>
      <c r="GA887" s="187"/>
      <c r="GB887" s="187"/>
      <c r="GC887" s="187"/>
      <c r="GD887" s="187"/>
      <c r="GE887" s="187"/>
      <c r="GF887" s="187"/>
      <c r="GG887" s="187"/>
      <c r="GH887" s="187"/>
      <c r="GI887" s="187"/>
      <c r="GJ887" s="187"/>
      <c r="GK887" s="187"/>
      <c r="GL887" s="187"/>
      <c r="GM887" s="187"/>
      <c r="GN887" s="187"/>
      <c r="GO887" s="187"/>
      <c r="GP887" s="187"/>
      <c r="GQ887" s="187"/>
      <c r="GR887" s="187"/>
      <c r="GS887" s="187"/>
      <c r="GT887" s="187"/>
      <c r="GU887" s="187"/>
      <c r="GV887" s="187"/>
      <c r="GW887" s="187"/>
      <c r="GX887" s="187"/>
      <c r="GY887" s="187"/>
      <c r="GZ887" s="187"/>
      <c r="HA887" s="187"/>
      <c r="HB887" s="187"/>
      <c r="HC887" s="187"/>
      <c r="HD887" s="187"/>
      <c r="HE887" s="187"/>
      <c r="HF887" s="187"/>
      <c r="HG887" s="187"/>
      <c r="HH887" s="187"/>
      <c r="HI887" s="187"/>
      <c r="HJ887" s="187"/>
      <c r="HK887" s="187"/>
      <c r="HL887" s="187"/>
      <c r="HM887" s="187"/>
      <c r="HN887" s="187"/>
      <c r="HO887" s="187"/>
      <c r="HP887" s="187"/>
      <c r="HQ887" s="187"/>
      <c r="HR887" s="187"/>
      <c r="HS887" s="187"/>
      <c r="HT887" s="187"/>
      <c r="HU887" s="187"/>
      <c r="HV887" s="187"/>
      <c r="HW887" s="187"/>
      <c r="HX887" s="187"/>
      <c r="HY887" s="187"/>
      <c r="HZ887" s="187"/>
      <c r="IA887" s="187"/>
      <c r="IB887" s="187"/>
    </row>
    <row r="888" spans="1:236" ht="13.15" customHeight="1">
      <c r="A888" s="412"/>
      <c r="C888" s="446"/>
      <c r="D888" s="193"/>
      <c r="E888" s="187"/>
      <c r="F888" s="187"/>
      <c r="G888" s="187"/>
      <c r="H888" s="187"/>
      <c r="I888" s="187"/>
      <c r="J888" s="187"/>
      <c r="K888" s="187"/>
      <c r="L888" s="187"/>
      <c r="M888" s="447"/>
      <c r="AA888" s="187"/>
      <c r="AB888" s="187"/>
      <c r="AC888" s="187"/>
      <c r="AD888" s="187"/>
      <c r="AE888" s="187"/>
      <c r="AF888" s="187"/>
      <c r="AG888" s="187"/>
      <c r="AH888" s="187"/>
      <c r="AI888" s="187"/>
      <c r="AJ888" s="187"/>
      <c r="AK888" s="187"/>
      <c r="AL888" s="187"/>
      <c r="AM888" s="187"/>
      <c r="AN888" s="187"/>
      <c r="AO888" s="187"/>
      <c r="AP888" s="187"/>
      <c r="AQ888" s="187"/>
      <c r="AR888" s="187"/>
      <c r="AS888" s="187"/>
      <c r="AT888" s="187"/>
      <c r="AU888" s="187"/>
      <c r="AV888" s="187"/>
      <c r="AW888" s="187"/>
      <c r="AX888" s="187"/>
      <c r="AY888" s="187"/>
      <c r="AZ888" s="187"/>
      <c r="BA888" s="187"/>
      <c r="BB888" s="187"/>
      <c r="BC888" s="187"/>
      <c r="BD888" s="187"/>
      <c r="BE888" s="187"/>
      <c r="BF888" s="187"/>
      <c r="BG888" s="187"/>
      <c r="BH888" s="187"/>
      <c r="BI888" s="187"/>
      <c r="BJ888" s="187"/>
      <c r="BK888" s="187"/>
      <c r="BL888" s="187"/>
      <c r="BM888" s="187"/>
      <c r="BN888" s="187"/>
      <c r="BO888" s="187"/>
      <c r="BP888" s="187"/>
      <c r="BQ888" s="187"/>
      <c r="BR888" s="187"/>
      <c r="BS888" s="187"/>
      <c r="BT888" s="187"/>
      <c r="BU888" s="187"/>
      <c r="BV888" s="187"/>
      <c r="BW888" s="187"/>
      <c r="BX888" s="187"/>
      <c r="BY888" s="187"/>
      <c r="BZ888" s="187"/>
      <c r="CA888" s="187"/>
      <c r="CB888" s="187"/>
      <c r="CC888" s="187"/>
      <c r="CD888" s="187"/>
      <c r="CE888" s="187"/>
      <c r="CF888" s="187"/>
      <c r="CG888" s="187"/>
      <c r="CH888" s="187"/>
      <c r="CI888" s="187"/>
      <c r="CJ888" s="187"/>
      <c r="CK888" s="187"/>
      <c r="CL888" s="187"/>
      <c r="CM888" s="187"/>
      <c r="CN888" s="187"/>
      <c r="CO888" s="187"/>
      <c r="CP888" s="187"/>
      <c r="CQ888" s="187"/>
      <c r="CR888" s="187"/>
      <c r="CS888" s="187"/>
      <c r="CT888" s="187"/>
      <c r="CU888" s="187"/>
      <c r="CV888" s="187"/>
      <c r="CW888" s="187"/>
      <c r="CX888" s="187"/>
      <c r="CY888" s="187"/>
      <c r="CZ888" s="187"/>
      <c r="DA888" s="187"/>
      <c r="DB888" s="187"/>
      <c r="DC888" s="187"/>
      <c r="DD888" s="187"/>
      <c r="DE888" s="187"/>
      <c r="DF888" s="187"/>
      <c r="DG888" s="187"/>
      <c r="DH888" s="187"/>
      <c r="DI888" s="187"/>
      <c r="DJ888" s="187"/>
      <c r="DK888" s="187"/>
      <c r="DL888" s="187"/>
      <c r="DM888" s="187"/>
      <c r="DN888" s="187"/>
      <c r="DO888" s="187"/>
      <c r="DP888" s="187"/>
      <c r="DQ888" s="187"/>
      <c r="DR888" s="187"/>
      <c r="DS888" s="187"/>
      <c r="DT888" s="187"/>
      <c r="DU888" s="187"/>
      <c r="DV888" s="187"/>
      <c r="DW888" s="187"/>
      <c r="DX888" s="187"/>
      <c r="DY888" s="187"/>
      <c r="DZ888" s="187"/>
      <c r="EA888" s="187"/>
      <c r="EB888" s="187"/>
      <c r="EC888" s="187"/>
      <c r="ED888" s="187"/>
      <c r="EE888" s="187"/>
      <c r="EF888" s="187"/>
      <c r="EG888" s="187"/>
      <c r="EH888" s="187"/>
      <c r="EI888" s="187"/>
      <c r="EJ888" s="187"/>
      <c r="EK888" s="187"/>
      <c r="EL888" s="187"/>
      <c r="EM888" s="187"/>
      <c r="EN888" s="187"/>
      <c r="EO888" s="187"/>
      <c r="EP888" s="187"/>
      <c r="EQ888" s="187"/>
      <c r="ER888" s="187"/>
      <c r="ES888" s="187"/>
      <c r="ET888" s="187"/>
      <c r="EU888" s="187"/>
      <c r="EV888" s="187"/>
      <c r="EW888" s="187"/>
      <c r="EX888" s="187"/>
      <c r="EY888" s="187"/>
      <c r="EZ888" s="187"/>
      <c r="FA888" s="187"/>
      <c r="FB888" s="187"/>
      <c r="FC888" s="187"/>
      <c r="FD888" s="187"/>
      <c r="FE888" s="187"/>
      <c r="FF888" s="187"/>
      <c r="FG888" s="187"/>
      <c r="FH888" s="187"/>
      <c r="FI888" s="187"/>
      <c r="FJ888" s="187"/>
      <c r="FK888" s="187"/>
      <c r="FL888" s="187"/>
      <c r="FM888" s="187"/>
      <c r="FN888" s="187"/>
      <c r="FO888" s="187"/>
      <c r="FP888" s="187"/>
      <c r="FQ888" s="187"/>
      <c r="FR888" s="187"/>
      <c r="FS888" s="187"/>
      <c r="FT888" s="187"/>
      <c r="FU888" s="187"/>
      <c r="FV888" s="187"/>
      <c r="FW888" s="187"/>
      <c r="FX888" s="187"/>
      <c r="FY888" s="187"/>
      <c r="FZ888" s="187"/>
      <c r="GA888" s="187"/>
      <c r="GB888" s="187"/>
      <c r="GC888" s="187"/>
      <c r="GD888" s="187"/>
      <c r="GE888" s="187"/>
      <c r="GF888" s="187"/>
      <c r="GG888" s="187"/>
      <c r="GH888" s="187"/>
      <c r="GI888" s="187"/>
      <c r="GJ888" s="187"/>
      <c r="GK888" s="187"/>
      <c r="GL888" s="187"/>
      <c r="GM888" s="187"/>
      <c r="GN888" s="187"/>
      <c r="GO888" s="187"/>
      <c r="GP888" s="187"/>
      <c r="GQ888" s="187"/>
      <c r="GR888" s="187"/>
      <c r="GS888" s="187"/>
      <c r="GT888" s="187"/>
      <c r="GU888" s="187"/>
      <c r="GV888" s="187"/>
      <c r="GW888" s="187"/>
      <c r="GX888" s="187"/>
      <c r="GY888" s="187"/>
      <c r="GZ888" s="187"/>
      <c r="HA888" s="187"/>
      <c r="HB888" s="187"/>
      <c r="HC888" s="187"/>
      <c r="HD888" s="187"/>
      <c r="HE888" s="187"/>
      <c r="HF888" s="187"/>
      <c r="HG888" s="187"/>
      <c r="HH888" s="187"/>
      <c r="HI888" s="187"/>
      <c r="HJ888" s="187"/>
      <c r="HK888" s="187"/>
      <c r="HL888" s="187"/>
      <c r="HM888" s="187"/>
      <c r="HN888" s="187"/>
      <c r="HO888" s="187"/>
      <c r="HP888" s="187"/>
      <c r="HQ888" s="187"/>
      <c r="HR888" s="187"/>
      <c r="HS888" s="187"/>
      <c r="HT888" s="187"/>
      <c r="HU888" s="187"/>
      <c r="HV888" s="187"/>
      <c r="HW888" s="187"/>
      <c r="HX888" s="187"/>
      <c r="HY888" s="187"/>
      <c r="HZ888" s="187"/>
      <c r="IA888" s="187"/>
      <c r="IB888" s="187"/>
    </row>
    <row r="889" spans="1:236" ht="13.15" customHeight="1">
      <c r="A889" s="412"/>
      <c r="C889" s="446"/>
      <c r="D889" s="193"/>
      <c r="E889" s="187"/>
      <c r="F889" s="187"/>
      <c r="G889" s="187"/>
      <c r="H889" s="187"/>
      <c r="I889" s="187"/>
      <c r="J889" s="187"/>
      <c r="K889" s="187"/>
      <c r="L889" s="187"/>
      <c r="M889" s="447"/>
      <c r="AA889" s="187"/>
      <c r="AB889" s="187"/>
      <c r="AC889" s="187"/>
      <c r="AD889" s="187"/>
      <c r="AE889" s="187"/>
      <c r="AF889" s="187"/>
      <c r="AG889" s="187"/>
      <c r="AH889" s="187"/>
      <c r="AI889" s="187"/>
      <c r="AJ889" s="187"/>
      <c r="AK889" s="187"/>
      <c r="AL889" s="187"/>
      <c r="AM889" s="187"/>
      <c r="AN889" s="187"/>
      <c r="AO889" s="187"/>
      <c r="AP889" s="187"/>
      <c r="AQ889" s="187"/>
      <c r="AR889" s="187"/>
      <c r="AS889" s="187"/>
      <c r="AT889" s="187"/>
      <c r="AU889" s="187"/>
      <c r="AV889" s="187"/>
      <c r="AW889" s="187"/>
      <c r="AX889" s="187"/>
      <c r="AY889" s="187"/>
      <c r="AZ889" s="187"/>
      <c r="BA889" s="187"/>
      <c r="BB889" s="187"/>
      <c r="BC889" s="187"/>
      <c r="BD889" s="187"/>
      <c r="BE889" s="187"/>
      <c r="BF889" s="187"/>
      <c r="BG889" s="187"/>
      <c r="BH889" s="187"/>
      <c r="BI889" s="187"/>
      <c r="BJ889" s="187"/>
      <c r="BK889" s="187"/>
      <c r="BL889" s="187"/>
      <c r="BM889" s="187"/>
      <c r="BN889" s="187"/>
      <c r="BO889" s="187"/>
      <c r="BP889" s="187"/>
      <c r="BQ889" s="187"/>
      <c r="BR889" s="187"/>
      <c r="BS889" s="187"/>
      <c r="BT889" s="187"/>
      <c r="BU889" s="187"/>
      <c r="BV889" s="187"/>
      <c r="BW889" s="187"/>
      <c r="BX889" s="187"/>
      <c r="BY889" s="187"/>
      <c r="BZ889" s="187"/>
      <c r="CA889" s="187"/>
      <c r="CB889" s="187"/>
      <c r="CC889" s="187"/>
      <c r="CD889" s="187"/>
      <c r="CE889" s="187"/>
      <c r="CF889" s="187"/>
      <c r="CG889" s="187"/>
      <c r="CH889" s="187"/>
      <c r="CI889" s="187"/>
      <c r="CJ889" s="187"/>
      <c r="CK889" s="187"/>
      <c r="CL889" s="187"/>
      <c r="CM889" s="187"/>
      <c r="CN889" s="187"/>
      <c r="CO889" s="187"/>
      <c r="CP889" s="187"/>
      <c r="CQ889" s="187"/>
      <c r="CR889" s="187"/>
      <c r="CS889" s="187"/>
      <c r="CT889" s="187"/>
      <c r="CU889" s="187"/>
      <c r="CV889" s="187"/>
      <c r="CW889" s="187"/>
      <c r="CX889" s="187"/>
      <c r="CY889" s="187"/>
      <c r="CZ889" s="187"/>
      <c r="DA889" s="187"/>
      <c r="DB889" s="187"/>
      <c r="DC889" s="187"/>
      <c r="DD889" s="187"/>
      <c r="DE889" s="187"/>
      <c r="DF889" s="187"/>
      <c r="DG889" s="187"/>
      <c r="DH889" s="187"/>
      <c r="DI889" s="187"/>
      <c r="DJ889" s="187"/>
      <c r="DK889" s="187"/>
      <c r="DL889" s="187"/>
      <c r="DM889" s="187"/>
      <c r="DN889" s="187"/>
      <c r="DO889" s="187"/>
      <c r="DP889" s="187"/>
      <c r="DQ889" s="187"/>
      <c r="DR889" s="187"/>
      <c r="DS889" s="187"/>
      <c r="DT889" s="187"/>
      <c r="DU889" s="187"/>
      <c r="DV889" s="187"/>
      <c r="DW889" s="187"/>
      <c r="DX889" s="187"/>
      <c r="DY889" s="187"/>
      <c r="DZ889" s="187"/>
      <c r="EA889" s="187"/>
      <c r="EB889" s="187"/>
      <c r="EC889" s="187"/>
      <c r="ED889" s="187"/>
      <c r="EE889" s="187"/>
      <c r="EF889" s="187"/>
      <c r="EG889" s="187"/>
      <c r="EH889" s="187"/>
      <c r="EI889" s="187"/>
      <c r="EJ889" s="187"/>
      <c r="EK889" s="187"/>
      <c r="EL889" s="187"/>
      <c r="EM889" s="187"/>
      <c r="EN889" s="187"/>
      <c r="EO889" s="187"/>
      <c r="EP889" s="187"/>
      <c r="EQ889" s="187"/>
      <c r="ER889" s="187"/>
      <c r="ES889" s="187"/>
      <c r="ET889" s="187"/>
      <c r="EU889" s="187"/>
      <c r="EV889" s="187"/>
      <c r="EW889" s="187"/>
      <c r="EX889" s="187"/>
      <c r="EY889" s="187"/>
      <c r="EZ889" s="187"/>
      <c r="FA889" s="187"/>
      <c r="FB889" s="187"/>
      <c r="FC889" s="187"/>
      <c r="FD889" s="187"/>
      <c r="FE889" s="187"/>
      <c r="FF889" s="187"/>
      <c r="FG889" s="187"/>
      <c r="FH889" s="187"/>
      <c r="FI889" s="187"/>
      <c r="FJ889" s="187"/>
      <c r="FK889" s="187"/>
      <c r="FL889" s="187"/>
      <c r="FM889" s="187"/>
      <c r="FN889" s="187"/>
      <c r="FO889" s="187"/>
      <c r="FP889" s="187"/>
      <c r="FQ889" s="187"/>
      <c r="FR889" s="187"/>
      <c r="FS889" s="187"/>
      <c r="FT889" s="187"/>
      <c r="FU889" s="187"/>
      <c r="FV889" s="187"/>
      <c r="FW889" s="187"/>
      <c r="FX889" s="187"/>
      <c r="FY889" s="187"/>
      <c r="FZ889" s="187"/>
      <c r="GA889" s="187"/>
      <c r="GB889" s="187"/>
      <c r="GC889" s="187"/>
      <c r="GD889" s="187"/>
      <c r="GE889" s="187"/>
      <c r="GF889" s="187"/>
      <c r="GG889" s="187"/>
      <c r="GH889" s="187"/>
      <c r="GI889" s="187"/>
      <c r="GJ889" s="187"/>
      <c r="GK889" s="187"/>
      <c r="GL889" s="187"/>
      <c r="GM889" s="187"/>
      <c r="GN889" s="187"/>
      <c r="GO889" s="187"/>
      <c r="GP889" s="187"/>
      <c r="GQ889" s="187"/>
      <c r="GR889" s="187"/>
      <c r="GS889" s="187"/>
      <c r="GT889" s="187"/>
      <c r="GU889" s="187"/>
      <c r="GV889" s="187"/>
      <c r="GW889" s="187"/>
      <c r="GX889" s="187"/>
      <c r="GY889" s="187"/>
      <c r="GZ889" s="187"/>
      <c r="HA889" s="187"/>
      <c r="HB889" s="187"/>
      <c r="HC889" s="187"/>
      <c r="HD889" s="187"/>
      <c r="HE889" s="187"/>
      <c r="HF889" s="187"/>
      <c r="HG889" s="187"/>
      <c r="HH889" s="187"/>
      <c r="HI889" s="187"/>
      <c r="HJ889" s="187"/>
      <c r="HK889" s="187"/>
      <c r="HL889" s="187"/>
      <c r="HM889" s="187"/>
      <c r="HN889" s="187"/>
      <c r="HO889" s="187"/>
      <c r="HP889" s="187"/>
      <c r="HQ889" s="187"/>
      <c r="HR889" s="187"/>
      <c r="HS889" s="187"/>
      <c r="HT889" s="187"/>
      <c r="HU889" s="187"/>
      <c r="HV889" s="187"/>
      <c r="HW889" s="187"/>
      <c r="HX889" s="187"/>
      <c r="HY889" s="187"/>
      <c r="HZ889" s="187"/>
      <c r="IA889" s="187"/>
      <c r="IB889" s="187"/>
    </row>
    <row r="890" spans="1:236" ht="13.15" customHeight="1">
      <c r="A890" s="412"/>
      <c r="C890" s="446"/>
      <c r="D890" s="193"/>
      <c r="E890" s="187"/>
      <c r="F890" s="187"/>
      <c r="G890" s="187"/>
      <c r="H890" s="187"/>
      <c r="I890" s="187"/>
      <c r="J890" s="187"/>
      <c r="K890" s="187"/>
      <c r="L890" s="187"/>
      <c r="M890" s="447"/>
      <c r="AA890" s="187"/>
      <c r="AB890" s="187"/>
      <c r="AC890" s="187"/>
      <c r="AD890" s="187"/>
      <c r="AE890" s="187"/>
      <c r="AF890" s="187"/>
      <c r="AG890" s="187"/>
      <c r="AH890" s="187"/>
      <c r="AI890" s="187"/>
      <c r="AJ890" s="187"/>
      <c r="AK890" s="187"/>
      <c r="AL890" s="187"/>
      <c r="AM890" s="187"/>
      <c r="AN890" s="187"/>
      <c r="AO890" s="187"/>
      <c r="AP890" s="187"/>
      <c r="AQ890" s="187"/>
      <c r="AR890" s="187"/>
      <c r="AS890" s="187"/>
      <c r="AT890" s="187"/>
      <c r="AU890" s="187"/>
      <c r="AV890" s="187"/>
      <c r="AW890" s="187"/>
      <c r="AX890" s="187"/>
      <c r="AY890" s="187"/>
      <c r="AZ890" s="187"/>
      <c r="BA890" s="187"/>
      <c r="BB890" s="187"/>
      <c r="BC890" s="187"/>
      <c r="BD890" s="187"/>
      <c r="BE890" s="187"/>
      <c r="BF890" s="187"/>
      <c r="BG890" s="187"/>
      <c r="BH890" s="187"/>
      <c r="BI890" s="187"/>
      <c r="BJ890" s="187"/>
      <c r="BK890" s="187"/>
      <c r="BL890" s="187"/>
      <c r="BM890" s="187"/>
      <c r="BN890" s="187"/>
      <c r="BO890" s="187"/>
      <c r="BP890" s="187"/>
      <c r="BQ890" s="187"/>
      <c r="BR890" s="187"/>
      <c r="BS890" s="187"/>
      <c r="BT890" s="187"/>
      <c r="BU890" s="187"/>
      <c r="BV890" s="187"/>
      <c r="BW890" s="187"/>
      <c r="BX890" s="187"/>
      <c r="BY890" s="187"/>
      <c r="BZ890" s="187"/>
      <c r="CA890" s="187"/>
      <c r="CB890" s="187"/>
      <c r="CC890" s="187"/>
      <c r="CD890" s="187"/>
      <c r="CE890" s="187"/>
      <c r="CF890" s="187"/>
      <c r="CG890" s="187"/>
      <c r="CH890" s="187"/>
      <c r="CI890" s="187"/>
      <c r="CJ890" s="187"/>
      <c r="CK890" s="187"/>
      <c r="CL890" s="187"/>
      <c r="CM890" s="187"/>
      <c r="CN890" s="187"/>
      <c r="CO890" s="187"/>
      <c r="CP890" s="187"/>
      <c r="CQ890" s="187"/>
      <c r="CR890" s="187"/>
      <c r="CS890" s="187"/>
      <c r="CT890" s="187"/>
      <c r="CU890" s="187"/>
      <c r="CV890" s="187"/>
      <c r="CW890" s="187"/>
      <c r="CX890" s="187"/>
      <c r="CY890" s="187"/>
      <c r="CZ890" s="187"/>
      <c r="DA890" s="187"/>
      <c r="DB890" s="187"/>
      <c r="DC890" s="187"/>
      <c r="DD890" s="187"/>
      <c r="DE890" s="187"/>
      <c r="DF890" s="187"/>
      <c r="DG890" s="187"/>
      <c r="DH890" s="187"/>
      <c r="DI890" s="187"/>
      <c r="DJ890" s="187"/>
      <c r="DK890" s="187"/>
      <c r="DL890" s="187"/>
      <c r="DM890" s="187"/>
      <c r="DN890" s="187"/>
      <c r="DO890" s="187"/>
      <c r="DP890" s="187"/>
      <c r="DQ890" s="187"/>
      <c r="DR890" s="187"/>
      <c r="DS890" s="187"/>
      <c r="DT890" s="187"/>
      <c r="DU890" s="187"/>
      <c r="DV890" s="187"/>
      <c r="DW890" s="187"/>
      <c r="DX890" s="187"/>
      <c r="DY890" s="187"/>
      <c r="DZ890" s="187"/>
      <c r="EA890" s="187"/>
      <c r="EB890" s="187"/>
      <c r="EC890" s="187"/>
      <c r="ED890" s="187"/>
      <c r="EE890" s="187"/>
      <c r="EF890" s="187"/>
      <c r="EG890" s="187"/>
      <c r="EH890" s="187"/>
      <c r="EI890" s="187"/>
      <c r="EJ890" s="187"/>
      <c r="EK890" s="187"/>
      <c r="EL890" s="187"/>
      <c r="EM890" s="187"/>
      <c r="EN890" s="187"/>
      <c r="EO890" s="187"/>
      <c r="EP890" s="187"/>
      <c r="EQ890" s="187"/>
      <c r="ER890" s="187"/>
      <c r="ES890" s="187"/>
      <c r="ET890" s="187"/>
      <c r="EU890" s="187"/>
      <c r="EV890" s="187"/>
      <c r="EW890" s="187"/>
      <c r="EX890" s="187"/>
      <c r="EY890" s="187"/>
      <c r="EZ890" s="187"/>
      <c r="FA890" s="187"/>
      <c r="FB890" s="187"/>
      <c r="FC890" s="187"/>
      <c r="FD890" s="187"/>
      <c r="FE890" s="187"/>
      <c r="FF890" s="187"/>
      <c r="FG890" s="187"/>
      <c r="FH890" s="187"/>
      <c r="FI890" s="187"/>
      <c r="FJ890" s="187"/>
      <c r="FK890" s="187"/>
      <c r="FL890" s="187"/>
      <c r="FM890" s="187"/>
      <c r="FN890" s="187"/>
      <c r="FO890" s="187"/>
      <c r="FP890" s="187"/>
      <c r="FQ890" s="187"/>
      <c r="FR890" s="187"/>
      <c r="FS890" s="187"/>
      <c r="FT890" s="187"/>
      <c r="FU890" s="187"/>
      <c r="FV890" s="187"/>
      <c r="FW890" s="187"/>
      <c r="FX890" s="187"/>
      <c r="FY890" s="187"/>
      <c r="FZ890" s="187"/>
      <c r="GA890" s="187"/>
      <c r="GB890" s="187"/>
      <c r="GC890" s="187"/>
      <c r="GD890" s="187"/>
      <c r="GE890" s="187"/>
      <c r="GF890" s="187"/>
      <c r="GG890" s="187"/>
      <c r="GH890" s="187"/>
      <c r="GI890" s="187"/>
      <c r="GJ890" s="187"/>
      <c r="GK890" s="187"/>
      <c r="GL890" s="187"/>
      <c r="GM890" s="187"/>
      <c r="GN890" s="187"/>
      <c r="GO890" s="187"/>
      <c r="GP890" s="187"/>
      <c r="GQ890" s="187"/>
      <c r="GR890" s="187"/>
      <c r="GS890" s="187"/>
      <c r="GT890" s="187"/>
      <c r="GU890" s="187"/>
      <c r="GV890" s="187"/>
      <c r="GW890" s="187"/>
      <c r="GX890" s="187"/>
      <c r="GY890" s="187"/>
      <c r="GZ890" s="187"/>
      <c r="HA890" s="187"/>
      <c r="HB890" s="187"/>
      <c r="HC890" s="187"/>
      <c r="HD890" s="187"/>
      <c r="HE890" s="187"/>
      <c r="HF890" s="187"/>
      <c r="HG890" s="187"/>
      <c r="HH890" s="187"/>
      <c r="HI890" s="187"/>
      <c r="HJ890" s="187"/>
      <c r="HK890" s="187"/>
      <c r="HL890" s="187"/>
      <c r="HM890" s="187"/>
      <c r="HN890" s="187"/>
      <c r="HO890" s="187"/>
      <c r="HP890" s="187"/>
      <c r="HQ890" s="187"/>
      <c r="HR890" s="187"/>
      <c r="HS890" s="187"/>
      <c r="HT890" s="187"/>
      <c r="HU890" s="187"/>
      <c r="HV890" s="187"/>
      <c r="HW890" s="187"/>
      <c r="HX890" s="187"/>
      <c r="HY890" s="187"/>
      <c r="HZ890" s="187"/>
      <c r="IA890" s="187"/>
      <c r="IB890" s="187"/>
    </row>
    <row r="891" spans="1:236" ht="13.15" customHeight="1">
      <c r="A891" s="412"/>
      <c r="C891" s="446"/>
      <c r="D891" s="193"/>
      <c r="E891" s="187"/>
      <c r="F891" s="187"/>
      <c r="G891" s="187"/>
      <c r="H891" s="187"/>
      <c r="I891" s="187"/>
      <c r="J891" s="187"/>
      <c r="K891" s="187"/>
      <c r="L891" s="187"/>
      <c r="M891" s="447"/>
      <c r="AA891" s="187"/>
      <c r="AB891" s="187"/>
      <c r="AC891" s="187"/>
      <c r="AD891" s="187"/>
      <c r="AE891" s="187"/>
      <c r="AF891" s="187"/>
      <c r="AG891" s="187"/>
      <c r="AH891" s="187"/>
      <c r="AI891" s="187"/>
      <c r="AJ891" s="187"/>
      <c r="AK891" s="187"/>
      <c r="AL891" s="187"/>
      <c r="AM891" s="187"/>
      <c r="AN891" s="187"/>
      <c r="AO891" s="187"/>
      <c r="AP891" s="187"/>
      <c r="AQ891" s="187"/>
      <c r="AR891" s="187"/>
      <c r="AS891" s="187"/>
      <c r="AT891" s="187"/>
      <c r="AU891" s="187"/>
      <c r="AV891" s="187"/>
      <c r="AW891" s="187"/>
      <c r="AX891" s="187"/>
      <c r="AY891" s="187"/>
      <c r="AZ891" s="187"/>
      <c r="BA891" s="187"/>
      <c r="BB891" s="187"/>
      <c r="BC891" s="187"/>
      <c r="BD891" s="187"/>
      <c r="BE891" s="187"/>
      <c r="BF891" s="187"/>
      <c r="BG891" s="187"/>
      <c r="BH891" s="187"/>
      <c r="BI891" s="187"/>
      <c r="BJ891" s="187"/>
      <c r="BK891" s="187"/>
      <c r="BL891" s="187"/>
      <c r="BM891" s="187"/>
      <c r="BN891" s="187"/>
      <c r="BO891" s="187"/>
      <c r="BP891" s="187"/>
      <c r="BQ891" s="187"/>
      <c r="BR891" s="187"/>
      <c r="BS891" s="187"/>
      <c r="BT891" s="187"/>
      <c r="BU891" s="187"/>
      <c r="BV891" s="187"/>
      <c r="BW891" s="187"/>
      <c r="BX891" s="187"/>
      <c r="BY891" s="187"/>
      <c r="BZ891" s="187"/>
      <c r="CA891" s="187"/>
      <c r="CB891" s="187"/>
      <c r="CC891" s="187"/>
      <c r="CD891" s="187"/>
      <c r="CE891" s="187"/>
      <c r="CF891" s="187"/>
      <c r="CG891" s="187"/>
      <c r="CH891" s="187"/>
      <c r="CI891" s="187"/>
      <c r="CJ891" s="187"/>
      <c r="CK891" s="187"/>
      <c r="CL891" s="187"/>
      <c r="CM891" s="187"/>
      <c r="CN891" s="187"/>
      <c r="CO891" s="187"/>
      <c r="CP891" s="187"/>
      <c r="CQ891" s="187"/>
      <c r="CR891" s="187"/>
      <c r="CS891" s="187"/>
      <c r="CT891" s="187"/>
      <c r="CU891" s="187"/>
      <c r="CV891" s="187"/>
      <c r="CW891" s="187"/>
      <c r="CX891" s="187"/>
      <c r="CY891" s="187"/>
      <c r="CZ891" s="187"/>
      <c r="DA891" s="187"/>
      <c r="DB891" s="187"/>
      <c r="DC891" s="187"/>
      <c r="DD891" s="187"/>
      <c r="DE891" s="187"/>
      <c r="DF891" s="187"/>
      <c r="DG891" s="187"/>
      <c r="DH891" s="187"/>
      <c r="DI891" s="187"/>
      <c r="DJ891" s="187"/>
      <c r="DK891" s="187"/>
      <c r="DL891" s="187"/>
      <c r="DM891" s="187"/>
      <c r="DN891" s="187"/>
      <c r="DO891" s="187"/>
      <c r="DP891" s="187"/>
      <c r="DQ891" s="187"/>
      <c r="DR891" s="187"/>
      <c r="DS891" s="187"/>
      <c r="DT891" s="187"/>
      <c r="DU891" s="187"/>
      <c r="DV891" s="187"/>
      <c r="DW891" s="187"/>
      <c r="DX891" s="187"/>
      <c r="DY891" s="187"/>
      <c r="DZ891" s="187"/>
      <c r="EA891" s="187"/>
      <c r="EB891" s="187"/>
      <c r="EC891" s="187"/>
      <c r="ED891" s="187"/>
      <c r="EE891" s="187"/>
      <c r="EF891" s="187"/>
      <c r="EG891" s="187"/>
      <c r="EH891" s="187"/>
      <c r="EI891" s="187"/>
      <c r="EJ891" s="187"/>
      <c r="EK891" s="187"/>
      <c r="EL891" s="187"/>
      <c r="EM891" s="187"/>
      <c r="EN891" s="187"/>
      <c r="EO891" s="187"/>
      <c r="EP891" s="187"/>
      <c r="EQ891" s="187"/>
      <c r="ER891" s="187"/>
      <c r="ES891" s="187"/>
      <c r="ET891" s="187"/>
      <c r="EU891" s="187"/>
      <c r="EV891" s="187"/>
      <c r="EW891" s="187"/>
      <c r="EX891" s="187"/>
      <c r="EY891" s="187"/>
      <c r="EZ891" s="187"/>
      <c r="FA891" s="187"/>
      <c r="FB891" s="187"/>
      <c r="FC891" s="187"/>
      <c r="FD891" s="187"/>
      <c r="FE891" s="187"/>
      <c r="FF891" s="187"/>
      <c r="FG891" s="187"/>
      <c r="FH891" s="187"/>
      <c r="FI891" s="187"/>
      <c r="FJ891" s="187"/>
      <c r="FK891" s="187"/>
      <c r="FL891" s="187"/>
      <c r="FM891" s="187"/>
      <c r="FN891" s="187"/>
      <c r="FO891" s="187"/>
      <c r="FP891" s="187"/>
      <c r="FQ891" s="187"/>
      <c r="FR891" s="187"/>
      <c r="FS891" s="187"/>
      <c r="FT891" s="187"/>
      <c r="FU891" s="187"/>
      <c r="FV891" s="187"/>
      <c r="FW891" s="187"/>
      <c r="FX891" s="187"/>
      <c r="FY891" s="187"/>
      <c r="FZ891" s="187"/>
      <c r="GA891" s="187"/>
      <c r="GB891" s="187"/>
      <c r="GC891" s="187"/>
      <c r="GD891" s="187"/>
      <c r="GE891" s="187"/>
      <c r="GF891" s="187"/>
      <c r="GG891" s="187"/>
      <c r="GH891" s="187"/>
      <c r="GI891" s="187"/>
      <c r="GJ891" s="187"/>
      <c r="GK891" s="187"/>
      <c r="GL891" s="187"/>
      <c r="GM891" s="187"/>
      <c r="GN891" s="187"/>
      <c r="GO891" s="187"/>
      <c r="GP891" s="187"/>
      <c r="GQ891" s="187"/>
      <c r="GR891" s="187"/>
      <c r="GS891" s="187"/>
      <c r="GT891" s="187"/>
      <c r="GU891" s="187"/>
      <c r="GV891" s="187"/>
      <c r="GW891" s="187"/>
      <c r="GX891" s="187"/>
      <c r="GY891" s="187"/>
      <c r="GZ891" s="187"/>
      <c r="HA891" s="187"/>
      <c r="HB891" s="187"/>
      <c r="HC891" s="187"/>
      <c r="HD891" s="187"/>
      <c r="HE891" s="187"/>
      <c r="HF891" s="187"/>
      <c r="HG891" s="187"/>
      <c r="HH891" s="187"/>
      <c r="HI891" s="187"/>
      <c r="HJ891" s="187"/>
      <c r="HK891" s="187"/>
      <c r="HL891" s="187"/>
      <c r="HM891" s="187"/>
      <c r="HN891" s="187"/>
      <c r="HO891" s="187"/>
      <c r="HP891" s="187"/>
      <c r="HQ891" s="187"/>
      <c r="HR891" s="187"/>
      <c r="HS891" s="187"/>
      <c r="HT891" s="187"/>
      <c r="HU891" s="187"/>
      <c r="HV891" s="187"/>
      <c r="HW891" s="187"/>
      <c r="HX891" s="187"/>
      <c r="HY891" s="187"/>
      <c r="HZ891" s="187"/>
      <c r="IA891" s="187"/>
      <c r="IB891" s="187"/>
    </row>
    <row r="892" spans="1:236" ht="13.15" customHeight="1">
      <c r="A892" s="412"/>
      <c r="C892" s="446"/>
      <c r="D892" s="193"/>
      <c r="E892" s="187"/>
      <c r="F892" s="187"/>
      <c r="G892" s="187"/>
      <c r="H892" s="187"/>
      <c r="I892" s="187"/>
      <c r="J892" s="187"/>
      <c r="K892" s="187"/>
      <c r="L892" s="187"/>
      <c r="M892" s="447"/>
      <c r="AA892" s="187"/>
      <c r="AB892" s="187"/>
      <c r="AC892" s="187"/>
      <c r="AD892" s="187"/>
      <c r="AE892" s="187"/>
      <c r="AF892" s="187"/>
      <c r="AG892" s="187"/>
      <c r="AH892" s="187"/>
      <c r="AI892" s="187"/>
      <c r="AJ892" s="187"/>
      <c r="AK892" s="187"/>
      <c r="AL892" s="187"/>
      <c r="AM892" s="187"/>
      <c r="AN892" s="187"/>
      <c r="AO892" s="187"/>
      <c r="AP892" s="187"/>
      <c r="AQ892" s="187"/>
      <c r="AR892" s="187"/>
      <c r="AS892" s="187"/>
      <c r="AT892" s="187"/>
      <c r="AU892" s="187"/>
      <c r="AV892" s="187"/>
      <c r="AW892" s="187"/>
      <c r="AX892" s="187"/>
      <c r="AY892" s="187"/>
      <c r="AZ892" s="187"/>
      <c r="BA892" s="187"/>
      <c r="BB892" s="187"/>
      <c r="BC892" s="187"/>
      <c r="BD892" s="187"/>
      <c r="BE892" s="187"/>
      <c r="BF892" s="187"/>
      <c r="BG892" s="187"/>
      <c r="BH892" s="187"/>
      <c r="BI892" s="187"/>
      <c r="BJ892" s="187"/>
      <c r="BK892" s="187"/>
      <c r="BL892" s="187"/>
      <c r="BM892" s="187"/>
      <c r="BN892" s="187"/>
      <c r="BO892" s="187"/>
      <c r="BP892" s="187"/>
      <c r="BQ892" s="187"/>
      <c r="BR892" s="187"/>
      <c r="BS892" s="187"/>
      <c r="BT892" s="187"/>
      <c r="BU892" s="187"/>
      <c r="BV892" s="187"/>
      <c r="BW892" s="187"/>
      <c r="BX892" s="187"/>
      <c r="BY892" s="187"/>
      <c r="BZ892" s="187"/>
      <c r="CA892" s="187"/>
      <c r="CB892" s="187"/>
      <c r="CC892" s="187"/>
      <c r="CD892" s="187"/>
      <c r="CE892" s="187"/>
      <c r="CF892" s="187"/>
      <c r="CG892" s="187"/>
      <c r="CH892" s="187"/>
      <c r="CI892" s="187"/>
      <c r="CJ892" s="187"/>
      <c r="CK892" s="187"/>
      <c r="CL892" s="187"/>
      <c r="CM892" s="187"/>
      <c r="CN892" s="187"/>
      <c r="CO892" s="187"/>
      <c r="CP892" s="187"/>
      <c r="CQ892" s="187"/>
      <c r="CR892" s="187"/>
      <c r="CS892" s="187"/>
      <c r="CT892" s="187"/>
      <c r="CU892" s="187"/>
      <c r="CV892" s="187"/>
      <c r="CW892" s="187"/>
      <c r="CX892" s="187"/>
      <c r="CY892" s="187"/>
      <c r="CZ892" s="187"/>
      <c r="DA892" s="187"/>
      <c r="DB892" s="187"/>
      <c r="DC892" s="187"/>
      <c r="DD892" s="187"/>
      <c r="DE892" s="187"/>
      <c r="DF892" s="187"/>
      <c r="DG892" s="187"/>
      <c r="DH892" s="187"/>
      <c r="DI892" s="187"/>
      <c r="DJ892" s="187"/>
      <c r="DK892" s="187"/>
      <c r="DL892" s="187"/>
      <c r="DM892" s="187"/>
      <c r="DN892" s="187"/>
      <c r="DO892" s="187"/>
      <c r="DP892" s="187"/>
      <c r="DQ892" s="187"/>
      <c r="DR892" s="187"/>
      <c r="DS892" s="187"/>
      <c r="DT892" s="187"/>
      <c r="DU892" s="187"/>
      <c r="DV892" s="187"/>
      <c r="DW892" s="187"/>
      <c r="DX892" s="187"/>
      <c r="DY892" s="187"/>
      <c r="DZ892" s="187"/>
      <c r="EA892" s="187"/>
      <c r="EB892" s="187"/>
      <c r="EC892" s="187"/>
      <c r="ED892" s="187"/>
      <c r="EE892" s="187"/>
      <c r="EF892" s="187"/>
      <c r="EG892" s="187"/>
      <c r="EH892" s="187"/>
      <c r="EI892" s="187"/>
      <c r="EJ892" s="187"/>
      <c r="EK892" s="187"/>
      <c r="EL892" s="187"/>
      <c r="EM892" s="187"/>
      <c r="EN892" s="187"/>
      <c r="EO892" s="187"/>
      <c r="EP892" s="187"/>
      <c r="EQ892" s="187"/>
      <c r="ER892" s="187"/>
      <c r="ES892" s="187"/>
      <c r="ET892" s="187"/>
      <c r="EU892" s="187"/>
      <c r="EV892" s="187"/>
      <c r="EW892" s="187"/>
      <c r="EX892" s="187"/>
      <c r="EY892" s="187"/>
      <c r="EZ892" s="187"/>
      <c r="FA892" s="187"/>
      <c r="FB892" s="187"/>
      <c r="FC892" s="187"/>
      <c r="FD892" s="187"/>
      <c r="FE892" s="187"/>
      <c r="FF892" s="187"/>
      <c r="FG892" s="187"/>
      <c r="FH892" s="187"/>
      <c r="FI892" s="187"/>
      <c r="FJ892" s="187"/>
      <c r="FK892" s="187"/>
      <c r="FL892" s="187"/>
      <c r="FM892" s="187"/>
      <c r="FN892" s="187"/>
      <c r="FO892" s="187"/>
      <c r="FP892" s="187"/>
      <c r="FQ892" s="187"/>
      <c r="FR892" s="187"/>
      <c r="FS892" s="187"/>
      <c r="FT892" s="187"/>
      <c r="FU892" s="187"/>
      <c r="FV892" s="187"/>
      <c r="FW892" s="187"/>
      <c r="FX892" s="187"/>
      <c r="FY892" s="187"/>
      <c r="FZ892" s="187"/>
      <c r="GA892" s="187"/>
      <c r="GB892" s="187"/>
      <c r="GC892" s="187"/>
      <c r="GD892" s="187"/>
      <c r="GE892" s="187"/>
      <c r="GF892" s="187"/>
      <c r="GG892" s="187"/>
      <c r="GH892" s="187"/>
      <c r="GI892" s="187"/>
      <c r="GJ892" s="187"/>
      <c r="GK892" s="187"/>
      <c r="GL892" s="187"/>
      <c r="GM892" s="187"/>
      <c r="GN892" s="187"/>
      <c r="GO892" s="187"/>
      <c r="GP892" s="187"/>
      <c r="GQ892" s="187"/>
      <c r="GR892" s="187"/>
      <c r="GS892" s="187"/>
      <c r="GT892" s="187"/>
      <c r="GU892" s="187"/>
      <c r="GV892" s="187"/>
      <c r="GW892" s="187"/>
      <c r="GX892" s="187"/>
      <c r="GY892" s="187"/>
      <c r="GZ892" s="187"/>
      <c r="HA892" s="187"/>
      <c r="HB892" s="187"/>
      <c r="HC892" s="187"/>
      <c r="HD892" s="187"/>
      <c r="HE892" s="187"/>
      <c r="HF892" s="187"/>
      <c r="HG892" s="187"/>
      <c r="HH892" s="187"/>
      <c r="HI892" s="187"/>
      <c r="HJ892" s="187"/>
      <c r="HK892" s="187"/>
      <c r="HL892" s="187"/>
      <c r="HM892" s="187"/>
      <c r="HN892" s="187"/>
      <c r="HO892" s="187"/>
      <c r="HP892" s="187"/>
      <c r="HQ892" s="187"/>
      <c r="HR892" s="187"/>
      <c r="HS892" s="187"/>
      <c r="HT892" s="187"/>
      <c r="HU892" s="187"/>
      <c r="HV892" s="187"/>
      <c r="HW892" s="187"/>
      <c r="HX892" s="187"/>
      <c r="HY892" s="187"/>
      <c r="HZ892" s="187"/>
      <c r="IA892" s="187"/>
      <c r="IB892" s="187"/>
    </row>
    <row r="893" spans="1:236" ht="13.15" customHeight="1">
      <c r="A893" s="412"/>
      <c r="C893" s="446"/>
      <c r="D893" s="193"/>
      <c r="E893" s="187"/>
      <c r="F893" s="187"/>
      <c r="G893" s="187"/>
      <c r="H893" s="187"/>
      <c r="I893" s="187"/>
      <c r="J893" s="187"/>
      <c r="K893" s="187"/>
      <c r="L893" s="187"/>
      <c r="M893" s="447"/>
      <c r="AA893" s="187"/>
      <c r="AB893" s="187"/>
      <c r="AC893" s="187"/>
      <c r="AD893" s="187"/>
      <c r="AE893" s="187"/>
      <c r="AF893" s="187"/>
      <c r="AG893" s="187"/>
      <c r="AH893" s="187"/>
      <c r="AI893" s="187"/>
      <c r="AJ893" s="187"/>
      <c r="AK893" s="187"/>
      <c r="AL893" s="187"/>
      <c r="AM893" s="187"/>
      <c r="AN893" s="187"/>
      <c r="AO893" s="187"/>
      <c r="AP893" s="187"/>
      <c r="AQ893" s="187"/>
      <c r="AR893" s="187"/>
      <c r="AS893" s="187"/>
      <c r="AT893" s="187"/>
      <c r="AU893" s="187"/>
      <c r="AV893" s="187"/>
      <c r="AW893" s="187"/>
      <c r="AX893" s="187"/>
      <c r="AY893" s="187"/>
      <c r="AZ893" s="187"/>
      <c r="BA893" s="187"/>
      <c r="BB893" s="187"/>
      <c r="BC893" s="187"/>
      <c r="BD893" s="187"/>
      <c r="BE893" s="187"/>
      <c r="BF893" s="187"/>
      <c r="BG893" s="187"/>
      <c r="BH893" s="187"/>
      <c r="BI893" s="187"/>
      <c r="BJ893" s="187"/>
      <c r="BK893" s="187"/>
      <c r="BL893" s="187"/>
      <c r="BM893" s="187"/>
      <c r="BN893" s="187"/>
      <c r="BO893" s="187"/>
      <c r="BP893" s="187"/>
      <c r="BQ893" s="187"/>
      <c r="BR893" s="187"/>
      <c r="BS893" s="187"/>
      <c r="BT893" s="187"/>
      <c r="BU893" s="187"/>
      <c r="BV893" s="187"/>
      <c r="BW893" s="187"/>
      <c r="BX893" s="187"/>
      <c r="BY893" s="187"/>
      <c r="BZ893" s="187"/>
      <c r="CA893" s="187"/>
      <c r="CB893" s="187"/>
      <c r="CC893" s="187"/>
      <c r="CD893" s="187"/>
      <c r="CE893" s="187"/>
      <c r="CF893" s="187"/>
      <c r="CG893" s="187"/>
      <c r="CH893" s="187"/>
      <c r="CI893" s="187"/>
      <c r="CJ893" s="187"/>
      <c r="CK893" s="187"/>
      <c r="CL893" s="187"/>
      <c r="CM893" s="187"/>
      <c r="CN893" s="187"/>
      <c r="CO893" s="187"/>
      <c r="CP893" s="187"/>
      <c r="CQ893" s="187"/>
      <c r="CR893" s="187"/>
      <c r="CS893" s="187"/>
      <c r="CT893" s="187"/>
      <c r="CU893" s="187"/>
      <c r="CV893" s="187"/>
      <c r="CW893" s="187"/>
      <c r="CX893" s="187"/>
      <c r="CY893" s="187"/>
      <c r="CZ893" s="187"/>
      <c r="DA893" s="187"/>
      <c r="DB893" s="187"/>
      <c r="DC893" s="187"/>
      <c r="DD893" s="187"/>
      <c r="DE893" s="187"/>
      <c r="DF893" s="187"/>
      <c r="DG893" s="187"/>
      <c r="DH893" s="187"/>
      <c r="DI893" s="187"/>
      <c r="DJ893" s="187"/>
      <c r="DK893" s="187"/>
      <c r="DL893" s="187"/>
      <c r="DM893" s="187"/>
      <c r="DN893" s="187"/>
      <c r="DO893" s="187"/>
      <c r="DP893" s="187"/>
      <c r="DQ893" s="187"/>
      <c r="DR893" s="187"/>
      <c r="DS893" s="187"/>
      <c r="DT893" s="187"/>
      <c r="DU893" s="187"/>
      <c r="DV893" s="187"/>
      <c r="DW893" s="187"/>
      <c r="DX893" s="187"/>
      <c r="DY893" s="187"/>
      <c r="DZ893" s="187"/>
      <c r="EA893" s="187"/>
      <c r="EB893" s="187"/>
      <c r="EC893" s="187"/>
      <c r="ED893" s="187"/>
      <c r="EE893" s="187"/>
      <c r="EF893" s="187"/>
      <c r="EG893" s="187"/>
      <c r="EH893" s="187"/>
      <c r="EI893" s="187"/>
      <c r="EJ893" s="187"/>
      <c r="EK893" s="187"/>
      <c r="EL893" s="187"/>
      <c r="EM893" s="187"/>
      <c r="EN893" s="187"/>
      <c r="EO893" s="187"/>
      <c r="EP893" s="187"/>
      <c r="EQ893" s="187"/>
      <c r="ER893" s="187"/>
      <c r="ES893" s="187"/>
      <c r="ET893" s="187"/>
      <c r="EU893" s="187"/>
      <c r="EV893" s="187"/>
      <c r="EW893" s="187"/>
      <c r="EX893" s="187"/>
      <c r="EY893" s="187"/>
      <c r="EZ893" s="187"/>
      <c r="FA893" s="187"/>
      <c r="FB893" s="187"/>
      <c r="FC893" s="187"/>
      <c r="FD893" s="187"/>
      <c r="FE893" s="187"/>
      <c r="FF893" s="187"/>
      <c r="FG893" s="187"/>
      <c r="FH893" s="187"/>
      <c r="FI893" s="187"/>
      <c r="FJ893" s="187"/>
      <c r="FK893" s="187"/>
      <c r="FL893" s="187"/>
      <c r="FM893" s="187"/>
      <c r="FN893" s="187"/>
      <c r="FO893" s="187"/>
      <c r="FP893" s="187"/>
      <c r="FQ893" s="187"/>
      <c r="FR893" s="187"/>
      <c r="FS893" s="187"/>
      <c r="FT893" s="187"/>
      <c r="FU893" s="187"/>
      <c r="FV893" s="187"/>
      <c r="FW893" s="187"/>
      <c r="FX893" s="187"/>
      <c r="FY893" s="187"/>
      <c r="FZ893" s="187"/>
      <c r="GA893" s="187"/>
      <c r="GB893" s="187"/>
      <c r="GC893" s="187"/>
      <c r="GD893" s="187"/>
      <c r="GE893" s="187"/>
      <c r="GF893" s="187"/>
      <c r="GG893" s="187"/>
      <c r="GH893" s="187"/>
      <c r="GI893" s="187"/>
      <c r="GJ893" s="187"/>
      <c r="GK893" s="187"/>
      <c r="GL893" s="187"/>
      <c r="GM893" s="187"/>
      <c r="GN893" s="187"/>
      <c r="GO893" s="187"/>
      <c r="GP893" s="187"/>
      <c r="GQ893" s="187"/>
      <c r="GR893" s="187"/>
      <c r="GS893" s="187"/>
      <c r="GT893" s="187"/>
      <c r="GU893" s="187"/>
      <c r="GV893" s="187"/>
      <c r="GW893" s="187"/>
      <c r="GX893" s="187"/>
      <c r="GY893" s="187"/>
      <c r="GZ893" s="187"/>
      <c r="HA893" s="187"/>
      <c r="HB893" s="187"/>
      <c r="HC893" s="187"/>
      <c r="HD893" s="187"/>
      <c r="HE893" s="187"/>
      <c r="HF893" s="187"/>
      <c r="HG893" s="187"/>
      <c r="HH893" s="187"/>
      <c r="HI893" s="187"/>
      <c r="HJ893" s="187"/>
      <c r="HK893" s="187"/>
      <c r="HL893" s="187"/>
      <c r="HM893" s="187"/>
      <c r="HN893" s="187"/>
      <c r="HO893" s="187"/>
      <c r="HP893" s="187"/>
      <c r="HQ893" s="187"/>
      <c r="HR893" s="187"/>
      <c r="HS893" s="187"/>
      <c r="HT893" s="187"/>
      <c r="HU893" s="187"/>
      <c r="HV893" s="187"/>
      <c r="HW893" s="187"/>
      <c r="HX893" s="187"/>
      <c r="HY893" s="187"/>
      <c r="HZ893" s="187"/>
      <c r="IA893" s="187"/>
      <c r="IB893" s="187"/>
    </row>
    <row r="894" spans="1:236" ht="13.15" customHeight="1">
      <c r="A894" s="412"/>
      <c r="C894" s="446"/>
      <c r="D894" s="193"/>
      <c r="E894" s="187"/>
      <c r="F894" s="187"/>
      <c r="G894" s="187"/>
      <c r="H894" s="187"/>
      <c r="I894" s="187"/>
      <c r="J894" s="187"/>
      <c r="K894" s="187"/>
      <c r="L894" s="187"/>
      <c r="M894" s="447"/>
      <c r="AA894" s="187"/>
      <c r="AB894" s="187"/>
      <c r="AC894" s="187"/>
      <c r="AD894" s="187"/>
      <c r="AE894" s="187"/>
      <c r="AF894" s="187"/>
      <c r="AG894" s="187"/>
      <c r="AH894" s="187"/>
      <c r="AI894" s="187"/>
      <c r="AJ894" s="187"/>
      <c r="AK894" s="187"/>
      <c r="AL894" s="187"/>
      <c r="AM894" s="187"/>
      <c r="AN894" s="187"/>
      <c r="AO894" s="187"/>
      <c r="AP894" s="187"/>
      <c r="AQ894" s="187"/>
      <c r="AR894" s="187"/>
      <c r="AS894" s="187"/>
      <c r="AT894" s="187"/>
      <c r="AU894" s="187"/>
      <c r="AV894" s="187"/>
      <c r="AW894" s="187"/>
      <c r="AX894" s="187"/>
      <c r="AY894" s="187"/>
      <c r="AZ894" s="187"/>
      <c r="BA894" s="187"/>
      <c r="BB894" s="187"/>
      <c r="BC894" s="187"/>
      <c r="BD894" s="187"/>
      <c r="BE894" s="187"/>
      <c r="BF894" s="187"/>
      <c r="BG894" s="187"/>
      <c r="BH894" s="187"/>
      <c r="BI894" s="187"/>
      <c r="BJ894" s="187"/>
      <c r="BK894" s="187"/>
      <c r="BL894" s="187"/>
      <c r="BM894" s="187"/>
      <c r="BN894" s="187"/>
      <c r="BO894" s="187"/>
      <c r="BP894" s="187"/>
      <c r="BQ894" s="187"/>
      <c r="BR894" s="187"/>
      <c r="BS894" s="187"/>
      <c r="BT894" s="187"/>
      <c r="BU894" s="187"/>
      <c r="BV894" s="187"/>
      <c r="BW894" s="187"/>
      <c r="BX894" s="187"/>
      <c r="BY894" s="187"/>
      <c r="BZ894" s="187"/>
      <c r="CA894" s="187"/>
      <c r="CB894" s="187"/>
      <c r="CC894" s="187"/>
      <c r="CD894" s="187"/>
      <c r="CE894" s="187"/>
      <c r="CF894" s="187"/>
      <c r="CG894" s="187"/>
      <c r="CH894" s="187"/>
      <c r="CI894" s="187"/>
      <c r="CJ894" s="187"/>
      <c r="CK894" s="187"/>
      <c r="CL894" s="187"/>
      <c r="CM894" s="187"/>
      <c r="CN894" s="187"/>
      <c r="CO894" s="187"/>
      <c r="CP894" s="187"/>
      <c r="CQ894" s="187"/>
      <c r="CR894" s="187"/>
      <c r="CS894" s="187"/>
      <c r="CT894" s="187"/>
      <c r="CU894" s="187"/>
      <c r="CV894" s="187"/>
      <c r="CW894" s="187"/>
      <c r="CX894" s="187"/>
      <c r="CY894" s="187"/>
      <c r="CZ894" s="187"/>
      <c r="DA894" s="187"/>
      <c r="DB894" s="187"/>
      <c r="DC894" s="187"/>
      <c r="DD894" s="187"/>
      <c r="DE894" s="187"/>
      <c r="DF894" s="187"/>
      <c r="DG894" s="187"/>
      <c r="DH894" s="187"/>
      <c r="DI894" s="187"/>
      <c r="DJ894" s="187"/>
      <c r="DK894" s="187"/>
      <c r="DL894" s="187"/>
      <c r="DM894" s="187"/>
      <c r="DN894" s="187"/>
      <c r="DO894" s="187"/>
      <c r="DP894" s="187"/>
      <c r="DQ894" s="187"/>
      <c r="DR894" s="187"/>
      <c r="DS894" s="187"/>
      <c r="DT894" s="187"/>
      <c r="DU894" s="187"/>
      <c r="DV894" s="187"/>
      <c r="DW894" s="187"/>
      <c r="DX894" s="187"/>
      <c r="DY894" s="187"/>
      <c r="DZ894" s="187"/>
      <c r="EA894" s="187"/>
      <c r="EB894" s="187"/>
      <c r="EC894" s="187"/>
      <c r="ED894" s="187"/>
      <c r="EE894" s="187"/>
      <c r="EF894" s="187"/>
      <c r="EG894" s="187"/>
      <c r="EH894" s="187"/>
      <c r="EI894" s="187"/>
      <c r="EJ894" s="187"/>
      <c r="EK894" s="187"/>
      <c r="EL894" s="187"/>
      <c r="EM894" s="187"/>
      <c r="EN894" s="187"/>
      <c r="EO894" s="187"/>
      <c r="EP894" s="187"/>
      <c r="EQ894" s="187"/>
      <c r="ER894" s="187"/>
      <c r="ES894" s="187"/>
      <c r="ET894" s="187"/>
      <c r="EU894" s="187"/>
      <c r="EV894" s="187"/>
      <c r="EW894" s="187"/>
      <c r="EX894" s="187"/>
      <c r="EY894" s="187"/>
      <c r="EZ894" s="187"/>
      <c r="FA894" s="187"/>
      <c r="FB894" s="187"/>
      <c r="FC894" s="187"/>
      <c r="FD894" s="187"/>
      <c r="FE894" s="187"/>
      <c r="FF894" s="187"/>
      <c r="FG894" s="187"/>
      <c r="FH894" s="187"/>
      <c r="FI894" s="187"/>
      <c r="FJ894" s="187"/>
      <c r="FK894" s="187"/>
      <c r="FL894" s="187"/>
      <c r="FM894" s="187"/>
      <c r="FN894" s="187"/>
      <c r="FO894" s="187"/>
      <c r="FP894" s="187"/>
      <c r="FQ894" s="187"/>
      <c r="FR894" s="187"/>
      <c r="FS894" s="187"/>
      <c r="FT894" s="187"/>
      <c r="FU894" s="187"/>
      <c r="FV894" s="187"/>
      <c r="FW894" s="187"/>
      <c r="FX894" s="187"/>
      <c r="FY894" s="187"/>
      <c r="FZ894" s="187"/>
      <c r="GA894" s="187"/>
      <c r="GB894" s="187"/>
      <c r="GC894" s="187"/>
      <c r="GD894" s="187"/>
      <c r="GE894" s="187"/>
      <c r="GF894" s="187"/>
      <c r="GG894" s="187"/>
      <c r="GH894" s="187"/>
      <c r="GI894" s="187"/>
      <c r="GJ894" s="187"/>
      <c r="GK894" s="187"/>
      <c r="GL894" s="187"/>
      <c r="GM894" s="187"/>
      <c r="GN894" s="187"/>
      <c r="GO894" s="187"/>
      <c r="GP894" s="187"/>
      <c r="GQ894" s="187"/>
      <c r="GR894" s="187"/>
      <c r="GS894" s="187"/>
      <c r="GT894" s="187"/>
      <c r="GU894" s="187"/>
      <c r="GV894" s="187"/>
      <c r="GW894" s="187"/>
      <c r="GX894" s="187"/>
      <c r="GY894" s="187"/>
      <c r="GZ894" s="187"/>
      <c r="HA894" s="187"/>
      <c r="HB894" s="187"/>
      <c r="HC894" s="187"/>
      <c r="HD894" s="187"/>
      <c r="HE894" s="187"/>
      <c r="HF894" s="187"/>
      <c r="HG894" s="187"/>
      <c r="HH894" s="187"/>
      <c r="HI894" s="187"/>
      <c r="HJ894" s="187"/>
      <c r="HK894" s="187"/>
      <c r="HL894" s="187"/>
      <c r="HM894" s="187"/>
      <c r="HN894" s="187"/>
      <c r="HO894" s="187"/>
      <c r="HP894" s="187"/>
      <c r="HQ894" s="187"/>
      <c r="HR894" s="187"/>
      <c r="HS894" s="187"/>
      <c r="HT894" s="187"/>
      <c r="HU894" s="187"/>
      <c r="HV894" s="187"/>
      <c r="HW894" s="187"/>
      <c r="HX894" s="187"/>
      <c r="HY894" s="187"/>
      <c r="HZ894" s="187"/>
      <c r="IA894" s="187"/>
      <c r="IB894" s="187"/>
    </row>
    <row r="895" spans="1:236" ht="13.15" customHeight="1">
      <c r="A895" s="412"/>
      <c r="C895" s="446"/>
      <c r="D895" s="193"/>
      <c r="E895" s="187"/>
      <c r="F895" s="187"/>
      <c r="G895" s="187"/>
      <c r="H895" s="187"/>
      <c r="I895" s="187"/>
      <c r="J895" s="187"/>
      <c r="K895" s="187"/>
      <c r="L895" s="187"/>
      <c r="M895" s="447"/>
      <c r="AA895" s="187"/>
      <c r="AB895" s="187"/>
      <c r="AC895" s="187"/>
      <c r="AD895" s="187"/>
      <c r="AE895" s="187"/>
      <c r="AF895" s="187"/>
      <c r="AG895" s="187"/>
      <c r="AH895" s="187"/>
      <c r="AI895" s="187"/>
      <c r="AJ895" s="187"/>
      <c r="AK895" s="187"/>
      <c r="AL895" s="187"/>
      <c r="AM895" s="187"/>
      <c r="AN895" s="187"/>
      <c r="AO895" s="187"/>
      <c r="AP895" s="187"/>
      <c r="AQ895" s="187"/>
      <c r="AR895" s="187"/>
      <c r="AS895" s="187"/>
      <c r="AT895" s="187"/>
      <c r="AU895" s="187"/>
      <c r="AV895" s="187"/>
      <c r="AW895" s="187"/>
      <c r="AX895" s="187"/>
      <c r="AY895" s="187"/>
      <c r="AZ895" s="187"/>
      <c r="BA895" s="187"/>
      <c r="BB895" s="187"/>
      <c r="BC895" s="187"/>
      <c r="BD895" s="187"/>
      <c r="BE895" s="187"/>
      <c r="BF895" s="187"/>
      <c r="BG895" s="187"/>
      <c r="BH895" s="187"/>
      <c r="BI895" s="187"/>
      <c r="BJ895" s="187"/>
      <c r="BK895" s="187"/>
      <c r="BL895" s="187"/>
      <c r="BM895" s="187"/>
      <c r="BN895" s="187"/>
      <c r="BO895" s="187"/>
      <c r="BP895" s="187"/>
      <c r="BQ895" s="187"/>
      <c r="BR895" s="187"/>
      <c r="BS895" s="187"/>
      <c r="BT895" s="187"/>
      <c r="BU895" s="187"/>
      <c r="BV895" s="187"/>
      <c r="BW895" s="187"/>
      <c r="BX895" s="187"/>
      <c r="BY895" s="187"/>
      <c r="BZ895" s="187"/>
      <c r="CA895" s="187"/>
      <c r="CB895" s="187"/>
      <c r="CC895" s="187"/>
      <c r="CD895" s="187"/>
      <c r="CE895" s="187"/>
      <c r="CF895" s="187"/>
      <c r="CG895" s="187"/>
      <c r="CH895" s="187"/>
      <c r="CI895" s="187"/>
      <c r="CJ895" s="187"/>
      <c r="CK895" s="187"/>
      <c r="CL895" s="187"/>
      <c r="CM895" s="187"/>
      <c r="CN895" s="187"/>
      <c r="CO895" s="187"/>
      <c r="CP895" s="187"/>
      <c r="CQ895" s="187"/>
      <c r="CR895" s="187"/>
      <c r="CS895" s="187"/>
      <c r="CT895" s="187"/>
      <c r="CU895" s="187"/>
      <c r="CV895" s="187"/>
      <c r="CW895" s="187"/>
      <c r="CX895" s="187"/>
      <c r="CY895" s="187"/>
      <c r="CZ895" s="187"/>
      <c r="DA895" s="187"/>
      <c r="DB895" s="187"/>
      <c r="DC895" s="187"/>
      <c r="DD895" s="187"/>
      <c r="DE895" s="187"/>
      <c r="DF895" s="187"/>
      <c r="DG895" s="187"/>
      <c r="DH895" s="187"/>
      <c r="DI895" s="187"/>
      <c r="DJ895" s="187"/>
      <c r="DK895" s="187"/>
      <c r="DL895" s="187"/>
      <c r="DM895" s="187"/>
      <c r="DN895" s="187"/>
      <c r="DO895" s="187"/>
      <c r="DP895" s="187"/>
      <c r="DQ895" s="187"/>
      <c r="DR895" s="187"/>
      <c r="DS895" s="187"/>
      <c r="DT895" s="187"/>
      <c r="DU895" s="187"/>
      <c r="DV895" s="187"/>
      <c r="DW895" s="187"/>
      <c r="DX895" s="187"/>
      <c r="DY895" s="187"/>
      <c r="DZ895" s="187"/>
      <c r="EA895" s="187"/>
      <c r="EB895" s="187"/>
      <c r="EC895" s="187"/>
      <c r="ED895" s="187"/>
      <c r="EE895" s="187"/>
      <c r="EF895" s="187"/>
      <c r="EG895" s="187"/>
      <c r="EH895" s="187"/>
      <c r="EI895" s="187"/>
      <c r="EJ895" s="187"/>
      <c r="EK895" s="187"/>
      <c r="EL895" s="187"/>
      <c r="EM895" s="187"/>
      <c r="EN895" s="187"/>
      <c r="EO895" s="187"/>
      <c r="EP895" s="187"/>
      <c r="EQ895" s="187"/>
      <c r="ER895" s="187"/>
      <c r="ES895" s="187"/>
      <c r="ET895" s="187"/>
      <c r="EU895" s="187"/>
      <c r="EV895" s="187"/>
      <c r="EW895" s="187"/>
      <c r="EX895" s="187"/>
      <c r="EY895" s="187"/>
      <c r="EZ895" s="187"/>
      <c r="FA895" s="187"/>
      <c r="FB895" s="187"/>
      <c r="FC895" s="187"/>
      <c r="FD895" s="187"/>
      <c r="FE895" s="187"/>
      <c r="FF895" s="187"/>
      <c r="FG895" s="187"/>
      <c r="FH895" s="187"/>
      <c r="FI895" s="187"/>
      <c r="FJ895" s="187"/>
      <c r="FK895" s="187"/>
      <c r="FL895" s="187"/>
      <c r="FM895" s="187"/>
      <c r="FN895" s="187"/>
      <c r="FO895" s="187"/>
      <c r="FP895" s="187"/>
      <c r="FQ895" s="187"/>
      <c r="FR895" s="187"/>
      <c r="FS895" s="187"/>
      <c r="FT895" s="187"/>
      <c r="FU895" s="187"/>
      <c r="FV895" s="187"/>
      <c r="FW895" s="187"/>
      <c r="FX895" s="187"/>
      <c r="FY895" s="187"/>
      <c r="FZ895" s="187"/>
      <c r="GA895" s="187"/>
      <c r="GB895" s="187"/>
      <c r="GC895" s="187"/>
      <c r="GD895" s="187"/>
      <c r="GE895" s="187"/>
      <c r="GF895" s="187"/>
      <c r="GG895" s="187"/>
      <c r="GH895" s="187"/>
      <c r="GI895" s="187"/>
      <c r="GJ895" s="187"/>
      <c r="GK895" s="187"/>
      <c r="GL895" s="187"/>
      <c r="GM895" s="187"/>
      <c r="GN895" s="187"/>
      <c r="GO895" s="187"/>
      <c r="GP895" s="187"/>
      <c r="GQ895" s="187"/>
      <c r="GR895" s="187"/>
      <c r="GS895" s="187"/>
      <c r="GT895" s="187"/>
      <c r="GU895" s="187"/>
      <c r="GV895" s="187"/>
      <c r="GW895" s="187"/>
      <c r="GX895" s="187"/>
      <c r="GY895" s="187"/>
      <c r="GZ895" s="187"/>
      <c r="HA895" s="187"/>
      <c r="HB895" s="187"/>
      <c r="HC895" s="187"/>
      <c r="HD895" s="187"/>
      <c r="HE895" s="187"/>
      <c r="HF895" s="187"/>
      <c r="HG895" s="187"/>
      <c r="HH895" s="187"/>
      <c r="HI895" s="187"/>
      <c r="HJ895" s="187"/>
      <c r="HK895" s="187"/>
      <c r="HL895" s="187"/>
      <c r="HM895" s="187"/>
      <c r="HN895" s="187"/>
      <c r="HO895" s="187"/>
      <c r="HP895" s="187"/>
      <c r="HQ895" s="187"/>
      <c r="HR895" s="187"/>
      <c r="HS895" s="187"/>
      <c r="HT895" s="187"/>
      <c r="HU895" s="187"/>
      <c r="HV895" s="187"/>
      <c r="HW895" s="187"/>
      <c r="HX895" s="187"/>
      <c r="HY895" s="187"/>
      <c r="HZ895" s="187"/>
      <c r="IA895" s="187"/>
      <c r="IB895" s="187"/>
    </row>
    <row r="896" spans="1:236" ht="13.15" customHeight="1">
      <c r="A896" s="412"/>
      <c r="C896" s="446"/>
      <c r="D896" s="193"/>
      <c r="E896" s="187"/>
      <c r="F896" s="187"/>
      <c r="G896" s="187"/>
      <c r="H896" s="187"/>
      <c r="I896" s="187"/>
      <c r="J896" s="187"/>
      <c r="K896" s="187"/>
      <c r="L896" s="187"/>
      <c r="M896" s="447"/>
      <c r="AA896" s="187"/>
      <c r="AB896" s="187"/>
      <c r="AC896" s="187"/>
      <c r="AD896" s="187"/>
      <c r="AE896" s="187"/>
      <c r="AF896" s="187"/>
      <c r="AG896" s="187"/>
      <c r="AH896" s="187"/>
      <c r="AI896" s="187"/>
      <c r="AJ896" s="187"/>
      <c r="AK896" s="187"/>
      <c r="AL896" s="187"/>
      <c r="AM896" s="187"/>
      <c r="AN896" s="187"/>
      <c r="AO896" s="187"/>
      <c r="AP896" s="187"/>
      <c r="AQ896" s="187"/>
      <c r="AR896" s="187"/>
      <c r="AS896" s="187"/>
      <c r="AT896" s="187"/>
      <c r="AU896" s="187"/>
      <c r="AV896" s="187"/>
      <c r="AW896" s="187"/>
      <c r="AX896" s="187"/>
      <c r="AY896" s="187"/>
      <c r="AZ896" s="187"/>
      <c r="BA896" s="187"/>
      <c r="BB896" s="187"/>
      <c r="BC896" s="187"/>
      <c r="BD896" s="187"/>
      <c r="BE896" s="187"/>
      <c r="BF896" s="187"/>
      <c r="BG896" s="187"/>
      <c r="BH896" s="187"/>
      <c r="BI896" s="187"/>
      <c r="BJ896" s="187"/>
      <c r="BK896" s="187"/>
      <c r="BL896" s="187"/>
      <c r="BM896" s="187"/>
      <c r="BN896" s="187"/>
      <c r="BO896" s="187"/>
      <c r="BP896" s="187"/>
      <c r="BQ896" s="187"/>
      <c r="BR896" s="187"/>
      <c r="BS896" s="187"/>
      <c r="BT896" s="187"/>
      <c r="BU896" s="187"/>
      <c r="BV896" s="187"/>
      <c r="BW896" s="187"/>
      <c r="BX896" s="187"/>
      <c r="BY896" s="187"/>
      <c r="BZ896" s="187"/>
      <c r="CA896" s="187"/>
      <c r="CB896" s="187"/>
      <c r="CC896" s="187"/>
      <c r="CD896" s="187"/>
      <c r="CE896" s="187"/>
      <c r="CF896" s="187"/>
      <c r="CG896" s="187"/>
      <c r="CH896" s="187"/>
      <c r="CI896" s="187"/>
      <c r="CJ896" s="187"/>
      <c r="CK896" s="187"/>
      <c r="CL896" s="187"/>
      <c r="CM896" s="187"/>
      <c r="CN896" s="187"/>
      <c r="CO896" s="187"/>
      <c r="CP896" s="187"/>
      <c r="CQ896" s="187"/>
      <c r="CR896" s="187"/>
      <c r="CS896" s="187"/>
      <c r="CT896" s="187"/>
      <c r="CU896" s="187"/>
      <c r="CV896" s="187"/>
      <c r="CW896" s="187"/>
      <c r="CX896" s="187"/>
      <c r="CY896" s="187"/>
      <c r="CZ896" s="187"/>
      <c r="DA896" s="187"/>
      <c r="DB896" s="187"/>
      <c r="DC896" s="187"/>
      <c r="DD896" s="187"/>
      <c r="DE896" s="187"/>
      <c r="DF896" s="187"/>
      <c r="DG896" s="187"/>
      <c r="DH896" s="187"/>
      <c r="DI896" s="187"/>
      <c r="DJ896" s="187"/>
      <c r="DK896" s="187"/>
      <c r="DL896" s="187"/>
      <c r="DM896" s="187"/>
      <c r="DN896" s="187"/>
      <c r="DO896" s="187"/>
      <c r="DP896" s="187"/>
      <c r="DQ896" s="187"/>
      <c r="DR896" s="187"/>
      <c r="DS896" s="187"/>
      <c r="DT896" s="187"/>
      <c r="DU896" s="187"/>
      <c r="DV896" s="187"/>
      <c r="DW896" s="187"/>
      <c r="DX896" s="187"/>
      <c r="DY896" s="187"/>
      <c r="DZ896" s="187"/>
      <c r="EA896" s="187"/>
      <c r="EB896" s="187"/>
      <c r="EC896" s="187"/>
      <c r="ED896" s="187"/>
      <c r="EE896" s="187"/>
      <c r="EF896" s="187"/>
      <c r="EG896" s="187"/>
      <c r="EH896" s="187"/>
      <c r="EI896" s="187"/>
      <c r="EJ896" s="187"/>
      <c r="EK896" s="187"/>
      <c r="EL896" s="187"/>
      <c r="EM896" s="187"/>
      <c r="EN896" s="187"/>
      <c r="EO896" s="187"/>
      <c r="EP896" s="187"/>
      <c r="EQ896" s="187"/>
      <c r="ER896" s="187"/>
      <c r="ES896" s="187"/>
      <c r="ET896" s="187"/>
      <c r="EU896" s="187"/>
      <c r="EV896" s="187"/>
      <c r="EW896" s="187"/>
      <c r="EX896" s="187"/>
      <c r="EY896" s="187"/>
      <c r="EZ896" s="187"/>
      <c r="FA896" s="187"/>
      <c r="FB896" s="187"/>
      <c r="FC896" s="187"/>
      <c r="FD896" s="187"/>
      <c r="FE896" s="187"/>
      <c r="FF896" s="187"/>
      <c r="FG896" s="187"/>
      <c r="FH896" s="187"/>
      <c r="FI896" s="187"/>
      <c r="FJ896" s="187"/>
      <c r="FK896" s="187"/>
      <c r="FL896" s="187"/>
      <c r="FM896" s="187"/>
      <c r="FN896" s="187"/>
      <c r="FO896" s="187"/>
      <c r="FP896" s="187"/>
      <c r="FQ896" s="187"/>
      <c r="FR896" s="187"/>
      <c r="FS896" s="187"/>
      <c r="FT896" s="187"/>
      <c r="FU896" s="187"/>
      <c r="FV896" s="187"/>
      <c r="FW896" s="187"/>
      <c r="FX896" s="187"/>
      <c r="FY896" s="187"/>
      <c r="FZ896" s="187"/>
      <c r="GA896" s="187"/>
      <c r="GB896" s="187"/>
      <c r="GC896" s="187"/>
      <c r="GD896" s="187"/>
      <c r="GE896" s="187"/>
      <c r="GF896" s="187"/>
      <c r="GG896" s="187"/>
      <c r="GH896" s="187"/>
      <c r="GI896" s="187"/>
      <c r="GJ896" s="187"/>
      <c r="GK896" s="187"/>
      <c r="GL896" s="187"/>
      <c r="GM896" s="187"/>
      <c r="GN896" s="187"/>
      <c r="GO896" s="187"/>
      <c r="GP896" s="187"/>
      <c r="GQ896" s="187"/>
      <c r="GR896" s="187"/>
      <c r="GS896" s="187"/>
      <c r="GT896" s="187"/>
      <c r="GU896" s="187"/>
      <c r="GV896" s="187"/>
      <c r="GW896" s="187"/>
      <c r="GX896" s="187"/>
      <c r="GY896" s="187"/>
      <c r="GZ896" s="187"/>
      <c r="HA896" s="187"/>
      <c r="HB896" s="187"/>
      <c r="HC896" s="187"/>
      <c r="HD896" s="187"/>
      <c r="HE896" s="187"/>
      <c r="HF896" s="187"/>
      <c r="HG896" s="187"/>
      <c r="HH896" s="187"/>
      <c r="HI896" s="187"/>
      <c r="HJ896" s="187"/>
      <c r="HK896" s="187"/>
      <c r="HL896" s="187"/>
      <c r="HM896" s="187"/>
      <c r="HN896" s="187"/>
      <c r="HO896" s="187"/>
      <c r="HP896" s="187"/>
      <c r="HQ896" s="187"/>
      <c r="HR896" s="187"/>
      <c r="HS896" s="187"/>
      <c r="HT896" s="187"/>
      <c r="HU896" s="187"/>
      <c r="HV896" s="187"/>
      <c r="HW896" s="187"/>
      <c r="HX896" s="187"/>
      <c r="HY896" s="187"/>
      <c r="HZ896" s="187"/>
      <c r="IA896" s="187"/>
      <c r="IB896" s="187"/>
    </row>
    <row r="897" spans="1:236" ht="13.15" customHeight="1">
      <c r="A897" s="412"/>
      <c r="C897" s="446"/>
      <c r="D897" s="193"/>
      <c r="E897" s="187"/>
      <c r="F897" s="187"/>
      <c r="G897" s="187"/>
      <c r="H897" s="187"/>
      <c r="I897" s="187"/>
      <c r="J897" s="187"/>
      <c r="K897" s="187"/>
      <c r="L897" s="187"/>
      <c r="M897" s="447"/>
      <c r="AA897" s="187"/>
      <c r="AB897" s="187"/>
      <c r="AC897" s="187"/>
      <c r="AD897" s="187"/>
      <c r="AE897" s="187"/>
      <c r="AF897" s="187"/>
      <c r="AG897" s="187"/>
      <c r="AH897" s="187"/>
      <c r="AI897" s="187"/>
      <c r="AJ897" s="187"/>
      <c r="AK897" s="187"/>
      <c r="AL897" s="187"/>
      <c r="AM897" s="187"/>
      <c r="AN897" s="187"/>
      <c r="AO897" s="187"/>
      <c r="AP897" s="187"/>
      <c r="AQ897" s="187"/>
      <c r="AR897" s="187"/>
      <c r="AS897" s="187"/>
      <c r="AT897" s="187"/>
      <c r="AU897" s="187"/>
      <c r="AV897" s="187"/>
      <c r="AW897" s="187"/>
      <c r="AX897" s="187"/>
      <c r="AY897" s="187"/>
      <c r="AZ897" s="187"/>
      <c r="BA897" s="187"/>
      <c r="BB897" s="187"/>
      <c r="BC897" s="187"/>
      <c r="BD897" s="187"/>
      <c r="BE897" s="187"/>
      <c r="BF897" s="187"/>
      <c r="BG897" s="187"/>
      <c r="BH897" s="187"/>
      <c r="BI897" s="187"/>
      <c r="BJ897" s="187"/>
      <c r="BK897" s="187"/>
      <c r="BL897" s="187"/>
      <c r="BM897" s="187"/>
      <c r="BN897" s="187"/>
      <c r="BO897" s="187"/>
      <c r="BP897" s="187"/>
      <c r="BQ897" s="187"/>
      <c r="BR897" s="187"/>
      <c r="BS897" s="187"/>
      <c r="BT897" s="187"/>
      <c r="BU897" s="187"/>
      <c r="BV897" s="187"/>
      <c r="BW897" s="187"/>
      <c r="BX897" s="187"/>
      <c r="BY897" s="187"/>
      <c r="BZ897" s="187"/>
      <c r="CA897" s="187"/>
      <c r="CB897" s="187"/>
      <c r="CC897" s="187"/>
      <c r="CD897" s="187"/>
      <c r="CE897" s="187"/>
      <c r="CF897" s="187"/>
      <c r="CG897" s="187"/>
      <c r="CH897" s="187"/>
      <c r="CI897" s="187"/>
      <c r="CJ897" s="187"/>
      <c r="CK897" s="187"/>
      <c r="CL897" s="187"/>
      <c r="CM897" s="187"/>
      <c r="CN897" s="187"/>
      <c r="CO897" s="187"/>
      <c r="CP897" s="187"/>
      <c r="CQ897" s="187"/>
      <c r="CR897" s="187"/>
      <c r="CS897" s="187"/>
      <c r="CT897" s="187"/>
      <c r="CU897" s="187"/>
      <c r="CV897" s="187"/>
      <c r="CW897" s="187"/>
      <c r="CX897" s="187"/>
      <c r="CY897" s="187"/>
      <c r="CZ897" s="187"/>
      <c r="DA897" s="187"/>
      <c r="DB897" s="187"/>
      <c r="DC897" s="187"/>
      <c r="DD897" s="187"/>
      <c r="DE897" s="187"/>
      <c r="DF897" s="187"/>
      <c r="DG897" s="187"/>
      <c r="DH897" s="187"/>
      <c r="DI897" s="187"/>
      <c r="DJ897" s="187"/>
      <c r="DK897" s="187"/>
      <c r="DL897" s="187"/>
      <c r="DM897" s="187"/>
      <c r="DN897" s="187"/>
      <c r="DO897" s="187"/>
      <c r="DP897" s="187"/>
      <c r="DQ897" s="187"/>
      <c r="DR897" s="187"/>
      <c r="DS897" s="187"/>
      <c r="DT897" s="187"/>
      <c r="DU897" s="187"/>
      <c r="DV897" s="187"/>
      <c r="DW897" s="187"/>
      <c r="DX897" s="187"/>
      <c r="DY897" s="187"/>
      <c r="DZ897" s="187"/>
      <c r="EA897" s="187"/>
      <c r="EB897" s="187"/>
      <c r="EC897" s="187"/>
      <c r="ED897" s="187"/>
      <c r="EE897" s="187"/>
      <c r="EF897" s="187"/>
      <c r="EG897" s="187"/>
      <c r="EH897" s="187"/>
      <c r="EI897" s="187"/>
      <c r="EJ897" s="187"/>
      <c r="EK897" s="187"/>
      <c r="EL897" s="187"/>
      <c r="EM897" s="187"/>
      <c r="EN897" s="187"/>
      <c r="EO897" s="187"/>
      <c r="EP897" s="187"/>
      <c r="EQ897" s="187"/>
      <c r="ER897" s="187"/>
      <c r="ES897" s="187"/>
      <c r="ET897" s="187"/>
      <c r="EU897" s="187"/>
      <c r="EV897" s="187"/>
      <c r="EW897" s="187"/>
      <c r="EX897" s="187"/>
      <c r="EY897" s="187"/>
      <c r="EZ897" s="187"/>
      <c r="FA897" s="187"/>
      <c r="FB897" s="187"/>
      <c r="FC897" s="187"/>
      <c r="FD897" s="187"/>
      <c r="FE897" s="187"/>
      <c r="FF897" s="187"/>
      <c r="FG897" s="187"/>
      <c r="FH897" s="187"/>
      <c r="FI897" s="187"/>
      <c r="FJ897" s="187"/>
      <c r="FK897" s="187"/>
      <c r="FL897" s="187"/>
      <c r="FM897" s="187"/>
      <c r="FN897" s="187"/>
      <c r="FO897" s="187"/>
      <c r="FP897" s="187"/>
      <c r="FQ897" s="187"/>
      <c r="FR897" s="187"/>
      <c r="FS897" s="187"/>
      <c r="FT897" s="187"/>
      <c r="FU897" s="187"/>
      <c r="FV897" s="187"/>
      <c r="FW897" s="187"/>
      <c r="FX897" s="187"/>
      <c r="FY897" s="187"/>
      <c r="FZ897" s="187"/>
      <c r="GA897" s="187"/>
      <c r="GB897" s="187"/>
      <c r="GC897" s="187"/>
      <c r="GD897" s="187"/>
      <c r="GE897" s="187"/>
      <c r="GF897" s="187"/>
      <c r="GG897" s="187"/>
      <c r="GH897" s="187"/>
      <c r="GI897" s="187"/>
      <c r="GJ897" s="187"/>
      <c r="GK897" s="187"/>
      <c r="GL897" s="187"/>
      <c r="GM897" s="187"/>
      <c r="GN897" s="187"/>
      <c r="GO897" s="187"/>
      <c r="GP897" s="187"/>
      <c r="GQ897" s="187"/>
      <c r="GR897" s="187"/>
      <c r="GS897" s="187"/>
      <c r="GT897" s="187"/>
      <c r="GU897" s="187"/>
      <c r="GV897" s="187"/>
      <c r="GW897" s="187"/>
      <c r="GX897" s="187"/>
      <c r="GY897" s="187"/>
      <c r="GZ897" s="187"/>
      <c r="HA897" s="187"/>
      <c r="HB897" s="187"/>
      <c r="HC897" s="187"/>
      <c r="HD897" s="187"/>
      <c r="HE897" s="187"/>
      <c r="HF897" s="187"/>
      <c r="HG897" s="187"/>
      <c r="HH897" s="187"/>
      <c r="HI897" s="187"/>
      <c r="HJ897" s="187"/>
      <c r="HK897" s="187"/>
      <c r="HL897" s="187"/>
      <c r="HM897" s="187"/>
      <c r="HN897" s="187"/>
      <c r="HO897" s="187"/>
      <c r="HP897" s="187"/>
      <c r="HQ897" s="187"/>
      <c r="HR897" s="187"/>
      <c r="HS897" s="187"/>
      <c r="HT897" s="187"/>
      <c r="HU897" s="187"/>
      <c r="HV897" s="187"/>
      <c r="HW897" s="187"/>
      <c r="HX897" s="187"/>
      <c r="HY897" s="187"/>
      <c r="HZ897" s="187"/>
      <c r="IA897" s="187"/>
      <c r="IB897" s="187"/>
    </row>
    <row r="898" spans="1:236" ht="13.15" customHeight="1">
      <c r="A898" s="412"/>
      <c r="C898" s="446"/>
      <c r="D898" s="193"/>
      <c r="E898" s="187"/>
      <c r="F898" s="187"/>
      <c r="G898" s="187"/>
      <c r="H898" s="187"/>
      <c r="I898" s="187"/>
      <c r="J898" s="187"/>
      <c r="K898" s="187"/>
      <c r="L898" s="187"/>
      <c r="M898" s="447"/>
      <c r="AA898" s="187"/>
      <c r="AB898" s="187"/>
      <c r="AC898" s="187"/>
      <c r="AD898" s="187"/>
      <c r="AE898" s="187"/>
      <c r="AF898" s="187"/>
      <c r="AG898" s="187"/>
      <c r="AH898" s="187"/>
      <c r="AI898" s="187"/>
      <c r="AJ898" s="187"/>
      <c r="AK898" s="187"/>
      <c r="AL898" s="187"/>
      <c r="AM898" s="187"/>
      <c r="AN898" s="187"/>
      <c r="AO898" s="187"/>
      <c r="AP898" s="187"/>
      <c r="AQ898" s="187"/>
      <c r="AR898" s="187"/>
      <c r="AS898" s="187"/>
      <c r="AT898" s="187"/>
      <c r="AU898" s="187"/>
      <c r="AV898" s="187"/>
      <c r="AW898" s="187"/>
      <c r="AX898" s="187"/>
      <c r="AY898" s="187"/>
      <c r="AZ898" s="187"/>
      <c r="BA898" s="187"/>
      <c r="BB898" s="187"/>
      <c r="BC898" s="187"/>
      <c r="BD898" s="187"/>
      <c r="BE898" s="187"/>
      <c r="BF898" s="187"/>
      <c r="BG898" s="187"/>
      <c r="BH898" s="187"/>
      <c r="BI898" s="187"/>
      <c r="BJ898" s="187"/>
      <c r="BK898" s="187"/>
      <c r="BL898" s="187"/>
      <c r="BM898" s="187"/>
      <c r="BN898" s="187"/>
      <c r="BO898" s="187"/>
      <c r="BP898" s="187"/>
      <c r="BQ898" s="187"/>
      <c r="BR898" s="187"/>
      <c r="BS898" s="187"/>
      <c r="BT898" s="187"/>
      <c r="BU898" s="187"/>
      <c r="BV898" s="187"/>
      <c r="BW898" s="187"/>
      <c r="BX898" s="187"/>
      <c r="BY898" s="187"/>
      <c r="BZ898" s="187"/>
      <c r="CA898" s="187"/>
      <c r="CB898" s="187"/>
      <c r="CC898" s="187"/>
      <c r="CD898" s="187"/>
      <c r="CE898" s="187"/>
      <c r="CF898" s="187"/>
      <c r="CG898" s="187"/>
      <c r="CH898" s="187"/>
      <c r="CI898" s="187"/>
      <c r="CJ898" s="187"/>
      <c r="CK898" s="187"/>
      <c r="CL898" s="187"/>
      <c r="CM898" s="187"/>
      <c r="CN898" s="187"/>
      <c r="CO898" s="187"/>
      <c r="CP898" s="187"/>
      <c r="CQ898" s="187"/>
      <c r="CR898" s="187"/>
      <c r="CS898" s="187"/>
      <c r="CT898" s="187"/>
      <c r="CU898" s="187"/>
      <c r="CV898" s="187"/>
      <c r="CW898" s="187"/>
      <c r="CX898" s="187"/>
      <c r="CY898" s="187"/>
      <c r="CZ898" s="187"/>
      <c r="DA898" s="187"/>
      <c r="DB898" s="187"/>
      <c r="DC898" s="187"/>
      <c r="DD898" s="187"/>
      <c r="DE898" s="187"/>
      <c r="DF898" s="187"/>
      <c r="DG898" s="187"/>
      <c r="DH898" s="187"/>
      <c r="DI898" s="187"/>
      <c r="DJ898" s="187"/>
      <c r="DK898" s="187"/>
      <c r="DL898" s="187"/>
      <c r="DM898" s="187"/>
      <c r="DN898" s="187"/>
      <c r="DO898" s="187"/>
      <c r="DP898" s="187"/>
      <c r="DQ898" s="187"/>
      <c r="DR898" s="187"/>
      <c r="DS898" s="187"/>
      <c r="DT898" s="187"/>
      <c r="DU898" s="187"/>
      <c r="DV898" s="187"/>
      <c r="DW898" s="187"/>
      <c r="DX898" s="187"/>
      <c r="DY898" s="187"/>
      <c r="DZ898" s="187"/>
      <c r="EA898" s="187"/>
      <c r="EB898" s="187"/>
      <c r="EC898" s="187"/>
      <c r="ED898" s="187"/>
      <c r="EE898" s="187"/>
      <c r="EF898" s="187"/>
      <c r="EG898" s="187"/>
      <c r="EH898" s="187"/>
      <c r="EI898" s="187"/>
      <c r="EJ898" s="187"/>
      <c r="EK898" s="187"/>
      <c r="EL898" s="187"/>
      <c r="EM898" s="187"/>
      <c r="EN898" s="187"/>
      <c r="EO898" s="187"/>
      <c r="EP898" s="187"/>
      <c r="EQ898" s="187"/>
      <c r="ER898" s="187"/>
      <c r="ES898" s="187"/>
      <c r="ET898" s="187"/>
      <c r="EU898" s="187"/>
      <c r="EV898" s="187"/>
      <c r="EW898" s="187"/>
      <c r="EX898" s="187"/>
      <c r="EY898" s="187"/>
      <c r="EZ898" s="187"/>
      <c r="FA898" s="187"/>
      <c r="FB898" s="187"/>
      <c r="FC898" s="187"/>
      <c r="FD898" s="187"/>
      <c r="FE898" s="187"/>
      <c r="FF898" s="187"/>
      <c r="FG898" s="187"/>
      <c r="FH898" s="187"/>
      <c r="FI898" s="187"/>
      <c r="FJ898" s="187"/>
      <c r="FK898" s="187"/>
      <c r="FL898" s="187"/>
      <c r="FM898" s="187"/>
      <c r="FN898" s="187"/>
      <c r="FO898" s="187"/>
      <c r="FP898" s="187"/>
      <c r="FQ898" s="187"/>
      <c r="FR898" s="187"/>
      <c r="FS898" s="187"/>
      <c r="FT898" s="187"/>
      <c r="FU898" s="187"/>
      <c r="FV898" s="187"/>
      <c r="FW898" s="187"/>
      <c r="FX898" s="187"/>
      <c r="FY898" s="187"/>
      <c r="FZ898" s="187"/>
      <c r="GA898" s="187"/>
      <c r="GB898" s="187"/>
      <c r="GC898" s="187"/>
      <c r="GD898" s="187"/>
      <c r="GE898" s="187"/>
      <c r="GF898" s="187"/>
      <c r="GG898" s="187"/>
      <c r="GH898" s="187"/>
      <c r="GI898" s="187"/>
      <c r="GJ898" s="187"/>
      <c r="GK898" s="187"/>
      <c r="GL898" s="187"/>
      <c r="GM898" s="187"/>
      <c r="GN898" s="187"/>
      <c r="GO898" s="187"/>
      <c r="GP898" s="187"/>
      <c r="GQ898" s="187"/>
      <c r="GR898" s="187"/>
      <c r="GS898" s="187"/>
      <c r="GT898" s="187"/>
      <c r="GU898" s="187"/>
      <c r="GV898" s="187"/>
      <c r="GW898" s="187"/>
      <c r="GX898" s="187"/>
      <c r="GY898" s="187"/>
      <c r="GZ898" s="187"/>
      <c r="HA898" s="187"/>
      <c r="HB898" s="187"/>
      <c r="HC898" s="187"/>
      <c r="HD898" s="187"/>
      <c r="HE898" s="187"/>
      <c r="HF898" s="187"/>
      <c r="HG898" s="187"/>
      <c r="HH898" s="187"/>
      <c r="HI898" s="187"/>
      <c r="HJ898" s="187"/>
      <c r="HK898" s="187"/>
      <c r="HL898" s="187"/>
      <c r="HM898" s="187"/>
      <c r="HN898" s="187"/>
      <c r="HO898" s="187"/>
      <c r="HP898" s="187"/>
      <c r="HQ898" s="187"/>
      <c r="HR898" s="187"/>
      <c r="HS898" s="187"/>
      <c r="HT898" s="187"/>
      <c r="HU898" s="187"/>
      <c r="HV898" s="187"/>
      <c r="HW898" s="187"/>
      <c r="HX898" s="187"/>
      <c r="HY898" s="187"/>
      <c r="HZ898" s="187"/>
      <c r="IA898" s="187"/>
      <c r="IB898" s="187"/>
    </row>
    <row r="899" spans="1:236" ht="13.15" customHeight="1">
      <c r="A899" s="412"/>
      <c r="C899" s="446"/>
      <c r="D899" s="193"/>
      <c r="E899" s="187"/>
      <c r="F899" s="187"/>
      <c r="G899" s="187"/>
      <c r="H899" s="187"/>
      <c r="I899" s="187"/>
      <c r="J899" s="187"/>
      <c r="K899" s="187"/>
      <c r="L899" s="187"/>
      <c r="M899" s="447"/>
      <c r="AA899" s="187"/>
      <c r="AB899" s="187"/>
      <c r="AC899" s="187"/>
      <c r="AD899" s="187"/>
      <c r="AE899" s="187"/>
      <c r="AF899" s="187"/>
      <c r="AG899" s="187"/>
      <c r="AH899" s="187"/>
      <c r="AI899" s="187"/>
      <c r="AJ899" s="187"/>
      <c r="AK899" s="187"/>
      <c r="AL899" s="187"/>
      <c r="AM899" s="187"/>
      <c r="AN899" s="187"/>
      <c r="AO899" s="187"/>
      <c r="AP899" s="187"/>
      <c r="AQ899" s="187"/>
      <c r="AR899" s="187"/>
      <c r="AS899" s="187"/>
      <c r="AT899" s="187"/>
      <c r="AU899" s="187"/>
      <c r="AV899" s="187"/>
      <c r="AW899" s="187"/>
      <c r="AX899" s="187"/>
      <c r="AY899" s="187"/>
      <c r="AZ899" s="187"/>
      <c r="BA899" s="187"/>
      <c r="BB899" s="187"/>
      <c r="BC899" s="187"/>
      <c r="BD899" s="187"/>
      <c r="BE899" s="187"/>
      <c r="BF899" s="187"/>
      <c r="BG899" s="187"/>
      <c r="BH899" s="187"/>
      <c r="BI899" s="187"/>
      <c r="BJ899" s="187"/>
      <c r="BK899" s="187"/>
      <c r="BL899" s="187"/>
      <c r="BM899" s="187"/>
      <c r="BN899" s="187"/>
      <c r="BO899" s="187"/>
      <c r="BP899" s="187"/>
      <c r="BQ899" s="187"/>
      <c r="BR899" s="187"/>
      <c r="BS899" s="187"/>
      <c r="BT899" s="187"/>
      <c r="BU899" s="187"/>
      <c r="BV899" s="187"/>
      <c r="BW899" s="187"/>
      <c r="BX899" s="187"/>
      <c r="BY899" s="187"/>
      <c r="BZ899" s="187"/>
      <c r="CA899" s="187"/>
      <c r="CB899" s="187"/>
      <c r="CC899" s="187"/>
      <c r="CD899" s="187"/>
      <c r="CE899" s="187"/>
      <c r="CF899" s="187"/>
      <c r="CG899" s="187"/>
      <c r="CH899" s="187"/>
      <c r="CI899" s="187"/>
      <c r="CJ899" s="187"/>
      <c r="CK899" s="187"/>
      <c r="CL899" s="187"/>
      <c r="CM899" s="187"/>
      <c r="CN899" s="187"/>
      <c r="CO899" s="187"/>
      <c r="CP899" s="187"/>
      <c r="CQ899" s="187"/>
      <c r="CR899" s="187"/>
      <c r="CS899" s="187"/>
      <c r="CT899" s="187"/>
      <c r="CU899" s="187"/>
      <c r="CV899" s="187"/>
      <c r="CW899" s="187"/>
      <c r="CX899" s="187"/>
      <c r="CY899" s="187"/>
      <c r="CZ899" s="187"/>
      <c r="DA899" s="187"/>
      <c r="DB899" s="187"/>
      <c r="DC899" s="187"/>
      <c r="DD899" s="187"/>
      <c r="DE899" s="187"/>
      <c r="DF899" s="187"/>
      <c r="DG899" s="187"/>
      <c r="DH899" s="187"/>
      <c r="DI899" s="187"/>
      <c r="DJ899" s="187"/>
      <c r="DK899" s="187"/>
      <c r="DL899" s="187"/>
      <c r="DM899" s="187"/>
      <c r="DN899" s="187"/>
      <c r="DO899" s="187"/>
      <c r="DP899" s="187"/>
      <c r="DQ899" s="187"/>
      <c r="DR899" s="187"/>
      <c r="DS899" s="187"/>
      <c r="DT899" s="187"/>
      <c r="DU899" s="187"/>
      <c r="DV899" s="187"/>
      <c r="DW899" s="187"/>
      <c r="DX899" s="187"/>
      <c r="DY899" s="187"/>
      <c r="DZ899" s="187"/>
      <c r="EA899" s="187"/>
      <c r="EB899" s="187"/>
      <c r="EC899" s="187"/>
      <c r="ED899" s="187"/>
      <c r="EE899" s="187"/>
      <c r="EF899" s="187"/>
      <c r="EG899" s="187"/>
      <c r="EH899" s="187"/>
      <c r="EI899" s="187"/>
      <c r="EJ899" s="187"/>
      <c r="EK899" s="187"/>
      <c r="EL899" s="187"/>
      <c r="EM899" s="187"/>
      <c r="EN899" s="187"/>
      <c r="EO899" s="187"/>
      <c r="EP899" s="187"/>
      <c r="EQ899" s="187"/>
      <c r="ER899" s="187"/>
      <c r="ES899" s="187"/>
      <c r="ET899" s="187"/>
      <c r="EU899" s="187"/>
      <c r="EV899" s="187"/>
      <c r="EW899" s="187"/>
      <c r="EX899" s="187"/>
      <c r="EY899" s="187"/>
      <c r="EZ899" s="187"/>
      <c r="FA899" s="187"/>
      <c r="FB899" s="187"/>
      <c r="FC899" s="187"/>
      <c r="FD899" s="187"/>
      <c r="FE899" s="187"/>
      <c r="FF899" s="187"/>
      <c r="FG899" s="187"/>
      <c r="FH899" s="187"/>
      <c r="FI899" s="187"/>
      <c r="FJ899" s="187"/>
      <c r="FK899" s="187"/>
      <c r="FL899" s="187"/>
      <c r="FM899" s="187"/>
      <c r="FN899" s="187"/>
      <c r="FO899" s="187"/>
      <c r="FP899" s="187"/>
      <c r="FQ899" s="187"/>
      <c r="FR899" s="187"/>
      <c r="FS899" s="187"/>
      <c r="FT899" s="187"/>
      <c r="FU899" s="187"/>
      <c r="FV899" s="187"/>
      <c r="FW899" s="187"/>
      <c r="FX899" s="187"/>
      <c r="FY899" s="187"/>
      <c r="FZ899" s="187"/>
      <c r="GA899" s="187"/>
      <c r="GB899" s="187"/>
      <c r="GC899" s="187"/>
      <c r="GD899" s="187"/>
      <c r="GE899" s="187"/>
      <c r="GF899" s="187"/>
      <c r="GG899" s="187"/>
      <c r="GH899" s="187"/>
      <c r="GI899" s="187"/>
      <c r="GJ899" s="187"/>
      <c r="GK899" s="187"/>
      <c r="GL899" s="187"/>
      <c r="GM899" s="187"/>
      <c r="GN899" s="187"/>
      <c r="GO899" s="187"/>
      <c r="GP899" s="187"/>
      <c r="GQ899" s="187"/>
      <c r="GR899" s="187"/>
      <c r="GS899" s="187"/>
      <c r="GT899" s="187"/>
      <c r="GU899" s="187"/>
      <c r="GV899" s="187"/>
      <c r="GW899" s="187"/>
      <c r="GX899" s="187"/>
      <c r="GY899" s="187"/>
      <c r="GZ899" s="187"/>
      <c r="HA899" s="187"/>
      <c r="HB899" s="187"/>
      <c r="HC899" s="187"/>
      <c r="HD899" s="187"/>
      <c r="HE899" s="187"/>
      <c r="HF899" s="187"/>
      <c r="HG899" s="187"/>
      <c r="HH899" s="187"/>
      <c r="HI899" s="187"/>
      <c r="HJ899" s="187"/>
      <c r="HK899" s="187"/>
      <c r="HL899" s="187"/>
      <c r="HM899" s="187"/>
      <c r="HN899" s="187"/>
      <c r="HO899" s="187"/>
      <c r="HP899" s="187"/>
      <c r="HQ899" s="187"/>
      <c r="HR899" s="187"/>
      <c r="HS899" s="187"/>
      <c r="HT899" s="187"/>
      <c r="HU899" s="187"/>
      <c r="HV899" s="187"/>
      <c r="HW899" s="187"/>
      <c r="HX899" s="187"/>
      <c r="HY899" s="187"/>
      <c r="HZ899" s="187"/>
      <c r="IA899" s="187"/>
      <c r="IB899" s="187"/>
    </row>
    <row r="900" spans="1:236" ht="13.15" customHeight="1">
      <c r="A900" s="412"/>
      <c r="C900" s="446"/>
      <c r="D900" s="193"/>
      <c r="E900" s="187"/>
      <c r="F900" s="187"/>
      <c r="G900" s="187"/>
      <c r="H900" s="187"/>
      <c r="I900" s="187"/>
      <c r="J900" s="187"/>
      <c r="K900" s="187"/>
      <c r="L900" s="187"/>
      <c r="M900" s="447"/>
      <c r="AA900" s="187"/>
      <c r="AB900" s="187"/>
      <c r="AC900" s="187"/>
      <c r="AD900" s="187"/>
      <c r="AE900" s="187"/>
      <c r="AF900" s="187"/>
      <c r="AG900" s="187"/>
      <c r="AH900" s="187"/>
      <c r="AI900" s="187"/>
      <c r="AJ900" s="187"/>
      <c r="AK900" s="187"/>
      <c r="AL900" s="187"/>
      <c r="AM900" s="187"/>
      <c r="AN900" s="187"/>
      <c r="AO900" s="187"/>
      <c r="AP900" s="187"/>
      <c r="AQ900" s="187"/>
      <c r="AR900" s="187"/>
      <c r="AS900" s="187"/>
      <c r="AT900" s="187"/>
      <c r="AU900" s="187"/>
      <c r="AV900" s="187"/>
      <c r="AW900" s="187"/>
      <c r="AX900" s="187"/>
      <c r="AY900" s="187"/>
      <c r="AZ900" s="187"/>
      <c r="BA900" s="187"/>
      <c r="BB900" s="187"/>
      <c r="BC900" s="187"/>
      <c r="BD900" s="187"/>
      <c r="BE900" s="187"/>
      <c r="BF900" s="187"/>
      <c r="BG900" s="187"/>
      <c r="BH900" s="187"/>
      <c r="BI900" s="187"/>
      <c r="BJ900" s="187"/>
      <c r="BK900" s="187"/>
      <c r="BL900" s="187"/>
      <c r="BM900" s="187"/>
      <c r="BN900" s="187"/>
      <c r="BO900" s="187"/>
      <c r="BP900" s="187"/>
      <c r="BQ900" s="187"/>
      <c r="BR900" s="187"/>
      <c r="BS900" s="187"/>
      <c r="BT900" s="187"/>
      <c r="BU900" s="187"/>
      <c r="BV900" s="187"/>
      <c r="BW900" s="187"/>
      <c r="BX900" s="187"/>
      <c r="BY900" s="187"/>
      <c r="BZ900" s="187"/>
      <c r="CA900" s="187"/>
      <c r="CB900" s="187"/>
      <c r="CC900" s="187"/>
      <c r="CD900" s="187"/>
      <c r="CE900" s="187"/>
      <c r="CF900" s="187"/>
      <c r="CG900" s="187"/>
      <c r="CH900" s="187"/>
      <c r="CI900" s="187"/>
      <c r="CJ900" s="187"/>
      <c r="CK900" s="187"/>
      <c r="CL900" s="187"/>
      <c r="CM900" s="187"/>
      <c r="CN900" s="187"/>
      <c r="CO900" s="187"/>
      <c r="CP900" s="187"/>
      <c r="CQ900" s="187"/>
      <c r="CR900" s="187"/>
      <c r="CS900" s="187"/>
      <c r="CT900" s="187"/>
      <c r="CU900" s="187"/>
      <c r="CV900" s="187"/>
      <c r="CW900" s="187"/>
      <c r="CX900" s="187"/>
      <c r="CY900" s="187"/>
      <c r="CZ900" s="187"/>
      <c r="DA900" s="187"/>
      <c r="DB900" s="187"/>
      <c r="DC900" s="187"/>
      <c r="DD900" s="187"/>
      <c r="DE900" s="187"/>
      <c r="DF900" s="187"/>
      <c r="DG900" s="187"/>
      <c r="DH900" s="187"/>
      <c r="DI900" s="187"/>
      <c r="DJ900" s="187"/>
      <c r="DK900" s="187"/>
      <c r="DL900" s="187"/>
      <c r="DM900" s="187"/>
      <c r="DN900" s="187"/>
      <c r="DO900" s="187"/>
      <c r="DP900" s="187"/>
      <c r="DQ900" s="187"/>
      <c r="DR900" s="187"/>
      <c r="DS900" s="187"/>
      <c r="DT900" s="187"/>
      <c r="DU900" s="187"/>
      <c r="DV900" s="187"/>
      <c r="DW900" s="187"/>
      <c r="DX900" s="187"/>
      <c r="DY900" s="187"/>
      <c r="DZ900" s="187"/>
      <c r="EA900" s="187"/>
      <c r="EB900" s="187"/>
      <c r="EC900" s="187"/>
      <c r="ED900" s="187"/>
      <c r="EE900" s="187"/>
      <c r="EF900" s="187"/>
      <c r="EG900" s="187"/>
      <c r="EH900" s="187"/>
      <c r="EI900" s="187"/>
      <c r="EJ900" s="187"/>
      <c r="EK900" s="187"/>
      <c r="EL900" s="187"/>
      <c r="EM900" s="187"/>
      <c r="EN900" s="187"/>
      <c r="EO900" s="187"/>
      <c r="EP900" s="187"/>
      <c r="EQ900" s="187"/>
      <c r="ER900" s="187"/>
      <c r="ES900" s="187"/>
      <c r="ET900" s="187"/>
      <c r="EU900" s="187"/>
      <c r="EV900" s="187"/>
      <c r="EW900" s="187"/>
      <c r="EX900" s="187"/>
      <c r="EY900" s="187"/>
      <c r="EZ900" s="187"/>
      <c r="FA900" s="187"/>
      <c r="FB900" s="187"/>
      <c r="FC900" s="187"/>
      <c r="FD900" s="187"/>
      <c r="FE900" s="187"/>
      <c r="FF900" s="187"/>
      <c r="FG900" s="187"/>
      <c r="FH900" s="187"/>
      <c r="FI900" s="187"/>
      <c r="FJ900" s="187"/>
      <c r="FK900" s="187"/>
      <c r="FL900" s="187"/>
      <c r="FM900" s="187"/>
      <c r="FN900" s="187"/>
      <c r="FO900" s="187"/>
      <c r="FP900" s="187"/>
      <c r="FQ900" s="187"/>
      <c r="FR900" s="187"/>
      <c r="FS900" s="187"/>
      <c r="FT900" s="187"/>
      <c r="FU900" s="187"/>
      <c r="FV900" s="187"/>
      <c r="FW900" s="187"/>
      <c r="FX900" s="187"/>
      <c r="FY900" s="187"/>
      <c r="FZ900" s="187"/>
      <c r="GA900" s="187"/>
      <c r="GB900" s="187"/>
      <c r="GC900" s="187"/>
      <c r="GD900" s="187"/>
      <c r="GE900" s="187"/>
      <c r="GF900" s="187"/>
      <c r="GG900" s="187"/>
      <c r="GH900" s="187"/>
      <c r="GI900" s="187"/>
      <c r="GJ900" s="187"/>
      <c r="GK900" s="187"/>
      <c r="GL900" s="187"/>
      <c r="GM900" s="187"/>
      <c r="GN900" s="187"/>
      <c r="GO900" s="187"/>
      <c r="GP900" s="187"/>
      <c r="GQ900" s="187"/>
      <c r="GR900" s="187"/>
      <c r="GS900" s="187"/>
      <c r="GT900" s="187"/>
      <c r="GU900" s="187"/>
      <c r="GV900" s="187"/>
      <c r="GW900" s="187"/>
      <c r="GX900" s="187"/>
      <c r="GY900" s="187"/>
      <c r="GZ900" s="187"/>
      <c r="HA900" s="187"/>
      <c r="HB900" s="187"/>
      <c r="HC900" s="187"/>
      <c r="HD900" s="187"/>
      <c r="HE900" s="187"/>
      <c r="HF900" s="187"/>
      <c r="HG900" s="187"/>
      <c r="HH900" s="187"/>
      <c r="HI900" s="187"/>
      <c r="HJ900" s="187"/>
      <c r="HK900" s="187"/>
      <c r="HL900" s="187"/>
      <c r="HM900" s="187"/>
      <c r="HN900" s="187"/>
      <c r="HO900" s="187"/>
      <c r="HP900" s="187"/>
      <c r="HQ900" s="187"/>
      <c r="HR900" s="187"/>
      <c r="HS900" s="187"/>
      <c r="HT900" s="187"/>
      <c r="HU900" s="187"/>
      <c r="HV900" s="187"/>
      <c r="HW900" s="187"/>
      <c r="HX900" s="187"/>
      <c r="HY900" s="187"/>
      <c r="HZ900" s="187"/>
      <c r="IA900" s="187"/>
      <c r="IB900" s="187"/>
    </row>
    <row r="901" spans="1:236" ht="13.15" customHeight="1">
      <c r="A901" s="412"/>
      <c r="C901" s="446"/>
      <c r="D901" s="193"/>
      <c r="E901" s="187"/>
      <c r="F901" s="187"/>
      <c r="G901" s="187"/>
      <c r="H901" s="187"/>
      <c r="I901" s="187"/>
      <c r="J901" s="187"/>
      <c r="K901" s="187"/>
      <c r="L901" s="187"/>
      <c r="M901" s="447"/>
      <c r="AA901" s="187"/>
      <c r="AB901" s="187"/>
      <c r="AC901" s="187"/>
      <c r="AD901" s="187"/>
      <c r="AE901" s="187"/>
      <c r="AF901" s="187"/>
      <c r="AG901" s="187"/>
      <c r="AH901" s="187"/>
      <c r="AI901" s="187"/>
      <c r="AJ901" s="187"/>
      <c r="AK901" s="187"/>
      <c r="AL901" s="187"/>
      <c r="AM901" s="187"/>
      <c r="AN901" s="187"/>
      <c r="AO901" s="187"/>
      <c r="AP901" s="187"/>
      <c r="AQ901" s="187"/>
      <c r="AR901" s="187"/>
      <c r="AS901" s="187"/>
      <c r="AT901" s="187"/>
      <c r="AU901" s="187"/>
      <c r="AV901" s="187"/>
      <c r="AW901" s="187"/>
      <c r="AX901" s="187"/>
      <c r="AY901" s="187"/>
      <c r="AZ901" s="187"/>
      <c r="BA901" s="187"/>
      <c r="BB901" s="187"/>
      <c r="BC901" s="187"/>
      <c r="BD901" s="187"/>
      <c r="BE901" s="187"/>
      <c r="BF901" s="187"/>
      <c r="BG901" s="187"/>
      <c r="BH901" s="187"/>
      <c r="BI901" s="187"/>
      <c r="BJ901" s="187"/>
      <c r="BK901" s="187"/>
      <c r="BL901" s="187"/>
      <c r="BM901" s="187"/>
      <c r="BN901" s="187"/>
      <c r="BO901" s="187"/>
      <c r="BP901" s="187"/>
      <c r="BQ901" s="187"/>
      <c r="BR901" s="187"/>
      <c r="BS901" s="187"/>
      <c r="BT901" s="187"/>
      <c r="BU901" s="187"/>
      <c r="BV901" s="187"/>
      <c r="BW901" s="187"/>
      <c r="BX901" s="187"/>
      <c r="BY901" s="187"/>
      <c r="BZ901" s="187"/>
      <c r="CA901" s="187"/>
      <c r="CB901" s="187"/>
      <c r="CC901" s="187"/>
      <c r="CD901" s="187"/>
      <c r="CE901" s="187"/>
      <c r="CF901" s="187"/>
      <c r="CG901" s="187"/>
      <c r="CH901" s="187"/>
      <c r="CI901" s="187"/>
      <c r="CJ901" s="187"/>
      <c r="CK901" s="187"/>
      <c r="CL901" s="187"/>
      <c r="CM901" s="187"/>
      <c r="CN901" s="187"/>
      <c r="CO901" s="187"/>
      <c r="CP901" s="187"/>
      <c r="CQ901" s="187"/>
      <c r="CR901" s="187"/>
      <c r="CS901" s="187"/>
      <c r="CT901" s="187"/>
      <c r="CU901" s="187"/>
      <c r="CV901" s="187"/>
      <c r="CW901" s="187"/>
      <c r="CX901" s="187"/>
      <c r="CY901" s="187"/>
      <c r="CZ901" s="187"/>
      <c r="DA901" s="187"/>
      <c r="DB901" s="187"/>
      <c r="DC901" s="187"/>
      <c r="DD901" s="187"/>
      <c r="DE901" s="187"/>
      <c r="DF901" s="187"/>
      <c r="DG901" s="187"/>
      <c r="DH901" s="187"/>
      <c r="DI901" s="187"/>
      <c r="DJ901" s="187"/>
      <c r="DK901" s="187"/>
      <c r="DL901" s="187"/>
      <c r="DM901" s="187"/>
      <c r="DN901" s="187"/>
      <c r="DO901" s="187"/>
      <c r="DP901" s="187"/>
      <c r="DQ901" s="187"/>
      <c r="DR901" s="187"/>
      <c r="DS901" s="187"/>
      <c r="DT901" s="187"/>
      <c r="DU901" s="187"/>
      <c r="DV901" s="187"/>
      <c r="DW901" s="187"/>
      <c r="DX901" s="187"/>
      <c r="DY901" s="187"/>
      <c r="DZ901" s="187"/>
      <c r="EA901" s="187"/>
      <c r="EB901" s="187"/>
      <c r="EC901" s="187"/>
      <c r="ED901" s="187"/>
      <c r="EE901" s="187"/>
      <c r="EF901" s="187"/>
      <c r="EG901" s="187"/>
      <c r="EH901" s="187"/>
      <c r="EI901" s="187"/>
      <c r="EJ901" s="187"/>
      <c r="EK901" s="187"/>
      <c r="EL901" s="187"/>
      <c r="EM901" s="187"/>
      <c r="EN901" s="187"/>
      <c r="EO901" s="187"/>
      <c r="EP901" s="187"/>
      <c r="EQ901" s="187"/>
      <c r="ER901" s="187"/>
      <c r="ES901" s="187"/>
      <c r="ET901" s="187"/>
      <c r="EU901" s="187"/>
      <c r="EV901" s="187"/>
      <c r="EW901" s="187"/>
      <c r="EX901" s="187"/>
      <c r="EY901" s="187"/>
      <c r="EZ901" s="187"/>
      <c r="FA901" s="187"/>
      <c r="FB901" s="187"/>
      <c r="FC901" s="187"/>
      <c r="FD901" s="187"/>
      <c r="FE901" s="187"/>
      <c r="FF901" s="187"/>
      <c r="FG901" s="187"/>
      <c r="FH901" s="187"/>
      <c r="FI901" s="187"/>
      <c r="FJ901" s="187"/>
      <c r="FK901" s="187"/>
      <c r="FL901" s="187"/>
      <c r="FM901" s="187"/>
      <c r="FN901" s="187"/>
      <c r="FO901" s="187"/>
      <c r="FP901" s="187"/>
      <c r="FQ901" s="187"/>
      <c r="FR901" s="187"/>
      <c r="FS901" s="187"/>
      <c r="FT901" s="187"/>
      <c r="FU901" s="187"/>
      <c r="FV901" s="187"/>
      <c r="FW901" s="187"/>
      <c r="FX901" s="187"/>
      <c r="FY901" s="187"/>
      <c r="FZ901" s="187"/>
      <c r="GA901" s="187"/>
      <c r="GB901" s="187"/>
      <c r="GC901" s="187"/>
      <c r="GD901" s="187"/>
      <c r="GE901" s="187"/>
      <c r="GF901" s="187"/>
      <c r="GG901" s="187"/>
      <c r="GH901" s="187"/>
      <c r="GI901" s="187"/>
      <c r="GJ901" s="187"/>
      <c r="GK901" s="187"/>
      <c r="GL901" s="187"/>
      <c r="GM901" s="187"/>
      <c r="GN901" s="187"/>
      <c r="GO901" s="187"/>
      <c r="GP901" s="187"/>
      <c r="GQ901" s="187"/>
      <c r="GR901" s="187"/>
      <c r="GS901" s="187"/>
      <c r="GT901" s="187"/>
      <c r="GU901" s="187"/>
      <c r="GV901" s="187"/>
      <c r="GW901" s="187"/>
      <c r="GX901" s="187"/>
      <c r="GY901" s="187"/>
      <c r="GZ901" s="187"/>
      <c r="HA901" s="187"/>
      <c r="HB901" s="187"/>
      <c r="HC901" s="187"/>
      <c r="HD901" s="187"/>
      <c r="HE901" s="187"/>
      <c r="HF901" s="187"/>
      <c r="HG901" s="187"/>
      <c r="HH901" s="187"/>
      <c r="HI901" s="187"/>
      <c r="HJ901" s="187"/>
      <c r="HK901" s="187"/>
      <c r="HL901" s="187"/>
      <c r="HM901" s="187"/>
      <c r="HN901" s="187"/>
      <c r="HO901" s="187"/>
      <c r="HP901" s="187"/>
      <c r="HQ901" s="187"/>
      <c r="HR901" s="187"/>
      <c r="HS901" s="187"/>
      <c r="HT901" s="187"/>
      <c r="HU901" s="187"/>
      <c r="HV901" s="187"/>
      <c r="HW901" s="187"/>
      <c r="HX901" s="187"/>
      <c r="HY901" s="187"/>
      <c r="HZ901" s="187"/>
      <c r="IA901" s="187"/>
      <c r="IB901" s="187"/>
    </row>
    <row r="902" spans="1:236" ht="13.15" customHeight="1">
      <c r="A902" s="412"/>
      <c r="C902" s="446"/>
      <c r="D902" s="193"/>
      <c r="E902" s="187"/>
      <c r="F902" s="187"/>
      <c r="G902" s="187"/>
      <c r="H902" s="187"/>
      <c r="I902" s="187"/>
      <c r="J902" s="187"/>
      <c r="K902" s="187"/>
      <c r="L902" s="187"/>
      <c r="M902" s="447"/>
      <c r="AA902" s="187"/>
      <c r="AB902" s="187"/>
      <c r="AC902" s="187"/>
      <c r="AD902" s="187"/>
      <c r="AE902" s="187"/>
      <c r="AF902" s="187"/>
      <c r="AG902" s="187"/>
      <c r="AH902" s="187"/>
      <c r="AI902" s="187"/>
      <c r="AJ902" s="187"/>
      <c r="AK902" s="187"/>
      <c r="AL902" s="187"/>
      <c r="AM902" s="187"/>
      <c r="AN902" s="187"/>
      <c r="AO902" s="187"/>
      <c r="AP902" s="187"/>
      <c r="AQ902" s="187"/>
      <c r="AR902" s="187"/>
      <c r="AS902" s="187"/>
      <c r="AT902" s="187"/>
      <c r="AU902" s="187"/>
      <c r="AV902" s="187"/>
      <c r="AW902" s="187"/>
      <c r="AX902" s="187"/>
      <c r="AY902" s="187"/>
      <c r="AZ902" s="187"/>
      <c r="BA902" s="187"/>
      <c r="BB902" s="187"/>
      <c r="BC902" s="187"/>
      <c r="BD902" s="187"/>
      <c r="BE902" s="187"/>
      <c r="BF902" s="187"/>
      <c r="BG902" s="187"/>
      <c r="BH902" s="187"/>
      <c r="BI902" s="187"/>
      <c r="BJ902" s="187"/>
      <c r="BK902" s="187"/>
      <c r="BL902" s="187"/>
      <c r="BM902" s="187"/>
      <c r="BN902" s="187"/>
      <c r="BO902" s="187"/>
      <c r="BP902" s="187"/>
      <c r="BQ902" s="187"/>
      <c r="BR902" s="187"/>
      <c r="BS902" s="187"/>
      <c r="BT902" s="187"/>
      <c r="BU902" s="187"/>
      <c r="BV902" s="187"/>
      <c r="BW902" s="187"/>
      <c r="BX902" s="187"/>
      <c r="BY902" s="187"/>
      <c r="BZ902" s="187"/>
      <c r="CA902" s="187"/>
      <c r="CB902" s="187"/>
      <c r="CC902" s="187"/>
      <c r="CD902" s="187"/>
      <c r="CE902" s="187"/>
      <c r="CF902" s="187"/>
      <c r="CG902" s="187"/>
      <c r="CH902" s="187"/>
      <c r="CI902" s="187"/>
      <c r="CJ902" s="187"/>
      <c r="CK902" s="187"/>
      <c r="CL902" s="187"/>
      <c r="CM902" s="187"/>
      <c r="CN902" s="187"/>
      <c r="CO902" s="187"/>
      <c r="CP902" s="187"/>
      <c r="CQ902" s="187"/>
      <c r="CR902" s="187"/>
      <c r="CS902" s="187"/>
      <c r="CT902" s="187"/>
      <c r="CU902" s="187"/>
      <c r="CV902" s="187"/>
      <c r="CW902" s="187"/>
      <c r="CX902" s="187"/>
      <c r="CY902" s="187"/>
      <c r="CZ902" s="187"/>
      <c r="DA902" s="187"/>
      <c r="DB902" s="187"/>
      <c r="DC902" s="187"/>
      <c r="DD902" s="187"/>
      <c r="DE902" s="187"/>
      <c r="DF902" s="187"/>
      <c r="DG902" s="187"/>
      <c r="DH902" s="187"/>
      <c r="DI902" s="187"/>
      <c r="DJ902" s="187"/>
      <c r="DK902" s="187"/>
      <c r="DL902" s="187"/>
      <c r="DM902" s="187"/>
      <c r="DN902" s="187"/>
      <c r="DO902" s="187"/>
      <c r="DP902" s="187"/>
      <c r="DQ902" s="187"/>
      <c r="DR902" s="187"/>
      <c r="DS902" s="187"/>
      <c r="DT902" s="187"/>
      <c r="DU902" s="187"/>
      <c r="DV902" s="187"/>
      <c r="DW902" s="187"/>
      <c r="DX902" s="187"/>
      <c r="DY902" s="187"/>
      <c r="DZ902" s="187"/>
      <c r="EA902" s="187"/>
      <c r="EB902" s="187"/>
      <c r="EC902" s="187"/>
      <c r="ED902" s="187"/>
      <c r="EE902" s="187"/>
      <c r="EF902" s="187"/>
      <c r="EG902" s="187"/>
      <c r="EH902" s="187"/>
      <c r="EI902" s="187"/>
      <c r="EJ902" s="187"/>
      <c r="EK902" s="187"/>
      <c r="EL902" s="187"/>
      <c r="EM902" s="187"/>
      <c r="EN902" s="187"/>
      <c r="EO902" s="187"/>
      <c r="EP902" s="187"/>
      <c r="EQ902" s="187"/>
      <c r="ER902" s="187"/>
      <c r="ES902" s="187"/>
      <c r="ET902" s="187"/>
      <c r="EU902" s="187"/>
      <c r="EV902" s="187"/>
      <c r="EW902" s="187"/>
      <c r="EX902" s="187"/>
      <c r="EY902" s="187"/>
      <c r="EZ902" s="187"/>
      <c r="FA902" s="187"/>
      <c r="FB902" s="187"/>
      <c r="FC902" s="187"/>
      <c r="FD902" s="187"/>
      <c r="FE902" s="187"/>
      <c r="FF902" s="187"/>
      <c r="FG902" s="187"/>
      <c r="FH902" s="187"/>
      <c r="FI902" s="187"/>
      <c r="FJ902" s="187"/>
      <c r="FK902" s="187"/>
      <c r="FL902" s="187"/>
      <c r="FM902" s="187"/>
      <c r="FN902" s="187"/>
      <c r="FO902" s="187"/>
      <c r="FP902" s="187"/>
      <c r="FQ902" s="187"/>
      <c r="FR902" s="187"/>
      <c r="FS902" s="187"/>
      <c r="FT902" s="187"/>
      <c r="FU902" s="187"/>
      <c r="FV902" s="187"/>
      <c r="FW902" s="187"/>
      <c r="FX902" s="187"/>
      <c r="FY902" s="187"/>
      <c r="FZ902" s="187"/>
      <c r="GA902" s="187"/>
      <c r="GB902" s="187"/>
      <c r="GC902" s="187"/>
      <c r="GD902" s="187"/>
      <c r="GE902" s="187"/>
      <c r="GF902" s="187"/>
      <c r="GG902" s="187"/>
      <c r="GH902" s="187"/>
      <c r="GI902" s="187"/>
      <c r="GJ902" s="187"/>
      <c r="GK902" s="187"/>
      <c r="GL902" s="187"/>
      <c r="GM902" s="187"/>
      <c r="GN902" s="187"/>
      <c r="GO902" s="187"/>
      <c r="GP902" s="187"/>
      <c r="GQ902" s="187"/>
      <c r="GR902" s="187"/>
      <c r="GS902" s="187"/>
      <c r="GT902" s="187"/>
      <c r="GU902" s="187"/>
      <c r="GV902" s="187"/>
      <c r="GW902" s="187"/>
      <c r="GX902" s="187"/>
      <c r="GY902" s="187"/>
      <c r="GZ902" s="187"/>
      <c r="HA902" s="187"/>
      <c r="HB902" s="187"/>
      <c r="HC902" s="187"/>
      <c r="HD902" s="187"/>
      <c r="HE902" s="187"/>
      <c r="HF902" s="187"/>
      <c r="HG902" s="187"/>
      <c r="HH902" s="187"/>
      <c r="HI902" s="187"/>
      <c r="HJ902" s="187"/>
      <c r="HK902" s="187"/>
      <c r="HL902" s="187"/>
      <c r="HM902" s="187"/>
      <c r="HN902" s="187"/>
      <c r="HO902" s="187"/>
      <c r="HP902" s="187"/>
      <c r="HQ902" s="187"/>
      <c r="HR902" s="187"/>
      <c r="HS902" s="187"/>
      <c r="HT902" s="187"/>
      <c r="HU902" s="187"/>
      <c r="HV902" s="187"/>
      <c r="HW902" s="187"/>
      <c r="HX902" s="187"/>
      <c r="HY902" s="187"/>
      <c r="HZ902" s="187"/>
      <c r="IA902" s="187"/>
      <c r="IB902" s="187"/>
    </row>
    <row r="903" spans="1:236" ht="13.15" customHeight="1">
      <c r="A903" s="412"/>
      <c r="C903" s="446"/>
      <c r="D903" s="193"/>
      <c r="E903" s="187"/>
      <c r="F903" s="187"/>
      <c r="G903" s="187"/>
      <c r="H903" s="187"/>
      <c r="I903" s="187"/>
      <c r="J903" s="187"/>
      <c r="K903" s="187"/>
      <c r="L903" s="187"/>
      <c r="M903" s="447"/>
      <c r="AA903" s="187"/>
      <c r="AB903" s="187"/>
      <c r="AC903" s="187"/>
      <c r="AD903" s="187"/>
      <c r="AE903" s="187"/>
      <c r="AF903" s="187"/>
      <c r="AG903" s="187"/>
      <c r="AH903" s="187"/>
      <c r="AI903" s="187"/>
      <c r="AJ903" s="187"/>
      <c r="AK903" s="187"/>
      <c r="AL903" s="187"/>
      <c r="AM903" s="187"/>
      <c r="AN903" s="187"/>
      <c r="AO903" s="187"/>
      <c r="AP903" s="187"/>
      <c r="AQ903" s="187"/>
      <c r="AR903" s="187"/>
      <c r="AS903" s="187"/>
      <c r="AT903" s="187"/>
      <c r="AU903" s="187"/>
      <c r="AV903" s="187"/>
      <c r="AW903" s="187"/>
      <c r="AX903" s="187"/>
      <c r="AY903" s="187"/>
      <c r="AZ903" s="187"/>
      <c r="BA903" s="187"/>
      <c r="BB903" s="187"/>
      <c r="BC903" s="187"/>
      <c r="BD903" s="187"/>
      <c r="BE903" s="187"/>
      <c r="BF903" s="187"/>
      <c r="BG903" s="187"/>
      <c r="BH903" s="187"/>
      <c r="BI903" s="187"/>
      <c r="BJ903" s="187"/>
      <c r="BK903" s="187"/>
      <c r="BL903" s="187"/>
      <c r="BM903" s="187"/>
      <c r="BN903" s="187"/>
      <c r="BO903" s="187"/>
      <c r="BP903" s="187"/>
      <c r="BQ903" s="187"/>
      <c r="BR903" s="187"/>
      <c r="BS903" s="187"/>
      <c r="BT903" s="187"/>
      <c r="BU903" s="187"/>
      <c r="BV903" s="187"/>
      <c r="BW903" s="187"/>
      <c r="BX903" s="187"/>
      <c r="BY903" s="187"/>
      <c r="BZ903" s="187"/>
      <c r="CA903" s="187"/>
      <c r="CB903" s="187"/>
      <c r="CC903" s="187"/>
      <c r="CD903" s="187"/>
      <c r="CE903" s="187"/>
      <c r="CF903" s="187"/>
      <c r="CG903" s="187"/>
      <c r="CH903" s="187"/>
      <c r="CI903" s="187"/>
      <c r="CJ903" s="187"/>
      <c r="CK903" s="187"/>
      <c r="CL903" s="187"/>
      <c r="CM903" s="187"/>
      <c r="CN903" s="187"/>
      <c r="CO903" s="187"/>
      <c r="CP903" s="187"/>
      <c r="CQ903" s="187"/>
      <c r="CR903" s="187"/>
      <c r="CS903" s="187"/>
      <c r="CT903" s="187"/>
      <c r="CU903" s="187"/>
      <c r="CV903" s="187"/>
      <c r="CW903" s="187"/>
      <c r="CX903" s="187"/>
      <c r="CY903" s="187"/>
      <c r="CZ903" s="187"/>
      <c r="DA903" s="187"/>
      <c r="DB903" s="187"/>
      <c r="DC903" s="187"/>
      <c r="DD903" s="187"/>
      <c r="DE903" s="187"/>
      <c r="DF903" s="187"/>
      <c r="DG903" s="187"/>
      <c r="DH903" s="187"/>
      <c r="DI903" s="187"/>
      <c r="DJ903" s="187"/>
      <c r="DK903" s="187"/>
      <c r="DL903" s="187"/>
      <c r="DM903" s="187"/>
      <c r="DN903" s="187"/>
      <c r="DO903" s="187"/>
      <c r="DP903" s="187"/>
      <c r="DQ903" s="187"/>
      <c r="DR903" s="187"/>
      <c r="DS903" s="187"/>
      <c r="DT903" s="187"/>
      <c r="DU903" s="187"/>
      <c r="DV903" s="187"/>
      <c r="DW903" s="187"/>
      <c r="DX903" s="187"/>
      <c r="DY903" s="187"/>
      <c r="DZ903" s="187"/>
      <c r="EA903" s="187"/>
      <c r="EB903" s="187"/>
      <c r="EC903" s="187"/>
      <c r="ED903" s="187"/>
      <c r="EE903" s="187"/>
      <c r="EF903" s="187"/>
      <c r="EG903" s="187"/>
      <c r="EH903" s="187"/>
      <c r="EI903" s="187"/>
      <c r="EJ903" s="187"/>
      <c r="EK903" s="187"/>
      <c r="EL903" s="187"/>
      <c r="EM903" s="187"/>
      <c r="EN903" s="187"/>
      <c r="EO903" s="187"/>
      <c r="EP903" s="187"/>
      <c r="EQ903" s="187"/>
      <c r="ER903" s="187"/>
      <c r="ES903" s="187"/>
      <c r="ET903" s="187"/>
      <c r="EU903" s="187"/>
      <c r="EV903" s="187"/>
      <c r="EW903" s="187"/>
      <c r="EX903" s="187"/>
      <c r="EY903" s="187"/>
      <c r="EZ903" s="187"/>
      <c r="FA903" s="187"/>
      <c r="FB903" s="187"/>
      <c r="FC903" s="187"/>
      <c r="FD903" s="187"/>
      <c r="FE903" s="187"/>
      <c r="FF903" s="187"/>
      <c r="FG903" s="187"/>
      <c r="FH903" s="187"/>
      <c r="FI903" s="187"/>
      <c r="FJ903" s="187"/>
      <c r="FK903" s="187"/>
      <c r="FL903" s="187"/>
      <c r="FM903" s="187"/>
      <c r="FN903" s="187"/>
      <c r="FO903" s="187"/>
      <c r="FP903" s="187"/>
      <c r="FQ903" s="187"/>
      <c r="FR903" s="187"/>
      <c r="FS903" s="187"/>
      <c r="FT903" s="187"/>
      <c r="FU903" s="187"/>
      <c r="FV903" s="187"/>
      <c r="FW903" s="187"/>
      <c r="FX903" s="187"/>
      <c r="FY903" s="187"/>
      <c r="FZ903" s="187"/>
      <c r="GA903" s="187"/>
      <c r="GB903" s="187"/>
      <c r="GC903" s="187"/>
      <c r="GD903" s="187"/>
      <c r="GE903" s="187"/>
      <c r="GF903" s="187"/>
      <c r="GG903" s="187"/>
      <c r="GH903" s="187"/>
      <c r="GI903" s="187"/>
      <c r="GJ903" s="187"/>
      <c r="GK903" s="187"/>
      <c r="GL903" s="187"/>
      <c r="GM903" s="187"/>
      <c r="GN903" s="187"/>
      <c r="GO903" s="187"/>
      <c r="GP903" s="187"/>
      <c r="GQ903" s="187"/>
      <c r="GR903" s="187"/>
      <c r="GS903" s="187"/>
      <c r="GT903" s="187"/>
      <c r="GU903" s="187"/>
      <c r="GV903" s="187"/>
      <c r="GW903" s="187"/>
      <c r="GX903" s="187"/>
      <c r="GY903" s="187"/>
      <c r="GZ903" s="187"/>
      <c r="HA903" s="187"/>
      <c r="HB903" s="187"/>
      <c r="HC903" s="187"/>
      <c r="HD903" s="187"/>
      <c r="HE903" s="187"/>
      <c r="HF903" s="187"/>
      <c r="HG903" s="187"/>
      <c r="HH903" s="187"/>
      <c r="HI903" s="187"/>
      <c r="HJ903" s="187"/>
      <c r="HK903" s="187"/>
      <c r="HL903" s="187"/>
      <c r="HM903" s="187"/>
      <c r="HN903" s="187"/>
      <c r="HO903" s="187"/>
      <c r="HP903" s="187"/>
      <c r="HQ903" s="187"/>
      <c r="HR903" s="187"/>
      <c r="HS903" s="187"/>
      <c r="HT903" s="187"/>
      <c r="HU903" s="187"/>
      <c r="HV903" s="187"/>
      <c r="HW903" s="187"/>
      <c r="HX903" s="187"/>
      <c r="HY903" s="187"/>
      <c r="HZ903" s="187"/>
      <c r="IA903" s="187"/>
      <c r="IB903" s="187"/>
    </row>
    <row r="904" spans="1:236" ht="13.15" customHeight="1">
      <c r="A904" s="412"/>
      <c r="C904" s="446"/>
      <c r="D904" s="193"/>
      <c r="E904" s="187"/>
      <c r="F904" s="187"/>
      <c r="G904" s="187"/>
      <c r="H904" s="187"/>
      <c r="I904" s="187"/>
      <c r="J904" s="187"/>
      <c r="K904" s="187"/>
      <c r="L904" s="187"/>
      <c r="M904" s="447"/>
      <c r="AA904" s="187"/>
      <c r="AB904" s="187"/>
      <c r="AC904" s="187"/>
      <c r="AD904" s="187"/>
      <c r="AE904" s="187"/>
      <c r="AF904" s="187"/>
      <c r="AG904" s="187"/>
      <c r="AH904" s="187"/>
      <c r="AI904" s="187"/>
      <c r="AJ904" s="187"/>
      <c r="AK904" s="187"/>
      <c r="AL904" s="187"/>
      <c r="AM904" s="187"/>
      <c r="AN904" s="187"/>
      <c r="AO904" s="187"/>
      <c r="AP904" s="187"/>
      <c r="AQ904" s="187"/>
      <c r="AR904" s="187"/>
      <c r="AS904" s="187"/>
      <c r="AT904" s="187"/>
      <c r="AU904" s="187"/>
      <c r="AV904" s="187"/>
      <c r="AW904" s="187"/>
      <c r="AX904" s="187"/>
      <c r="AY904" s="187"/>
      <c r="AZ904" s="187"/>
      <c r="BA904" s="187"/>
      <c r="BB904" s="187"/>
      <c r="BC904" s="187"/>
      <c r="BD904" s="187"/>
      <c r="BE904" s="187"/>
      <c r="BF904" s="187"/>
      <c r="BG904" s="187"/>
      <c r="BH904" s="187"/>
      <c r="BI904" s="187"/>
      <c r="BJ904" s="187"/>
      <c r="BK904" s="187"/>
      <c r="BL904" s="187"/>
      <c r="BM904" s="187"/>
      <c r="BN904" s="187"/>
      <c r="BO904" s="187"/>
      <c r="BP904" s="187"/>
      <c r="BQ904" s="187"/>
      <c r="BR904" s="187"/>
      <c r="BS904" s="187"/>
      <c r="BT904" s="187"/>
      <c r="BU904" s="187"/>
      <c r="BV904" s="187"/>
      <c r="BW904" s="187"/>
      <c r="BX904" s="187"/>
      <c r="BY904" s="187"/>
      <c r="BZ904" s="187"/>
      <c r="CA904" s="187"/>
      <c r="CB904" s="187"/>
      <c r="CC904" s="187"/>
      <c r="CD904" s="187"/>
      <c r="CE904" s="187"/>
      <c r="CF904" s="187"/>
      <c r="CG904" s="187"/>
      <c r="CH904" s="187"/>
      <c r="CI904" s="187"/>
      <c r="CJ904" s="187"/>
      <c r="CK904" s="187"/>
      <c r="CL904" s="187"/>
      <c r="CM904" s="187"/>
      <c r="CN904" s="187"/>
      <c r="CO904" s="187"/>
      <c r="CP904" s="187"/>
      <c r="CQ904" s="187"/>
      <c r="CR904" s="187"/>
      <c r="CS904" s="187"/>
      <c r="CT904" s="187"/>
      <c r="CU904" s="187"/>
      <c r="CV904" s="187"/>
      <c r="CW904" s="187"/>
      <c r="CX904" s="187"/>
      <c r="CY904" s="187"/>
      <c r="CZ904" s="187"/>
      <c r="DA904" s="187"/>
      <c r="DB904" s="187"/>
      <c r="DC904" s="187"/>
      <c r="DD904" s="187"/>
      <c r="DE904" s="187"/>
      <c r="DF904" s="187"/>
      <c r="DG904" s="187"/>
      <c r="DH904" s="187"/>
      <c r="DI904" s="187"/>
      <c r="DJ904" s="187"/>
      <c r="DK904" s="187"/>
      <c r="DL904" s="187"/>
      <c r="DM904" s="187"/>
      <c r="DN904" s="187"/>
      <c r="DO904" s="187"/>
      <c r="DP904" s="187"/>
      <c r="DQ904" s="187"/>
      <c r="DR904" s="187"/>
      <c r="DS904" s="187"/>
      <c r="DT904" s="187"/>
      <c r="DU904" s="187"/>
      <c r="DV904" s="187"/>
      <c r="DW904" s="187"/>
      <c r="DX904" s="187"/>
      <c r="DY904" s="187"/>
      <c r="DZ904" s="187"/>
      <c r="EA904" s="187"/>
      <c r="EB904" s="187"/>
      <c r="EC904" s="187"/>
      <c r="ED904" s="187"/>
      <c r="EE904" s="187"/>
      <c r="EF904" s="187"/>
      <c r="EG904" s="187"/>
      <c r="EH904" s="187"/>
      <c r="EI904" s="187"/>
      <c r="EJ904" s="187"/>
      <c r="EK904" s="187"/>
      <c r="EL904" s="187"/>
      <c r="EM904" s="187"/>
      <c r="EN904" s="187"/>
      <c r="EO904" s="187"/>
      <c r="EP904" s="187"/>
      <c r="EQ904" s="187"/>
      <c r="ER904" s="187"/>
      <c r="ES904" s="187"/>
      <c r="ET904" s="187"/>
      <c r="EU904" s="187"/>
      <c r="EV904" s="187"/>
      <c r="EW904" s="187"/>
      <c r="EX904" s="187"/>
      <c r="EY904" s="187"/>
      <c r="EZ904" s="187"/>
      <c r="FA904" s="187"/>
      <c r="FB904" s="187"/>
      <c r="FC904" s="187"/>
      <c r="FD904" s="187"/>
      <c r="FE904" s="187"/>
      <c r="FF904" s="187"/>
      <c r="FG904" s="187"/>
      <c r="FH904" s="187"/>
      <c r="FI904" s="187"/>
      <c r="FJ904" s="187"/>
      <c r="FK904" s="187"/>
      <c r="FL904" s="187"/>
      <c r="FM904" s="187"/>
      <c r="FN904" s="187"/>
      <c r="FO904" s="187"/>
      <c r="FP904" s="187"/>
      <c r="FQ904" s="187"/>
      <c r="FR904" s="187"/>
      <c r="FS904" s="187"/>
      <c r="FT904" s="187"/>
      <c r="FU904" s="187"/>
      <c r="FV904" s="187"/>
      <c r="FW904" s="187"/>
      <c r="FX904" s="187"/>
      <c r="FY904" s="187"/>
      <c r="FZ904" s="187"/>
      <c r="GA904" s="187"/>
      <c r="GB904" s="187"/>
      <c r="GC904" s="187"/>
      <c r="GD904" s="187"/>
      <c r="GE904" s="187"/>
      <c r="GF904" s="187"/>
      <c r="GG904" s="187"/>
      <c r="GH904" s="187"/>
      <c r="GI904" s="187"/>
      <c r="GJ904" s="187"/>
      <c r="GK904" s="187"/>
      <c r="GL904" s="187"/>
      <c r="GM904" s="187"/>
      <c r="GN904" s="187"/>
      <c r="GO904" s="187"/>
      <c r="GP904" s="187"/>
      <c r="GQ904" s="187"/>
      <c r="GR904" s="187"/>
      <c r="GS904" s="187"/>
      <c r="GT904" s="187"/>
      <c r="GU904" s="187"/>
      <c r="GV904" s="187"/>
      <c r="GW904" s="187"/>
      <c r="GX904" s="187"/>
      <c r="GY904" s="187"/>
      <c r="GZ904" s="187"/>
      <c r="HA904" s="187"/>
      <c r="HB904" s="187"/>
      <c r="HC904" s="187"/>
      <c r="HD904" s="187"/>
      <c r="HE904" s="187"/>
      <c r="HF904" s="187"/>
      <c r="HG904" s="187"/>
      <c r="HH904" s="187"/>
      <c r="HI904" s="187"/>
      <c r="HJ904" s="187"/>
      <c r="HK904" s="187"/>
      <c r="HL904" s="187"/>
      <c r="HM904" s="187"/>
      <c r="HN904" s="187"/>
      <c r="HO904" s="187"/>
      <c r="HP904" s="187"/>
      <c r="HQ904" s="187"/>
      <c r="HR904" s="187"/>
      <c r="HS904" s="187"/>
      <c r="HT904" s="187"/>
      <c r="HU904" s="187"/>
      <c r="HV904" s="187"/>
      <c r="HW904" s="187"/>
      <c r="HX904" s="187"/>
      <c r="HY904" s="187"/>
      <c r="HZ904" s="187"/>
      <c r="IA904" s="187"/>
      <c r="IB904" s="187"/>
    </row>
    <row r="905" spans="1:236" ht="13.15" customHeight="1">
      <c r="A905" s="412"/>
      <c r="C905" s="446"/>
      <c r="D905" s="193"/>
      <c r="E905" s="187"/>
      <c r="F905" s="187"/>
      <c r="G905" s="187"/>
      <c r="H905" s="187"/>
      <c r="I905" s="187"/>
      <c r="J905" s="187"/>
      <c r="K905" s="187"/>
      <c r="L905" s="187"/>
      <c r="M905" s="447"/>
      <c r="AA905" s="187"/>
      <c r="AB905" s="187"/>
      <c r="AC905" s="187"/>
      <c r="AD905" s="187"/>
      <c r="AE905" s="187"/>
      <c r="AF905" s="187"/>
      <c r="AG905" s="187"/>
      <c r="AH905" s="187"/>
      <c r="AI905" s="187"/>
      <c r="AJ905" s="187"/>
      <c r="AK905" s="187"/>
      <c r="AL905" s="187"/>
      <c r="AM905" s="187"/>
      <c r="AN905" s="187"/>
      <c r="AO905" s="187"/>
      <c r="AP905" s="187"/>
      <c r="AQ905" s="187"/>
      <c r="AR905" s="187"/>
      <c r="AS905" s="187"/>
      <c r="AT905" s="187"/>
      <c r="AU905" s="187"/>
      <c r="AV905" s="187"/>
      <c r="AW905" s="187"/>
      <c r="AX905" s="187"/>
      <c r="AY905" s="187"/>
      <c r="AZ905" s="187"/>
      <c r="BA905" s="187"/>
      <c r="BB905" s="187"/>
      <c r="BC905" s="187"/>
      <c r="BD905" s="187"/>
      <c r="BE905" s="187"/>
      <c r="BF905" s="187"/>
      <c r="BG905" s="187"/>
      <c r="BH905" s="187"/>
      <c r="BI905" s="187"/>
      <c r="BJ905" s="187"/>
      <c r="BK905" s="187"/>
      <c r="BL905" s="187"/>
      <c r="BM905" s="187"/>
      <c r="BN905" s="187"/>
      <c r="BO905" s="187"/>
      <c r="BP905" s="187"/>
      <c r="BQ905" s="187"/>
      <c r="BR905" s="187"/>
      <c r="BS905" s="187"/>
      <c r="BT905" s="187"/>
      <c r="BU905" s="187"/>
      <c r="BV905" s="187"/>
      <c r="BW905" s="187"/>
      <c r="BX905" s="187"/>
      <c r="BY905" s="187"/>
      <c r="BZ905" s="187"/>
      <c r="CA905" s="187"/>
      <c r="CB905" s="187"/>
      <c r="CC905" s="187"/>
      <c r="CD905" s="187"/>
      <c r="CE905" s="187"/>
      <c r="CF905" s="187"/>
      <c r="CG905" s="187"/>
      <c r="CH905" s="187"/>
      <c r="CI905" s="187"/>
      <c r="CJ905" s="187"/>
      <c r="CK905" s="187"/>
      <c r="CL905" s="187"/>
      <c r="CM905" s="187"/>
      <c r="CN905" s="187"/>
      <c r="CO905" s="187"/>
      <c r="CP905" s="187"/>
      <c r="CQ905" s="187"/>
      <c r="CR905" s="187"/>
      <c r="CS905" s="187"/>
      <c r="CT905" s="187"/>
      <c r="CU905" s="187"/>
      <c r="CV905" s="187"/>
      <c r="CW905" s="187"/>
      <c r="CX905" s="187"/>
      <c r="CY905" s="187"/>
      <c r="CZ905" s="187"/>
      <c r="DA905" s="187"/>
      <c r="DB905" s="187"/>
      <c r="DC905" s="187"/>
      <c r="DD905" s="187"/>
      <c r="DE905" s="187"/>
      <c r="DF905" s="187"/>
      <c r="DG905" s="187"/>
      <c r="DH905" s="187"/>
      <c r="DI905" s="187"/>
      <c r="DJ905" s="187"/>
      <c r="DK905" s="187"/>
      <c r="DL905" s="187"/>
      <c r="DM905" s="187"/>
      <c r="DN905" s="187"/>
      <c r="DO905" s="187"/>
      <c r="DP905" s="187"/>
      <c r="DQ905" s="187"/>
      <c r="DR905" s="187"/>
      <c r="DS905" s="187"/>
      <c r="DT905" s="187"/>
      <c r="DU905" s="187"/>
      <c r="DV905" s="187"/>
      <c r="DW905" s="187"/>
      <c r="DX905" s="187"/>
      <c r="DY905" s="187"/>
      <c r="DZ905" s="187"/>
      <c r="EA905" s="187"/>
      <c r="EB905" s="187"/>
      <c r="EC905" s="187"/>
      <c r="ED905" s="187"/>
      <c r="EE905" s="187"/>
      <c r="EF905" s="187"/>
      <c r="EG905" s="187"/>
      <c r="EH905" s="187"/>
      <c r="EI905" s="187"/>
      <c r="EJ905" s="187"/>
      <c r="EK905" s="187"/>
      <c r="EL905" s="187"/>
      <c r="EM905" s="187"/>
      <c r="EN905" s="187"/>
      <c r="EO905" s="187"/>
      <c r="EP905" s="187"/>
      <c r="EQ905" s="187"/>
      <c r="ER905" s="187"/>
      <c r="ES905" s="187"/>
      <c r="ET905" s="187"/>
      <c r="EU905" s="187"/>
      <c r="EV905" s="187"/>
      <c r="EW905" s="187"/>
      <c r="EX905" s="187"/>
      <c r="EY905" s="187"/>
      <c r="EZ905" s="187"/>
      <c r="FA905" s="187"/>
      <c r="FB905" s="187"/>
      <c r="FC905" s="187"/>
      <c r="FD905" s="187"/>
      <c r="FE905" s="187"/>
      <c r="FF905" s="187"/>
      <c r="FG905" s="187"/>
      <c r="FH905" s="187"/>
      <c r="FI905" s="187"/>
      <c r="FJ905" s="187"/>
      <c r="FK905" s="187"/>
      <c r="FL905" s="187"/>
      <c r="FM905" s="187"/>
      <c r="FN905" s="187"/>
      <c r="FO905" s="187"/>
      <c r="FP905" s="187"/>
      <c r="FQ905" s="187"/>
      <c r="FR905" s="187"/>
      <c r="FS905" s="187"/>
      <c r="FT905" s="187"/>
      <c r="FU905" s="187"/>
      <c r="FV905" s="187"/>
      <c r="FW905" s="187"/>
      <c r="FX905" s="187"/>
      <c r="FY905" s="187"/>
      <c r="FZ905" s="187"/>
      <c r="GA905" s="187"/>
      <c r="GB905" s="187"/>
      <c r="GC905" s="187"/>
      <c r="GD905" s="187"/>
      <c r="GE905" s="187"/>
      <c r="GF905" s="187"/>
      <c r="GG905" s="187"/>
      <c r="GH905" s="187"/>
      <c r="GI905" s="187"/>
      <c r="GJ905" s="187"/>
      <c r="GK905" s="187"/>
      <c r="GL905" s="187"/>
      <c r="GM905" s="187"/>
      <c r="GN905" s="187"/>
      <c r="GO905" s="187"/>
      <c r="GP905" s="187"/>
      <c r="GQ905" s="187"/>
      <c r="GR905" s="187"/>
      <c r="GS905" s="187"/>
      <c r="GT905" s="187"/>
      <c r="GU905" s="187"/>
      <c r="GV905" s="187"/>
      <c r="GW905" s="187"/>
      <c r="GX905" s="187"/>
      <c r="GY905" s="187"/>
      <c r="GZ905" s="187"/>
      <c r="HA905" s="187"/>
      <c r="HB905" s="187"/>
      <c r="HC905" s="187"/>
      <c r="HD905" s="187"/>
      <c r="HE905" s="187"/>
      <c r="HF905" s="187"/>
      <c r="HG905" s="187"/>
      <c r="HH905" s="187"/>
      <c r="HI905" s="187"/>
      <c r="HJ905" s="187"/>
      <c r="HK905" s="187"/>
      <c r="HL905" s="187"/>
      <c r="HM905" s="187"/>
      <c r="HN905" s="187"/>
      <c r="HO905" s="187"/>
      <c r="HP905" s="187"/>
      <c r="HQ905" s="187"/>
      <c r="HR905" s="187"/>
      <c r="HS905" s="187"/>
      <c r="HT905" s="187"/>
      <c r="HU905" s="187"/>
      <c r="HV905" s="187"/>
      <c r="HW905" s="187"/>
      <c r="HX905" s="187"/>
      <c r="HY905" s="187"/>
      <c r="HZ905" s="187"/>
      <c r="IA905" s="187"/>
      <c r="IB905" s="187"/>
    </row>
    <row r="906" spans="1:236" ht="13.15" customHeight="1">
      <c r="A906" s="412"/>
      <c r="C906" s="446"/>
      <c r="D906" s="193"/>
      <c r="E906" s="187"/>
      <c r="F906" s="187"/>
      <c r="G906" s="187"/>
      <c r="H906" s="187"/>
      <c r="I906" s="187"/>
      <c r="J906" s="187"/>
      <c r="K906" s="187"/>
      <c r="L906" s="187"/>
      <c r="M906" s="447"/>
      <c r="AA906" s="187"/>
      <c r="AB906" s="187"/>
      <c r="AC906" s="187"/>
      <c r="AD906" s="187"/>
      <c r="AE906" s="187"/>
      <c r="AF906" s="187"/>
      <c r="AG906" s="187"/>
      <c r="AH906" s="187"/>
      <c r="AI906" s="187"/>
      <c r="AJ906" s="187"/>
      <c r="AK906" s="187"/>
      <c r="AL906" s="187"/>
      <c r="AM906" s="187"/>
      <c r="AN906" s="187"/>
      <c r="AO906" s="187"/>
      <c r="AP906" s="187"/>
      <c r="AQ906" s="187"/>
      <c r="AR906" s="187"/>
      <c r="AS906" s="187"/>
      <c r="AT906" s="187"/>
      <c r="AU906" s="187"/>
      <c r="AV906" s="187"/>
      <c r="AW906" s="187"/>
      <c r="AX906" s="187"/>
      <c r="AY906" s="187"/>
      <c r="AZ906" s="187"/>
      <c r="BA906" s="187"/>
      <c r="BB906" s="187"/>
      <c r="BC906" s="187"/>
      <c r="BD906" s="187"/>
      <c r="BE906" s="187"/>
      <c r="BF906" s="187"/>
      <c r="BG906" s="187"/>
      <c r="BH906" s="187"/>
      <c r="BI906" s="187"/>
      <c r="BJ906" s="187"/>
      <c r="BK906" s="187"/>
      <c r="BL906" s="187"/>
      <c r="BM906" s="187"/>
      <c r="BN906" s="187"/>
      <c r="BO906" s="187"/>
      <c r="BP906" s="187"/>
      <c r="BQ906" s="187"/>
      <c r="BR906" s="187"/>
      <c r="BS906" s="187"/>
      <c r="BT906" s="187"/>
      <c r="BU906" s="187"/>
      <c r="BV906" s="187"/>
      <c r="BW906" s="187"/>
      <c r="BX906" s="187"/>
      <c r="BY906" s="187"/>
      <c r="BZ906" s="187"/>
      <c r="CA906" s="187"/>
      <c r="CB906" s="187"/>
      <c r="CC906" s="187"/>
      <c r="CD906" s="187"/>
      <c r="CE906" s="187"/>
      <c r="CF906" s="187"/>
      <c r="CG906" s="187"/>
      <c r="CH906" s="187"/>
      <c r="CI906" s="187"/>
      <c r="CJ906" s="187"/>
      <c r="CK906" s="187"/>
      <c r="CL906" s="187"/>
      <c r="CM906" s="187"/>
      <c r="CN906" s="187"/>
      <c r="CO906" s="187"/>
      <c r="CP906" s="187"/>
      <c r="CQ906" s="187"/>
      <c r="CR906" s="187"/>
      <c r="CS906" s="187"/>
      <c r="CT906" s="187"/>
      <c r="CU906" s="187"/>
      <c r="CV906" s="187"/>
      <c r="CW906" s="187"/>
      <c r="CX906" s="187"/>
      <c r="CY906" s="187"/>
      <c r="CZ906" s="187"/>
      <c r="DA906" s="187"/>
      <c r="DB906" s="187"/>
      <c r="DC906" s="187"/>
      <c r="DD906" s="187"/>
      <c r="DE906" s="187"/>
      <c r="DF906" s="187"/>
      <c r="DG906" s="187"/>
      <c r="DH906" s="187"/>
      <c r="DI906" s="187"/>
      <c r="DJ906" s="187"/>
      <c r="DK906" s="187"/>
      <c r="DL906" s="187"/>
      <c r="DM906" s="187"/>
      <c r="DN906" s="187"/>
      <c r="DO906" s="187"/>
      <c r="DP906" s="187"/>
      <c r="DQ906" s="187"/>
      <c r="DR906" s="187"/>
      <c r="DS906" s="187"/>
      <c r="DT906" s="187"/>
      <c r="DU906" s="187"/>
      <c r="DV906" s="187"/>
      <c r="DW906" s="187"/>
      <c r="DX906" s="187"/>
      <c r="DY906" s="187"/>
      <c r="DZ906" s="187"/>
      <c r="EA906" s="187"/>
      <c r="EB906" s="187"/>
      <c r="EC906" s="187"/>
      <c r="ED906" s="187"/>
      <c r="EE906" s="187"/>
      <c r="EF906" s="187"/>
      <c r="EG906" s="187"/>
      <c r="EH906" s="187"/>
      <c r="EI906" s="187"/>
      <c r="EJ906" s="187"/>
      <c r="EK906" s="187"/>
      <c r="EL906" s="187"/>
      <c r="EM906" s="187"/>
      <c r="EN906" s="187"/>
      <c r="EO906" s="187"/>
      <c r="EP906" s="187"/>
      <c r="EQ906" s="187"/>
      <c r="ER906" s="187"/>
      <c r="ES906" s="187"/>
      <c r="ET906" s="187"/>
      <c r="EU906" s="187"/>
      <c r="EV906" s="187"/>
      <c r="EW906" s="187"/>
      <c r="EX906" s="187"/>
      <c r="EY906" s="187"/>
      <c r="EZ906" s="187"/>
      <c r="FA906" s="187"/>
      <c r="FB906" s="187"/>
      <c r="FC906" s="187"/>
      <c r="FD906" s="187"/>
      <c r="FE906" s="187"/>
      <c r="FF906" s="187"/>
      <c r="FG906" s="187"/>
      <c r="FH906" s="187"/>
      <c r="FI906" s="187"/>
      <c r="FJ906" s="187"/>
      <c r="FK906" s="187"/>
      <c r="FL906" s="187"/>
      <c r="FM906" s="187"/>
      <c r="FN906" s="187"/>
      <c r="FO906" s="187"/>
      <c r="FP906" s="187"/>
      <c r="FQ906" s="187"/>
      <c r="FR906" s="187"/>
      <c r="FS906" s="187"/>
      <c r="FT906" s="187"/>
      <c r="FU906" s="187"/>
      <c r="FV906" s="187"/>
      <c r="FW906" s="187"/>
      <c r="FX906" s="187"/>
      <c r="FY906" s="187"/>
      <c r="FZ906" s="187"/>
      <c r="GA906" s="187"/>
      <c r="GB906" s="187"/>
      <c r="GC906" s="187"/>
      <c r="GD906" s="187"/>
      <c r="GE906" s="187"/>
      <c r="GF906" s="187"/>
      <c r="GG906" s="187"/>
      <c r="GH906" s="187"/>
      <c r="GI906" s="187"/>
      <c r="GJ906" s="187"/>
      <c r="GK906" s="187"/>
      <c r="GL906" s="187"/>
      <c r="GM906" s="187"/>
      <c r="GN906" s="187"/>
      <c r="GO906" s="187"/>
      <c r="GP906" s="187"/>
      <c r="GQ906" s="187"/>
      <c r="GR906" s="187"/>
      <c r="GS906" s="187"/>
      <c r="GT906" s="187"/>
      <c r="GU906" s="187"/>
      <c r="GV906" s="187"/>
      <c r="GW906" s="187"/>
      <c r="GX906" s="187"/>
      <c r="GY906" s="187"/>
      <c r="GZ906" s="187"/>
      <c r="HA906" s="187"/>
      <c r="HB906" s="187"/>
      <c r="HC906" s="187"/>
      <c r="HD906" s="187"/>
      <c r="HE906" s="187"/>
      <c r="HF906" s="187"/>
      <c r="HG906" s="187"/>
      <c r="HH906" s="187"/>
      <c r="HI906" s="187"/>
      <c r="HJ906" s="187"/>
      <c r="HK906" s="187"/>
      <c r="HL906" s="187"/>
      <c r="HM906" s="187"/>
      <c r="HN906" s="187"/>
      <c r="HO906" s="187"/>
      <c r="HP906" s="187"/>
      <c r="HQ906" s="187"/>
      <c r="HR906" s="187"/>
      <c r="HS906" s="187"/>
      <c r="HT906" s="187"/>
      <c r="HU906" s="187"/>
      <c r="HV906" s="187"/>
      <c r="HW906" s="187"/>
      <c r="HX906" s="187"/>
      <c r="HY906" s="187"/>
      <c r="HZ906" s="187"/>
      <c r="IA906" s="187"/>
      <c r="IB906" s="187"/>
    </row>
    <row r="907" spans="1:236" ht="13.15" customHeight="1">
      <c r="A907" s="412"/>
      <c r="C907" s="446"/>
      <c r="D907" s="193"/>
      <c r="E907" s="187"/>
      <c r="F907" s="187"/>
      <c r="G907" s="187"/>
      <c r="H907" s="187"/>
      <c r="I907" s="187"/>
      <c r="J907" s="187"/>
      <c r="K907" s="187"/>
      <c r="L907" s="187"/>
      <c r="M907" s="447"/>
      <c r="AA907" s="187"/>
      <c r="AB907" s="187"/>
      <c r="AC907" s="187"/>
      <c r="AD907" s="187"/>
      <c r="AE907" s="187"/>
      <c r="AF907" s="187"/>
      <c r="AG907" s="187"/>
      <c r="AH907" s="187"/>
      <c r="AI907" s="187"/>
      <c r="AJ907" s="187"/>
      <c r="AK907" s="187"/>
      <c r="AL907" s="187"/>
      <c r="AM907" s="187"/>
      <c r="AN907" s="187"/>
      <c r="AO907" s="187"/>
      <c r="AP907" s="187"/>
      <c r="AQ907" s="187"/>
      <c r="AR907" s="187"/>
      <c r="AS907" s="187"/>
      <c r="AT907" s="187"/>
      <c r="AU907" s="187"/>
      <c r="AV907" s="187"/>
      <c r="AW907" s="187"/>
      <c r="AX907" s="187"/>
      <c r="AY907" s="187"/>
      <c r="AZ907" s="187"/>
      <c r="BA907" s="187"/>
      <c r="BB907" s="187"/>
      <c r="BC907" s="187"/>
      <c r="BD907" s="187"/>
      <c r="BE907" s="187"/>
      <c r="BF907" s="187"/>
      <c r="BG907" s="187"/>
      <c r="BH907" s="187"/>
      <c r="BI907" s="187"/>
      <c r="BJ907" s="187"/>
      <c r="BK907" s="187"/>
      <c r="BL907" s="187"/>
      <c r="BM907" s="187"/>
      <c r="BN907" s="187"/>
      <c r="BO907" s="187"/>
      <c r="BP907" s="187"/>
      <c r="BQ907" s="187"/>
      <c r="BR907" s="187"/>
      <c r="BS907" s="187"/>
      <c r="BT907" s="187"/>
      <c r="BU907" s="187"/>
      <c r="BV907" s="187"/>
      <c r="BW907" s="187"/>
      <c r="BX907" s="187"/>
      <c r="BY907" s="187"/>
      <c r="BZ907" s="187"/>
      <c r="CA907" s="187"/>
      <c r="CB907" s="187"/>
      <c r="CC907" s="187"/>
      <c r="CD907" s="187"/>
      <c r="CE907" s="187"/>
      <c r="CF907" s="187"/>
      <c r="CG907" s="187"/>
      <c r="CH907" s="187"/>
      <c r="CI907" s="187"/>
      <c r="CJ907" s="187"/>
      <c r="CK907" s="187"/>
      <c r="CL907" s="187"/>
      <c r="CM907" s="187"/>
      <c r="CN907" s="187"/>
      <c r="CO907" s="187"/>
      <c r="CP907" s="187"/>
      <c r="CQ907" s="187"/>
      <c r="CR907" s="187"/>
      <c r="CS907" s="187"/>
      <c r="CT907" s="187"/>
      <c r="CU907" s="187"/>
      <c r="CV907" s="187"/>
      <c r="CW907" s="187"/>
      <c r="CX907" s="187"/>
      <c r="CY907" s="187"/>
      <c r="CZ907" s="187"/>
      <c r="DA907" s="187"/>
      <c r="DB907" s="187"/>
      <c r="DC907" s="187"/>
      <c r="DD907" s="187"/>
      <c r="DE907" s="187"/>
      <c r="DF907" s="187"/>
      <c r="DG907" s="187"/>
      <c r="DH907" s="187"/>
      <c r="DI907" s="187"/>
      <c r="DJ907" s="187"/>
      <c r="DK907" s="187"/>
      <c r="DL907" s="187"/>
      <c r="DM907" s="187"/>
      <c r="DN907" s="187"/>
      <c r="DO907" s="187"/>
      <c r="DP907" s="187"/>
      <c r="DQ907" s="187"/>
      <c r="DR907" s="187"/>
      <c r="DS907" s="187"/>
      <c r="DT907" s="187"/>
      <c r="DU907" s="187"/>
      <c r="DV907" s="187"/>
      <c r="DW907" s="187"/>
      <c r="DX907" s="187"/>
      <c r="DY907" s="187"/>
      <c r="DZ907" s="187"/>
      <c r="EA907" s="187"/>
      <c r="EB907" s="187"/>
      <c r="EC907" s="187"/>
      <c r="ED907" s="187"/>
      <c r="EE907" s="187"/>
      <c r="EF907" s="187"/>
      <c r="EG907" s="187"/>
      <c r="EH907" s="187"/>
      <c r="EI907" s="187"/>
      <c r="EJ907" s="187"/>
      <c r="EK907" s="187"/>
      <c r="EL907" s="187"/>
      <c r="EM907" s="187"/>
      <c r="EN907" s="187"/>
      <c r="EO907" s="187"/>
      <c r="EP907" s="187"/>
      <c r="EQ907" s="187"/>
      <c r="ER907" s="187"/>
      <c r="ES907" s="187"/>
      <c r="ET907" s="187"/>
      <c r="EU907" s="187"/>
      <c r="EV907" s="187"/>
      <c r="EW907" s="187"/>
      <c r="EX907" s="187"/>
      <c r="EY907" s="187"/>
      <c r="EZ907" s="187"/>
      <c r="FA907" s="187"/>
      <c r="FB907" s="187"/>
      <c r="FC907" s="187"/>
      <c r="FD907" s="187"/>
      <c r="FE907" s="187"/>
      <c r="FF907" s="187"/>
      <c r="FG907" s="187"/>
      <c r="FH907" s="187"/>
      <c r="FI907" s="187"/>
      <c r="FJ907" s="187"/>
      <c r="FK907" s="187"/>
      <c r="FL907" s="187"/>
      <c r="FM907" s="187"/>
      <c r="FN907" s="187"/>
      <c r="FO907" s="187"/>
      <c r="FP907" s="187"/>
      <c r="FQ907" s="187"/>
      <c r="FR907" s="187"/>
      <c r="FS907" s="187"/>
      <c r="FT907" s="187"/>
      <c r="FU907" s="187"/>
      <c r="FV907" s="187"/>
      <c r="FW907" s="187"/>
      <c r="FX907" s="187"/>
      <c r="FY907" s="187"/>
      <c r="FZ907" s="187"/>
      <c r="GA907" s="187"/>
      <c r="GB907" s="187"/>
      <c r="GC907" s="187"/>
      <c r="GD907" s="187"/>
      <c r="GE907" s="187"/>
      <c r="GF907" s="187"/>
      <c r="GG907" s="187"/>
      <c r="GH907" s="187"/>
      <c r="GI907" s="187"/>
      <c r="GJ907" s="187"/>
      <c r="GK907" s="187"/>
      <c r="GL907" s="187"/>
      <c r="GM907" s="187"/>
      <c r="GN907" s="187"/>
      <c r="GO907" s="187"/>
      <c r="GP907" s="187"/>
      <c r="GQ907" s="187"/>
      <c r="GR907" s="187"/>
      <c r="GS907" s="187"/>
      <c r="GT907" s="187"/>
      <c r="GU907" s="187"/>
      <c r="GV907" s="187"/>
      <c r="GW907" s="187"/>
      <c r="GX907" s="187"/>
      <c r="GY907" s="187"/>
      <c r="GZ907" s="187"/>
      <c r="HA907" s="187"/>
      <c r="HB907" s="187"/>
      <c r="HC907" s="187"/>
      <c r="HD907" s="187"/>
      <c r="HE907" s="187"/>
      <c r="HF907" s="187"/>
      <c r="HG907" s="187"/>
      <c r="HH907" s="187"/>
      <c r="HI907" s="187"/>
      <c r="HJ907" s="187"/>
      <c r="HK907" s="187"/>
      <c r="HL907" s="187"/>
      <c r="HM907" s="187"/>
      <c r="HN907" s="187"/>
      <c r="HO907" s="187"/>
      <c r="HP907" s="187"/>
      <c r="HQ907" s="187"/>
      <c r="HR907" s="187"/>
      <c r="HS907" s="187"/>
      <c r="HT907" s="187"/>
      <c r="HU907" s="187"/>
      <c r="HV907" s="187"/>
      <c r="HW907" s="187"/>
      <c r="HX907" s="187"/>
      <c r="HY907" s="187"/>
      <c r="HZ907" s="187"/>
      <c r="IA907" s="187"/>
      <c r="IB907" s="187"/>
    </row>
    <row r="908" spans="1:236" ht="13.15" customHeight="1">
      <c r="A908" s="412"/>
      <c r="C908" s="446"/>
      <c r="D908" s="193"/>
      <c r="E908" s="187"/>
      <c r="F908" s="187"/>
      <c r="G908" s="187"/>
      <c r="H908" s="187"/>
      <c r="I908" s="187"/>
      <c r="J908" s="187"/>
      <c r="K908" s="187"/>
      <c r="L908" s="187"/>
      <c r="M908" s="447"/>
      <c r="AA908" s="187"/>
      <c r="AB908" s="187"/>
      <c r="AC908" s="187"/>
      <c r="AD908" s="187"/>
      <c r="AE908" s="187"/>
      <c r="AF908" s="187"/>
      <c r="AG908" s="187"/>
      <c r="AH908" s="187"/>
      <c r="AI908" s="187"/>
      <c r="AJ908" s="187"/>
      <c r="AK908" s="187"/>
      <c r="AL908" s="187"/>
      <c r="AM908" s="187"/>
      <c r="AN908" s="187"/>
      <c r="AO908" s="187"/>
      <c r="AP908" s="187"/>
      <c r="AQ908" s="187"/>
      <c r="AR908" s="187"/>
      <c r="AS908" s="187"/>
      <c r="AT908" s="187"/>
      <c r="AU908" s="187"/>
      <c r="AV908" s="187"/>
      <c r="AW908" s="187"/>
      <c r="AX908" s="187"/>
      <c r="AY908" s="187"/>
      <c r="AZ908" s="187"/>
      <c r="BA908" s="187"/>
      <c r="BB908" s="187"/>
      <c r="BC908" s="187"/>
      <c r="BD908" s="187"/>
      <c r="BE908" s="187"/>
      <c r="BF908" s="187"/>
      <c r="BG908" s="187"/>
      <c r="BH908" s="187"/>
      <c r="BI908" s="187"/>
      <c r="BJ908" s="187"/>
      <c r="BK908" s="187"/>
      <c r="BL908" s="187"/>
      <c r="BM908" s="187"/>
      <c r="BN908" s="187"/>
      <c r="BO908" s="187"/>
      <c r="BP908" s="187"/>
      <c r="BQ908" s="187"/>
      <c r="BR908" s="187"/>
      <c r="BS908" s="187"/>
      <c r="BT908" s="187"/>
      <c r="BU908" s="187"/>
      <c r="BV908" s="187"/>
      <c r="BW908" s="187"/>
      <c r="BX908" s="187"/>
      <c r="BY908" s="187"/>
      <c r="BZ908" s="187"/>
      <c r="CA908" s="187"/>
      <c r="CB908" s="187"/>
      <c r="CC908" s="187"/>
      <c r="CD908" s="187"/>
      <c r="CE908" s="187"/>
      <c r="CF908" s="187"/>
      <c r="CG908" s="187"/>
      <c r="CH908" s="187"/>
      <c r="CI908" s="187"/>
      <c r="CJ908" s="187"/>
      <c r="CK908" s="187"/>
      <c r="CL908" s="187"/>
      <c r="CM908" s="187"/>
      <c r="CN908" s="187"/>
      <c r="CO908" s="187"/>
      <c r="CP908" s="187"/>
      <c r="CQ908" s="187"/>
      <c r="CR908" s="187"/>
      <c r="CS908" s="187"/>
      <c r="CT908" s="187"/>
      <c r="CU908" s="187"/>
      <c r="CV908" s="187"/>
      <c r="CW908" s="187"/>
      <c r="CX908" s="187"/>
      <c r="CY908" s="187"/>
      <c r="CZ908" s="187"/>
      <c r="DA908" s="187"/>
      <c r="DB908" s="187"/>
      <c r="DC908" s="187"/>
      <c r="DD908" s="187"/>
      <c r="DE908" s="187"/>
      <c r="DF908" s="187"/>
      <c r="DG908" s="187"/>
      <c r="DH908" s="187"/>
      <c r="DI908" s="187"/>
      <c r="DJ908" s="187"/>
      <c r="DK908" s="187"/>
      <c r="DL908" s="187"/>
      <c r="DM908" s="187"/>
      <c r="DN908" s="187"/>
      <c r="DO908" s="187"/>
      <c r="DP908" s="187"/>
      <c r="DQ908" s="187"/>
      <c r="DR908" s="187"/>
      <c r="DS908" s="187"/>
      <c r="DT908" s="187"/>
      <c r="DU908" s="187"/>
      <c r="DV908" s="187"/>
      <c r="DW908" s="187"/>
      <c r="DX908" s="187"/>
      <c r="DY908" s="187"/>
      <c r="DZ908" s="187"/>
      <c r="EA908" s="187"/>
      <c r="EB908" s="187"/>
      <c r="EC908" s="187"/>
      <c r="ED908" s="187"/>
      <c r="EE908" s="187"/>
      <c r="EF908" s="187"/>
      <c r="EG908" s="187"/>
      <c r="EH908" s="187"/>
      <c r="EI908" s="187"/>
      <c r="EJ908" s="187"/>
      <c r="EK908" s="187"/>
      <c r="EL908" s="187"/>
      <c r="EM908" s="187"/>
      <c r="EN908" s="187"/>
      <c r="EO908" s="187"/>
      <c r="EP908" s="187"/>
      <c r="EQ908" s="187"/>
      <c r="ER908" s="187"/>
      <c r="ES908" s="187"/>
      <c r="ET908" s="187"/>
      <c r="EU908" s="187"/>
      <c r="EV908" s="187"/>
      <c r="EW908" s="187"/>
      <c r="EX908" s="187"/>
      <c r="EY908" s="187"/>
      <c r="EZ908" s="187"/>
      <c r="FA908" s="187"/>
      <c r="FB908" s="187"/>
      <c r="FC908" s="187"/>
      <c r="FD908" s="187"/>
      <c r="FE908" s="187"/>
      <c r="FF908" s="187"/>
      <c r="FG908" s="187"/>
      <c r="FH908" s="187"/>
      <c r="FI908" s="187"/>
      <c r="FJ908" s="187"/>
      <c r="FK908" s="187"/>
      <c r="FL908" s="187"/>
      <c r="FM908" s="187"/>
      <c r="FN908" s="187"/>
      <c r="FO908" s="187"/>
      <c r="FP908" s="187"/>
      <c r="FQ908" s="187"/>
      <c r="FR908" s="187"/>
      <c r="FS908" s="187"/>
      <c r="FT908" s="187"/>
      <c r="FU908" s="187"/>
      <c r="FV908" s="187"/>
      <c r="FW908" s="187"/>
      <c r="FX908" s="187"/>
      <c r="FY908" s="187"/>
      <c r="FZ908" s="187"/>
      <c r="GA908" s="187"/>
      <c r="GB908" s="187"/>
      <c r="GC908" s="187"/>
      <c r="GD908" s="187"/>
      <c r="GE908" s="187"/>
      <c r="GF908" s="187"/>
      <c r="GG908" s="187"/>
      <c r="GH908" s="187"/>
      <c r="GI908" s="187"/>
      <c r="GJ908" s="187"/>
      <c r="GK908" s="187"/>
      <c r="GL908" s="187"/>
      <c r="GM908" s="187"/>
      <c r="GN908" s="187"/>
      <c r="GO908" s="187"/>
      <c r="GP908" s="187"/>
      <c r="GQ908" s="187"/>
      <c r="GR908" s="187"/>
      <c r="GS908" s="187"/>
      <c r="GT908" s="187"/>
      <c r="GU908" s="187"/>
      <c r="GV908" s="187"/>
      <c r="GW908" s="187"/>
      <c r="GX908" s="187"/>
      <c r="GY908" s="187"/>
      <c r="GZ908" s="187"/>
      <c r="HA908" s="187"/>
      <c r="HB908" s="187"/>
      <c r="HC908" s="187"/>
      <c r="HD908" s="187"/>
      <c r="HE908" s="187"/>
      <c r="HF908" s="187"/>
      <c r="HG908" s="187"/>
      <c r="HH908" s="187"/>
      <c r="HI908" s="187"/>
      <c r="HJ908" s="187"/>
      <c r="HK908" s="187"/>
      <c r="HL908" s="187"/>
      <c r="HM908" s="187"/>
      <c r="HN908" s="187"/>
      <c r="HO908" s="187"/>
      <c r="HP908" s="187"/>
      <c r="HQ908" s="187"/>
      <c r="HR908" s="187"/>
      <c r="HS908" s="187"/>
      <c r="HT908" s="187"/>
      <c r="HU908" s="187"/>
      <c r="HV908" s="187"/>
      <c r="HW908" s="187"/>
      <c r="HX908" s="187"/>
      <c r="HY908" s="187"/>
      <c r="HZ908" s="187"/>
      <c r="IA908" s="187"/>
      <c r="IB908" s="187"/>
    </row>
    <row r="909" spans="1:236" ht="13.15" customHeight="1">
      <c r="A909" s="412"/>
      <c r="C909" s="446"/>
      <c r="D909" s="193"/>
      <c r="E909" s="187"/>
      <c r="F909" s="187"/>
      <c r="G909" s="187"/>
      <c r="H909" s="187"/>
      <c r="I909" s="187"/>
      <c r="J909" s="187"/>
      <c r="K909" s="187"/>
      <c r="L909" s="187"/>
      <c r="M909" s="447"/>
      <c r="AA909" s="187"/>
      <c r="AB909" s="187"/>
      <c r="AC909" s="187"/>
      <c r="AD909" s="187"/>
      <c r="AE909" s="187"/>
      <c r="AF909" s="187"/>
      <c r="AG909" s="187"/>
      <c r="AH909" s="187"/>
      <c r="AI909" s="187"/>
      <c r="AJ909" s="187"/>
      <c r="AK909" s="187"/>
      <c r="AL909" s="187"/>
      <c r="AM909" s="187"/>
      <c r="AN909" s="187"/>
      <c r="AO909" s="187"/>
      <c r="AP909" s="187"/>
      <c r="AQ909" s="187"/>
      <c r="AR909" s="187"/>
      <c r="AS909" s="187"/>
      <c r="AT909" s="187"/>
      <c r="AU909" s="187"/>
      <c r="AV909" s="187"/>
      <c r="AW909" s="187"/>
      <c r="AX909" s="187"/>
      <c r="AY909" s="187"/>
      <c r="AZ909" s="187"/>
      <c r="BA909" s="187"/>
      <c r="BB909" s="187"/>
      <c r="BC909" s="187"/>
      <c r="BD909" s="187"/>
      <c r="BE909" s="187"/>
      <c r="BF909" s="187"/>
      <c r="BG909" s="187"/>
      <c r="BH909" s="187"/>
      <c r="BI909" s="187"/>
      <c r="BJ909" s="187"/>
      <c r="BK909" s="187"/>
      <c r="BL909" s="187"/>
      <c r="BM909" s="187"/>
      <c r="BN909" s="187"/>
      <c r="BO909" s="187"/>
      <c r="BP909" s="187"/>
      <c r="BQ909" s="187"/>
      <c r="BR909" s="187"/>
      <c r="BS909" s="187"/>
      <c r="BT909" s="187"/>
      <c r="BU909" s="187"/>
      <c r="BV909" s="187"/>
      <c r="BW909" s="187"/>
      <c r="BX909" s="187"/>
      <c r="BY909" s="187"/>
      <c r="BZ909" s="187"/>
      <c r="CA909" s="187"/>
      <c r="CB909" s="187"/>
      <c r="CC909" s="187"/>
      <c r="CD909" s="187"/>
      <c r="CE909" s="187"/>
      <c r="CF909" s="187"/>
      <c r="CG909" s="187"/>
      <c r="CH909" s="187"/>
      <c r="CI909" s="187"/>
      <c r="CJ909" s="187"/>
      <c r="CK909" s="187"/>
      <c r="CL909" s="187"/>
      <c r="CM909" s="187"/>
      <c r="CN909" s="187"/>
      <c r="CO909" s="187"/>
      <c r="CP909" s="187"/>
      <c r="CQ909" s="187"/>
      <c r="CR909" s="187"/>
      <c r="CS909" s="187"/>
      <c r="CT909" s="187"/>
      <c r="CU909" s="187"/>
      <c r="CV909" s="187"/>
      <c r="CW909" s="187"/>
      <c r="CX909" s="187"/>
      <c r="CY909" s="187"/>
      <c r="CZ909" s="187"/>
      <c r="DA909" s="187"/>
      <c r="DB909" s="187"/>
      <c r="DC909" s="187"/>
      <c r="DD909" s="187"/>
      <c r="DE909" s="187"/>
      <c r="DF909" s="187"/>
      <c r="DG909" s="187"/>
      <c r="DH909" s="187"/>
      <c r="DI909" s="187"/>
      <c r="DJ909" s="187"/>
      <c r="DK909" s="187"/>
      <c r="DL909" s="187"/>
      <c r="DM909" s="187"/>
      <c r="DN909" s="187"/>
      <c r="DO909" s="187"/>
      <c r="DP909" s="187"/>
      <c r="DQ909" s="187"/>
      <c r="DR909" s="187"/>
      <c r="DS909" s="187"/>
      <c r="DT909" s="187"/>
      <c r="DU909" s="187"/>
      <c r="DV909" s="187"/>
      <c r="DW909" s="187"/>
      <c r="DX909" s="187"/>
      <c r="DY909" s="187"/>
      <c r="DZ909" s="187"/>
      <c r="EA909" s="187"/>
      <c r="EB909" s="187"/>
      <c r="EC909" s="187"/>
      <c r="ED909" s="187"/>
      <c r="EE909" s="187"/>
      <c r="EF909" s="187"/>
      <c r="EG909" s="187"/>
      <c r="EH909" s="187"/>
      <c r="EI909" s="187"/>
      <c r="EJ909" s="187"/>
      <c r="EK909" s="187"/>
      <c r="EL909" s="187"/>
      <c r="EM909" s="187"/>
      <c r="EN909" s="187"/>
      <c r="EO909" s="187"/>
      <c r="EP909" s="187"/>
      <c r="EQ909" s="187"/>
      <c r="ER909" s="187"/>
      <c r="ES909" s="187"/>
      <c r="ET909" s="187"/>
      <c r="EU909" s="187"/>
      <c r="EV909" s="187"/>
      <c r="EW909" s="187"/>
      <c r="EX909" s="187"/>
      <c r="EY909" s="187"/>
      <c r="EZ909" s="187"/>
      <c r="FA909" s="187"/>
      <c r="FB909" s="187"/>
      <c r="FC909" s="187"/>
      <c r="FD909" s="187"/>
      <c r="FE909" s="187"/>
      <c r="FF909" s="187"/>
      <c r="FG909" s="187"/>
      <c r="FH909" s="187"/>
      <c r="FI909" s="187"/>
      <c r="FJ909" s="187"/>
      <c r="FK909" s="187"/>
      <c r="FL909" s="187"/>
      <c r="FM909" s="187"/>
      <c r="FN909" s="187"/>
      <c r="FO909" s="187"/>
      <c r="FP909" s="187"/>
      <c r="FQ909" s="187"/>
      <c r="FR909" s="187"/>
      <c r="FS909" s="187"/>
      <c r="FT909" s="187"/>
      <c r="FU909" s="187"/>
      <c r="FV909" s="187"/>
      <c r="FW909" s="187"/>
      <c r="FX909" s="187"/>
      <c r="FY909" s="187"/>
      <c r="FZ909" s="187"/>
      <c r="GA909" s="187"/>
      <c r="GB909" s="187"/>
      <c r="GC909" s="187"/>
      <c r="GD909" s="187"/>
      <c r="GE909" s="187"/>
      <c r="GF909" s="187"/>
      <c r="GG909" s="187"/>
      <c r="GH909" s="187"/>
      <c r="GI909" s="187"/>
      <c r="GJ909" s="187"/>
      <c r="GK909" s="187"/>
      <c r="GL909" s="187"/>
      <c r="GM909" s="187"/>
      <c r="GN909" s="187"/>
      <c r="GO909" s="187"/>
      <c r="GP909" s="187"/>
      <c r="GQ909" s="187"/>
      <c r="GR909" s="187"/>
      <c r="GS909" s="187"/>
      <c r="GT909" s="187"/>
      <c r="GU909" s="187"/>
      <c r="GV909" s="187"/>
      <c r="GW909" s="187"/>
      <c r="GX909" s="187"/>
      <c r="GY909" s="187"/>
      <c r="GZ909" s="187"/>
      <c r="HA909" s="187"/>
      <c r="HB909" s="187"/>
      <c r="HC909" s="187"/>
      <c r="HD909" s="187"/>
      <c r="HE909" s="187"/>
      <c r="HF909" s="187"/>
      <c r="HG909" s="187"/>
      <c r="HH909" s="187"/>
      <c r="HI909" s="187"/>
      <c r="HJ909" s="187"/>
      <c r="HK909" s="187"/>
      <c r="HL909" s="187"/>
      <c r="HM909" s="187"/>
      <c r="HN909" s="187"/>
      <c r="HO909" s="187"/>
      <c r="HP909" s="187"/>
      <c r="HQ909" s="187"/>
      <c r="HR909" s="187"/>
      <c r="HS909" s="187"/>
      <c r="HT909" s="187"/>
      <c r="HU909" s="187"/>
      <c r="HV909" s="187"/>
      <c r="HW909" s="187"/>
      <c r="HX909" s="187"/>
      <c r="HY909" s="187"/>
      <c r="HZ909" s="187"/>
      <c r="IA909" s="187"/>
      <c r="IB909" s="187"/>
    </row>
    <row r="910" spans="1:236" ht="13.15" customHeight="1">
      <c r="A910" s="412"/>
      <c r="C910" s="446"/>
      <c r="D910" s="193"/>
      <c r="E910" s="187"/>
      <c r="F910" s="187"/>
      <c r="G910" s="187"/>
      <c r="H910" s="187"/>
      <c r="I910" s="187"/>
      <c r="J910" s="187"/>
      <c r="K910" s="187"/>
      <c r="L910" s="187"/>
      <c r="M910" s="447"/>
      <c r="AA910" s="187"/>
      <c r="AB910" s="187"/>
      <c r="AC910" s="187"/>
      <c r="AD910" s="187"/>
      <c r="AE910" s="187"/>
      <c r="AF910" s="187"/>
      <c r="AG910" s="187"/>
      <c r="AH910" s="187"/>
      <c r="AI910" s="187"/>
      <c r="AJ910" s="187"/>
      <c r="AK910" s="187"/>
      <c r="AL910" s="187"/>
      <c r="AM910" s="187"/>
      <c r="AN910" s="187"/>
      <c r="AO910" s="187"/>
      <c r="AP910" s="187"/>
      <c r="AQ910" s="187"/>
      <c r="AR910" s="187"/>
      <c r="AS910" s="187"/>
      <c r="AT910" s="187"/>
      <c r="AU910" s="187"/>
      <c r="AV910" s="187"/>
      <c r="AW910" s="187"/>
      <c r="AX910" s="187"/>
      <c r="AY910" s="187"/>
      <c r="AZ910" s="187"/>
      <c r="BA910" s="187"/>
      <c r="BB910" s="187"/>
      <c r="BC910" s="187"/>
      <c r="BD910" s="187"/>
      <c r="BE910" s="187"/>
      <c r="BF910" s="187"/>
      <c r="BG910" s="187"/>
      <c r="BH910" s="187"/>
      <c r="BI910" s="187"/>
      <c r="BJ910" s="187"/>
      <c r="BK910" s="187"/>
      <c r="BL910" s="187"/>
      <c r="BM910" s="187"/>
      <c r="BN910" s="187"/>
      <c r="BO910" s="187"/>
      <c r="BP910" s="187"/>
      <c r="BQ910" s="187"/>
      <c r="BR910" s="187"/>
      <c r="BS910" s="187"/>
      <c r="BT910" s="187"/>
      <c r="BU910" s="187"/>
      <c r="BV910" s="187"/>
      <c r="BW910" s="187"/>
      <c r="BX910" s="187"/>
      <c r="BY910" s="187"/>
      <c r="BZ910" s="187"/>
      <c r="CA910" s="187"/>
      <c r="CB910" s="187"/>
      <c r="CC910" s="187"/>
      <c r="CD910" s="187"/>
      <c r="CE910" s="187"/>
      <c r="CF910" s="187"/>
      <c r="CG910" s="187"/>
      <c r="CH910" s="187"/>
      <c r="CI910" s="187"/>
      <c r="CJ910" s="187"/>
      <c r="CK910" s="187"/>
      <c r="CL910" s="187"/>
      <c r="CM910" s="187"/>
      <c r="CN910" s="187"/>
      <c r="CO910" s="187"/>
      <c r="CP910" s="187"/>
      <c r="CQ910" s="187"/>
      <c r="CR910" s="187"/>
      <c r="CS910" s="187"/>
      <c r="CT910" s="187"/>
      <c r="CU910" s="187"/>
      <c r="CV910" s="187"/>
      <c r="CW910" s="187"/>
      <c r="CX910" s="187"/>
      <c r="CY910" s="187"/>
      <c r="CZ910" s="187"/>
      <c r="DA910" s="187"/>
      <c r="DB910" s="187"/>
      <c r="DC910" s="187"/>
      <c r="DD910" s="187"/>
      <c r="DE910" s="187"/>
      <c r="DF910" s="187"/>
      <c r="DG910" s="187"/>
      <c r="DH910" s="187"/>
      <c r="DI910" s="187"/>
      <c r="DJ910" s="187"/>
      <c r="DK910" s="187"/>
      <c r="DL910" s="187"/>
      <c r="DM910" s="187"/>
      <c r="DN910" s="187"/>
      <c r="DO910" s="187"/>
      <c r="DP910" s="187"/>
      <c r="DQ910" s="187"/>
      <c r="DR910" s="187"/>
      <c r="DS910" s="187"/>
      <c r="DT910" s="187"/>
      <c r="DU910" s="187"/>
      <c r="DV910" s="187"/>
      <c r="DW910" s="187"/>
      <c r="DX910" s="187"/>
      <c r="DY910" s="187"/>
      <c r="DZ910" s="187"/>
      <c r="EA910" s="187"/>
      <c r="EB910" s="187"/>
      <c r="EC910" s="187"/>
      <c r="ED910" s="187"/>
      <c r="EE910" s="187"/>
      <c r="EF910" s="187"/>
      <c r="EG910" s="187"/>
      <c r="EH910" s="187"/>
      <c r="EI910" s="187"/>
      <c r="EJ910" s="187"/>
      <c r="EK910" s="187"/>
      <c r="EL910" s="187"/>
      <c r="EM910" s="187"/>
      <c r="EN910" s="187"/>
      <c r="EO910" s="187"/>
      <c r="EP910" s="187"/>
      <c r="EQ910" s="187"/>
      <c r="ER910" s="187"/>
      <c r="ES910" s="187"/>
      <c r="ET910" s="187"/>
      <c r="EU910" s="187"/>
      <c r="EV910" s="187"/>
      <c r="EW910" s="187"/>
      <c r="EX910" s="187"/>
      <c r="EY910" s="187"/>
      <c r="EZ910" s="187"/>
      <c r="FA910" s="187"/>
      <c r="FB910" s="187"/>
      <c r="FC910" s="187"/>
      <c r="FD910" s="187"/>
      <c r="FE910" s="187"/>
      <c r="FF910" s="187"/>
      <c r="FG910" s="187"/>
      <c r="FH910" s="187"/>
      <c r="FI910" s="187"/>
      <c r="FJ910" s="187"/>
      <c r="FK910" s="187"/>
      <c r="FL910" s="187"/>
      <c r="FM910" s="187"/>
      <c r="FN910" s="187"/>
      <c r="FO910" s="187"/>
      <c r="FP910" s="187"/>
      <c r="FQ910" s="187"/>
      <c r="FR910" s="187"/>
      <c r="FS910" s="187"/>
      <c r="FT910" s="187"/>
      <c r="FU910" s="187"/>
      <c r="FV910" s="187"/>
      <c r="FW910" s="187"/>
      <c r="FX910" s="187"/>
      <c r="FY910" s="187"/>
      <c r="FZ910" s="187"/>
      <c r="GA910" s="187"/>
      <c r="GB910" s="187"/>
      <c r="GC910" s="187"/>
      <c r="GD910" s="187"/>
      <c r="GE910" s="187"/>
      <c r="GF910" s="187"/>
      <c r="GG910" s="187"/>
      <c r="GH910" s="187"/>
      <c r="GI910" s="187"/>
      <c r="GJ910" s="187"/>
      <c r="GK910" s="187"/>
      <c r="GL910" s="187"/>
      <c r="GM910" s="187"/>
      <c r="GN910" s="187"/>
      <c r="GO910" s="187"/>
      <c r="GP910" s="187"/>
      <c r="GQ910" s="187"/>
      <c r="GR910" s="187"/>
      <c r="GS910" s="187"/>
      <c r="GT910" s="187"/>
      <c r="GU910" s="187"/>
      <c r="GV910" s="187"/>
      <c r="GW910" s="187"/>
      <c r="GX910" s="187"/>
      <c r="GY910" s="187"/>
      <c r="GZ910" s="187"/>
      <c r="HA910" s="187"/>
      <c r="HB910" s="187"/>
      <c r="HC910" s="187"/>
      <c r="HD910" s="187"/>
      <c r="HE910" s="187"/>
      <c r="HF910" s="187"/>
      <c r="HG910" s="187"/>
      <c r="HH910" s="187"/>
      <c r="HI910" s="187"/>
      <c r="HJ910" s="187"/>
      <c r="HK910" s="187"/>
      <c r="HL910" s="187"/>
      <c r="HM910" s="187"/>
      <c r="HN910" s="187"/>
      <c r="HO910" s="187"/>
      <c r="HP910" s="187"/>
      <c r="HQ910" s="187"/>
      <c r="HR910" s="187"/>
      <c r="HS910" s="187"/>
      <c r="HT910" s="187"/>
      <c r="HU910" s="187"/>
      <c r="HV910" s="187"/>
      <c r="HW910" s="187"/>
      <c r="HX910" s="187"/>
      <c r="HY910" s="187"/>
      <c r="HZ910" s="187"/>
      <c r="IA910" s="187"/>
      <c r="IB910" s="187"/>
    </row>
    <row r="911" spans="1:236" ht="13.15" customHeight="1">
      <c r="A911" s="412"/>
      <c r="C911" s="446"/>
      <c r="D911" s="193"/>
      <c r="E911" s="187"/>
      <c r="F911" s="187"/>
      <c r="G911" s="187"/>
      <c r="H911" s="187"/>
      <c r="I911" s="187"/>
      <c r="J911" s="187"/>
      <c r="K911" s="187"/>
      <c r="L911" s="187"/>
      <c r="M911" s="447"/>
      <c r="AA911" s="187"/>
      <c r="AB911" s="187"/>
      <c r="AC911" s="187"/>
      <c r="AD911" s="187"/>
      <c r="AE911" s="187"/>
      <c r="AF911" s="187"/>
      <c r="AG911" s="187"/>
      <c r="AH911" s="187"/>
      <c r="AI911" s="187"/>
      <c r="AJ911" s="187"/>
      <c r="AK911" s="187"/>
      <c r="AL911" s="187"/>
      <c r="AM911" s="187"/>
      <c r="AN911" s="187"/>
      <c r="AO911" s="187"/>
      <c r="AP911" s="187"/>
      <c r="AQ911" s="187"/>
      <c r="AR911" s="187"/>
      <c r="AS911" s="187"/>
      <c r="AT911" s="187"/>
      <c r="AU911" s="187"/>
      <c r="AV911" s="187"/>
      <c r="AW911" s="187"/>
      <c r="AX911" s="187"/>
      <c r="AY911" s="187"/>
      <c r="AZ911" s="187"/>
      <c r="BA911" s="187"/>
      <c r="BB911" s="187"/>
      <c r="BC911" s="187"/>
      <c r="BD911" s="187"/>
      <c r="BE911" s="187"/>
      <c r="BF911" s="187"/>
      <c r="BG911" s="187"/>
      <c r="BH911" s="187"/>
      <c r="BI911" s="187"/>
      <c r="BJ911" s="187"/>
      <c r="BK911" s="187"/>
      <c r="BL911" s="187"/>
      <c r="BM911" s="187"/>
      <c r="BN911" s="187"/>
      <c r="BO911" s="187"/>
      <c r="BP911" s="187"/>
      <c r="BQ911" s="187"/>
      <c r="BR911" s="187"/>
      <c r="BS911" s="187"/>
      <c r="BT911" s="187"/>
      <c r="BU911" s="187"/>
      <c r="BV911" s="187"/>
      <c r="BW911" s="187"/>
      <c r="BX911" s="187"/>
      <c r="BY911" s="187"/>
      <c r="BZ911" s="187"/>
      <c r="CA911" s="187"/>
      <c r="CB911" s="187"/>
      <c r="CC911" s="187"/>
      <c r="CD911" s="187"/>
      <c r="CE911" s="187"/>
      <c r="CF911" s="187"/>
      <c r="CG911" s="187"/>
      <c r="CH911" s="187"/>
      <c r="CI911" s="187"/>
      <c r="CJ911" s="187"/>
      <c r="CK911" s="187"/>
      <c r="CL911" s="187"/>
      <c r="CM911" s="187"/>
      <c r="CN911" s="187"/>
      <c r="CO911" s="187"/>
      <c r="CP911" s="187"/>
      <c r="CQ911" s="187"/>
      <c r="CR911" s="187"/>
      <c r="CS911" s="187"/>
      <c r="CT911" s="187"/>
      <c r="CU911" s="187"/>
      <c r="CV911" s="187"/>
      <c r="CW911" s="187"/>
      <c r="CX911" s="187"/>
      <c r="CY911" s="187"/>
      <c r="CZ911" s="187"/>
      <c r="DA911" s="187"/>
      <c r="DB911" s="187"/>
      <c r="DC911" s="187"/>
      <c r="DD911" s="187"/>
      <c r="DE911" s="187"/>
      <c r="DF911" s="187"/>
      <c r="DG911" s="187"/>
      <c r="DH911" s="187"/>
      <c r="DI911" s="187"/>
      <c r="DJ911" s="187"/>
      <c r="DK911" s="187"/>
      <c r="DL911" s="187"/>
      <c r="DM911" s="187"/>
      <c r="DN911" s="187"/>
      <c r="DO911" s="187"/>
      <c r="DP911" s="187"/>
      <c r="DQ911" s="187"/>
      <c r="DR911" s="187"/>
      <c r="DS911" s="187"/>
      <c r="DT911" s="187"/>
      <c r="DU911" s="187"/>
      <c r="DV911" s="187"/>
      <c r="DW911" s="187"/>
      <c r="DX911" s="187"/>
      <c r="DY911" s="187"/>
      <c r="DZ911" s="187"/>
      <c r="EA911" s="187"/>
      <c r="EB911" s="187"/>
      <c r="EC911" s="187"/>
      <c r="ED911" s="187"/>
      <c r="EE911" s="187"/>
      <c r="EF911" s="187"/>
      <c r="EG911" s="187"/>
      <c r="EH911" s="187"/>
      <c r="EI911" s="187"/>
      <c r="EJ911" s="187"/>
      <c r="EK911" s="187"/>
      <c r="EL911" s="187"/>
      <c r="EM911" s="187"/>
      <c r="EN911" s="187"/>
      <c r="EO911" s="187"/>
      <c r="EP911" s="187"/>
      <c r="EQ911" s="187"/>
      <c r="ER911" s="187"/>
      <c r="ES911" s="187"/>
      <c r="ET911" s="187"/>
      <c r="EU911" s="187"/>
      <c r="EV911" s="187"/>
      <c r="EW911" s="187"/>
      <c r="EX911" s="187"/>
      <c r="EY911" s="187"/>
      <c r="EZ911" s="187"/>
      <c r="FA911" s="187"/>
      <c r="FB911" s="187"/>
      <c r="FC911" s="187"/>
      <c r="FD911" s="187"/>
      <c r="FE911" s="187"/>
      <c r="FF911" s="187"/>
      <c r="FG911" s="187"/>
      <c r="FH911" s="187"/>
      <c r="FI911" s="187"/>
      <c r="FJ911" s="187"/>
      <c r="FK911" s="187"/>
      <c r="FL911" s="187"/>
      <c r="FM911" s="187"/>
      <c r="FN911" s="187"/>
      <c r="FO911" s="187"/>
      <c r="FP911" s="187"/>
      <c r="FQ911" s="187"/>
      <c r="FR911" s="187"/>
      <c r="FS911" s="187"/>
      <c r="FT911" s="187"/>
      <c r="FU911" s="187"/>
      <c r="FV911" s="187"/>
      <c r="FW911" s="187"/>
      <c r="FX911" s="187"/>
      <c r="FY911" s="187"/>
      <c r="FZ911" s="187"/>
      <c r="GA911" s="187"/>
      <c r="GB911" s="187"/>
      <c r="GC911" s="187"/>
      <c r="GD911" s="187"/>
      <c r="GE911" s="187"/>
      <c r="GF911" s="187"/>
      <c r="GG911" s="187"/>
      <c r="GH911" s="187"/>
      <c r="GI911" s="187"/>
      <c r="GJ911" s="187"/>
      <c r="GK911" s="187"/>
      <c r="GL911" s="187"/>
      <c r="GM911" s="187"/>
      <c r="GN911" s="187"/>
      <c r="GO911" s="187"/>
      <c r="GP911" s="187"/>
      <c r="GQ911" s="187"/>
      <c r="GR911" s="187"/>
      <c r="GS911" s="187"/>
      <c r="GT911" s="187"/>
      <c r="GU911" s="187"/>
      <c r="GV911" s="187"/>
      <c r="GW911" s="187"/>
      <c r="GX911" s="187"/>
      <c r="GY911" s="187"/>
      <c r="GZ911" s="187"/>
      <c r="HA911" s="187"/>
      <c r="HB911" s="187"/>
      <c r="HC911" s="187"/>
      <c r="HD911" s="187"/>
      <c r="HE911" s="187"/>
      <c r="HF911" s="187"/>
      <c r="HG911" s="187"/>
      <c r="HH911" s="187"/>
      <c r="HI911" s="187"/>
      <c r="HJ911" s="187"/>
      <c r="HK911" s="187"/>
      <c r="HL911" s="187"/>
      <c r="HM911" s="187"/>
      <c r="HN911" s="187"/>
      <c r="HO911" s="187"/>
      <c r="HP911" s="187"/>
      <c r="HQ911" s="187"/>
      <c r="HR911" s="187"/>
      <c r="HS911" s="187"/>
      <c r="HT911" s="187"/>
      <c r="HU911" s="187"/>
      <c r="HV911" s="187"/>
      <c r="HW911" s="187"/>
      <c r="HX911" s="187"/>
      <c r="HY911" s="187"/>
      <c r="HZ911" s="187"/>
      <c r="IA911" s="187"/>
      <c r="IB911" s="187"/>
    </row>
    <row r="912" spans="1:236" ht="13.15" customHeight="1">
      <c r="A912" s="412"/>
      <c r="C912" s="446"/>
      <c r="D912" s="193"/>
      <c r="E912" s="187"/>
      <c r="F912" s="187"/>
      <c r="G912" s="187"/>
      <c r="H912" s="187"/>
      <c r="I912" s="187"/>
      <c r="J912" s="187"/>
      <c r="K912" s="187"/>
      <c r="L912" s="187"/>
      <c r="M912" s="447"/>
      <c r="AA912" s="187"/>
      <c r="AB912" s="187"/>
      <c r="AC912" s="187"/>
      <c r="AD912" s="187"/>
      <c r="AE912" s="187"/>
      <c r="AF912" s="187"/>
      <c r="AG912" s="187"/>
      <c r="AH912" s="187"/>
      <c r="AI912" s="187"/>
      <c r="AJ912" s="187"/>
      <c r="AK912" s="187"/>
      <c r="AL912" s="187"/>
      <c r="AM912" s="187"/>
      <c r="AN912" s="187"/>
      <c r="AO912" s="187"/>
      <c r="AP912" s="187"/>
      <c r="AQ912" s="187"/>
      <c r="AR912" s="187"/>
      <c r="AS912" s="187"/>
      <c r="AT912" s="187"/>
      <c r="AU912" s="187"/>
      <c r="AV912" s="187"/>
      <c r="AW912" s="187"/>
      <c r="AX912" s="187"/>
      <c r="AY912" s="187"/>
      <c r="AZ912" s="187"/>
      <c r="BA912" s="187"/>
      <c r="BB912" s="187"/>
      <c r="BC912" s="187"/>
      <c r="BD912" s="187"/>
      <c r="BE912" s="187"/>
      <c r="BF912" s="187"/>
      <c r="BG912" s="187"/>
      <c r="BH912" s="187"/>
      <c r="BI912" s="187"/>
      <c r="BJ912" s="187"/>
      <c r="BK912" s="187"/>
      <c r="BL912" s="187"/>
      <c r="BM912" s="187"/>
      <c r="BN912" s="187"/>
      <c r="BO912" s="187"/>
      <c r="BP912" s="187"/>
      <c r="BQ912" s="187"/>
      <c r="BR912" s="187"/>
      <c r="BS912" s="187"/>
      <c r="BT912" s="187"/>
      <c r="BU912" s="187"/>
      <c r="BV912" s="187"/>
      <c r="BW912" s="187"/>
      <c r="BX912" s="187"/>
      <c r="BY912" s="187"/>
      <c r="BZ912" s="187"/>
      <c r="CA912" s="187"/>
      <c r="CB912" s="187"/>
      <c r="CC912" s="187"/>
      <c r="CD912" s="187"/>
      <c r="CE912" s="187"/>
      <c r="CF912" s="187"/>
      <c r="CG912" s="187"/>
      <c r="CH912" s="187"/>
      <c r="CI912" s="187"/>
      <c r="CJ912" s="187"/>
      <c r="CK912" s="187"/>
      <c r="CL912" s="187"/>
      <c r="CM912" s="187"/>
      <c r="CN912" s="187"/>
      <c r="CO912" s="187"/>
      <c r="CP912" s="187"/>
      <c r="CQ912" s="187"/>
      <c r="CR912" s="187"/>
      <c r="CS912" s="187"/>
      <c r="CT912" s="187"/>
      <c r="CU912" s="187"/>
      <c r="CV912" s="187"/>
      <c r="CW912" s="187"/>
      <c r="CX912" s="187"/>
      <c r="CY912" s="187"/>
      <c r="CZ912" s="187"/>
      <c r="DA912" s="187"/>
      <c r="DB912" s="187"/>
      <c r="DC912" s="187"/>
      <c r="DD912" s="187"/>
      <c r="DE912" s="187"/>
      <c r="DF912" s="187"/>
      <c r="DG912" s="187"/>
      <c r="DH912" s="187"/>
      <c r="DI912" s="187"/>
      <c r="DJ912" s="187"/>
      <c r="DK912" s="187"/>
      <c r="DL912" s="187"/>
      <c r="DM912" s="187"/>
      <c r="DN912" s="187"/>
      <c r="DO912" s="187"/>
      <c r="DP912" s="187"/>
      <c r="DQ912" s="187"/>
      <c r="DR912" s="187"/>
      <c r="DS912" s="187"/>
      <c r="DT912" s="187"/>
      <c r="DU912" s="187"/>
      <c r="DV912" s="187"/>
      <c r="DW912" s="187"/>
      <c r="DX912" s="187"/>
      <c r="DY912" s="187"/>
      <c r="DZ912" s="187"/>
      <c r="EA912" s="187"/>
      <c r="EB912" s="187"/>
      <c r="EC912" s="187"/>
      <c r="ED912" s="187"/>
      <c r="EE912" s="187"/>
      <c r="EF912" s="187"/>
      <c r="EG912" s="187"/>
      <c r="EH912" s="187"/>
      <c r="EI912" s="187"/>
      <c r="EJ912" s="187"/>
      <c r="EK912" s="187"/>
      <c r="EL912" s="187"/>
      <c r="EM912" s="187"/>
      <c r="EN912" s="187"/>
      <c r="EO912" s="187"/>
      <c r="EP912" s="187"/>
      <c r="EQ912" s="187"/>
      <c r="ER912" s="187"/>
      <c r="ES912" s="187"/>
      <c r="ET912" s="187"/>
      <c r="EU912" s="187"/>
      <c r="EV912" s="187"/>
      <c r="EW912" s="187"/>
      <c r="EX912" s="187"/>
      <c r="EY912" s="187"/>
      <c r="EZ912" s="187"/>
      <c r="FA912" s="187"/>
      <c r="FB912" s="187"/>
      <c r="FC912" s="187"/>
      <c r="FD912" s="187"/>
      <c r="FE912" s="187"/>
      <c r="FF912" s="187"/>
      <c r="FG912" s="187"/>
      <c r="FH912" s="187"/>
      <c r="FI912" s="187"/>
      <c r="FJ912" s="187"/>
      <c r="FK912" s="187"/>
      <c r="FL912" s="187"/>
      <c r="FM912" s="187"/>
      <c r="FN912" s="187"/>
      <c r="FO912" s="187"/>
      <c r="FP912" s="187"/>
      <c r="FQ912" s="187"/>
      <c r="FR912" s="187"/>
      <c r="FS912" s="187"/>
      <c r="FT912" s="187"/>
      <c r="FU912" s="187"/>
      <c r="FV912" s="187"/>
      <c r="FW912" s="187"/>
      <c r="FX912" s="187"/>
      <c r="FY912" s="187"/>
      <c r="FZ912" s="187"/>
      <c r="GA912" s="187"/>
      <c r="GB912" s="187"/>
      <c r="GC912" s="187"/>
      <c r="GD912" s="187"/>
      <c r="GE912" s="187"/>
      <c r="GF912" s="187"/>
      <c r="GG912" s="187"/>
      <c r="GH912" s="187"/>
      <c r="GI912" s="187"/>
      <c r="GJ912" s="187"/>
      <c r="GK912" s="187"/>
      <c r="GL912" s="187"/>
      <c r="GM912" s="187"/>
      <c r="GN912" s="187"/>
      <c r="GO912" s="187"/>
      <c r="GP912" s="187"/>
      <c r="GQ912" s="187"/>
      <c r="GR912" s="187"/>
      <c r="GS912" s="187"/>
      <c r="GT912" s="187"/>
      <c r="GU912" s="187"/>
      <c r="GV912" s="187"/>
      <c r="GW912" s="187"/>
      <c r="GX912" s="187"/>
      <c r="GY912" s="187"/>
      <c r="GZ912" s="187"/>
      <c r="HA912" s="187"/>
      <c r="HB912" s="187"/>
      <c r="HC912" s="187"/>
      <c r="HD912" s="187"/>
      <c r="HE912" s="187"/>
      <c r="HF912" s="187"/>
      <c r="HG912" s="187"/>
      <c r="HH912" s="187"/>
      <c r="HI912" s="187"/>
      <c r="HJ912" s="187"/>
      <c r="HK912" s="187"/>
      <c r="HL912" s="187"/>
      <c r="HM912" s="187"/>
      <c r="HN912" s="187"/>
      <c r="HO912" s="187"/>
      <c r="HP912" s="187"/>
      <c r="HQ912" s="187"/>
      <c r="HR912" s="187"/>
      <c r="HS912" s="187"/>
      <c r="HT912" s="187"/>
      <c r="HU912" s="187"/>
      <c r="HV912" s="187"/>
      <c r="HW912" s="187"/>
      <c r="HX912" s="187"/>
      <c r="HY912" s="187"/>
      <c r="HZ912" s="187"/>
      <c r="IA912" s="187"/>
      <c r="IB912" s="187"/>
    </row>
    <row r="913" spans="1:236" ht="13.15" customHeight="1">
      <c r="A913" s="412"/>
      <c r="C913" s="446"/>
      <c r="D913" s="193"/>
      <c r="E913" s="187"/>
      <c r="F913" s="187"/>
      <c r="G913" s="187"/>
      <c r="H913" s="187"/>
      <c r="I913" s="187"/>
      <c r="J913" s="187"/>
      <c r="K913" s="187"/>
      <c r="L913" s="187"/>
      <c r="M913" s="447"/>
      <c r="AA913" s="187"/>
      <c r="AB913" s="187"/>
      <c r="AC913" s="187"/>
      <c r="AD913" s="187"/>
      <c r="AE913" s="187"/>
      <c r="AF913" s="187"/>
      <c r="AG913" s="187"/>
      <c r="AH913" s="187"/>
      <c r="AI913" s="187"/>
      <c r="AJ913" s="187"/>
      <c r="AK913" s="187"/>
      <c r="AL913" s="187"/>
      <c r="AM913" s="187"/>
      <c r="AN913" s="187"/>
      <c r="AO913" s="187"/>
      <c r="AP913" s="187"/>
      <c r="AQ913" s="187"/>
      <c r="AR913" s="187"/>
      <c r="AS913" s="187"/>
      <c r="AT913" s="187"/>
      <c r="AU913" s="187"/>
      <c r="AV913" s="187"/>
      <c r="AW913" s="187"/>
      <c r="AX913" s="187"/>
      <c r="AY913" s="187"/>
      <c r="AZ913" s="187"/>
      <c r="BA913" s="187"/>
      <c r="BB913" s="187"/>
      <c r="BC913" s="187"/>
      <c r="BD913" s="187"/>
      <c r="BE913" s="187"/>
      <c r="BF913" s="187"/>
      <c r="BG913" s="187"/>
      <c r="BH913" s="187"/>
      <c r="BI913" s="187"/>
      <c r="BJ913" s="187"/>
      <c r="BK913" s="187"/>
      <c r="BL913" s="187"/>
      <c r="BM913" s="187"/>
      <c r="BN913" s="187"/>
      <c r="BO913" s="187"/>
      <c r="BP913" s="187"/>
      <c r="BQ913" s="187"/>
      <c r="BR913" s="187"/>
      <c r="BS913" s="187"/>
      <c r="BT913" s="187"/>
      <c r="BU913" s="187"/>
      <c r="BV913" s="187"/>
      <c r="BW913" s="187"/>
      <c r="BX913" s="187"/>
      <c r="BY913" s="187"/>
      <c r="BZ913" s="187"/>
      <c r="CA913" s="187"/>
      <c r="CB913" s="187"/>
      <c r="CC913" s="187"/>
      <c r="CD913" s="187"/>
      <c r="CE913" s="187"/>
      <c r="CF913" s="187"/>
      <c r="CG913" s="187"/>
      <c r="CH913" s="187"/>
      <c r="CI913" s="187"/>
      <c r="CJ913" s="187"/>
      <c r="CK913" s="187"/>
      <c r="CL913" s="187"/>
      <c r="CM913" s="187"/>
      <c r="CN913" s="187"/>
      <c r="CO913" s="187"/>
      <c r="CP913" s="187"/>
      <c r="CQ913" s="187"/>
      <c r="CR913" s="187"/>
      <c r="CS913" s="187"/>
      <c r="CT913" s="187"/>
      <c r="CU913" s="187"/>
      <c r="CV913" s="187"/>
      <c r="CW913" s="187"/>
      <c r="CX913" s="187"/>
      <c r="CY913" s="187"/>
      <c r="CZ913" s="187"/>
      <c r="DA913" s="187"/>
      <c r="DB913" s="187"/>
      <c r="DC913" s="187"/>
      <c r="DD913" s="187"/>
      <c r="DE913" s="187"/>
      <c r="DF913" s="187"/>
      <c r="DG913" s="187"/>
      <c r="DH913" s="187"/>
      <c r="DI913" s="187"/>
      <c r="DJ913" s="187"/>
      <c r="DK913" s="187"/>
      <c r="DL913" s="187"/>
      <c r="DM913" s="187"/>
      <c r="DN913" s="187"/>
      <c r="DO913" s="187"/>
      <c r="DP913" s="187"/>
      <c r="DQ913" s="187"/>
      <c r="DR913" s="187"/>
      <c r="DS913" s="187"/>
      <c r="DT913" s="187"/>
      <c r="DU913" s="187"/>
      <c r="DV913" s="187"/>
      <c r="DW913" s="187"/>
      <c r="DX913" s="187"/>
      <c r="DY913" s="187"/>
      <c r="DZ913" s="187"/>
      <c r="EA913" s="187"/>
      <c r="EB913" s="187"/>
      <c r="EC913" s="187"/>
      <c r="ED913" s="187"/>
      <c r="EE913" s="187"/>
      <c r="EF913" s="187"/>
      <c r="EG913" s="187"/>
      <c r="EH913" s="187"/>
      <c r="EI913" s="187"/>
      <c r="EJ913" s="187"/>
      <c r="EK913" s="187"/>
      <c r="EL913" s="187"/>
      <c r="EM913" s="187"/>
      <c r="EN913" s="187"/>
      <c r="EO913" s="187"/>
      <c r="EP913" s="187"/>
      <c r="EQ913" s="187"/>
      <c r="ER913" s="187"/>
      <c r="ES913" s="187"/>
      <c r="ET913" s="187"/>
      <c r="EU913" s="187"/>
      <c r="EV913" s="187"/>
      <c r="EW913" s="187"/>
      <c r="EX913" s="187"/>
      <c r="EY913" s="187"/>
      <c r="EZ913" s="187"/>
      <c r="FA913" s="187"/>
      <c r="FB913" s="187"/>
      <c r="FC913" s="187"/>
      <c r="FD913" s="187"/>
      <c r="FE913" s="187"/>
      <c r="FF913" s="187"/>
      <c r="FG913" s="187"/>
      <c r="FH913" s="187"/>
      <c r="FI913" s="187"/>
      <c r="FJ913" s="187"/>
      <c r="FK913" s="187"/>
      <c r="FL913" s="187"/>
      <c r="FM913" s="187"/>
      <c r="FN913" s="187"/>
      <c r="FO913" s="187"/>
      <c r="FP913" s="187"/>
      <c r="FQ913" s="187"/>
      <c r="FR913" s="187"/>
      <c r="FS913" s="187"/>
      <c r="FT913" s="187"/>
      <c r="FU913" s="187"/>
      <c r="FV913" s="187"/>
      <c r="FW913" s="187"/>
      <c r="FX913" s="187"/>
      <c r="FY913" s="187"/>
      <c r="FZ913" s="187"/>
      <c r="GA913" s="187"/>
      <c r="GB913" s="187"/>
      <c r="GC913" s="187"/>
      <c r="GD913" s="187"/>
      <c r="GE913" s="187"/>
      <c r="GF913" s="187"/>
      <c r="GG913" s="187"/>
      <c r="GH913" s="187"/>
      <c r="GI913" s="187"/>
      <c r="GJ913" s="187"/>
      <c r="GK913" s="187"/>
      <c r="GL913" s="187"/>
      <c r="GM913" s="187"/>
      <c r="GN913" s="187"/>
      <c r="GO913" s="187"/>
      <c r="GP913" s="187"/>
      <c r="GQ913" s="187"/>
      <c r="GR913" s="187"/>
      <c r="GS913" s="187"/>
      <c r="GT913" s="187"/>
      <c r="GU913" s="187"/>
      <c r="GV913" s="187"/>
      <c r="GW913" s="187"/>
      <c r="GX913" s="187"/>
      <c r="GY913" s="187"/>
      <c r="GZ913" s="187"/>
      <c r="HA913" s="187"/>
      <c r="HB913" s="187"/>
      <c r="HC913" s="187"/>
      <c r="HD913" s="187"/>
      <c r="HE913" s="187"/>
      <c r="HF913" s="187"/>
      <c r="HG913" s="187"/>
      <c r="HH913" s="187"/>
      <c r="HI913" s="187"/>
      <c r="HJ913" s="187"/>
      <c r="HK913" s="187"/>
      <c r="HL913" s="187"/>
      <c r="HM913" s="187"/>
      <c r="HN913" s="187"/>
      <c r="HO913" s="187"/>
      <c r="HP913" s="187"/>
      <c r="HQ913" s="187"/>
      <c r="HR913" s="187"/>
      <c r="HS913" s="187"/>
      <c r="HT913" s="187"/>
      <c r="HU913" s="187"/>
      <c r="HV913" s="187"/>
      <c r="HW913" s="187"/>
      <c r="HX913" s="187"/>
      <c r="HY913" s="187"/>
      <c r="HZ913" s="187"/>
      <c r="IA913" s="187"/>
      <c r="IB913" s="187"/>
    </row>
    <row r="914" spans="1:236" ht="13.15" customHeight="1">
      <c r="A914" s="412"/>
      <c r="C914" s="446"/>
      <c r="D914" s="193"/>
      <c r="E914" s="187"/>
      <c r="F914" s="187"/>
      <c r="G914" s="187"/>
      <c r="H914" s="187"/>
      <c r="I914" s="187"/>
      <c r="J914" s="187"/>
      <c r="K914" s="187"/>
      <c r="L914" s="187"/>
      <c r="M914" s="447"/>
      <c r="AA914" s="187"/>
      <c r="AB914" s="187"/>
      <c r="AC914" s="187"/>
      <c r="AD914" s="187"/>
      <c r="AE914" s="187"/>
      <c r="AF914" s="187"/>
      <c r="AG914" s="187"/>
      <c r="AH914" s="187"/>
      <c r="AI914" s="187"/>
      <c r="AJ914" s="187"/>
      <c r="AK914" s="187"/>
      <c r="AL914" s="187"/>
      <c r="AM914" s="187"/>
      <c r="AN914" s="187"/>
      <c r="AO914" s="187"/>
      <c r="AP914" s="187"/>
      <c r="AQ914" s="187"/>
      <c r="AR914" s="187"/>
      <c r="AS914" s="187"/>
      <c r="AT914" s="187"/>
      <c r="AU914" s="187"/>
      <c r="AV914" s="187"/>
      <c r="AW914" s="187"/>
      <c r="AX914" s="187"/>
      <c r="AY914" s="187"/>
      <c r="AZ914" s="187"/>
      <c r="BA914" s="187"/>
      <c r="BB914" s="187"/>
      <c r="BC914" s="187"/>
      <c r="BD914" s="187"/>
      <c r="BE914" s="187"/>
      <c r="BF914" s="187"/>
      <c r="BG914" s="187"/>
      <c r="BH914" s="187"/>
      <c r="BI914" s="187"/>
      <c r="BJ914" s="187"/>
      <c r="BK914" s="187"/>
      <c r="BL914" s="187"/>
      <c r="BM914" s="187"/>
      <c r="BN914" s="187"/>
      <c r="BO914" s="187"/>
      <c r="BP914" s="187"/>
      <c r="BQ914" s="187"/>
      <c r="BR914" s="187"/>
      <c r="BS914" s="187"/>
      <c r="BT914" s="187"/>
      <c r="BU914" s="187"/>
      <c r="BV914" s="187"/>
      <c r="BW914" s="187"/>
      <c r="BX914" s="187"/>
      <c r="BY914" s="187"/>
      <c r="BZ914" s="187"/>
      <c r="CA914" s="187"/>
      <c r="CB914" s="187"/>
      <c r="CC914" s="187"/>
      <c r="CD914" s="187"/>
      <c r="CE914" s="187"/>
      <c r="CF914" s="187"/>
      <c r="CG914" s="187"/>
      <c r="CH914" s="187"/>
      <c r="CI914" s="187"/>
      <c r="CJ914" s="187"/>
      <c r="CK914" s="187"/>
      <c r="CL914" s="187"/>
      <c r="CM914" s="187"/>
      <c r="CN914" s="187"/>
      <c r="CO914" s="187"/>
      <c r="CP914" s="187"/>
      <c r="CQ914" s="187"/>
      <c r="CR914" s="187"/>
      <c r="CS914" s="187"/>
      <c r="CT914" s="187"/>
      <c r="CU914" s="187"/>
      <c r="CV914" s="187"/>
      <c r="CW914" s="187"/>
      <c r="CX914" s="187"/>
      <c r="CY914" s="187"/>
      <c r="CZ914" s="187"/>
      <c r="DA914" s="187"/>
      <c r="DB914" s="187"/>
      <c r="DC914" s="187"/>
      <c r="DD914" s="187"/>
      <c r="DE914" s="187"/>
      <c r="DF914" s="187"/>
      <c r="DG914" s="187"/>
      <c r="DH914" s="187"/>
      <c r="DI914" s="187"/>
      <c r="DJ914" s="187"/>
      <c r="DK914" s="187"/>
      <c r="DL914" s="187"/>
      <c r="DM914" s="187"/>
      <c r="DN914" s="187"/>
      <c r="DO914" s="187"/>
      <c r="DP914" s="187"/>
      <c r="DQ914" s="187"/>
      <c r="DR914" s="187"/>
      <c r="DS914" s="187"/>
      <c r="DT914" s="187"/>
      <c r="DU914" s="187"/>
      <c r="DV914" s="187"/>
      <c r="DW914" s="187"/>
      <c r="DX914" s="187"/>
      <c r="DY914" s="187"/>
      <c r="DZ914" s="187"/>
      <c r="EA914" s="187"/>
      <c r="EB914" s="187"/>
      <c r="EC914" s="187"/>
      <c r="ED914" s="187"/>
      <c r="EE914" s="187"/>
      <c r="EF914" s="187"/>
      <c r="EG914" s="187"/>
      <c r="EH914" s="187"/>
      <c r="EI914" s="187"/>
      <c r="EJ914" s="187"/>
      <c r="EK914" s="187"/>
      <c r="EL914" s="187"/>
      <c r="EM914" s="187"/>
      <c r="EN914" s="187"/>
      <c r="EO914" s="187"/>
      <c r="EP914" s="187"/>
      <c r="EQ914" s="187"/>
      <c r="ER914" s="187"/>
      <c r="ES914" s="187"/>
      <c r="ET914" s="187"/>
      <c r="EU914" s="187"/>
      <c r="EV914" s="187"/>
      <c r="EW914" s="187"/>
      <c r="EX914" s="187"/>
      <c r="EY914" s="187"/>
      <c r="EZ914" s="187"/>
      <c r="FA914" s="187"/>
      <c r="FB914" s="187"/>
      <c r="FC914" s="187"/>
      <c r="FD914" s="187"/>
      <c r="FE914" s="187"/>
      <c r="FF914" s="187"/>
      <c r="FG914" s="187"/>
      <c r="FH914" s="187"/>
      <c r="FI914" s="187"/>
      <c r="FJ914" s="187"/>
      <c r="FK914" s="187"/>
      <c r="FL914" s="187"/>
      <c r="FM914" s="187"/>
      <c r="FN914" s="187"/>
      <c r="FO914" s="187"/>
      <c r="FP914" s="187"/>
      <c r="FQ914" s="187"/>
      <c r="FR914" s="187"/>
      <c r="FS914" s="187"/>
      <c r="FT914" s="187"/>
      <c r="FU914" s="187"/>
      <c r="FV914" s="187"/>
      <c r="FW914" s="187"/>
      <c r="FX914" s="187"/>
      <c r="FY914" s="187"/>
      <c r="FZ914" s="187"/>
      <c r="GA914" s="187"/>
      <c r="GB914" s="187"/>
      <c r="GC914" s="187"/>
      <c r="GD914" s="187"/>
      <c r="GE914" s="187"/>
      <c r="GF914" s="187"/>
      <c r="GG914" s="187"/>
      <c r="GH914" s="187"/>
      <c r="GI914" s="187"/>
      <c r="GJ914" s="187"/>
      <c r="GK914" s="187"/>
      <c r="GL914" s="187"/>
      <c r="GM914" s="187"/>
      <c r="GN914" s="187"/>
      <c r="GO914" s="187"/>
      <c r="GP914" s="187"/>
      <c r="GQ914" s="187"/>
      <c r="GR914" s="187"/>
      <c r="GS914" s="187"/>
      <c r="GT914" s="187"/>
      <c r="GU914" s="187"/>
      <c r="GV914" s="187"/>
      <c r="GW914" s="187"/>
      <c r="GX914" s="187"/>
      <c r="GY914" s="187"/>
      <c r="GZ914" s="187"/>
      <c r="HA914" s="187"/>
      <c r="HB914" s="187"/>
      <c r="HC914" s="187"/>
      <c r="HD914" s="187"/>
      <c r="HE914" s="187"/>
      <c r="HF914" s="187"/>
      <c r="HG914" s="187"/>
      <c r="HH914" s="187"/>
      <c r="HI914" s="187"/>
      <c r="HJ914" s="187"/>
      <c r="HK914" s="187"/>
      <c r="HL914" s="187"/>
      <c r="HM914" s="187"/>
      <c r="HN914" s="187"/>
      <c r="HO914" s="187"/>
      <c r="HP914" s="187"/>
      <c r="HQ914" s="187"/>
      <c r="HR914" s="187"/>
      <c r="HS914" s="187"/>
      <c r="HT914" s="187"/>
      <c r="HU914" s="187"/>
      <c r="HV914" s="187"/>
      <c r="HW914" s="187"/>
      <c r="HX914" s="187"/>
      <c r="HY914" s="187"/>
      <c r="HZ914" s="187"/>
      <c r="IA914" s="187"/>
      <c r="IB914" s="187"/>
    </row>
    <row r="915" spans="1:236" ht="13.15" customHeight="1">
      <c r="A915" s="412"/>
      <c r="C915" s="446"/>
      <c r="D915" s="193"/>
      <c r="E915" s="187"/>
      <c r="F915" s="187"/>
      <c r="G915" s="187"/>
      <c r="H915" s="187"/>
      <c r="I915" s="187"/>
      <c r="J915" s="187"/>
      <c r="K915" s="187"/>
      <c r="L915" s="187"/>
      <c r="M915" s="447"/>
      <c r="AA915" s="187"/>
      <c r="AB915" s="187"/>
      <c r="AC915" s="187"/>
      <c r="AD915" s="187"/>
      <c r="AE915" s="187"/>
      <c r="AF915" s="187"/>
      <c r="AG915" s="187"/>
      <c r="AH915" s="187"/>
      <c r="AI915" s="187"/>
      <c r="AJ915" s="187"/>
      <c r="AK915" s="187"/>
      <c r="AL915" s="187"/>
      <c r="AM915" s="187"/>
      <c r="AN915" s="187"/>
      <c r="AO915" s="187"/>
      <c r="AP915" s="187"/>
      <c r="AQ915" s="187"/>
      <c r="AR915" s="187"/>
      <c r="AS915" s="187"/>
      <c r="AT915" s="187"/>
      <c r="AU915" s="187"/>
      <c r="AV915" s="187"/>
      <c r="AW915" s="187"/>
      <c r="AX915" s="187"/>
      <c r="AY915" s="187"/>
      <c r="AZ915" s="187"/>
      <c r="BA915" s="187"/>
      <c r="BB915" s="187"/>
      <c r="BC915" s="187"/>
      <c r="BD915" s="187"/>
      <c r="BE915" s="187"/>
      <c r="BF915" s="187"/>
      <c r="BG915" s="187"/>
      <c r="BH915" s="187"/>
      <c r="BI915" s="187"/>
      <c r="BJ915" s="187"/>
      <c r="BK915" s="187"/>
      <c r="BL915" s="187"/>
      <c r="BM915" s="187"/>
      <c r="BN915" s="187"/>
      <c r="BO915" s="187"/>
      <c r="BP915" s="187"/>
      <c r="BQ915" s="187"/>
      <c r="BR915" s="187"/>
      <c r="BS915" s="187"/>
      <c r="BT915" s="187"/>
      <c r="BU915" s="187"/>
      <c r="BV915" s="187"/>
      <c r="BW915" s="187"/>
      <c r="BX915" s="187"/>
      <c r="BY915" s="187"/>
      <c r="BZ915" s="187"/>
      <c r="CA915" s="187"/>
      <c r="CB915" s="187"/>
      <c r="CC915" s="187"/>
      <c r="CD915" s="187"/>
      <c r="CE915" s="187"/>
      <c r="CF915" s="187"/>
      <c r="CG915" s="187"/>
      <c r="CH915" s="187"/>
      <c r="CI915" s="187"/>
      <c r="CJ915" s="187"/>
      <c r="CK915" s="187"/>
      <c r="CL915" s="187"/>
      <c r="CM915" s="187"/>
      <c r="CN915" s="187"/>
      <c r="CO915" s="187"/>
      <c r="CP915" s="187"/>
      <c r="CQ915" s="187"/>
      <c r="CR915" s="187"/>
      <c r="CS915" s="187"/>
      <c r="CT915" s="187"/>
      <c r="CU915" s="187"/>
      <c r="CV915" s="187"/>
      <c r="CW915" s="187"/>
      <c r="CX915" s="187"/>
      <c r="CY915" s="187"/>
      <c r="CZ915" s="187"/>
      <c r="DA915" s="187"/>
      <c r="DB915" s="187"/>
      <c r="DC915" s="187"/>
      <c r="DD915" s="187"/>
      <c r="DE915" s="187"/>
      <c r="DF915" s="187"/>
      <c r="DG915" s="187"/>
      <c r="DH915" s="187"/>
      <c r="DI915" s="187"/>
      <c r="DJ915" s="187"/>
      <c r="DK915" s="187"/>
      <c r="DL915" s="187"/>
      <c r="DM915" s="187"/>
      <c r="DN915" s="187"/>
      <c r="DO915" s="187"/>
      <c r="DP915" s="187"/>
      <c r="DQ915" s="187"/>
      <c r="DR915" s="187"/>
      <c r="DS915" s="187"/>
      <c r="DT915" s="187"/>
      <c r="DU915" s="187"/>
      <c r="DV915" s="187"/>
      <c r="DW915" s="187"/>
      <c r="DX915" s="187"/>
      <c r="DY915" s="187"/>
      <c r="DZ915" s="187"/>
      <c r="EA915" s="187"/>
      <c r="EB915" s="187"/>
      <c r="EC915" s="187"/>
      <c r="ED915" s="187"/>
      <c r="EE915" s="187"/>
      <c r="EF915" s="187"/>
      <c r="EG915" s="187"/>
      <c r="EH915" s="187"/>
      <c r="EI915" s="187"/>
      <c r="EJ915" s="187"/>
      <c r="EK915" s="187"/>
      <c r="EL915" s="187"/>
      <c r="EM915" s="187"/>
      <c r="EN915" s="187"/>
      <c r="EO915" s="187"/>
      <c r="EP915" s="187"/>
      <c r="EQ915" s="187"/>
      <c r="ER915" s="187"/>
      <c r="ES915" s="187"/>
      <c r="ET915" s="187"/>
      <c r="EU915" s="187"/>
      <c r="EV915" s="187"/>
      <c r="EW915" s="187"/>
      <c r="EX915" s="187"/>
      <c r="EY915" s="187"/>
      <c r="EZ915" s="187"/>
      <c r="FA915" s="187"/>
      <c r="FB915" s="187"/>
      <c r="FC915" s="187"/>
      <c r="FD915" s="187"/>
      <c r="FE915" s="187"/>
      <c r="FF915" s="187"/>
      <c r="FG915" s="187"/>
      <c r="FH915" s="187"/>
      <c r="FI915" s="187"/>
      <c r="FJ915" s="187"/>
      <c r="FK915" s="187"/>
      <c r="FL915" s="187"/>
      <c r="FM915" s="187"/>
      <c r="FN915" s="187"/>
      <c r="FO915" s="187"/>
      <c r="FP915" s="187"/>
      <c r="FQ915" s="187"/>
      <c r="FR915" s="187"/>
      <c r="FS915" s="187"/>
      <c r="FT915" s="187"/>
      <c r="FU915" s="187"/>
      <c r="FV915" s="187"/>
      <c r="FW915" s="187"/>
      <c r="FX915" s="187"/>
      <c r="FY915" s="187"/>
      <c r="FZ915" s="187"/>
      <c r="GA915" s="187"/>
      <c r="GB915" s="187"/>
      <c r="GC915" s="187"/>
      <c r="GD915" s="187"/>
      <c r="GE915" s="187"/>
      <c r="GF915" s="187"/>
      <c r="GG915" s="187"/>
      <c r="GH915" s="187"/>
      <c r="GI915" s="187"/>
      <c r="GJ915" s="187"/>
      <c r="GK915" s="187"/>
      <c r="GL915" s="187"/>
      <c r="GM915" s="187"/>
      <c r="GN915" s="187"/>
      <c r="GO915" s="187"/>
      <c r="GP915" s="187"/>
      <c r="GQ915" s="187"/>
      <c r="GR915" s="187"/>
      <c r="GS915" s="187"/>
      <c r="GT915" s="187"/>
      <c r="GU915" s="187"/>
      <c r="GV915" s="187"/>
      <c r="GW915" s="187"/>
      <c r="GX915" s="187"/>
      <c r="GY915" s="187"/>
      <c r="GZ915" s="187"/>
      <c r="HA915" s="187"/>
      <c r="HB915" s="187"/>
      <c r="HC915" s="187"/>
      <c r="HD915" s="187"/>
      <c r="HE915" s="187"/>
      <c r="HF915" s="187"/>
      <c r="HG915" s="187"/>
      <c r="HH915" s="187"/>
      <c r="HI915" s="187"/>
      <c r="HJ915" s="187"/>
      <c r="HK915" s="187"/>
      <c r="HL915" s="187"/>
      <c r="HM915" s="187"/>
      <c r="HN915" s="187"/>
      <c r="HO915" s="187"/>
      <c r="HP915" s="187"/>
      <c r="HQ915" s="187"/>
      <c r="HR915" s="187"/>
      <c r="HS915" s="187"/>
      <c r="HT915" s="187"/>
      <c r="HU915" s="187"/>
      <c r="HV915" s="187"/>
      <c r="HW915" s="187"/>
      <c r="HX915" s="187"/>
      <c r="HY915" s="187"/>
      <c r="HZ915" s="187"/>
      <c r="IA915" s="187"/>
      <c r="IB915" s="187"/>
    </row>
    <row r="916" spans="1:236" ht="13.15" customHeight="1">
      <c r="A916" s="412"/>
      <c r="C916" s="446"/>
      <c r="D916" s="193"/>
      <c r="E916" s="187"/>
      <c r="F916" s="187"/>
      <c r="G916" s="187"/>
      <c r="H916" s="187"/>
      <c r="I916" s="187"/>
      <c r="J916" s="187"/>
      <c r="K916" s="187"/>
      <c r="L916" s="187"/>
      <c r="M916" s="447"/>
      <c r="AA916" s="187"/>
      <c r="AB916" s="187"/>
      <c r="AC916" s="187"/>
      <c r="AD916" s="187"/>
      <c r="AE916" s="187"/>
      <c r="AF916" s="187"/>
      <c r="AG916" s="187"/>
      <c r="AH916" s="187"/>
      <c r="AI916" s="187"/>
      <c r="AJ916" s="187"/>
      <c r="AK916" s="187"/>
      <c r="AL916" s="187"/>
      <c r="AM916" s="187"/>
      <c r="AN916" s="187"/>
      <c r="AO916" s="187"/>
      <c r="AP916" s="187"/>
      <c r="AQ916" s="187"/>
      <c r="AR916" s="187"/>
      <c r="AS916" s="187"/>
      <c r="AT916" s="187"/>
      <c r="AU916" s="187"/>
      <c r="AV916" s="187"/>
      <c r="AW916" s="187"/>
      <c r="AX916" s="187"/>
      <c r="AY916" s="187"/>
      <c r="AZ916" s="187"/>
      <c r="BA916" s="187"/>
      <c r="BB916" s="187"/>
      <c r="BC916" s="187"/>
      <c r="BD916" s="187"/>
      <c r="BE916" s="187"/>
      <c r="BF916" s="187"/>
      <c r="BG916" s="187"/>
      <c r="BH916" s="187"/>
      <c r="BI916" s="187"/>
      <c r="BJ916" s="187"/>
      <c r="BK916" s="187"/>
      <c r="BL916" s="187"/>
      <c r="BM916" s="187"/>
      <c r="BN916" s="187"/>
      <c r="BO916" s="187"/>
      <c r="BP916" s="187"/>
      <c r="BQ916" s="187"/>
      <c r="BR916" s="187"/>
      <c r="BS916" s="187"/>
      <c r="BT916" s="187"/>
      <c r="BU916" s="187"/>
      <c r="BV916" s="187"/>
      <c r="BW916" s="187"/>
      <c r="BX916" s="187"/>
      <c r="BY916" s="187"/>
      <c r="BZ916" s="187"/>
      <c r="CA916" s="187"/>
      <c r="CB916" s="187"/>
      <c r="CC916" s="187"/>
      <c r="CD916" s="187"/>
      <c r="CE916" s="187"/>
      <c r="CF916" s="187"/>
      <c r="CG916" s="187"/>
      <c r="CH916" s="187"/>
      <c r="CI916" s="187"/>
      <c r="CJ916" s="187"/>
      <c r="CK916" s="187"/>
      <c r="CL916" s="187"/>
      <c r="CM916" s="187"/>
      <c r="CN916" s="187"/>
      <c r="CO916" s="187"/>
      <c r="CP916" s="187"/>
      <c r="CQ916" s="187"/>
      <c r="CR916" s="187"/>
      <c r="CS916" s="187"/>
      <c r="CT916" s="187"/>
      <c r="CU916" s="187"/>
      <c r="CV916" s="187"/>
      <c r="CW916" s="187"/>
      <c r="CX916" s="187"/>
      <c r="CY916" s="187"/>
      <c r="CZ916" s="187"/>
      <c r="DA916" s="187"/>
      <c r="DB916" s="187"/>
      <c r="DC916" s="187"/>
      <c r="DD916" s="187"/>
      <c r="DE916" s="187"/>
      <c r="DF916" s="187"/>
      <c r="DG916" s="187"/>
      <c r="DH916" s="187"/>
      <c r="DI916" s="187"/>
      <c r="DJ916" s="187"/>
      <c r="DK916" s="187"/>
      <c r="DL916" s="187"/>
      <c r="DM916" s="187"/>
      <c r="DN916" s="187"/>
      <c r="DO916" s="187"/>
      <c r="DP916" s="187"/>
      <c r="DQ916" s="187"/>
      <c r="DR916" s="187"/>
      <c r="DS916" s="187"/>
      <c r="DT916" s="187"/>
      <c r="DU916" s="187"/>
      <c r="DV916" s="187"/>
      <c r="DW916" s="187"/>
      <c r="DX916" s="187"/>
      <c r="DY916" s="187"/>
      <c r="DZ916" s="187"/>
      <c r="EA916" s="187"/>
      <c r="EB916" s="187"/>
      <c r="EC916" s="187"/>
      <c r="ED916" s="187"/>
      <c r="EE916" s="187"/>
      <c r="EF916" s="187"/>
      <c r="EG916" s="187"/>
      <c r="EH916" s="187"/>
      <c r="EI916" s="187"/>
      <c r="EJ916" s="187"/>
      <c r="EK916" s="187"/>
      <c r="EL916" s="187"/>
      <c r="EM916" s="187"/>
      <c r="EN916" s="187"/>
      <c r="EO916" s="187"/>
      <c r="EP916" s="187"/>
      <c r="EQ916" s="187"/>
      <c r="ER916" s="187"/>
      <c r="ES916" s="187"/>
      <c r="ET916" s="187"/>
      <c r="EU916" s="187"/>
      <c r="EV916" s="187"/>
      <c r="EW916" s="187"/>
      <c r="EX916" s="187"/>
      <c r="EY916" s="187"/>
      <c r="EZ916" s="187"/>
      <c r="FA916" s="187"/>
      <c r="FB916" s="187"/>
      <c r="FC916" s="187"/>
      <c r="FD916" s="187"/>
      <c r="FE916" s="187"/>
      <c r="FF916" s="187"/>
      <c r="FG916" s="187"/>
      <c r="FH916" s="187"/>
      <c r="FI916" s="187"/>
      <c r="FJ916" s="187"/>
      <c r="FK916" s="187"/>
      <c r="FL916" s="187"/>
      <c r="FM916" s="187"/>
      <c r="FN916" s="187"/>
      <c r="FO916" s="187"/>
      <c r="FP916" s="187"/>
      <c r="FQ916" s="187"/>
      <c r="FR916" s="187"/>
      <c r="FS916" s="187"/>
      <c r="FT916" s="187"/>
      <c r="FU916" s="187"/>
      <c r="FV916" s="187"/>
      <c r="FW916" s="187"/>
      <c r="FX916" s="187"/>
      <c r="FY916" s="187"/>
      <c r="FZ916" s="187"/>
      <c r="GA916" s="187"/>
      <c r="GB916" s="187"/>
      <c r="GC916" s="187"/>
      <c r="GD916" s="187"/>
      <c r="GE916" s="187"/>
      <c r="GF916" s="187"/>
      <c r="GG916" s="187"/>
      <c r="GH916" s="187"/>
      <c r="GI916" s="187"/>
      <c r="GJ916" s="187"/>
      <c r="GK916" s="187"/>
      <c r="GL916" s="187"/>
      <c r="GM916" s="187"/>
      <c r="GN916" s="187"/>
      <c r="GO916" s="187"/>
      <c r="GP916" s="187"/>
      <c r="GQ916" s="187"/>
      <c r="GR916" s="187"/>
      <c r="GS916" s="187"/>
      <c r="GT916" s="187"/>
      <c r="GU916" s="187"/>
      <c r="GV916" s="187"/>
      <c r="GW916" s="187"/>
      <c r="GX916" s="187"/>
      <c r="GY916" s="187"/>
      <c r="GZ916" s="187"/>
      <c r="HA916" s="187"/>
      <c r="HB916" s="187"/>
      <c r="HC916" s="187"/>
      <c r="HD916" s="187"/>
      <c r="HE916" s="187"/>
      <c r="HF916" s="187"/>
      <c r="HG916" s="187"/>
      <c r="HH916" s="187"/>
      <c r="HI916" s="187"/>
      <c r="HJ916" s="187"/>
      <c r="HK916" s="187"/>
      <c r="HL916" s="187"/>
      <c r="HM916" s="187"/>
      <c r="HN916" s="187"/>
      <c r="HO916" s="187"/>
      <c r="HP916" s="187"/>
      <c r="HQ916" s="187"/>
      <c r="HR916" s="187"/>
      <c r="HS916" s="187"/>
      <c r="HT916" s="187"/>
      <c r="HU916" s="187"/>
      <c r="HV916" s="187"/>
      <c r="HW916" s="187"/>
      <c r="HX916" s="187"/>
      <c r="HY916" s="187"/>
      <c r="HZ916" s="187"/>
      <c r="IA916" s="187"/>
      <c r="IB916" s="187"/>
    </row>
    <row r="917" spans="1:236" ht="13.15" customHeight="1">
      <c r="A917" s="412"/>
      <c r="C917" s="446"/>
      <c r="D917" s="193"/>
      <c r="E917" s="187"/>
      <c r="F917" s="187"/>
      <c r="G917" s="187"/>
      <c r="H917" s="187"/>
      <c r="I917" s="187"/>
      <c r="J917" s="187"/>
      <c r="K917" s="187"/>
      <c r="L917" s="187"/>
      <c r="M917" s="447"/>
      <c r="AA917" s="187"/>
      <c r="AB917" s="187"/>
      <c r="AC917" s="187"/>
      <c r="AD917" s="187"/>
      <c r="AE917" s="187"/>
      <c r="AF917" s="187"/>
      <c r="AG917" s="187"/>
      <c r="AH917" s="187"/>
      <c r="AI917" s="187"/>
      <c r="AJ917" s="187"/>
      <c r="AK917" s="187"/>
      <c r="AL917" s="187"/>
      <c r="AM917" s="187"/>
      <c r="AN917" s="187"/>
      <c r="AO917" s="187"/>
      <c r="AP917" s="187"/>
      <c r="AQ917" s="187"/>
      <c r="AR917" s="187"/>
      <c r="AS917" s="187"/>
      <c r="AT917" s="187"/>
      <c r="AU917" s="187"/>
      <c r="AV917" s="187"/>
      <c r="AW917" s="187"/>
      <c r="AX917" s="187"/>
      <c r="AY917" s="187"/>
      <c r="AZ917" s="187"/>
      <c r="BA917" s="187"/>
      <c r="BB917" s="187"/>
      <c r="BC917" s="187"/>
      <c r="BD917" s="187"/>
      <c r="BE917" s="187"/>
      <c r="BF917" s="187"/>
      <c r="BG917" s="187"/>
      <c r="BH917" s="187"/>
      <c r="BI917" s="187"/>
      <c r="BJ917" s="187"/>
      <c r="BK917" s="187"/>
      <c r="BL917" s="187"/>
      <c r="BM917" s="187"/>
      <c r="BN917" s="187"/>
      <c r="BO917" s="187"/>
      <c r="BP917" s="187"/>
      <c r="BQ917" s="187"/>
      <c r="BR917" s="187"/>
      <c r="BS917" s="187"/>
      <c r="BT917" s="187"/>
      <c r="BU917" s="187"/>
      <c r="BV917" s="187"/>
      <c r="BW917" s="187"/>
      <c r="BX917" s="187"/>
      <c r="BY917" s="187"/>
      <c r="BZ917" s="187"/>
      <c r="CA917" s="187"/>
      <c r="CB917" s="187"/>
      <c r="CC917" s="187"/>
      <c r="CD917" s="187"/>
      <c r="CE917" s="187"/>
      <c r="CF917" s="187"/>
      <c r="CG917" s="187"/>
      <c r="CH917" s="187"/>
      <c r="CI917" s="187"/>
      <c r="CJ917" s="187"/>
      <c r="CK917" s="187"/>
      <c r="CL917" s="187"/>
      <c r="CM917" s="187"/>
      <c r="CN917" s="187"/>
      <c r="CO917" s="187"/>
      <c r="CP917" s="187"/>
      <c r="CQ917" s="187"/>
      <c r="CR917" s="187"/>
      <c r="CS917" s="187"/>
      <c r="CT917" s="187"/>
      <c r="CU917" s="187"/>
      <c r="CV917" s="187"/>
      <c r="CW917" s="187"/>
      <c r="CX917" s="187"/>
      <c r="CY917" s="187"/>
      <c r="CZ917" s="187"/>
      <c r="DA917" s="187"/>
      <c r="DB917" s="187"/>
      <c r="DC917" s="187"/>
      <c r="DD917" s="187"/>
      <c r="DE917" s="187"/>
      <c r="DF917" s="187"/>
      <c r="DG917" s="187"/>
      <c r="DH917" s="187"/>
      <c r="DI917" s="187"/>
      <c r="DJ917" s="187"/>
      <c r="DK917" s="187"/>
      <c r="DL917" s="187"/>
      <c r="DM917" s="187"/>
      <c r="DN917" s="187"/>
      <c r="DO917" s="187"/>
      <c r="DP917" s="187"/>
      <c r="DQ917" s="187"/>
      <c r="DR917" s="187"/>
      <c r="DS917" s="187"/>
      <c r="DT917" s="187"/>
      <c r="DU917" s="187"/>
      <c r="DV917" s="187"/>
      <c r="DW917" s="187"/>
      <c r="DX917" s="187"/>
      <c r="DY917" s="187"/>
      <c r="DZ917" s="187"/>
      <c r="EA917" s="187"/>
      <c r="EB917" s="187"/>
      <c r="EC917" s="187"/>
      <c r="ED917" s="187"/>
      <c r="EE917" s="187"/>
      <c r="EF917" s="187"/>
      <c r="EG917" s="187"/>
      <c r="EH917" s="187"/>
      <c r="EI917" s="187"/>
      <c r="EJ917" s="187"/>
      <c r="EK917" s="187"/>
      <c r="EL917" s="187"/>
      <c r="EM917" s="187"/>
      <c r="EN917" s="187"/>
      <c r="EO917" s="187"/>
      <c r="EP917" s="187"/>
      <c r="EQ917" s="187"/>
      <c r="ER917" s="187"/>
      <c r="ES917" s="187"/>
      <c r="ET917" s="187"/>
      <c r="EU917" s="187"/>
      <c r="EV917" s="187"/>
      <c r="EW917" s="187"/>
      <c r="EX917" s="187"/>
      <c r="EY917" s="187"/>
      <c r="EZ917" s="187"/>
      <c r="FA917" s="187"/>
      <c r="FB917" s="187"/>
      <c r="FC917" s="187"/>
      <c r="FD917" s="187"/>
      <c r="FE917" s="187"/>
      <c r="FF917" s="187"/>
      <c r="FG917" s="187"/>
      <c r="FH917" s="187"/>
      <c r="FI917" s="187"/>
      <c r="FJ917" s="187"/>
      <c r="FK917" s="187"/>
      <c r="FL917" s="187"/>
      <c r="FM917" s="187"/>
      <c r="FN917" s="187"/>
      <c r="FO917" s="187"/>
      <c r="FP917" s="187"/>
      <c r="FQ917" s="187"/>
      <c r="FR917" s="187"/>
      <c r="FS917" s="187"/>
      <c r="FT917" s="187"/>
      <c r="FU917" s="187"/>
      <c r="FV917" s="187"/>
      <c r="FW917" s="187"/>
      <c r="FX917" s="187"/>
      <c r="FY917" s="187"/>
      <c r="FZ917" s="187"/>
      <c r="GA917" s="187"/>
      <c r="GB917" s="187"/>
      <c r="GC917" s="187"/>
      <c r="GD917" s="187"/>
      <c r="GE917" s="187"/>
      <c r="GF917" s="187"/>
      <c r="GG917" s="187"/>
      <c r="GH917" s="187"/>
      <c r="GI917" s="187"/>
      <c r="GJ917" s="187"/>
      <c r="GK917" s="187"/>
      <c r="GL917" s="187"/>
      <c r="GM917" s="187"/>
      <c r="GN917" s="187"/>
      <c r="GO917" s="187"/>
      <c r="GP917" s="187"/>
      <c r="GQ917" s="187"/>
      <c r="GR917" s="187"/>
      <c r="GS917" s="187"/>
      <c r="GT917" s="187"/>
      <c r="GU917" s="187"/>
      <c r="GV917" s="187"/>
      <c r="GW917" s="187"/>
      <c r="GX917" s="187"/>
      <c r="GY917" s="187"/>
      <c r="GZ917" s="187"/>
      <c r="HA917" s="187"/>
      <c r="HB917" s="187"/>
      <c r="HC917" s="187"/>
      <c r="HD917" s="187"/>
      <c r="HE917" s="187"/>
      <c r="HF917" s="187"/>
      <c r="HG917" s="187"/>
      <c r="HH917" s="187"/>
      <c r="HI917" s="187"/>
      <c r="HJ917" s="187"/>
      <c r="HK917" s="187"/>
      <c r="HL917" s="187"/>
      <c r="HM917" s="187"/>
      <c r="HN917" s="187"/>
      <c r="HO917" s="187"/>
      <c r="HP917" s="187"/>
      <c r="HQ917" s="187"/>
      <c r="HR917" s="187"/>
      <c r="HS917" s="187"/>
      <c r="HT917" s="187"/>
      <c r="HU917" s="187"/>
      <c r="HV917" s="187"/>
      <c r="HW917" s="187"/>
      <c r="HX917" s="187"/>
      <c r="HY917" s="187"/>
      <c r="HZ917" s="187"/>
      <c r="IA917" s="187"/>
      <c r="IB917" s="187"/>
    </row>
    <row r="918" spans="1:236" ht="13.15" customHeight="1">
      <c r="A918" s="412"/>
      <c r="C918" s="446"/>
      <c r="D918" s="193"/>
      <c r="E918" s="187"/>
      <c r="F918" s="187"/>
      <c r="G918" s="187"/>
      <c r="H918" s="187"/>
      <c r="I918" s="187"/>
      <c r="J918" s="187"/>
      <c r="K918" s="187"/>
      <c r="L918" s="187"/>
      <c r="M918" s="447"/>
      <c r="AA918" s="187"/>
      <c r="AB918" s="187"/>
      <c r="AC918" s="187"/>
      <c r="AD918" s="187"/>
      <c r="AE918" s="187"/>
      <c r="AF918" s="187"/>
      <c r="AG918" s="187"/>
      <c r="AH918" s="187"/>
      <c r="AI918" s="187"/>
      <c r="AJ918" s="187"/>
      <c r="AK918" s="187"/>
      <c r="AL918" s="187"/>
      <c r="AM918" s="187"/>
      <c r="AN918" s="187"/>
      <c r="AO918" s="187"/>
      <c r="AP918" s="187"/>
      <c r="AQ918" s="187"/>
      <c r="AR918" s="187"/>
      <c r="AS918" s="187"/>
      <c r="AT918" s="187"/>
      <c r="AU918" s="187"/>
      <c r="AV918" s="187"/>
      <c r="AW918" s="187"/>
      <c r="AX918" s="187"/>
      <c r="AY918" s="187"/>
      <c r="AZ918" s="187"/>
      <c r="BA918" s="187"/>
      <c r="BB918" s="187"/>
      <c r="BC918" s="187"/>
      <c r="BD918" s="187"/>
      <c r="BE918" s="187"/>
      <c r="BF918" s="187"/>
      <c r="BG918" s="187"/>
      <c r="BH918" s="187"/>
      <c r="BI918" s="187"/>
      <c r="BJ918" s="187"/>
      <c r="BK918" s="187"/>
      <c r="BL918" s="187"/>
      <c r="BM918" s="187"/>
      <c r="BN918" s="187"/>
      <c r="BO918" s="187"/>
      <c r="BP918" s="187"/>
      <c r="BQ918" s="187"/>
      <c r="BR918" s="187"/>
      <c r="BS918" s="187"/>
      <c r="BT918" s="187"/>
      <c r="BU918" s="187"/>
      <c r="BV918" s="187"/>
      <c r="BW918" s="187"/>
      <c r="BX918" s="187"/>
      <c r="BY918" s="187"/>
      <c r="BZ918" s="187"/>
      <c r="CA918" s="187"/>
      <c r="CB918" s="187"/>
      <c r="CC918" s="187"/>
      <c r="CD918" s="187"/>
      <c r="CE918" s="187"/>
      <c r="CF918" s="187"/>
      <c r="CG918" s="187"/>
      <c r="CH918" s="187"/>
      <c r="CI918" s="187"/>
      <c r="CJ918" s="187"/>
      <c r="CK918" s="187"/>
      <c r="CL918" s="187"/>
      <c r="CM918" s="187"/>
      <c r="CN918" s="187"/>
      <c r="CO918" s="187"/>
      <c r="CP918" s="187"/>
      <c r="CQ918" s="187"/>
      <c r="CR918" s="187"/>
      <c r="CS918" s="187"/>
      <c r="CT918" s="187"/>
      <c r="CU918" s="187"/>
      <c r="CV918" s="187"/>
      <c r="CW918" s="187"/>
      <c r="CX918" s="187"/>
      <c r="CY918" s="187"/>
      <c r="CZ918" s="187"/>
      <c r="DA918" s="187"/>
      <c r="DB918" s="187"/>
      <c r="DC918" s="187"/>
      <c r="DD918" s="187"/>
      <c r="DE918" s="187"/>
      <c r="DF918" s="187"/>
      <c r="DG918" s="187"/>
      <c r="DH918" s="187"/>
      <c r="DI918" s="187"/>
      <c r="DJ918" s="187"/>
      <c r="DK918" s="187"/>
      <c r="DL918" s="187"/>
      <c r="DM918" s="187"/>
      <c r="DN918" s="187"/>
      <c r="DO918" s="187"/>
      <c r="DP918" s="187"/>
      <c r="DQ918" s="187"/>
      <c r="DR918" s="187"/>
      <c r="DS918" s="187"/>
      <c r="DT918" s="187"/>
      <c r="DU918" s="187"/>
      <c r="DV918" s="187"/>
      <c r="DW918" s="187"/>
      <c r="DX918" s="187"/>
      <c r="DY918" s="187"/>
      <c r="DZ918" s="187"/>
      <c r="EA918" s="187"/>
      <c r="EB918" s="187"/>
      <c r="EC918" s="187"/>
      <c r="ED918" s="187"/>
      <c r="EE918" s="187"/>
      <c r="EF918" s="187"/>
      <c r="EG918" s="187"/>
      <c r="EH918" s="187"/>
      <c r="EI918" s="187"/>
      <c r="EJ918" s="187"/>
      <c r="EK918" s="187"/>
      <c r="EL918" s="187"/>
      <c r="EM918" s="187"/>
      <c r="EN918" s="187"/>
      <c r="EO918" s="187"/>
      <c r="EP918" s="187"/>
      <c r="EQ918" s="187"/>
      <c r="ER918" s="187"/>
      <c r="ES918" s="187"/>
      <c r="ET918" s="187"/>
      <c r="EU918" s="187"/>
      <c r="EV918" s="187"/>
      <c r="EW918" s="187"/>
      <c r="EX918" s="187"/>
      <c r="EY918" s="187"/>
      <c r="EZ918" s="187"/>
      <c r="FA918" s="187"/>
      <c r="FB918" s="187"/>
      <c r="FC918" s="187"/>
      <c r="FD918" s="187"/>
      <c r="FE918" s="187"/>
      <c r="FF918" s="187"/>
      <c r="FG918" s="187"/>
      <c r="FH918" s="187"/>
      <c r="FI918" s="187"/>
      <c r="FJ918" s="187"/>
      <c r="FK918" s="187"/>
      <c r="FL918" s="187"/>
      <c r="FM918" s="187"/>
      <c r="FN918" s="187"/>
      <c r="FO918" s="187"/>
      <c r="FP918" s="187"/>
      <c r="FQ918" s="187"/>
      <c r="FR918" s="187"/>
      <c r="FS918" s="187"/>
      <c r="FT918" s="187"/>
      <c r="FU918" s="187"/>
      <c r="FV918" s="187"/>
      <c r="FW918" s="187"/>
      <c r="FX918" s="187"/>
      <c r="FY918" s="187"/>
      <c r="FZ918" s="187"/>
      <c r="GA918" s="187"/>
      <c r="GB918" s="187"/>
      <c r="GC918" s="187"/>
      <c r="GD918" s="187"/>
      <c r="GE918" s="187"/>
      <c r="GF918" s="187"/>
      <c r="GG918" s="187"/>
      <c r="GH918" s="187"/>
      <c r="GI918" s="187"/>
      <c r="GJ918" s="187"/>
      <c r="GK918" s="187"/>
      <c r="GL918" s="187"/>
      <c r="GM918" s="187"/>
      <c r="GN918" s="187"/>
      <c r="GO918" s="187"/>
      <c r="GP918" s="187"/>
      <c r="GQ918" s="187"/>
      <c r="GR918" s="187"/>
      <c r="GS918" s="187"/>
      <c r="GT918" s="187"/>
      <c r="GU918" s="187"/>
      <c r="GV918" s="187"/>
      <c r="GW918" s="187"/>
      <c r="GX918" s="187"/>
      <c r="GY918" s="187"/>
      <c r="GZ918" s="187"/>
      <c r="HA918" s="187"/>
      <c r="HB918" s="187"/>
      <c r="HC918" s="187"/>
      <c r="HD918" s="187"/>
      <c r="HE918" s="187"/>
      <c r="HF918" s="187"/>
      <c r="HG918" s="187"/>
      <c r="HH918" s="187"/>
      <c r="HI918" s="187"/>
      <c r="HJ918" s="187"/>
      <c r="HK918" s="187"/>
      <c r="HL918" s="187"/>
      <c r="HM918" s="187"/>
      <c r="HN918" s="187"/>
      <c r="HO918" s="187"/>
      <c r="HP918" s="187"/>
      <c r="HQ918" s="187"/>
      <c r="HR918" s="187"/>
      <c r="HS918" s="187"/>
      <c r="HT918" s="187"/>
      <c r="HU918" s="187"/>
      <c r="HV918" s="187"/>
      <c r="HW918" s="187"/>
      <c r="HX918" s="187"/>
      <c r="HY918" s="187"/>
      <c r="HZ918" s="187"/>
      <c r="IA918" s="187"/>
      <c r="IB918" s="187"/>
    </row>
    <row r="919" spans="1:236" ht="13.15" customHeight="1">
      <c r="A919" s="412"/>
      <c r="C919" s="446"/>
      <c r="D919" s="193"/>
      <c r="E919" s="187"/>
      <c r="F919" s="187"/>
      <c r="G919" s="187"/>
      <c r="H919" s="187"/>
      <c r="I919" s="187"/>
      <c r="J919" s="187"/>
      <c r="K919" s="187"/>
      <c r="L919" s="187"/>
      <c r="M919" s="447"/>
      <c r="AA919" s="187"/>
      <c r="AB919" s="187"/>
      <c r="AC919" s="187"/>
      <c r="AD919" s="187"/>
      <c r="AE919" s="187"/>
      <c r="AF919" s="187"/>
      <c r="AG919" s="187"/>
      <c r="AH919" s="187"/>
      <c r="AI919" s="187"/>
      <c r="AJ919" s="187"/>
      <c r="AK919" s="187"/>
      <c r="AL919" s="187"/>
      <c r="AM919" s="187"/>
      <c r="AN919" s="187"/>
      <c r="AO919" s="187"/>
      <c r="AP919" s="187"/>
      <c r="AQ919" s="187"/>
      <c r="AR919" s="187"/>
      <c r="AS919" s="187"/>
      <c r="AT919" s="187"/>
      <c r="AU919" s="187"/>
      <c r="AV919" s="187"/>
      <c r="AW919" s="187"/>
      <c r="AX919" s="187"/>
      <c r="AY919" s="187"/>
      <c r="AZ919" s="187"/>
      <c r="BA919" s="187"/>
      <c r="BB919" s="187"/>
      <c r="BC919" s="187"/>
      <c r="BD919" s="187"/>
      <c r="BE919" s="187"/>
      <c r="BF919" s="187"/>
      <c r="BG919" s="187"/>
      <c r="BH919" s="187"/>
      <c r="BI919" s="187"/>
      <c r="BJ919" s="187"/>
      <c r="BK919" s="187"/>
      <c r="BL919" s="187"/>
      <c r="BM919" s="187"/>
      <c r="BN919" s="187"/>
      <c r="BO919" s="187"/>
      <c r="BP919" s="187"/>
      <c r="BQ919" s="187"/>
      <c r="BR919" s="187"/>
      <c r="BS919" s="187"/>
      <c r="BT919" s="187"/>
      <c r="BU919" s="187"/>
      <c r="BV919" s="187"/>
      <c r="BW919" s="187"/>
      <c r="BX919" s="187"/>
      <c r="BY919" s="187"/>
      <c r="BZ919" s="187"/>
      <c r="CA919" s="187"/>
      <c r="CB919" s="187"/>
      <c r="CC919" s="187"/>
      <c r="CD919" s="187"/>
      <c r="CE919" s="187"/>
      <c r="CF919" s="187"/>
      <c r="CG919" s="187"/>
      <c r="CH919" s="187"/>
      <c r="CI919" s="187"/>
      <c r="CJ919" s="187"/>
      <c r="CK919" s="187"/>
      <c r="CL919" s="187"/>
      <c r="CM919" s="187"/>
      <c r="CN919" s="187"/>
      <c r="CO919" s="187"/>
      <c r="CP919" s="187"/>
      <c r="CQ919" s="187"/>
      <c r="CR919" s="187"/>
      <c r="CS919" s="187"/>
      <c r="CT919" s="187"/>
      <c r="CU919" s="187"/>
      <c r="CV919" s="187"/>
      <c r="CW919" s="187"/>
      <c r="CX919" s="187"/>
      <c r="CY919" s="187"/>
      <c r="CZ919" s="187"/>
      <c r="DA919" s="187"/>
      <c r="DB919" s="187"/>
      <c r="DC919" s="187"/>
      <c r="DD919" s="187"/>
      <c r="DE919" s="187"/>
      <c r="DF919" s="187"/>
      <c r="DG919" s="187"/>
      <c r="DH919" s="187"/>
      <c r="DI919" s="187"/>
      <c r="DJ919" s="187"/>
      <c r="DK919" s="187"/>
      <c r="DL919" s="187"/>
      <c r="DM919" s="187"/>
      <c r="DN919" s="187"/>
      <c r="DO919" s="187"/>
      <c r="DP919" s="187"/>
      <c r="DQ919" s="187"/>
      <c r="DR919" s="187"/>
      <c r="DS919" s="187"/>
      <c r="DT919" s="187"/>
      <c r="DU919" s="187"/>
      <c r="DV919" s="187"/>
      <c r="DW919" s="187"/>
      <c r="DX919" s="187"/>
      <c r="DY919" s="187"/>
      <c r="DZ919" s="187"/>
      <c r="EA919" s="187"/>
      <c r="EB919" s="187"/>
      <c r="EC919" s="187"/>
      <c r="ED919" s="187"/>
      <c r="EE919" s="187"/>
      <c r="EF919" s="187"/>
      <c r="EG919" s="187"/>
      <c r="EH919" s="187"/>
      <c r="EI919" s="187"/>
      <c r="EJ919" s="187"/>
      <c r="EK919" s="187"/>
      <c r="EL919" s="187"/>
      <c r="EM919" s="187"/>
      <c r="EN919" s="187"/>
      <c r="EO919" s="187"/>
      <c r="EP919" s="187"/>
      <c r="EQ919" s="187"/>
      <c r="ER919" s="187"/>
      <c r="ES919" s="187"/>
      <c r="ET919" s="187"/>
      <c r="EU919" s="187"/>
      <c r="EV919" s="187"/>
      <c r="EW919" s="187"/>
      <c r="EX919" s="187"/>
      <c r="EY919" s="187"/>
      <c r="EZ919" s="187"/>
      <c r="FA919" s="187"/>
      <c r="FB919" s="187"/>
      <c r="FC919" s="187"/>
      <c r="FD919" s="187"/>
      <c r="FE919" s="187"/>
      <c r="FF919" s="187"/>
      <c r="FG919" s="187"/>
      <c r="FH919" s="187"/>
      <c r="FI919" s="187"/>
      <c r="FJ919" s="187"/>
      <c r="FK919" s="187"/>
      <c r="FL919" s="187"/>
      <c r="FM919" s="187"/>
      <c r="FN919" s="187"/>
      <c r="FO919" s="187"/>
      <c r="FP919" s="187"/>
      <c r="FQ919" s="187"/>
      <c r="FR919" s="187"/>
      <c r="FS919" s="187"/>
      <c r="FT919" s="187"/>
      <c r="FU919" s="187"/>
      <c r="FV919" s="187"/>
      <c r="FW919" s="187"/>
      <c r="FX919" s="187"/>
      <c r="FY919" s="187"/>
      <c r="FZ919" s="187"/>
      <c r="GA919" s="187"/>
      <c r="GB919" s="187"/>
      <c r="GC919" s="187"/>
      <c r="GD919" s="187"/>
      <c r="GE919" s="187"/>
      <c r="GF919" s="187"/>
      <c r="GG919" s="187"/>
      <c r="GH919" s="187"/>
      <c r="GI919" s="187"/>
      <c r="GJ919" s="187"/>
      <c r="GK919" s="187"/>
      <c r="GL919" s="187"/>
      <c r="GM919" s="187"/>
      <c r="GN919" s="187"/>
      <c r="GO919" s="187"/>
      <c r="GP919" s="187"/>
      <c r="GQ919" s="187"/>
      <c r="GR919" s="187"/>
      <c r="GS919" s="187"/>
      <c r="GT919" s="187"/>
      <c r="GU919" s="187"/>
      <c r="GV919" s="187"/>
      <c r="GW919" s="187"/>
      <c r="GX919" s="187"/>
      <c r="GY919" s="187"/>
      <c r="GZ919" s="187"/>
      <c r="HA919" s="187"/>
      <c r="HB919" s="187"/>
      <c r="HC919" s="187"/>
      <c r="HD919" s="187"/>
      <c r="HE919" s="187"/>
      <c r="HF919" s="187"/>
      <c r="HG919" s="187"/>
      <c r="HH919" s="187"/>
      <c r="HI919" s="187"/>
      <c r="HJ919" s="187"/>
      <c r="HK919" s="187"/>
      <c r="HL919" s="187"/>
      <c r="HM919" s="187"/>
      <c r="HN919" s="187"/>
      <c r="HO919" s="187"/>
      <c r="HP919" s="187"/>
      <c r="HQ919" s="187"/>
      <c r="HR919" s="187"/>
      <c r="HS919" s="187"/>
      <c r="HT919" s="187"/>
      <c r="HU919" s="187"/>
      <c r="HV919" s="187"/>
      <c r="HW919" s="187"/>
      <c r="HX919" s="187"/>
      <c r="HY919" s="187"/>
      <c r="HZ919" s="187"/>
      <c r="IA919" s="187"/>
      <c r="IB919" s="187"/>
    </row>
    <row r="920" spans="1:236" ht="13.15" customHeight="1">
      <c r="A920" s="412"/>
      <c r="C920" s="446"/>
      <c r="D920" s="193"/>
      <c r="E920" s="187"/>
      <c r="F920" s="187"/>
      <c r="G920" s="187"/>
      <c r="H920" s="187"/>
      <c r="I920" s="187"/>
      <c r="J920" s="187"/>
      <c r="K920" s="187"/>
      <c r="L920" s="187"/>
      <c r="M920" s="447"/>
      <c r="AA920" s="187"/>
      <c r="AB920" s="187"/>
      <c r="AC920" s="187"/>
      <c r="AD920" s="187"/>
      <c r="AE920" s="187"/>
      <c r="AF920" s="187"/>
      <c r="AG920" s="187"/>
      <c r="AH920" s="187"/>
      <c r="AI920" s="187"/>
      <c r="AJ920" s="187"/>
      <c r="AK920" s="187"/>
      <c r="AL920" s="187"/>
      <c r="AM920" s="187"/>
      <c r="AN920" s="187"/>
      <c r="AO920" s="187"/>
      <c r="AP920" s="187"/>
      <c r="AQ920" s="187"/>
      <c r="AR920" s="187"/>
      <c r="AS920" s="187"/>
      <c r="AT920" s="187"/>
      <c r="AU920" s="187"/>
      <c r="AV920" s="187"/>
      <c r="AW920" s="187"/>
      <c r="AX920" s="187"/>
      <c r="AY920" s="187"/>
      <c r="AZ920" s="187"/>
      <c r="BA920" s="187"/>
      <c r="BB920" s="187"/>
      <c r="BC920" s="187"/>
      <c r="BD920" s="187"/>
      <c r="BE920" s="187"/>
      <c r="BF920" s="187"/>
      <c r="BG920" s="187"/>
      <c r="BH920" s="187"/>
      <c r="BI920" s="187"/>
      <c r="BJ920" s="187"/>
      <c r="BK920" s="187"/>
      <c r="BL920" s="187"/>
      <c r="BM920" s="187"/>
      <c r="BN920" s="187"/>
      <c r="BO920" s="187"/>
      <c r="BP920" s="187"/>
      <c r="BQ920" s="187"/>
      <c r="BR920" s="187"/>
      <c r="BS920" s="187"/>
      <c r="BT920" s="187"/>
      <c r="BU920" s="187"/>
      <c r="BV920" s="187"/>
      <c r="BW920" s="187"/>
      <c r="BX920" s="187"/>
      <c r="BY920" s="187"/>
      <c r="BZ920" s="187"/>
      <c r="CA920" s="187"/>
      <c r="CB920" s="187"/>
      <c r="CC920" s="187"/>
      <c r="CD920" s="187"/>
      <c r="CE920" s="187"/>
      <c r="CF920" s="187"/>
      <c r="CG920" s="187"/>
      <c r="CH920" s="187"/>
      <c r="CI920" s="187"/>
      <c r="CJ920" s="187"/>
      <c r="CK920" s="187"/>
      <c r="CL920" s="187"/>
      <c r="CM920" s="187"/>
      <c r="CN920" s="187"/>
      <c r="CO920" s="187"/>
      <c r="CP920" s="187"/>
      <c r="CQ920" s="187"/>
      <c r="CR920" s="187"/>
      <c r="CS920" s="187"/>
      <c r="CT920" s="187"/>
      <c r="CU920" s="187"/>
      <c r="CV920" s="187"/>
      <c r="CW920" s="187"/>
      <c r="CX920" s="187"/>
      <c r="CY920" s="187"/>
      <c r="CZ920" s="187"/>
      <c r="DA920" s="187"/>
      <c r="DB920" s="187"/>
      <c r="DC920" s="187"/>
      <c r="DD920" s="187"/>
      <c r="DE920" s="187"/>
      <c r="DF920" s="187"/>
      <c r="DG920" s="187"/>
      <c r="DH920" s="187"/>
      <c r="DI920" s="187"/>
      <c r="DJ920" s="187"/>
      <c r="DK920" s="187"/>
      <c r="DL920" s="187"/>
      <c r="DM920" s="187"/>
      <c r="DN920" s="187"/>
      <c r="DO920" s="187"/>
      <c r="DP920" s="187"/>
      <c r="DQ920" s="187"/>
      <c r="DR920" s="187"/>
      <c r="DS920" s="187"/>
      <c r="DT920" s="187"/>
      <c r="DU920" s="187"/>
      <c r="DV920" s="187"/>
      <c r="DW920" s="187"/>
      <c r="DX920" s="187"/>
      <c r="DY920" s="187"/>
      <c r="DZ920" s="187"/>
      <c r="EA920" s="187"/>
      <c r="EB920" s="187"/>
      <c r="EC920" s="187"/>
      <c r="ED920" s="187"/>
      <c r="EE920" s="187"/>
      <c r="EF920" s="187"/>
      <c r="EG920" s="187"/>
      <c r="EH920" s="187"/>
      <c r="EI920" s="187"/>
      <c r="EJ920" s="187"/>
      <c r="EK920" s="187"/>
      <c r="EL920" s="187"/>
      <c r="EM920" s="187"/>
      <c r="EN920" s="187"/>
      <c r="EO920" s="187"/>
      <c r="EP920" s="187"/>
      <c r="EQ920" s="187"/>
      <c r="ER920" s="187"/>
      <c r="ES920" s="187"/>
      <c r="ET920" s="187"/>
      <c r="EU920" s="187"/>
      <c r="EV920" s="187"/>
      <c r="EW920" s="187"/>
      <c r="EX920" s="187"/>
      <c r="EY920" s="187"/>
      <c r="EZ920" s="187"/>
      <c r="FA920" s="187"/>
      <c r="FB920" s="187"/>
      <c r="FC920" s="187"/>
      <c r="FD920" s="187"/>
      <c r="FE920" s="187"/>
      <c r="FF920" s="187"/>
      <c r="FG920" s="187"/>
      <c r="FH920" s="187"/>
      <c r="FI920" s="187"/>
      <c r="FJ920" s="187"/>
      <c r="FK920" s="187"/>
      <c r="FL920" s="187"/>
      <c r="FM920" s="187"/>
      <c r="FN920" s="187"/>
      <c r="FO920" s="187"/>
      <c r="FP920" s="187"/>
      <c r="FQ920" s="187"/>
      <c r="FR920" s="187"/>
      <c r="FS920" s="187"/>
      <c r="FT920" s="187"/>
      <c r="FU920" s="187"/>
      <c r="FV920" s="187"/>
      <c r="FW920" s="187"/>
      <c r="FX920" s="187"/>
      <c r="FY920" s="187"/>
      <c r="FZ920" s="187"/>
      <c r="GA920" s="187"/>
      <c r="GB920" s="187"/>
      <c r="GC920" s="187"/>
      <c r="GD920" s="187"/>
      <c r="GE920" s="187"/>
      <c r="GF920" s="187"/>
      <c r="GG920" s="187"/>
      <c r="GH920" s="187"/>
      <c r="GI920" s="187"/>
      <c r="GJ920" s="187"/>
      <c r="GK920" s="187"/>
      <c r="GL920" s="187"/>
      <c r="GM920" s="187"/>
      <c r="GN920" s="187"/>
      <c r="GO920" s="187"/>
      <c r="GP920" s="187"/>
      <c r="GQ920" s="187"/>
      <c r="GR920" s="187"/>
      <c r="GS920" s="187"/>
      <c r="GT920" s="187"/>
      <c r="GU920" s="187"/>
      <c r="GV920" s="187"/>
      <c r="GW920" s="187"/>
      <c r="GX920" s="187"/>
      <c r="GY920" s="187"/>
      <c r="GZ920" s="187"/>
      <c r="HA920" s="187"/>
      <c r="HB920" s="187"/>
      <c r="HC920" s="187"/>
      <c r="HD920" s="187"/>
      <c r="HE920" s="187"/>
      <c r="HF920" s="187"/>
      <c r="HG920" s="187"/>
      <c r="HH920" s="187"/>
      <c r="HI920" s="187"/>
      <c r="HJ920" s="187"/>
      <c r="HK920" s="187"/>
      <c r="HL920" s="187"/>
      <c r="HM920" s="187"/>
      <c r="HN920" s="187"/>
      <c r="HO920" s="187"/>
      <c r="HP920" s="187"/>
      <c r="HQ920" s="187"/>
      <c r="HR920" s="187"/>
      <c r="HS920" s="187"/>
      <c r="HT920" s="187"/>
      <c r="HU920" s="187"/>
      <c r="HV920" s="187"/>
      <c r="HW920" s="187"/>
      <c r="HX920" s="187"/>
      <c r="HY920" s="187"/>
      <c r="HZ920" s="187"/>
      <c r="IA920" s="187"/>
      <c r="IB920" s="187"/>
    </row>
    <row r="921" spans="1:236" ht="13.15" customHeight="1">
      <c r="A921" s="412"/>
      <c r="C921" s="446"/>
      <c r="D921" s="193"/>
      <c r="E921" s="187"/>
      <c r="F921" s="187"/>
      <c r="G921" s="187"/>
      <c r="H921" s="187"/>
      <c r="I921" s="187"/>
      <c r="J921" s="187"/>
      <c r="K921" s="187"/>
      <c r="L921" s="187"/>
      <c r="M921" s="447"/>
      <c r="AA921" s="187"/>
      <c r="AB921" s="187"/>
      <c r="AC921" s="187"/>
      <c r="AD921" s="187"/>
      <c r="AE921" s="187"/>
      <c r="AF921" s="187"/>
      <c r="AG921" s="187"/>
      <c r="AH921" s="187"/>
      <c r="AI921" s="187"/>
      <c r="AJ921" s="187"/>
      <c r="AK921" s="187"/>
      <c r="AL921" s="187"/>
      <c r="AM921" s="187"/>
      <c r="AN921" s="187"/>
      <c r="AO921" s="187"/>
      <c r="AP921" s="187"/>
      <c r="AQ921" s="187"/>
      <c r="AR921" s="187"/>
      <c r="AS921" s="187"/>
      <c r="AT921" s="187"/>
      <c r="AU921" s="187"/>
      <c r="AV921" s="187"/>
      <c r="AW921" s="187"/>
      <c r="AX921" s="187"/>
      <c r="AY921" s="187"/>
      <c r="AZ921" s="187"/>
      <c r="BA921" s="187"/>
      <c r="BB921" s="187"/>
      <c r="BC921" s="187"/>
      <c r="BD921" s="187"/>
      <c r="BE921" s="187"/>
      <c r="BF921" s="187"/>
      <c r="BG921" s="187"/>
      <c r="BH921" s="187"/>
      <c r="BI921" s="187"/>
      <c r="BJ921" s="187"/>
      <c r="BK921" s="187"/>
      <c r="BL921" s="187"/>
      <c r="BM921" s="187"/>
      <c r="BN921" s="187"/>
      <c r="BO921" s="187"/>
      <c r="BP921" s="187"/>
      <c r="BQ921" s="187"/>
      <c r="BR921" s="187"/>
      <c r="BS921" s="187"/>
      <c r="BT921" s="187"/>
      <c r="BU921" s="187"/>
      <c r="BV921" s="187"/>
      <c r="BW921" s="187"/>
      <c r="BX921" s="187"/>
      <c r="BY921" s="187"/>
      <c r="BZ921" s="187"/>
      <c r="CA921" s="187"/>
      <c r="CB921" s="187"/>
      <c r="CC921" s="187"/>
      <c r="CD921" s="187"/>
      <c r="CE921" s="187"/>
      <c r="CF921" s="187"/>
      <c r="CG921" s="187"/>
      <c r="CH921" s="187"/>
      <c r="CI921" s="187"/>
      <c r="CJ921" s="187"/>
      <c r="CK921" s="187"/>
      <c r="CL921" s="187"/>
      <c r="CM921" s="187"/>
      <c r="CN921" s="187"/>
      <c r="CO921" s="187"/>
      <c r="CP921" s="187"/>
      <c r="CQ921" s="187"/>
      <c r="CR921" s="187"/>
      <c r="CS921" s="187"/>
      <c r="CT921" s="187"/>
      <c r="CU921" s="187"/>
      <c r="CV921" s="187"/>
      <c r="CW921" s="187"/>
      <c r="CX921" s="187"/>
      <c r="CY921" s="187"/>
      <c r="CZ921" s="187"/>
      <c r="DA921" s="187"/>
      <c r="DB921" s="187"/>
      <c r="DC921" s="187"/>
      <c r="DD921" s="187"/>
      <c r="DE921" s="187"/>
      <c r="DF921" s="187"/>
      <c r="DG921" s="187"/>
      <c r="DH921" s="187"/>
      <c r="DI921" s="187"/>
      <c r="DJ921" s="187"/>
      <c r="DK921" s="187"/>
      <c r="DL921" s="187"/>
      <c r="DM921" s="187"/>
      <c r="DN921" s="187"/>
      <c r="DO921" s="187"/>
      <c r="DP921" s="187"/>
      <c r="DQ921" s="187"/>
      <c r="DR921" s="187"/>
      <c r="DS921" s="187"/>
      <c r="DT921" s="187"/>
      <c r="DU921" s="187"/>
      <c r="DV921" s="187"/>
      <c r="DW921" s="187"/>
      <c r="DX921" s="187"/>
      <c r="DY921" s="187"/>
      <c r="DZ921" s="187"/>
      <c r="EA921" s="187"/>
      <c r="EB921" s="187"/>
      <c r="EC921" s="187"/>
      <c r="ED921" s="187"/>
      <c r="EE921" s="187"/>
      <c r="EF921" s="187"/>
      <c r="EG921" s="187"/>
      <c r="EH921" s="187"/>
      <c r="EI921" s="187"/>
      <c r="EJ921" s="187"/>
      <c r="EK921" s="187"/>
      <c r="EL921" s="187"/>
      <c r="EM921" s="187"/>
      <c r="EN921" s="187"/>
      <c r="EO921" s="187"/>
      <c r="EP921" s="187"/>
      <c r="EQ921" s="187"/>
      <c r="ER921" s="187"/>
      <c r="ES921" s="187"/>
      <c r="ET921" s="187"/>
      <c r="EU921" s="187"/>
      <c r="EV921" s="187"/>
      <c r="EW921" s="187"/>
      <c r="EX921" s="187"/>
      <c r="EY921" s="187"/>
      <c r="EZ921" s="187"/>
      <c r="FA921" s="187"/>
      <c r="FB921" s="187"/>
      <c r="FC921" s="187"/>
      <c r="FD921" s="187"/>
      <c r="FE921" s="187"/>
      <c r="FF921" s="187"/>
      <c r="FG921" s="187"/>
      <c r="FH921" s="187"/>
      <c r="FI921" s="187"/>
      <c r="FJ921" s="187"/>
      <c r="FK921" s="187"/>
      <c r="FL921" s="187"/>
      <c r="FM921" s="187"/>
      <c r="FN921" s="187"/>
      <c r="FO921" s="187"/>
      <c r="FP921" s="187"/>
      <c r="FQ921" s="187"/>
      <c r="FR921" s="187"/>
      <c r="FS921" s="187"/>
      <c r="FT921" s="187"/>
      <c r="FU921" s="187"/>
      <c r="FV921" s="187"/>
      <c r="FW921" s="187"/>
      <c r="FX921" s="187"/>
      <c r="FY921" s="187"/>
      <c r="FZ921" s="187"/>
      <c r="GA921" s="187"/>
      <c r="GB921" s="187"/>
      <c r="GC921" s="187"/>
      <c r="GD921" s="187"/>
      <c r="GE921" s="187"/>
      <c r="GF921" s="187"/>
      <c r="GG921" s="187"/>
      <c r="GH921" s="187"/>
      <c r="GI921" s="187"/>
      <c r="GJ921" s="187"/>
      <c r="GK921" s="187"/>
      <c r="GL921" s="187"/>
      <c r="GM921" s="187"/>
      <c r="GN921" s="187"/>
      <c r="GO921" s="187"/>
      <c r="GP921" s="187"/>
      <c r="GQ921" s="187"/>
      <c r="GR921" s="187"/>
      <c r="GS921" s="187"/>
      <c r="GT921" s="187"/>
      <c r="GU921" s="187"/>
      <c r="GV921" s="187"/>
      <c r="GW921" s="187"/>
      <c r="GX921" s="187"/>
      <c r="GY921" s="187"/>
      <c r="GZ921" s="187"/>
      <c r="HA921" s="187"/>
      <c r="HB921" s="187"/>
      <c r="HC921" s="187"/>
      <c r="HD921" s="187"/>
      <c r="HE921" s="187"/>
      <c r="HF921" s="187"/>
      <c r="HG921" s="187"/>
      <c r="HH921" s="187"/>
      <c r="HI921" s="187"/>
      <c r="HJ921" s="187"/>
      <c r="HK921" s="187"/>
      <c r="HL921" s="187"/>
      <c r="HM921" s="187"/>
      <c r="HN921" s="187"/>
      <c r="HO921" s="187"/>
      <c r="HP921" s="187"/>
      <c r="HQ921" s="187"/>
      <c r="HR921" s="187"/>
      <c r="HS921" s="187"/>
      <c r="HT921" s="187"/>
      <c r="HU921" s="187"/>
      <c r="HV921" s="187"/>
      <c r="HW921" s="187"/>
      <c r="HX921" s="187"/>
      <c r="HY921" s="187"/>
      <c r="HZ921" s="187"/>
      <c r="IA921" s="187"/>
      <c r="IB921" s="187"/>
    </row>
    <row r="922" spans="1:236" ht="13.15" customHeight="1">
      <c r="A922" s="412"/>
      <c r="C922" s="446"/>
      <c r="D922" s="193"/>
      <c r="E922" s="187"/>
      <c r="F922" s="187"/>
      <c r="G922" s="187"/>
      <c r="H922" s="187"/>
      <c r="I922" s="187"/>
      <c r="J922" s="187"/>
      <c r="K922" s="187"/>
      <c r="L922" s="187"/>
      <c r="M922" s="447"/>
      <c r="AA922" s="187"/>
      <c r="AB922" s="187"/>
      <c r="AC922" s="187"/>
      <c r="AD922" s="187"/>
      <c r="AE922" s="187"/>
      <c r="AF922" s="187"/>
      <c r="AG922" s="187"/>
      <c r="AH922" s="187"/>
      <c r="AI922" s="187"/>
      <c r="AJ922" s="187"/>
      <c r="AK922" s="187"/>
      <c r="AL922" s="187"/>
      <c r="AM922" s="187"/>
      <c r="AN922" s="187"/>
      <c r="AO922" s="187"/>
      <c r="AP922" s="187"/>
      <c r="AQ922" s="187"/>
      <c r="AR922" s="187"/>
      <c r="AS922" s="187"/>
      <c r="AT922" s="187"/>
      <c r="AU922" s="187"/>
      <c r="AV922" s="187"/>
      <c r="AW922" s="187"/>
      <c r="AX922" s="187"/>
      <c r="AY922" s="187"/>
      <c r="AZ922" s="187"/>
      <c r="BA922" s="187"/>
      <c r="BB922" s="187"/>
      <c r="BC922" s="187"/>
      <c r="BD922" s="187"/>
      <c r="BE922" s="187"/>
      <c r="BF922" s="187"/>
      <c r="BG922" s="187"/>
      <c r="BH922" s="187"/>
      <c r="BI922" s="187"/>
      <c r="BJ922" s="187"/>
      <c r="BK922" s="187"/>
      <c r="BL922" s="187"/>
      <c r="BM922" s="187"/>
      <c r="BN922" s="187"/>
      <c r="BO922" s="187"/>
      <c r="BP922" s="187"/>
      <c r="BQ922" s="187"/>
      <c r="BR922" s="187"/>
      <c r="BS922" s="187"/>
      <c r="BT922" s="187"/>
      <c r="BU922" s="187"/>
      <c r="BV922" s="187"/>
      <c r="BW922" s="187"/>
      <c r="BX922" s="187"/>
      <c r="BY922" s="187"/>
      <c r="BZ922" s="187"/>
      <c r="CA922" s="187"/>
      <c r="CB922" s="187"/>
      <c r="CC922" s="187"/>
      <c r="CD922" s="187"/>
      <c r="CE922" s="187"/>
      <c r="CF922" s="187"/>
      <c r="CG922" s="187"/>
      <c r="CH922" s="187"/>
      <c r="CI922" s="187"/>
      <c r="CJ922" s="187"/>
      <c r="CK922" s="187"/>
      <c r="CL922" s="187"/>
      <c r="CM922" s="187"/>
      <c r="CN922" s="187"/>
      <c r="CO922" s="187"/>
      <c r="CP922" s="187"/>
      <c r="CQ922" s="187"/>
      <c r="CR922" s="187"/>
      <c r="CS922" s="187"/>
      <c r="CT922" s="187"/>
      <c r="CU922" s="187"/>
      <c r="CV922" s="187"/>
      <c r="CW922" s="187"/>
      <c r="CX922" s="187"/>
      <c r="CY922" s="187"/>
      <c r="CZ922" s="187"/>
      <c r="DA922" s="187"/>
      <c r="DB922" s="187"/>
      <c r="DC922" s="187"/>
      <c r="DD922" s="187"/>
      <c r="DE922" s="187"/>
      <c r="DF922" s="187"/>
      <c r="DG922" s="187"/>
      <c r="DH922" s="187"/>
      <c r="DI922" s="187"/>
      <c r="DJ922" s="187"/>
      <c r="DK922" s="187"/>
      <c r="DL922" s="187"/>
      <c r="DM922" s="187"/>
      <c r="DN922" s="187"/>
      <c r="DO922" s="187"/>
      <c r="DP922" s="187"/>
      <c r="DQ922" s="187"/>
      <c r="DR922" s="187"/>
      <c r="DS922" s="187"/>
      <c r="DT922" s="187"/>
      <c r="DU922" s="187"/>
      <c r="DV922" s="187"/>
      <c r="DW922" s="187"/>
      <c r="DX922" s="187"/>
      <c r="DY922" s="187"/>
      <c r="DZ922" s="187"/>
      <c r="EA922" s="187"/>
      <c r="EB922" s="187"/>
      <c r="EC922" s="187"/>
      <c r="ED922" s="187"/>
      <c r="EE922" s="187"/>
      <c r="EF922" s="187"/>
      <c r="EG922" s="187"/>
      <c r="EH922" s="187"/>
      <c r="EI922" s="187"/>
      <c r="EJ922" s="187"/>
      <c r="EK922" s="187"/>
      <c r="EL922" s="187"/>
      <c r="EM922" s="187"/>
      <c r="EN922" s="187"/>
      <c r="EO922" s="187"/>
      <c r="EP922" s="187"/>
      <c r="EQ922" s="187"/>
      <c r="ER922" s="187"/>
      <c r="ES922" s="187"/>
      <c r="ET922" s="187"/>
      <c r="EU922" s="187"/>
      <c r="EV922" s="187"/>
      <c r="EW922" s="187"/>
      <c r="EX922" s="187"/>
      <c r="EY922" s="187"/>
      <c r="EZ922" s="187"/>
      <c r="FA922" s="187"/>
      <c r="FB922" s="187"/>
      <c r="FC922" s="187"/>
      <c r="FD922" s="187"/>
      <c r="FE922" s="187"/>
      <c r="FF922" s="187"/>
      <c r="FG922" s="187"/>
      <c r="FH922" s="187"/>
      <c r="FI922" s="187"/>
      <c r="FJ922" s="187"/>
      <c r="FK922" s="187"/>
      <c r="FL922" s="187"/>
      <c r="FM922" s="187"/>
      <c r="FN922" s="187"/>
      <c r="FO922" s="187"/>
      <c r="FP922" s="187"/>
      <c r="FQ922" s="187"/>
      <c r="FR922" s="187"/>
      <c r="FS922" s="187"/>
      <c r="FT922" s="187"/>
      <c r="FU922" s="187"/>
      <c r="FV922" s="187"/>
      <c r="FW922" s="187"/>
      <c r="FX922" s="187"/>
      <c r="FY922" s="187"/>
      <c r="FZ922" s="187"/>
      <c r="GA922" s="187"/>
      <c r="GB922" s="187"/>
      <c r="GC922" s="187"/>
      <c r="GD922" s="187"/>
      <c r="GE922" s="187"/>
      <c r="GF922" s="187"/>
      <c r="GG922" s="187"/>
      <c r="GH922" s="187"/>
      <c r="GI922" s="187"/>
      <c r="GJ922" s="187"/>
      <c r="GK922" s="187"/>
      <c r="GL922" s="187"/>
      <c r="GM922" s="187"/>
      <c r="GN922" s="187"/>
      <c r="GO922" s="187"/>
      <c r="GP922" s="187"/>
      <c r="GQ922" s="187"/>
      <c r="GR922" s="187"/>
      <c r="GS922" s="187"/>
      <c r="GT922" s="187"/>
      <c r="GU922" s="187"/>
      <c r="GV922" s="187"/>
      <c r="GW922" s="187"/>
      <c r="GX922" s="187"/>
      <c r="GY922" s="187"/>
      <c r="GZ922" s="187"/>
      <c r="HA922" s="187"/>
      <c r="HB922" s="187"/>
      <c r="HC922" s="187"/>
      <c r="HD922" s="187"/>
      <c r="HE922" s="187"/>
      <c r="HF922" s="187"/>
      <c r="HG922" s="187"/>
      <c r="HH922" s="187"/>
      <c r="HI922" s="187"/>
      <c r="HJ922" s="187"/>
      <c r="HK922" s="187"/>
      <c r="HL922" s="187"/>
      <c r="HM922" s="187"/>
      <c r="HN922" s="187"/>
      <c r="HO922" s="187"/>
      <c r="HP922" s="187"/>
      <c r="HQ922" s="187"/>
      <c r="HR922" s="187"/>
      <c r="HS922" s="187"/>
      <c r="HT922" s="187"/>
      <c r="HU922" s="187"/>
      <c r="HV922" s="187"/>
      <c r="HW922" s="187"/>
      <c r="HX922" s="187"/>
      <c r="HY922" s="187"/>
      <c r="HZ922" s="187"/>
      <c r="IA922" s="187"/>
      <c r="IB922" s="187"/>
    </row>
    <row r="923" spans="1:236" ht="13.15" customHeight="1">
      <c r="A923" s="412"/>
      <c r="C923" s="446"/>
      <c r="D923" s="193"/>
      <c r="E923" s="187"/>
      <c r="F923" s="187"/>
      <c r="G923" s="187"/>
      <c r="H923" s="187"/>
      <c r="I923" s="187"/>
      <c r="J923" s="187"/>
      <c r="K923" s="187"/>
      <c r="L923" s="187"/>
      <c r="M923" s="447"/>
      <c r="AA923" s="187"/>
      <c r="AB923" s="187"/>
      <c r="AC923" s="187"/>
      <c r="AD923" s="187"/>
      <c r="AE923" s="187"/>
      <c r="AF923" s="187"/>
      <c r="AG923" s="187"/>
      <c r="AH923" s="187"/>
      <c r="AI923" s="187"/>
      <c r="AJ923" s="187"/>
      <c r="AK923" s="187"/>
      <c r="AL923" s="187"/>
      <c r="AM923" s="187"/>
      <c r="AN923" s="187"/>
      <c r="AO923" s="187"/>
      <c r="AP923" s="187"/>
      <c r="AQ923" s="187"/>
      <c r="AR923" s="187"/>
      <c r="AS923" s="187"/>
      <c r="AT923" s="187"/>
      <c r="AU923" s="187"/>
      <c r="AV923" s="187"/>
      <c r="AW923" s="187"/>
      <c r="AX923" s="187"/>
      <c r="AY923" s="187"/>
      <c r="AZ923" s="187"/>
      <c r="BA923" s="187"/>
      <c r="BB923" s="187"/>
      <c r="BC923" s="187"/>
      <c r="BD923" s="187"/>
      <c r="BE923" s="187"/>
      <c r="BF923" s="187"/>
      <c r="BG923" s="187"/>
      <c r="BH923" s="187"/>
      <c r="BI923" s="187"/>
      <c r="BJ923" s="187"/>
      <c r="BK923" s="187"/>
      <c r="BL923" s="187"/>
      <c r="BM923" s="187"/>
      <c r="BN923" s="187"/>
      <c r="BO923" s="187"/>
      <c r="BP923" s="187"/>
      <c r="BQ923" s="187"/>
      <c r="BR923" s="187"/>
      <c r="BS923" s="187"/>
      <c r="BT923" s="187"/>
      <c r="BU923" s="187"/>
      <c r="BV923" s="187"/>
      <c r="BW923" s="187"/>
      <c r="BX923" s="187"/>
      <c r="BY923" s="187"/>
      <c r="BZ923" s="187"/>
      <c r="CA923" s="187"/>
      <c r="CB923" s="187"/>
      <c r="CC923" s="187"/>
      <c r="CD923" s="187"/>
      <c r="CE923" s="187"/>
      <c r="CF923" s="187"/>
      <c r="CG923" s="187"/>
      <c r="CH923" s="187"/>
      <c r="CI923" s="187"/>
      <c r="CJ923" s="187"/>
      <c r="CK923" s="187"/>
      <c r="CL923" s="187"/>
      <c r="CM923" s="187"/>
      <c r="CN923" s="187"/>
      <c r="CO923" s="187"/>
      <c r="CP923" s="187"/>
      <c r="CQ923" s="187"/>
      <c r="CR923" s="187"/>
      <c r="CS923" s="187"/>
      <c r="CT923" s="187"/>
      <c r="CU923" s="187"/>
      <c r="CV923" s="187"/>
      <c r="CW923" s="187"/>
      <c r="CX923" s="187"/>
      <c r="CY923" s="187"/>
      <c r="CZ923" s="187"/>
      <c r="DA923" s="187"/>
      <c r="DB923" s="187"/>
      <c r="DC923" s="187"/>
      <c r="DD923" s="187"/>
      <c r="DE923" s="187"/>
      <c r="DF923" s="187"/>
      <c r="DG923" s="187"/>
      <c r="DH923" s="187"/>
      <c r="DI923" s="187"/>
      <c r="DJ923" s="187"/>
      <c r="DK923" s="187"/>
      <c r="DL923" s="187"/>
      <c r="DM923" s="187"/>
      <c r="DN923" s="187"/>
      <c r="DO923" s="187"/>
      <c r="DP923" s="187"/>
      <c r="DQ923" s="187"/>
      <c r="DR923" s="187"/>
      <c r="DS923" s="187"/>
      <c r="DT923" s="187"/>
      <c r="DU923" s="187"/>
      <c r="DV923" s="187"/>
      <c r="DW923" s="187"/>
      <c r="DX923" s="187"/>
      <c r="DY923" s="187"/>
      <c r="DZ923" s="187"/>
      <c r="EA923" s="187"/>
      <c r="EB923" s="187"/>
      <c r="EC923" s="187"/>
      <c r="ED923" s="187"/>
      <c r="EE923" s="187"/>
      <c r="EF923" s="187"/>
      <c r="EG923" s="187"/>
      <c r="EH923" s="187"/>
      <c r="EI923" s="187"/>
      <c r="EJ923" s="187"/>
      <c r="EK923" s="187"/>
      <c r="EL923" s="187"/>
      <c r="EM923" s="187"/>
      <c r="EN923" s="187"/>
      <c r="EO923" s="187"/>
      <c r="EP923" s="187"/>
      <c r="EQ923" s="187"/>
      <c r="ER923" s="187"/>
      <c r="ES923" s="187"/>
      <c r="ET923" s="187"/>
      <c r="EU923" s="187"/>
      <c r="EV923" s="187"/>
      <c r="EW923" s="187"/>
      <c r="EX923" s="187"/>
      <c r="EY923" s="187"/>
      <c r="EZ923" s="187"/>
      <c r="FA923" s="187"/>
      <c r="FB923" s="187"/>
      <c r="FC923" s="187"/>
      <c r="FD923" s="187"/>
      <c r="FE923" s="187"/>
      <c r="FF923" s="187"/>
      <c r="FG923" s="187"/>
      <c r="FH923" s="187"/>
      <c r="FI923" s="187"/>
      <c r="FJ923" s="187"/>
      <c r="FK923" s="187"/>
      <c r="FL923" s="187"/>
      <c r="FM923" s="187"/>
      <c r="FN923" s="187"/>
      <c r="FO923" s="187"/>
      <c r="FP923" s="187"/>
      <c r="FQ923" s="187"/>
      <c r="FR923" s="187"/>
      <c r="FS923" s="187"/>
      <c r="FT923" s="187"/>
      <c r="FU923" s="187"/>
      <c r="FV923" s="187"/>
      <c r="FW923" s="187"/>
      <c r="FX923" s="187"/>
      <c r="FY923" s="187"/>
      <c r="FZ923" s="187"/>
      <c r="GA923" s="187"/>
      <c r="GB923" s="187"/>
      <c r="GC923" s="187"/>
      <c r="GD923" s="187"/>
      <c r="GE923" s="187"/>
      <c r="GF923" s="187"/>
      <c r="GG923" s="187"/>
      <c r="GH923" s="187"/>
      <c r="GI923" s="187"/>
      <c r="GJ923" s="187"/>
      <c r="GK923" s="187"/>
      <c r="GL923" s="187"/>
      <c r="GM923" s="187"/>
      <c r="GN923" s="187"/>
      <c r="GO923" s="187"/>
      <c r="GP923" s="187"/>
      <c r="GQ923" s="187"/>
      <c r="GR923" s="187"/>
      <c r="GS923" s="187"/>
      <c r="GT923" s="187"/>
      <c r="GU923" s="187"/>
      <c r="GV923" s="187"/>
      <c r="GW923" s="187"/>
      <c r="GX923" s="187"/>
      <c r="GY923" s="187"/>
      <c r="GZ923" s="187"/>
      <c r="HA923" s="187"/>
      <c r="HB923" s="187"/>
      <c r="HC923" s="187"/>
      <c r="HD923" s="187"/>
      <c r="HE923" s="187"/>
      <c r="HF923" s="187"/>
      <c r="HG923" s="187"/>
      <c r="HH923" s="187"/>
      <c r="HI923" s="187"/>
      <c r="HJ923" s="187"/>
      <c r="HK923" s="187"/>
      <c r="HL923" s="187"/>
      <c r="HM923" s="187"/>
      <c r="HN923" s="187"/>
      <c r="HO923" s="187"/>
      <c r="HP923" s="187"/>
      <c r="HQ923" s="187"/>
      <c r="HR923" s="187"/>
      <c r="HS923" s="187"/>
      <c r="HT923" s="187"/>
      <c r="HU923" s="187"/>
      <c r="HV923" s="187"/>
      <c r="HW923" s="187"/>
      <c r="HX923" s="187"/>
      <c r="HY923" s="187"/>
      <c r="HZ923" s="187"/>
      <c r="IA923" s="187"/>
      <c r="IB923" s="187"/>
    </row>
    <row r="924" spans="1:236" ht="13.15" customHeight="1">
      <c r="A924" s="412"/>
      <c r="C924" s="446"/>
      <c r="D924" s="193"/>
      <c r="E924" s="187"/>
      <c r="F924" s="187"/>
      <c r="G924" s="187"/>
      <c r="H924" s="187"/>
      <c r="I924" s="187"/>
      <c r="J924" s="187"/>
      <c r="K924" s="187"/>
      <c r="L924" s="187"/>
      <c r="M924" s="447"/>
      <c r="AA924" s="187"/>
      <c r="AB924" s="187"/>
      <c r="AC924" s="187"/>
      <c r="AD924" s="187"/>
      <c r="AE924" s="187"/>
      <c r="AF924" s="187"/>
      <c r="AG924" s="187"/>
      <c r="AH924" s="187"/>
      <c r="AI924" s="187"/>
      <c r="AJ924" s="187"/>
      <c r="AK924" s="187"/>
      <c r="AL924" s="187"/>
      <c r="AM924" s="187"/>
      <c r="AN924" s="187"/>
      <c r="AO924" s="187"/>
      <c r="AP924" s="187"/>
      <c r="AQ924" s="187"/>
      <c r="AR924" s="187"/>
      <c r="AS924" s="187"/>
      <c r="AT924" s="187"/>
      <c r="AU924" s="187"/>
      <c r="AV924" s="187"/>
      <c r="AW924" s="187"/>
      <c r="AX924" s="187"/>
      <c r="AY924" s="187"/>
      <c r="AZ924" s="187"/>
      <c r="BA924" s="187"/>
      <c r="BB924" s="187"/>
      <c r="BC924" s="187"/>
      <c r="BD924" s="187"/>
      <c r="BE924" s="187"/>
      <c r="BF924" s="187"/>
      <c r="BG924" s="187"/>
      <c r="BH924" s="187"/>
      <c r="BI924" s="187"/>
      <c r="BJ924" s="187"/>
      <c r="BK924" s="187"/>
      <c r="BL924" s="187"/>
      <c r="BM924" s="187"/>
      <c r="BN924" s="187"/>
      <c r="BO924" s="187"/>
      <c r="BP924" s="187"/>
      <c r="BQ924" s="187"/>
      <c r="BR924" s="187"/>
      <c r="BS924" s="187"/>
      <c r="BT924" s="187"/>
      <c r="BU924" s="187"/>
      <c r="BV924" s="187"/>
      <c r="BW924" s="187"/>
      <c r="BX924" s="187"/>
      <c r="BY924" s="187"/>
      <c r="BZ924" s="187"/>
      <c r="CA924" s="187"/>
      <c r="CB924" s="187"/>
      <c r="CC924" s="187"/>
      <c r="CD924" s="187"/>
      <c r="CE924" s="187"/>
      <c r="CF924" s="187"/>
      <c r="CG924" s="187"/>
      <c r="CH924" s="187"/>
      <c r="CI924" s="187"/>
      <c r="CJ924" s="187"/>
      <c r="CK924" s="187"/>
      <c r="CL924" s="187"/>
      <c r="CM924" s="187"/>
      <c r="CN924" s="187"/>
      <c r="CO924" s="187"/>
      <c r="CP924" s="187"/>
      <c r="CQ924" s="187"/>
      <c r="CR924" s="187"/>
      <c r="CS924" s="187"/>
      <c r="CT924" s="187"/>
      <c r="CU924" s="187"/>
      <c r="CV924" s="187"/>
      <c r="CW924" s="187"/>
      <c r="CX924" s="187"/>
      <c r="CY924" s="187"/>
      <c r="CZ924" s="187"/>
      <c r="DA924" s="187"/>
      <c r="DB924" s="187"/>
      <c r="DC924" s="187"/>
      <c r="DD924" s="187"/>
      <c r="DE924" s="187"/>
      <c r="DF924" s="187"/>
      <c r="DG924" s="187"/>
      <c r="DH924" s="187"/>
      <c r="DI924" s="187"/>
      <c r="DJ924" s="187"/>
      <c r="DK924" s="187"/>
      <c r="DL924" s="187"/>
      <c r="DM924" s="187"/>
      <c r="DN924" s="187"/>
      <c r="DO924" s="187"/>
      <c r="DP924" s="187"/>
      <c r="DQ924" s="187"/>
      <c r="DR924" s="187"/>
      <c r="DS924" s="187"/>
      <c r="DT924" s="187"/>
      <c r="DU924" s="187"/>
      <c r="DV924" s="187"/>
      <c r="DW924" s="187"/>
      <c r="DX924" s="187"/>
      <c r="DY924" s="187"/>
      <c r="DZ924" s="187"/>
      <c r="EA924" s="187"/>
      <c r="EB924" s="187"/>
      <c r="EC924" s="187"/>
      <c r="ED924" s="187"/>
      <c r="EE924" s="187"/>
      <c r="EF924" s="187"/>
      <c r="EG924" s="187"/>
      <c r="EH924" s="187"/>
      <c r="EI924" s="187"/>
      <c r="EJ924" s="187"/>
      <c r="EK924" s="187"/>
      <c r="EL924" s="187"/>
      <c r="EM924" s="187"/>
      <c r="EN924" s="187"/>
      <c r="EO924" s="187"/>
      <c r="EP924" s="187"/>
      <c r="EQ924" s="187"/>
      <c r="ER924" s="187"/>
      <c r="ES924" s="187"/>
      <c r="ET924" s="187"/>
      <c r="EU924" s="187"/>
      <c r="EV924" s="187"/>
      <c r="EW924" s="187"/>
      <c r="EX924" s="187"/>
      <c r="EY924" s="187"/>
      <c r="EZ924" s="187"/>
      <c r="FA924" s="187"/>
      <c r="FB924" s="187"/>
      <c r="FC924" s="187"/>
      <c r="FD924" s="187"/>
      <c r="FE924" s="187"/>
      <c r="FF924" s="187"/>
      <c r="FG924" s="187"/>
      <c r="FH924" s="187"/>
      <c r="FI924" s="187"/>
      <c r="FJ924" s="187"/>
      <c r="FK924" s="187"/>
      <c r="FL924" s="187"/>
      <c r="FM924" s="187"/>
      <c r="FN924" s="187"/>
      <c r="FO924" s="187"/>
      <c r="FP924" s="187"/>
      <c r="FQ924" s="187"/>
      <c r="FR924" s="187"/>
      <c r="FS924" s="187"/>
      <c r="FT924" s="187"/>
      <c r="FU924" s="187"/>
      <c r="FV924" s="187"/>
      <c r="FW924" s="187"/>
      <c r="FX924" s="187"/>
      <c r="FY924" s="187"/>
      <c r="FZ924" s="187"/>
      <c r="GA924" s="187"/>
      <c r="GB924" s="187"/>
      <c r="GC924" s="187"/>
      <c r="GD924" s="187"/>
      <c r="GE924" s="187"/>
      <c r="GF924" s="187"/>
      <c r="GG924" s="187"/>
      <c r="GH924" s="187"/>
      <c r="GI924" s="187"/>
      <c r="GJ924" s="187"/>
      <c r="GK924" s="187"/>
      <c r="GL924" s="187"/>
      <c r="GM924" s="187"/>
      <c r="GN924" s="187"/>
      <c r="GO924" s="187"/>
      <c r="GP924" s="187"/>
      <c r="GQ924" s="187"/>
      <c r="GR924" s="187"/>
      <c r="GS924" s="187"/>
      <c r="GT924" s="187"/>
      <c r="GU924" s="187"/>
      <c r="GV924" s="187"/>
      <c r="GW924" s="187"/>
      <c r="GX924" s="187"/>
      <c r="GY924" s="187"/>
      <c r="GZ924" s="187"/>
      <c r="HA924" s="187"/>
      <c r="HB924" s="187"/>
      <c r="HC924" s="187"/>
      <c r="HD924" s="187"/>
      <c r="HE924" s="187"/>
      <c r="HF924" s="187"/>
      <c r="HG924" s="187"/>
      <c r="HH924" s="187"/>
      <c r="HI924" s="187"/>
      <c r="HJ924" s="187"/>
      <c r="HK924" s="187"/>
      <c r="HL924" s="187"/>
      <c r="HM924" s="187"/>
      <c r="HN924" s="187"/>
      <c r="HO924" s="187"/>
      <c r="HP924" s="187"/>
      <c r="HQ924" s="187"/>
      <c r="HR924" s="187"/>
      <c r="HS924" s="187"/>
      <c r="HT924" s="187"/>
      <c r="HU924" s="187"/>
      <c r="HV924" s="187"/>
      <c r="HW924" s="187"/>
      <c r="HX924" s="187"/>
      <c r="HY924" s="187"/>
      <c r="HZ924" s="187"/>
      <c r="IA924" s="187"/>
      <c r="IB924" s="187"/>
    </row>
    <row r="925" spans="1:236" ht="13.15" customHeight="1">
      <c r="A925" s="412"/>
      <c r="C925" s="446"/>
      <c r="D925" s="193"/>
      <c r="E925" s="187"/>
      <c r="F925" s="187"/>
      <c r="G925" s="187"/>
      <c r="H925" s="187"/>
      <c r="I925" s="187"/>
      <c r="J925" s="187"/>
      <c r="K925" s="187"/>
      <c r="L925" s="187"/>
      <c r="M925" s="447"/>
      <c r="AA925" s="187"/>
      <c r="AB925" s="187"/>
      <c r="AC925" s="187"/>
      <c r="AD925" s="187"/>
      <c r="AE925" s="187"/>
      <c r="AF925" s="187"/>
      <c r="AG925" s="187"/>
      <c r="AH925" s="187"/>
      <c r="AI925" s="187"/>
      <c r="AJ925" s="187"/>
      <c r="AK925" s="187"/>
      <c r="AL925" s="187"/>
      <c r="AM925" s="187"/>
      <c r="AN925" s="187"/>
      <c r="AO925" s="187"/>
      <c r="AP925" s="187"/>
      <c r="AQ925" s="187"/>
      <c r="AR925" s="187"/>
      <c r="AS925" s="187"/>
      <c r="AT925" s="187"/>
      <c r="AU925" s="187"/>
      <c r="AV925" s="187"/>
      <c r="AW925" s="187"/>
      <c r="AX925" s="187"/>
      <c r="AY925" s="187"/>
      <c r="AZ925" s="187"/>
      <c r="BA925" s="187"/>
      <c r="BB925" s="187"/>
      <c r="BC925" s="187"/>
      <c r="BD925" s="187"/>
      <c r="BE925" s="187"/>
      <c r="BF925" s="187"/>
      <c r="BG925" s="187"/>
      <c r="BH925" s="187"/>
      <c r="BI925" s="187"/>
      <c r="BJ925" s="187"/>
      <c r="BK925" s="187"/>
      <c r="BL925" s="187"/>
      <c r="BM925" s="187"/>
      <c r="BN925" s="187"/>
      <c r="BO925" s="187"/>
      <c r="BP925" s="187"/>
      <c r="BQ925" s="187"/>
      <c r="BR925" s="187"/>
      <c r="BS925" s="187"/>
      <c r="BT925" s="187"/>
      <c r="BU925" s="187"/>
      <c r="BV925" s="187"/>
      <c r="BW925" s="187"/>
      <c r="BX925" s="187"/>
      <c r="BY925" s="187"/>
      <c r="BZ925" s="187"/>
      <c r="CA925" s="187"/>
      <c r="CB925" s="187"/>
      <c r="CC925" s="187"/>
      <c r="CD925" s="187"/>
      <c r="CE925" s="187"/>
      <c r="CF925" s="187"/>
      <c r="CG925" s="187"/>
      <c r="CH925" s="187"/>
      <c r="CI925" s="187"/>
      <c r="CJ925" s="187"/>
      <c r="CK925" s="187"/>
      <c r="CL925" s="187"/>
      <c r="CM925" s="187"/>
      <c r="CN925" s="187"/>
      <c r="CO925" s="187"/>
      <c r="CP925" s="187"/>
      <c r="CQ925" s="187"/>
      <c r="CR925" s="187"/>
      <c r="CS925" s="187"/>
      <c r="CT925" s="187"/>
      <c r="CU925" s="187"/>
      <c r="CV925" s="187"/>
      <c r="CW925" s="187"/>
      <c r="CX925" s="187"/>
      <c r="CY925" s="187"/>
      <c r="CZ925" s="187"/>
      <c r="DA925" s="187"/>
      <c r="DB925" s="187"/>
      <c r="DC925" s="187"/>
      <c r="DD925" s="187"/>
      <c r="DE925" s="187"/>
      <c r="DF925" s="187"/>
      <c r="DG925" s="187"/>
      <c r="DH925" s="187"/>
      <c r="DI925" s="187"/>
      <c r="DJ925" s="187"/>
      <c r="DK925" s="187"/>
      <c r="DL925" s="187"/>
      <c r="DM925" s="187"/>
      <c r="DN925" s="187"/>
      <c r="DO925" s="187"/>
      <c r="DP925" s="187"/>
      <c r="DQ925" s="187"/>
      <c r="DR925" s="187"/>
      <c r="DS925" s="187"/>
      <c r="DT925" s="187"/>
      <c r="DU925" s="187"/>
      <c r="DV925" s="187"/>
      <c r="DW925" s="187"/>
      <c r="DX925" s="187"/>
      <c r="DY925" s="187"/>
      <c r="DZ925" s="187"/>
      <c r="EA925" s="187"/>
      <c r="EB925" s="187"/>
      <c r="EC925" s="187"/>
      <c r="ED925" s="187"/>
      <c r="EE925" s="187"/>
      <c r="EF925" s="187"/>
      <c r="EG925" s="187"/>
      <c r="EH925" s="187"/>
      <c r="EI925" s="187"/>
      <c r="EJ925" s="187"/>
      <c r="EK925" s="187"/>
      <c r="EL925" s="187"/>
      <c r="EM925" s="187"/>
      <c r="EN925" s="187"/>
      <c r="EO925" s="187"/>
      <c r="EP925" s="187"/>
      <c r="EQ925" s="187"/>
      <c r="ER925" s="187"/>
      <c r="ES925" s="187"/>
      <c r="ET925" s="187"/>
      <c r="EU925" s="187"/>
      <c r="EV925" s="187"/>
      <c r="EW925" s="187"/>
      <c r="EX925" s="187"/>
      <c r="EY925" s="187"/>
      <c r="EZ925" s="187"/>
      <c r="FA925" s="187"/>
      <c r="FB925" s="187"/>
      <c r="FC925" s="187"/>
      <c r="FD925" s="187"/>
      <c r="FE925" s="187"/>
      <c r="FF925" s="187"/>
      <c r="FG925" s="187"/>
      <c r="FH925" s="187"/>
      <c r="FI925" s="187"/>
      <c r="FJ925" s="187"/>
      <c r="FK925" s="187"/>
      <c r="FL925" s="187"/>
      <c r="FM925" s="187"/>
      <c r="FN925" s="187"/>
      <c r="FO925" s="187"/>
      <c r="FP925" s="187"/>
      <c r="FQ925" s="187"/>
      <c r="FR925" s="187"/>
      <c r="FS925" s="187"/>
      <c r="FT925" s="187"/>
      <c r="FU925" s="187"/>
      <c r="FV925" s="187"/>
      <c r="FW925" s="187"/>
      <c r="FX925" s="187"/>
      <c r="FY925" s="187"/>
      <c r="FZ925" s="187"/>
      <c r="GA925" s="187"/>
      <c r="GB925" s="187"/>
      <c r="GC925" s="187"/>
      <c r="GD925" s="187"/>
      <c r="GE925" s="187"/>
      <c r="GF925" s="187"/>
      <c r="GG925" s="187"/>
      <c r="GH925" s="187"/>
      <c r="GI925" s="187"/>
      <c r="GJ925" s="187"/>
      <c r="GK925" s="187"/>
      <c r="GL925" s="187"/>
      <c r="GM925" s="187"/>
      <c r="GN925" s="187"/>
      <c r="GO925" s="187"/>
      <c r="GP925" s="187"/>
      <c r="GQ925" s="187"/>
      <c r="GR925" s="187"/>
      <c r="GS925" s="187"/>
      <c r="GT925" s="187"/>
      <c r="GU925" s="187"/>
      <c r="GV925" s="187"/>
      <c r="GW925" s="187"/>
      <c r="GX925" s="187"/>
      <c r="GY925" s="187"/>
      <c r="GZ925" s="187"/>
      <c r="HA925" s="187"/>
      <c r="HB925" s="187"/>
      <c r="HC925" s="187"/>
      <c r="HD925" s="187"/>
      <c r="HE925" s="187"/>
      <c r="HF925" s="187"/>
      <c r="HG925" s="187"/>
      <c r="HH925" s="187"/>
      <c r="HI925" s="187"/>
      <c r="HJ925" s="187"/>
      <c r="HK925" s="187"/>
      <c r="HL925" s="187"/>
      <c r="HM925" s="187"/>
      <c r="HN925" s="187"/>
      <c r="HO925" s="187"/>
      <c r="HP925" s="187"/>
      <c r="HQ925" s="187"/>
      <c r="HR925" s="187"/>
      <c r="HS925" s="187"/>
      <c r="HT925" s="187"/>
      <c r="HU925" s="187"/>
      <c r="HV925" s="187"/>
      <c r="HW925" s="187"/>
      <c r="HX925" s="187"/>
      <c r="HY925" s="187"/>
      <c r="HZ925" s="187"/>
      <c r="IA925" s="187"/>
      <c r="IB925" s="187"/>
    </row>
    <row r="926" spans="1:236" ht="13.15" customHeight="1">
      <c r="A926" s="412"/>
      <c r="C926" s="446"/>
      <c r="D926" s="193"/>
      <c r="E926" s="187"/>
      <c r="F926" s="187"/>
      <c r="G926" s="187"/>
      <c r="H926" s="187"/>
      <c r="I926" s="187"/>
      <c r="J926" s="187"/>
      <c r="K926" s="187"/>
      <c r="L926" s="187"/>
      <c r="M926" s="447"/>
      <c r="AA926" s="187"/>
      <c r="AB926" s="187"/>
      <c r="AC926" s="187"/>
      <c r="AD926" s="187"/>
      <c r="AE926" s="187"/>
      <c r="AF926" s="187"/>
      <c r="AG926" s="187"/>
      <c r="AH926" s="187"/>
      <c r="AI926" s="187"/>
      <c r="AJ926" s="187"/>
      <c r="AK926" s="187"/>
      <c r="AL926" s="187"/>
      <c r="AM926" s="187"/>
      <c r="AN926" s="187"/>
      <c r="AO926" s="187"/>
      <c r="AP926" s="187"/>
      <c r="AQ926" s="187"/>
      <c r="AR926" s="187"/>
      <c r="AS926" s="187"/>
      <c r="AT926" s="187"/>
      <c r="AU926" s="187"/>
      <c r="AV926" s="187"/>
      <c r="AW926" s="187"/>
      <c r="AX926" s="187"/>
      <c r="AY926" s="187"/>
      <c r="AZ926" s="187"/>
      <c r="BA926" s="187"/>
      <c r="BB926" s="187"/>
      <c r="BC926" s="187"/>
      <c r="BD926" s="187"/>
      <c r="BE926" s="187"/>
      <c r="BF926" s="187"/>
      <c r="BG926" s="187"/>
      <c r="BH926" s="187"/>
      <c r="BI926" s="187"/>
      <c r="BJ926" s="187"/>
      <c r="BK926" s="187"/>
      <c r="BL926" s="187"/>
      <c r="BM926" s="187"/>
      <c r="BN926" s="187"/>
      <c r="BO926" s="187"/>
      <c r="BP926" s="187"/>
      <c r="BQ926" s="187"/>
      <c r="BR926" s="187"/>
      <c r="BS926" s="187"/>
      <c r="BT926" s="187"/>
      <c r="BU926" s="187"/>
      <c r="BV926" s="187"/>
      <c r="BW926" s="187"/>
      <c r="BX926" s="187"/>
      <c r="BY926" s="187"/>
      <c r="BZ926" s="187"/>
      <c r="CA926" s="187"/>
      <c r="CB926" s="187"/>
      <c r="CC926" s="187"/>
      <c r="CD926" s="187"/>
      <c r="CE926" s="187"/>
      <c r="CF926" s="187"/>
      <c r="CG926" s="187"/>
      <c r="CH926" s="187"/>
      <c r="CI926" s="187"/>
      <c r="CJ926" s="187"/>
      <c r="CK926" s="187"/>
      <c r="CL926" s="187"/>
      <c r="CM926" s="187"/>
      <c r="CN926" s="187"/>
      <c r="CO926" s="187"/>
      <c r="CP926" s="187"/>
      <c r="CQ926" s="187"/>
      <c r="CR926" s="187"/>
      <c r="CS926" s="187"/>
      <c r="CT926" s="187"/>
      <c r="CU926" s="187"/>
      <c r="CV926" s="187"/>
      <c r="CW926" s="187"/>
      <c r="CX926" s="187"/>
      <c r="CY926" s="187"/>
      <c r="CZ926" s="187"/>
      <c r="DA926" s="187"/>
      <c r="DB926" s="187"/>
      <c r="DC926" s="187"/>
      <c r="DD926" s="187"/>
      <c r="DE926" s="187"/>
      <c r="DF926" s="187"/>
      <c r="DG926" s="187"/>
      <c r="DH926" s="187"/>
      <c r="DI926" s="187"/>
      <c r="DJ926" s="187"/>
      <c r="DK926" s="187"/>
      <c r="DL926" s="187"/>
      <c r="DM926" s="187"/>
      <c r="DN926" s="187"/>
      <c r="DO926" s="187"/>
      <c r="DP926" s="187"/>
      <c r="DQ926" s="187"/>
      <c r="DR926" s="187"/>
      <c r="DS926" s="187"/>
      <c r="DT926" s="187"/>
      <c r="DU926" s="187"/>
      <c r="DV926" s="187"/>
      <c r="DW926" s="187"/>
      <c r="DX926" s="187"/>
      <c r="DY926" s="187"/>
      <c r="DZ926" s="187"/>
      <c r="EA926" s="187"/>
      <c r="EB926" s="187"/>
      <c r="EC926" s="187"/>
      <c r="ED926" s="187"/>
      <c r="EE926" s="187"/>
      <c r="EF926" s="187"/>
      <c r="EG926" s="187"/>
      <c r="EH926" s="187"/>
      <c r="EI926" s="187"/>
      <c r="EJ926" s="187"/>
      <c r="EK926" s="187"/>
      <c r="EL926" s="187"/>
      <c r="EM926" s="187"/>
      <c r="EN926" s="187"/>
      <c r="EO926" s="187"/>
      <c r="EP926" s="187"/>
      <c r="EQ926" s="187"/>
      <c r="ER926" s="187"/>
      <c r="ES926" s="187"/>
      <c r="ET926" s="187"/>
      <c r="EU926" s="187"/>
      <c r="EV926" s="187"/>
      <c r="EW926" s="187"/>
      <c r="EX926" s="187"/>
      <c r="EY926" s="187"/>
      <c r="EZ926" s="187"/>
      <c r="FA926" s="187"/>
      <c r="FB926" s="187"/>
      <c r="FC926" s="187"/>
      <c r="FD926" s="187"/>
      <c r="FE926" s="187"/>
      <c r="FF926" s="187"/>
      <c r="FG926" s="187"/>
      <c r="FH926" s="187"/>
      <c r="FI926" s="187"/>
      <c r="FJ926" s="187"/>
      <c r="FK926" s="187"/>
      <c r="FL926" s="187"/>
      <c r="FM926" s="187"/>
      <c r="FN926" s="187"/>
      <c r="FO926" s="187"/>
      <c r="FP926" s="187"/>
      <c r="FQ926" s="187"/>
      <c r="FR926" s="187"/>
      <c r="FS926" s="187"/>
      <c r="FT926" s="187"/>
      <c r="FU926" s="187"/>
      <c r="FV926" s="187"/>
      <c r="FW926" s="187"/>
      <c r="FX926" s="187"/>
      <c r="FY926" s="187"/>
      <c r="FZ926" s="187"/>
      <c r="GA926" s="187"/>
      <c r="GB926" s="187"/>
      <c r="GC926" s="187"/>
      <c r="GD926" s="187"/>
      <c r="GE926" s="187"/>
      <c r="GF926" s="187"/>
      <c r="GG926" s="187"/>
      <c r="GH926" s="187"/>
      <c r="GI926" s="187"/>
      <c r="GJ926" s="187"/>
      <c r="GK926" s="187"/>
      <c r="GL926" s="187"/>
      <c r="GM926" s="187"/>
      <c r="GN926" s="187"/>
      <c r="GO926" s="187"/>
      <c r="GP926" s="187"/>
      <c r="GQ926" s="187"/>
      <c r="GR926" s="187"/>
      <c r="GS926" s="187"/>
      <c r="GT926" s="187"/>
      <c r="GU926" s="187"/>
      <c r="GV926" s="187"/>
      <c r="GW926" s="187"/>
      <c r="GX926" s="187"/>
      <c r="GY926" s="187"/>
      <c r="GZ926" s="187"/>
      <c r="HA926" s="187"/>
      <c r="HB926" s="187"/>
      <c r="HC926" s="187"/>
      <c r="HD926" s="187"/>
      <c r="HE926" s="187"/>
      <c r="HF926" s="187"/>
      <c r="HG926" s="187"/>
      <c r="HH926" s="187"/>
      <c r="HI926" s="187"/>
      <c r="HJ926" s="187"/>
      <c r="HK926" s="187"/>
      <c r="HL926" s="187"/>
      <c r="HM926" s="187"/>
      <c r="HN926" s="187"/>
      <c r="HO926" s="187"/>
      <c r="HP926" s="187"/>
      <c r="HQ926" s="187"/>
      <c r="HR926" s="187"/>
      <c r="HS926" s="187"/>
      <c r="HT926" s="187"/>
      <c r="HU926" s="187"/>
      <c r="HV926" s="187"/>
      <c r="HW926" s="187"/>
      <c r="HX926" s="187"/>
      <c r="HY926" s="187"/>
      <c r="HZ926" s="187"/>
      <c r="IA926" s="187"/>
      <c r="IB926" s="187"/>
    </row>
    <row r="927" spans="1:236" ht="13.15" customHeight="1">
      <c r="A927" s="412"/>
      <c r="C927" s="446"/>
      <c r="D927" s="193"/>
      <c r="E927" s="187"/>
      <c r="F927" s="187"/>
      <c r="G927" s="187"/>
      <c r="H927" s="187"/>
      <c r="I927" s="187"/>
      <c r="J927" s="187"/>
      <c r="K927" s="187"/>
      <c r="L927" s="187"/>
      <c r="M927" s="447"/>
      <c r="AA927" s="187"/>
      <c r="AB927" s="187"/>
      <c r="AC927" s="187"/>
      <c r="AD927" s="187"/>
      <c r="AE927" s="187"/>
      <c r="AF927" s="187"/>
      <c r="AG927" s="187"/>
      <c r="AH927" s="187"/>
      <c r="AI927" s="187"/>
      <c r="AJ927" s="187"/>
      <c r="AK927" s="187"/>
      <c r="AL927" s="187"/>
      <c r="AM927" s="187"/>
      <c r="AN927" s="187"/>
      <c r="AO927" s="187"/>
      <c r="AP927" s="187"/>
      <c r="AQ927" s="187"/>
      <c r="AR927" s="187"/>
      <c r="AS927" s="187"/>
      <c r="AT927" s="187"/>
      <c r="AU927" s="187"/>
      <c r="AV927" s="187"/>
      <c r="AW927" s="187"/>
      <c r="AX927" s="187"/>
      <c r="AY927" s="187"/>
      <c r="AZ927" s="187"/>
      <c r="BA927" s="187"/>
      <c r="BB927" s="187"/>
      <c r="BC927" s="187"/>
      <c r="BD927" s="187"/>
      <c r="BE927" s="187"/>
      <c r="BF927" s="187"/>
      <c r="BG927" s="187"/>
      <c r="BH927" s="187"/>
      <c r="BI927" s="187"/>
      <c r="BJ927" s="187"/>
      <c r="BK927" s="187"/>
      <c r="BL927" s="187"/>
      <c r="BM927" s="187"/>
      <c r="BN927" s="187"/>
      <c r="BO927" s="187"/>
      <c r="BP927" s="187"/>
      <c r="BQ927" s="187"/>
      <c r="BR927" s="187"/>
      <c r="BS927" s="187"/>
      <c r="BT927" s="187"/>
      <c r="BU927" s="187"/>
      <c r="BV927" s="187"/>
      <c r="BW927" s="187"/>
      <c r="BX927" s="187"/>
      <c r="BY927" s="187"/>
      <c r="BZ927" s="187"/>
      <c r="CA927" s="187"/>
      <c r="CB927" s="187"/>
      <c r="CC927" s="187"/>
      <c r="CD927" s="187"/>
      <c r="CE927" s="187"/>
      <c r="CF927" s="187"/>
      <c r="CG927" s="187"/>
      <c r="CH927" s="187"/>
      <c r="CI927" s="187"/>
      <c r="CJ927" s="187"/>
      <c r="CK927" s="187"/>
      <c r="CL927" s="187"/>
      <c r="CM927" s="187"/>
      <c r="CN927" s="187"/>
      <c r="CO927" s="187"/>
      <c r="CP927" s="187"/>
      <c r="CQ927" s="187"/>
      <c r="CR927" s="187"/>
      <c r="CS927" s="187"/>
      <c r="CT927" s="187"/>
      <c r="CU927" s="187"/>
      <c r="CV927" s="187"/>
      <c r="CW927" s="187"/>
      <c r="CX927" s="187"/>
      <c r="CY927" s="187"/>
      <c r="CZ927" s="187"/>
      <c r="DA927" s="187"/>
      <c r="DB927" s="187"/>
      <c r="DC927" s="187"/>
      <c r="DD927" s="187"/>
      <c r="DE927" s="187"/>
      <c r="DF927" s="187"/>
      <c r="DG927" s="187"/>
      <c r="DH927" s="187"/>
      <c r="DI927" s="187"/>
      <c r="DJ927" s="187"/>
      <c r="DK927" s="187"/>
      <c r="DL927" s="187"/>
      <c r="DM927" s="187"/>
      <c r="DN927" s="187"/>
      <c r="DO927" s="187"/>
      <c r="DP927" s="187"/>
      <c r="DQ927" s="187"/>
      <c r="DR927" s="187"/>
      <c r="DS927" s="187"/>
      <c r="DT927" s="187"/>
      <c r="DU927" s="187"/>
      <c r="DV927" s="187"/>
      <c r="DW927" s="187"/>
      <c r="DX927" s="187"/>
      <c r="DY927" s="187"/>
      <c r="DZ927" s="187"/>
      <c r="EA927" s="187"/>
      <c r="EB927" s="187"/>
      <c r="EC927" s="187"/>
      <c r="ED927" s="187"/>
      <c r="EE927" s="187"/>
      <c r="EF927" s="187"/>
      <c r="EG927" s="187"/>
      <c r="EH927" s="187"/>
      <c r="EI927" s="187"/>
      <c r="EJ927" s="187"/>
      <c r="EK927" s="187"/>
      <c r="EL927" s="187"/>
      <c r="EM927" s="187"/>
      <c r="EN927" s="187"/>
      <c r="EO927" s="187"/>
      <c r="EP927" s="187"/>
      <c r="EQ927" s="187"/>
      <c r="ER927" s="187"/>
      <c r="ES927" s="187"/>
      <c r="ET927" s="187"/>
      <c r="EU927" s="187"/>
      <c r="EV927" s="187"/>
      <c r="EW927" s="187"/>
      <c r="EX927" s="187"/>
      <c r="EY927" s="187"/>
      <c r="EZ927" s="187"/>
      <c r="FA927" s="187"/>
      <c r="FB927" s="187"/>
      <c r="FC927" s="187"/>
      <c r="FD927" s="187"/>
      <c r="FE927" s="187"/>
      <c r="FF927" s="187"/>
      <c r="FG927" s="187"/>
      <c r="FH927" s="187"/>
      <c r="FI927" s="187"/>
      <c r="FJ927" s="187"/>
      <c r="FK927" s="187"/>
      <c r="FL927" s="187"/>
      <c r="FM927" s="187"/>
      <c r="FN927" s="187"/>
      <c r="FO927" s="187"/>
      <c r="FP927" s="187"/>
      <c r="FQ927" s="187"/>
      <c r="FR927" s="187"/>
      <c r="FS927" s="187"/>
      <c r="FT927" s="187"/>
      <c r="FU927" s="187"/>
      <c r="FV927" s="187"/>
      <c r="FW927" s="187"/>
      <c r="FX927" s="187"/>
      <c r="FY927" s="187"/>
      <c r="FZ927" s="187"/>
      <c r="GA927" s="187"/>
      <c r="GB927" s="187"/>
      <c r="GC927" s="187"/>
      <c r="GD927" s="187"/>
      <c r="GE927" s="187"/>
      <c r="GF927" s="187"/>
      <c r="GG927" s="187"/>
      <c r="GH927" s="187"/>
      <c r="GI927" s="187"/>
      <c r="GJ927" s="187"/>
      <c r="GK927" s="187"/>
      <c r="GL927" s="187"/>
      <c r="GM927" s="187"/>
      <c r="GN927" s="187"/>
      <c r="GO927" s="187"/>
      <c r="GP927" s="187"/>
      <c r="GQ927" s="187"/>
      <c r="GR927" s="187"/>
      <c r="GS927" s="187"/>
      <c r="GT927" s="187"/>
      <c r="GU927" s="187"/>
      <c r="GV927" s="187"/>
      <c r="GW927" s="187"/>
      <c r="GX927" s="187"/>
      <c r="GY927" s="187"/>
      <c r="GZ927" s="187"/>
      <c r="HA927" s="187"/>
      <c r="HB927" s="187"/>
      <c r="HC927" s="187"/>
      <c r="HD927" s="187"/>
      <c r="HE927" s="187"/>
      <c r="HF927" s="187"/>
      <c r="HG927" s="187"/>
      <c r="HH927" s="187"/>
      <c r="HI927" s="187"/>
      <c r="HJ927" s="187"/>
      <c r="HK927" s="187"/>
      <c r="HL927" s="187"/>
      <c r="HM927" s="187"/>
      <c r="HN927" s="187"/>
      <c r="HO927" s="187"/>
      <c r="HP927" s="187"/>
      <c r="HQ927" s="187"/>
      <c r="HR927" s="187"/>
      <c r="HS927" s="187"/>
      <c r="HT927" s="187"/>
      <c r="HU927" s="187"/>
      <c r="HV927" s="187"/>
      <c r="HW927" s="187"/>
      <c r="HX927" s="187"/>
      <c r="HY927" s="187"/>
      <c r="HZ927" s="187"/>
      <c r="IA927" s="187"/>
      <c r="IB927" s="187"/>
    </row>
    <row r="928" spans="1:236" ht="13.15" customHeight="1">
      <c r="A928" s="412"/>
      <c r="C928" s="446"/>
      <c r="D928" s="193"/>
      <c r="E928" s="187"/>
      <c r="F928" s="187"/>
      <c r="G928" s="187"/>
      <c r="H928" s="187"/>
      <c r="I928" s="187"/>
      <c r="J928" s="187"/>
      <c r="K928" s="187"/>
      <c r="L928" s="187"/>
      <c r="M928" s="447"/>
      <c r="AA928" s="187"/>
      <c r="AB928" s="187"/>
      <c r="AC928" s="187"/>
      <c r="AD928" s="187"/>
      <c r="AE928" s="187"/>
      <c r="AF928" s="187"/>
      <c r="AG928" s="187"/>
      <c r="AH928" s="187"/>
      <c r="AI928" s="187"/>
      <c r="AJ928" s="187"/>
      <c r="AK928" s="187"/>
      <c r="AL928" s="187"/>
      <c r="AM928" s="187"/>
      <c r="AN928" s="187"/>
      <c r="AO928" s="187"/>
      <c r="AP928" s="187"/>
      <c r="AQ928" s="187"/>
      <c r="AR928" s="187"/>
      <c r="AS928" s="187"/>
      <c r="AT928" s="187"/>
      <c r="AU928" s="187"/>
      <c r="AV928" s="187"/>
      <c r="AW928" s="187"/>
      <c r="AX928" s="187"/>
      <c r="AY928" s="187"/>
      <c r="AZ928" s="187"/>
      <c r="BA928" s="187"/>
      <c r="BB928" s="187"/>
      <c r="BC928" s="187"/>
      <c r="BD928" s="187"/>
      <c r="BE928" s="187"/>
      <c r="BF928" s="187"/>
      <c r="BG928" s="187"/>
      <c r="BH928" s="187"/>
      <c r="BI928" s="187"/>
      <c r="BJ928" s="187"/>
      <c r="BK928" s="187"/>
      <c r="BL928" s="187"/>
      <c r="BM928" s="187"/>
      <c r="BN928" s="187"/>
      <c r="BO928" s="187"/>
      <c r="BP928" s="187"/>
      <c r="BQ928" s="187"/>
      <c r="BR928" s="187"/>
      <c r="BS928" s="187"/>
      <c r="BT928" s="187"/>
      <c r="BU928" s="187"/>
      <c r="BV928" s="187"/>
      <c r="BW928" s="187"/>
      <c r="BX928" s="187"/>
      <c r="BY928" s="187"/>
      <c r="BZ928" s="187"/>
      <c r="CA928" s="187"/>
      <c r="CB928" s="187"/>
      <c r="CC928" s="187"/>
      <c r="CD928" s="187"/>
      <c r="CE928" s="187"/>
      <c r="CF928" s="187"/>
      <c r="CG928" s="187"/>
      <c r="CH928" s="187"/>
      <c r="CI928" s="187"/>
      <c r="CJ928" s="187"/>
      <c r="CK928" s="187"/>
      <c r="CL928" s="187"/>
      <c r="CM928" s="187"/>
      <c r="CN928" s="187"/>
      <c r="CO928" s="187"/>
      <c r="CP928" s="187"/>
      <c r="CQ928" s="187"/>
      <c r="CR928" s="187"/>
      <c r="CS928" s="187"/>
      <c r="CT928" s="187"/>
      <c r="CU928" s="187"/>
      <c r="CV928" s="187"/>
      <c r="CW928" s="187"/>
      <c r="CX928" s="187"/>
      <c r="CY928" s="187"/>
      <c r="CZ928" s="187"/>
      <c r="DA928" s="187"/>
      <c r="DB928" s="187"/>
      <c r="DC928" s="187"/>
      <c r="DD928" s="187"/>
      <c r="DE928" s="187"/>
      <c r="DF928" s="187"/>
      <c r="DG928" s="187"/>
      <c r="DH928" s="187"/>
      <c r="DI928" s="187"/>
      <c r="DJ928" s="187"/>
      <c r="DK928" s="187"/>
      <c r="DL928" s="187"/>
      <c r="DM928" s="187"/>
      <c r="DN928" s="187"/>
      <c r="DO928" s="187"/>
      <c r="DP928" s="187"/>
      <c r="DQ928" s="187"/>
      <c r="DR928" s="187"/>
      <c r="DS928" s="187"/>
      <c r="DT928" s="187"/>
      <c r="DU928" s="187"/>
      <c r="DV928" s="187"/>
      <c r="DW928" s="187"/>
      <c r="DX928" s="187"/>
      <c r="DY928" s="187"/>
      <c r="DZ928" s="187"/>
      <c r="EA928" s="187"/>
      <c r="EB928" s="187"/>
      <c r="EC928" s="187"/>
      <c r="ED928" s="187"/>
      <c r="EE928" s="187"/>
      <c r="EF928" s="187"/>
      <c r="EG928" s="187"/>
      <c r="EH928" s="187"/>
      <c r="EI928" s="187"/>
      <c r="EJ928" s="187"/>
      <c r="EK928" s="187"/>
      <c r="EL928" s="187"/>
      <c r="EM928" s="187"/>
      <c r="EN928" s="187"/>
      <c r="EO928" s="187"/>
      <c r="EP928" s="187"/>
      <c r="EQ928" s="187"/>
      <c r="ER928" s="187"/>
      <c r="ES928" s="187"/>
      <c r="ET928" s="187"/>
      <c r="EU928" s="187"/>
      <c r="EV928" s="187"/>
      <c r="EW928" s="187"/>
      <c r="EX928" s="187"/>
      <c r="EY928" s="187"/>
      <c r="EZ928" s="187"/>
      <c r="FA928" s="187"/>
      <c r="FB928" s="187"/>
      <c r="FC928" s="187"/>
      <c r="FD928" s="187"/>
      <c r="FE928" s="187"/>
      <c r="FF928" s="187"/>
      <c r="FG928" s="187"/>
      <c r="FH928" s="187"/>
      <c r="FI928" s="187"/>
      <c r="FJ928" s="187"/>
      <c r="FK928" s="187"/>
      <c r="FL928" s="187"/>
      <c r="FM928" s="187"/>
      <c r="FN928" s="187"/>
      <c r="FO928" s="187"/>
      <c r="FP928" s="187"/>
      <c r="FQ928" s="187"/>
      <c r="FR928" s="187"/>
      <c r="FS928" s="187"/>
      <c r="FT928" s="187"/>
      <c r="FU928" s="187"/>
      <c r="FV928" s="187"/>
      <c r="FW928" s="187"/>
      <c r="FX928" s="187"/>
      <c r="FY928" s="187"/>
      <c r="FZ928" s="187"/>
      <c r="GA928" s="187"/>
      <c r="GB928" s="187"/>
      <c r="GC928" s="187"/>
      <c r="GD928" s="187"/>
      <c r="GE928" s="187"/>
      <c r="GF928" s="187"/>
      <c r="GG928" s="187"/>
      <c r="GH928" s="187"/>
      <c r="GI928" s="187"/>
      <c r="GJ928" s="187"/>
      <c r="GK928" s="187"/>
      <c r="GL928" s="187"/>
      <c r="GM928" s="187"/>
      <c r="GN928" s="187"/>
      <c r="GO928" s="187"/>
      <c r="GP928" s="187"/>
      <c r="GQ928" s="187"/>
      <c r="GR928" s="187"/>
      <c r="GS928" s="187"/>
      <c r="GT928" s="187"/>
      <c r="GU928" s="187"/>
      <c r="GV928" s="187"/>
      <c r="GW928" s="187"/>
      <c r="GX928" s="187"/>
      <c r="GY928" s="187"/>
      <c r="GZ928" s="187"/>
      <c r="HA928" s="187"/>
      <c r="HB928" s="187"/>
      <c r="HC928" s="187"/>
      <c r="HD928" s="187"/>
      <c r="HE928" s="187"/>
      <c r="HF928" s="187"/>
      <c r="HG928" s="187"/>
      <c r="HH928" s="187"/>
      <c r="HI928" s="187"/>
      <c r="HJ928" s="187"/>
      <c r="HK928" s="187"/>
      <c r="HL928" s="187"/>
      <c r="HM928" s="187"/>
      <c r="HN928" s="187"/>
      <c r="HO928" s="187"/>
      <c r="HP928" s="187"/>
      <c r="HQ928" s="187"/>
      <c r="HR928" s="187"/>
      <c r="HS928" s="187"/>
      <c r="HT928" s="187"/>
      <c r="HU928" s="187"/>
      <c r="HV928" s="187"/>
      <c r="HW928" s="187"/>
      <c r="HX928" s="187"/>
      <c r="HY928" s="187"/>
      <c r="HZ928" s="187"/>
      <c r="IA928" s="187"/>
      <c r="IB928" s="187"/>
    </row>
    <row r="929" spans="1:236" ht="13.15" customHeight="1">
      <c r="A929" s="412"/>
      <c r="C929" s="446"/>
      <c r="D929" s="193"/>
      <c r="E929" s="187"/>
      <c r="F929" s="187"/>
      <c r="G929" s="187"/>
      <c r="H929" s="187"/>
      <c r="I929" s="187"/>
      <c r="J929" s="187"/>
      <c r="K929" s="187"/>
      <c r="L929" s="187"/>
      <c r="M929" s="447"/>
      <c r="AA929" s="187"/>
      <c r="AB929" s="187"/>
      <c r="AC929" s="187"/>
      <c r="AD929" s="187"/>
      <c r="AE929" s="187"/>
      <c r="AF929" s="187"/>
      <c r="AG929" s="187"/>
      <c r="AH929" s="187"/>
      <c r="AI929" s="187"/>
      <c r="AJ929" s="187"/>
      <c r="AK929" s="187"/>
      <c r="AL929" s="187"/>
      <c r="AM929" s="187"/>
      <c r="AN929" s="187"/>
      <c r="AO929" s="187"/>
      <c r="AP929" s="187"/>
      <c r="AQ929" s="187"/>
      <c r="AR929" s="187"/>
      <c r="AS929" s="187"/>
      <c r="AT929" s="187"/>
      <c r="AU929" s="187"/>
      <c r="AV929" s="187"/>
      <c r="AW929" s="187"/>
      <c r="AX929" s="187"/>
      <c r="AY929" s="187"/>
      <c r="AZ929" s="187"/>
      <c r="BA929" s="187"/>
      <c r="BB929" s="187"/>
      <c r="BC929" s="187"/>
      <c r="BD929" s="187"/>
      <c r="BE929" s="187"/>
      <c r="BF929" s="187"/>
      <c r="BG929" s="187"/>
      <c r="BH929" s="187"/>
      <c r="BI929" s="187"/>
      <c r="BJ929" s="187"/>
      <c r="BK929" s="187"/>
      <c r="BL929" s="187"/>
      <c r="BM929" s="187"/>
      <c r="BN929" s="187"/>
      <c r="BO929" s="187"/>
      <c r="BP929" s="187"/>
      <c r="BQ929" s="187"/>
      <c r="BR929" s="187"/>
      <c r="BS929" s="187"/>
      <c r="BT929" s="187"/>
      <c r="BU929" s="187"/>
      <c r="BV929" s="187"/>
      <c r="BW929" s="187"/>
      <c r="BX929" s="187"/>
      <c r="BY929" s="187"/>
      <c r="BZ929" s="187"/>
      <c r="CA929" s="187"/>
      <c r="CB929" s="187"/>
      <c r="CC929" s="187"/>
      <c r="CD929" s="187"/>
      <c r="CE929" s="187"/>
      <c r="CF929" s="187"/>
      <c r="CG929" s="187"/>
      <c r="CH929" s="187"/>
      <c r="CI929" s="187"/>
      <c r="CJ929" s="187"/>
      <c r="CK929" s="187"/>
      <c r="CL929" s="187"/>
      <c r="CM929" s="187"/>
      <c r="CN929" s="187"/>
      <c r="CO929" s="187"/>
      <c r="CP929" s="187"/>
      <c r="CQ929" s="187"/>
      <c r="CR929" s="187"/>
      <c r="CS929" s="187"/>
      <c r="CT929" s="187"/>
      <c r="CU929" s="187"/>
      <c r="CV929" s="187"/>
      <c r="CW929" s="187"/>
      <c r="CX929" s="187"/>
      <c r="CY929" s="187"/>
      <c r="CZ929" s="187"/>
      <c r="DA929" s="187"/>
      <c r="DB929" s="187"/>
      <c r="DC929" s="187"/>
      <c r="DD929" s="187"/>
      <c r="DE929" s="187"/>
      <c r="DF929" s="187"/>
      <c r="DG929" s="187"/>
      <c r="DH929" s="187"/>
      <c r="DI929" s="187"/>
      <c r="DJ929" s="187"/>
      <c r="DK929" s="187"/>
      <c r="DL929" s="187"/>
      <c r="DM929" s="187"/>
      <c r="DN929" s="187"/>
      <c r="DO929" s="187"/>
      <c r="DP929" s="187"/>
      <c r="DQ929" s="187"/>
      <c r="DR929" s="187"/>
      <c r="DS929" s="187"/>
      <c r="DT929" s="187"/>
      <c r="DU929" s="187"/>
      <c r="DV929" s="187"/>
      <c r="DW929" s="187"/>
      <c r="DX929" s="187"/>
      <c r="DY929" s="187"/>
      <c r="DZ929" s="187"/>
      <c r="EA929" s="187"/>
      <c r="EB929" s="187"/>
      <c r="EC929" s="187"/>
      <c r="ED929" s="187"/>
      <c r="EE929" s="187"/>
      <c r="EF929" s="187"/>
      <c r="EG929" s="187"/>
      <c r="EH929" s="187"/>
      <c r="EI929" s="187"/>
      <c r="EJ929" s="187"/>
      <c r="EK929" s="187"/>
      <c r="EL929" s="187"/>
      <c r="EM929" s="187"/>
      <c r="EN929" s="187"/>
      <c r="EO929" s="187"/>
      <c r="EP929" s="187"/>
      <c r="EQ929" s="187"/>
      <c r="ER929" s="187"/>
      <c r="ES929" s="187"/>
      <c r="ET929" s="187"/>
      <c r="EU929" s="187"/>
      <c r="EV929" s="187"/>
      <c r="EW929" s="187"/>
      <c r="EX929" s="187"/>
      <c r="EY929" s="187"/>
      <c r="EZ929" s="187"/>
      <c r="FA929" s="187"/>
      <c r="FB929" s="187"/>
      <c r="FC929" s="187"/>
      <c r="FD929" s="187"/>
      <c r="FE929" s="187"/>
      <c r="FF929" s="187"/>
      <c r="FG929" s="187"/>
      <c r="FH929" s="187"/>
      <c r="FI929" s="187"/>
      <c r="FJ929" s="187"/>
      <c r="FK929" s="187"/>
      <c r="FL929" s="187"/>
      <c r="FM929" s="187"/>
      <c r="FN929" s="187"/>
      <c r="FO929" s="187"/>
      <c r="FP929" s="187"/>
      <c r="FQ929" s="187"/>
      <c r="FR929" s="187"/>
      <c r="FS929" s="187"/>
      <c r="FT929" s="187"/>
      <c r="FU929" s="187"/>
      <c r="FV929" s="187"/>
      <c r="FW929" s="187"/>
      <c r="FX929" s="187"/>
      <c r="FY929" s="187"/>
      <c r="FZ929" s="187"/>
      <c r="GA929" s="187"/>
      <c r="GB929" s="187"/>
      <c r="GC929" s="187"/>
      <c r="GD929" s="187"/>
      <c r="GE929" s="187"/>
      <c r="GF929" s="187"/>
      <c r="GG929" s="187"/>
      <c r="GH929" s="187"/>
      <c r="GI929" s="187"/>
      <c r="GJ929" s="187"/>
      <c r="GK929" s="187"/>
      <c r="GL929" s="187"/>
      <c r="GM929" s="187"/>
      <c r="GN929" s="187"/>
      <c r="GO929" s="187"/>
      <c r="GP929" s="187"/>
      <c r="GQ929" s="187"/>
      <c r="GR929" s="187"/>
      <c r="GS929" s="187"/>
      <c r="GT929" s="187"/>
      <c r="GU929" s="187"/>
      <c r="GV929" s="187"/>
      <c r="GW929" s="187"/>
      <c r="GX929" s="187"/>
      <c r="GY929" s="187"/>
      <c r="GZ929" s="187"/>
      <c r="HA929" s="187"/>
      <c r="HB929" s="187"/>
      <c r="HC929" s="187"/>
      <c r="HD929" s="187"/>
      <c r="HE929" s="187"/>
      <c r="HF929" s="187"/>
      <c r="HG929" s="187"/>
      <c r="HH929" s="187"/>
      <c r="HI929" s="187"/>
      <c r="HJ929" s="187"/>
      <c r="HK929" s="187"/>
      <c r="HL929" s="187"/>
      <c r="HM929" s="187"/>
      <c r="HN929" s="187"/>
      <c r="HO929" s="187"/>
      <c r="HP929" s="187"/>
      <c r="HQ929" s="187"/>
      <c r="HR929" s="187"/>
      <c r="HS929" s="187"/>
      <c r="HT929" s="187"/>
      <c r="HU929" s="187"/>
      <c r="HV929" s="187"/>
      <c r="HW929" s="187"/>
      <c r="HX929" s="187"/>
      <c r="HY929" s="187"/>
      <c r="HZ929" s="187"/>
      <c r="IA929" s="187"/>
      <c r="IB929" s="187"/>
    </row>
    <row r="930" spans="1:236" ht="13.15" customHeight="1">
      <c r="A930" s="412"/>
      <c r="C930" s="446"/>
      <c r="D930" s="193"/>
      <c r="E930" s="187"/>
      <c r="F930" s="187"/>
      <c r="G930" s="187"/>
      <c r="H930" s="187"/>
      <c r="I930" s="187"/>
      <c r="J930" s="187"/>
      <c r="K930" s="187"/>
      <c r="L930" s="187"/>
      <c r="M930" s="447"/>
      <c r="AA930" s="187"/>
      <c r="AB930" s="187"/>
      <c r="AC930" s="187"/>
      <c r="AD930" s="187"/>
      <c r="AE930" s="187"/>
      <c r="AF930" s="187"/>
      <c r="AG930" s="187"/>
      <c r="AH930" s="187"/>
      <c r="AI930" s="187"/>
      <c r="AJ930" s="187"/>
      <c r="AK930" s="187"/>
      <c r="AL930" s="187"/>
      <c r="AM930" s="187"/>
      <c r="AN930" s="187"/>
      <c r="AO930" s="187"/>
      <c r="AP930" s="187"/>
      <c r="AQ930" s="187"/>
      <c r="AR930" s="187"/>
      <c r="AS930" s="187"/>
      <c r="AT930" s="187"/>
      <c r="AU930" s="187"/>
      <c r="AV930" s="187"/>
      <c r="AW930" s="187"/>
      <c r="AX930" s="187"/>
      <c r="AY930" s="187"/>
      <c r="AZ930" s="187"/>
      <c r="BA930" s="187"/>
      <c r="BB930" s="187"/>
      <c r="BC930" s="187"/>
      <c r="BD930" s="187"/>
      <c r="BE930" s="187"/>
      <c r="BF930" s="187"/>
      <c r="BG930" s="187"/>
      <c r="BH930" s="187"/>
      <c r="BI930" s="187"/>
      <c r="BJ930" s="187"/>
      <c r="BK930" s="187"/>
      <c r="BL930" s="187"/>
      <c r="BM930" s="187"/>
      <c r="BN930" s="187"/>
      <c r="BO930" s="187"/>
      <c r="BP930" s="187"/>
      <c r="BQ930" s="187"/>
      <c r="BR930" s="187"/>
      <c r="BS930" s="187"/>
      <c r="BT930" s="187"/>
      <c r="BU930" s="187"/>
      <c r="BV930" s="187"/>
      <c r="BW930" s="187"/>
      <c r="BX930" s="187"/>
      <c r="BY930" s="187"/>
      <c r="BZ930" s="187"/>
      <c r="CA930" s="187"/>
      <c r="CB930" s="187"/>
      <c r="CC930" s="187"/>
      <c r="CD930" s="187"/>
      <c r="CE930" s="187"/>
      <c r="CF930" s="187"/>
      <c r="CG930" s="187"/>
      <c r="CH930" s="187"/>
      <c r="CI930" s="187"/>
      <c r="CJ930" s="187"/>
      <c r="CK930" s="187"/>
      <c r="CL930" s="187"/>
      <c r="CM930" s="187"/>
      <c r="CN930" s="187"/>
      <c r="CO930" s="187"/>
      <c r="CP930" s="187"/>
      <c r="CQ930" s="187"/>
      <c r="CR930" s="187"/>
      <c r="CS930" s="187"/>
      <c r="CT930" s="187"/>
      <c r="CU930" s="187"/>
      <c r="CV930" s="187"/>
      <c r="CW930" s="187"/>
      <c r="CX930" s="187"/>
      <c r="CY930" s="187"/>
      <c r="CZ930" s="187"/>
      <c r="DA930" s="187"/>
      <c r="DB930" s="187"/>
      <c r="DC930" s="187"/>
      <c r="DD930" s="187"/>
      <c r="DE930" s="187"/>
      <c r="DF930" s="187"/>
      <c r="DG930" s="187"/>
      <c r="DH930" s="187"/>
      <c r="DI930" s="187"/>
      <c r="DJ930" s="187"/>
      <c r="DK930" s="187"/>
      <c r="DL930" s="187"/>
      <c r="DM930" s="187"/>
      <c r="DN930" s="187"/>
      <c r="DO930" s="187"/>
      <c r="DP930" s="187"/>
      <c r="DQ930" s="187"/>
      <c r="DR930" s="187"/>
      <c r="DS930" s="187"/>
      <c r="DT930" s="187"/>
      <c r="DU930" s="187"/>
      <c r="DV930" s="187"/>
      <c r="DW930" s="187"/>
      <c r="DX930" s="187"/>
      <c r="DY930" s="187"/>
      <c r="DZ930" s="187"/>
      <c r="EA930" s="187"/>
      <c r="EB930" s="187"/>
      <c r="EC930" s="187"/>
      <c r="ED930" s="187"/>
      <c r="EE930" s="187"/>
      <c r="EF930" s="187"/>
      <c r="EG930" s="187"/>
      <c r="EH930" s="187"/>
      <c r="EI930" s="187"/>
      <c r="EJ930" s="187"/>
      <c r="EK930" s="187"/>
      <c r="EL930" s="187"/>
      <c r="EM930" s="187"/>
      <c r="EN930" s="187"/>
      <c r="EO930" s="187"/>
      <c r="EP930" s="187"/>
      <c r="EQ930" s="187"/>
      <c r="ER930" s="187"/>
      <c r="ES930" s="187"/>
      <c r="ET930" s="187"/>
      <c r="EU930" s="187"/>
      <c r="EV930" s="187"/>
      <c r="EW930" s="187"/>
      <c r="EX930" s="187"/>
      <c r="EY930" s="187"/>
      <c r="EZ930" s="187"/>
      <c r="FA930" s="187"/>
      <c r="FB930" s="187"/>
      <c r="FC930" s="187"/>
      <c r="FD930" s="187"/>
      <c r="FE930" s="187"/>
      <c r="FF930" s="187"/>
      <c r="FG930" s="187"/>
      <c r="FH930" s="187"/>
      <c r="FI930" s="187"/>
      <c r="FJ930" s="187"/>
      <c r="FK930" s="187"/>
      <c r="FL930" s="187"/>
      <c r="FM930" s="187"/>
      <c r="FN930" s="187"/>
      <c r="FO930" s="187"/>
      <c r="FP930" s="187"/>
      <c r="FQ930" s="187"/>
      <c r="FR930" s="187"/>
      <c r="FS930" s="187"/>
      <c r="FT930" s="187"/>
      <c r="FU930" s="187"/>
      <c r="FV930" s="187"/>
      <c r="FW930" s="187"/>
      <c r="FX930" s="187"/>
      <c r="FY930" s="187"/>
      <c r="FZ930" s="187"/>
      <c r="GA930" s="187"/>
      <c r="GB930" s="187"/>
      <c r="GC930" s="187"/>
      <c r="GD930" s="187"/>
      <c r="GE930" s="187"/>
      <c r="GF930" s="187"/>
      <c r="GG930" s="187"/>
      <c r="GH930" s="187"/>
      <c r="GI930" s="187"/>
      <c r="GJ930" s="187"/>
      <c r="GK930" s="187"/>
      <c r="GL930" s="187"/>
      <c r="GM930" s="187"/>
      <c r="GN930" s="187"/>
      <c r="GO930" s="187"/>
      <c r="GP930" s="187"/>
      <c r="GQ930" s="187"/>
      <c r="GR930" s="187"/>
      <c r="GS930" s="187"/>
      <c r="GT930" s="187"/>
      <c r="GU930" s="187"/>
      <c r="GV930" s="187"/>
      <c r="GW930" s="187"/>
      <c r="GX930" s="187"/>
      <c r="GY930" s="187"/>
      <c r="GZ930" s="187"/>
      <c r="HA930" s="187"/>
      <c r="HB930" s="187"/>
      <c r="HC930" s="187"/>
      <c r="HD930" s="187"/>
      <c r="HE930" s="187"/>
      <c r="HF930" s="187"/>
      <c r="HG930" s="187"/>
      <c r="HH930" s="187"/>
      <c r="HI930" s="187"/>
      <c r="HJ930" s="187"/>
      <c r="HK930" s="187"/>
      <c r="HL930" s="187"/>
      <c r="HM930" s="187"/>
      <c r="HN930" s="187"/>
      <c r="HO930" s="187"/>
      <c r="HP930" s="187"/>
      <c r="HQ930" s="187"/>
      <c r="HR930" s="187"/>
      <c r="HS930" s="187"/>
      <c r="HT930" s="187"/>
      <c r="HU930" s="187"/>
      <c r="HV930" s="187"/>
      <c r="HW930" s="187"/>
      <c r="HX930" s="187"/>
      <c r="HY930" s="187"/>
      <c r="HZ930" s="187"/>
      <c r="IA930" s="187"/>
      <c r="IB930" s="187"/>
    </row>
    <row r="931" spans="1:236" ht="13.15" customHeight="1">
      <c r="A931" s="412"/>
      <c r="C931" s="446"/>
      <c r="D931" s="193"/>
      <c r="E931" s="187"/>
      <c r="F931" s="187"/>
      <c r="G931" s="187"/>
      <c r="H931" s="187"/>
      <c r="I931" s="187"/>
      <c r="J931" s="187"/>
      <c r="K931" s="187"/>
      <c r="L931" s="187"/>
      <c r="M931" s="447"/>
      <c r="AA931" s="187"/>
      <c r="AB931" s="187"/>
      <c r="AC931" s="187"/>
      <c r="AD931" s="187"/>
      <c r="AE931" s="187"/>
      <c r="AF931" s="187"/>
      <c r="AG931" s="187"/>
      <c r="AH931" s="187"/>
      <c r="AI931" s="187"/>
      <c r="AJ931" s="187"/>
      <c r="AK931" s="187"/>
      <c r="AL931" s="187"/>
      <c r="AM931" s="187"/>
      <c r="AN931" s="187"/>
      <c r="AO931" s="187"/>
      <c r="AP931" s="187"/>
      <c r="AQ931" s="187"/>
      <c r="AR931" s="187"/>
      <c r="AS931" s="187"/>
      <c r="AT931" s="187"/>
      <c r="AU931" s="187"/>
      <c r="AV931" s="187"/>
      <c r="AW931" s="187"/>
      <c r="AX931" s="187"/>
      <c r="AY931" s="187"/>
      <c r="AZ931" s="187"/>
      <c r="BA931" s="187"/>
      <c r="BB931" s="187"/>
      <c r="BC931" s="187"/>
      <c r="BD931" s="187"/>
      <c r="BE931" s="187"/>
      <c r="BF931" s="187"/>
      <c r="BG931" s="187"/>
      <c r="BH931" s="187"/>
      <c r="BI931" s="187"/>
      <c r="BJ931" s="187"/>
      <c r="BK931" s="187"/>
      <c r="BL931" s="187"/>
      <c r="BM931" s="187"/>
      <c r="BN931" s="187"/>
      <c r="BO931" s="187"/>
      <c r="BP931" s="187"/>
      <c r="BQ931" s="187"/>
      <c r="BR931" s="187"/>
      <c r="BS931" s="187"/>
      <c r="BT931" s="187"/>
      <c r="BU931" s="187"/>
      <c r="BV931" s="187"/>
      <c r="BW931" s="187"/>
      <c r="BX931" s="187"/>
      <c r="BY931" s="187"/>
      <c r="BZ931" s="187"/>
      <c r="CA931" s="187"/>
      <c r="CB931" s="187"/>
      <c r="CC931" s="187"/>
      <c r="CD931" s="187"/>
      <c r="CE931" s="187"/>
      <c r="CF931" s="187"/>
      <c r="CG931" s="187"/>
      <c r="CH931" s="187"/>
      <c r="CI931" s="187"/>
      <c r="CJ931" s="187"/>
      <c r="CK931" s="187"/>
      <c r="CL931" s="187"/>
      <c r="CM931" s="187"/>
      <c r="CN931" s="187"/>
      <c r="CO931" s="187"/>
      <c r="CP931" s="187"/>
      <c r="CQ931" s="187"/>
      <c r="CR931" s="187"/>
      <c r="CS931" s="187"/>
      <c r="CT931" s="187"/>
      <c r="CU931" s="187"/>
      <c r="CV931" s="187"/>
      <c r="CW931" s="187"/>
      <c r="CX931" s="187"/>
      <c r="CY931" s="187"/>
      <c r="CZ931" s="187"/>
      <c r="DA931" s="187"/>
      <c r="DB931" s="187"/>
      <c r="DC931" s="187"/>
      <c r="DD931" s="187"/>
      <c r="DE931" s="187"/>
      <c r="DF931" s="187"/>
      <c r="DG931" s="187"/>
      <c r="DH931" s="187"/>
      <c r="DI931" s="187"/>
      <c r="DJ931" s="187"/>
      <c r="DK931" s="187"/>
      <c r="DL931" s="187"/>
      <c r="DM931" s="187"/>
      <c r="DN931" s="187"/>
      <c r="DO931" s="187"/>
      <c r="DP931" s="187"/>
      <c r="DQ931" s="187"/>
      <c r="DR931" s="187"/>
      <c r="DS931" s="187"/>
      <c r="DT931" s="187"/>
      <c r="DU931" s="187"/>
      <c r="DV931" s="187"/>
      <c r="DW931" s="187"/>
      <c r="DX931" s="187"/>
      <c r="DY931" s="187"/>
      <c r="DZ931" s="187"/>
      <c r="EA931" s="187"/>
      <c r="EB931" s="187"/>
      <c r="EC931" s="187"/>
      <c r="ED931" s="187"/>
      <c r="EE931" s="187"/>
      <c r="EF931" s="187"/>
      <c r="EG931" s="187"/>
      <c r="EH931" s="187"/>
      <c r="EI931" s="187"/>
      <c r="EJ931" s="187"/>
      <c r="EK931" s="187"/>
      <c r="EL931" s="187"/>
      <c r="EM931" s="187"/>
      <c r="EN931" s="187"/>
      <c r="EO931" s="187"/>
      <c r="EP931" s="187"/>
      <c r="EQ931" s="187"/>
      <c r="ER931" s="187"/>
      <c r="ES931" s="187"/>
      <c r="ET931" s="187"/>
      <c r="EU931" s="187"/>
      <c r="EV931" s="187"/>
      <c r="EW931" s="187"/>
      <c r="EX931" s="187"/>
      <c r="EY931" s="187"/>
      <c r="EZ931" s="187"/>
      <c r="FA931" s="187"/>
      <c r="FB931" s="187"/>
      <c r="FC931" s="187"/>
      <c r="FD931" s="187"/>
      <c r="FE931" s="187"/>
      <c r="FF931" s="187"/>
      <c r="FG931" s="187"/>
      <c r="FH931" s="187"/>
      <c r="FI931" s="187"/>
      <c r="FJ931" s="187"/>
      <c r="FK931" s="187"/>
      <c r="FL931" s="187"/>
      <c r="FM931" s="187"/>
      <c r="FN931" s="187"/>
      <c r="FO931" s="187"/>
      <c r="FP931" s="187"/>
      <c r="FQ931" s="187"/>
      <c r="FR931" s="187"/>
      <c r="FS931" s="187"/>
      <c r="FT931" s="187"/>
      <c r="FU931" s="187"/>
      <c r="FV931" s="187"/>
      <c r="FW931" s="187"/>
      <c r="FX931" s="187"/>
      <c r="FY931" s="187"/>
      <c r="FZ931" s="187"/>
      <c r="GA931" s="187"/>
      <c r="GB931" s="187"/>
      <c r="GC931" s="187"/>
      <c r="GD931" s="187"/>
      <c r="GE931" s="187"/>
      <c r="GF931" s="187"/>
      <c r="GG931" s="187"/>
      <c r="GH931" s="187"/>
      <c r="GI931" s="187"/>
      <c r="GJ931" s="187"/>
      <c r="GK931" s="187"/>
      <c r="GL931" s="187"/>
      <c r="GM931" s="187"/>
      <c r="GN931" s="187"/>
      <c r="GO931" s="187"/>
      <c r="GP931" s="187"/>
      <c r="GQ931" s="187"/>
      <c r="GR931" s="187"/>
      <c r="GS931" s="187"/>
      <c r="GT931" s="187"/>
      <c r="GU931" s="187"/>
      <c r="GV931" s="187"/>
      <c r="GW931" s="187"/>
      <c r="GX931" s="187"/>
      <c r="GY931" s="187"/>
      <c r="GZ931" s="187"/>
      <c r="HA931" s="187"/>
      <c r="HB931" s="187"/>
      <c r="HC931" s="187"/>
      <c r="HD931" s="187"/>
      <c r="HE931" s="187"/>
      <c r="HF931" s="187"/>
      <c r="HG931" s="187"/>
      <c r="HH931" s="187"/>
      <c r="HI931" s="187"/>
      <c r="HJ931" s="187"/>
      <c r="HK931" s="187"/>
      <c r="HL931" s="187"/>
      <c r="HM931" s="187"/>
      <c r="HN931" s="187"/>
      <c r="HO931" s="187"/>
      <c r="HP931" s="187"/>
      <c r="HQ931" s="187"/>
      <c r="HR931" s="187"/>
      <c r="HS931" s="187"/>
      <c r="HT931" s="187"/>
      <c r="HU931" s="187"/>
      <c r="HV931" s="187"/>
      <c r="HW931" s="187"/>
      <c r="HX931" s="187"/>
      <c r="HY931" s="187"/>
      <c r="HZ931" s="187"/>
      <c r="IA931" s="187"/>
      <c r="IB931" s="187"/>
    </row>
    <row r="932" spans="1:236" ht="13.15" customHeight="1">
      <c r="A932" s="412"/>
      <c r="C932" s="446"/>
      <c r="D932" s="193"/>
      <c r="E932" s="187"/>
      <c r="F932" s="187"/>
      <c r="G932" s="187"/>
      <c r="H932" s="187"/>
      <c r="I932" s="187"/>
      <c r="J932" s="187"/>
      <c r="K932" s="187"/>
      <c r="L932" s="187"/>
      <c r="M932" s="447"/>
      <c r="AA932" s="187"/>
      <c r="AB932" s="187"/>
      <c r="AC932" s="187"/>
      <c r="AD932" s="187"/>
      <c r="AE932" s="187"/>
      <c r="AF932" s="187"/>
      <c r="AG932" s="187"/>
      <c r="AH932" s="187"/>
      <c r="AI932" s="187"/>
      <c r="AJ932" s="187"/>
      <c r="AK932" s="187"/>
      <c r="AL932" s="187"/>
      <c r="AM932" s="187"/>
      <c r="AN932" s="187"/>
      <c r="AO932" s="187"/>
      <c r="AP932" s="187"/>
      <c r="AQ932" s="187"/>
      <c r="AR932" s="187"/>
      <c r="AS932" s="187"/>
      <c r="AT932" s="187"/>
      <c r="AU932" s="187"/>
      <c r="AV932" s="187"/>
      <c r="AW932" s="187"/>
      <c r="AX932" s="187"/>
      <c r="AY932" s="187"/>
      <c r="AZ932" s="187"/>
      <c r="BA932" s="187"/>
      <c r="BB932" s="187"/>
      <c r="BC932" s="187"/>
      <c r="BD932" s="187"/>
      <c r="BE932" s="187"/>
      <c r="BF932" s="187"/>
      <c r="BG932" s="187"/>
      <c r="BH932" s="187"/>
      <c r="BI932" s="187"/>
      <c r="BJ932" s="187"/>
      <c r="BK932" s="187"/>
      <c r="BL932" s="187"/>
      <c r="BM932" s="187"/>
      <c r="BN932" s="187"/>
      <c r="BO932" s="187"/>
      <c r="BP932" s="187"/>
      <c r="BQ932" s="187"/>
      <c r="BR932" s="187"/>
      <c r="BS932" s="187"/>
      <c r="BT932" s="187"/>
      <c r="BU932" s="187"/>
      <c r="BV932" s="187"/>
      <c r="BW932" s="187"/>
      <c r="BX932" s="187"/>
      <c r="BY932" s="187"/>
      <c r="BZ932" s="187"/>
      <c r="CA932" s="187"/>
      <c r="CB932" s="187"/>
      <c r="CC932" s="187"/>
      <c r="CD932" s="187"/>
      <c r="CE932" s="187"/>
      <c r="CF932" s="187"/>
      <c r="CG932" s="187"/>
      <c r="CH932" s="187"/>
      <c r="CI932" s="187"/>
      <c r="CJ932" s="187"/>
      <c r="CK932" s="187"/>
      <c r="CL932" s="187"/>
      <c r="CM932" s="187"/>
      <c r="CN932" s="187"/>
      <c r="CO932" s="187"/>
      <c r="CP932" s="187"/>
      <c r="CQ932" s="187"/>
      <c r="CR932" s="187"/>
      <c r="CS932" s="187"/>
      <c r="CT932" s="187"/>
      <c r="CU932" s="187"/>
      <c r="CV932" s="187"/>
      <c r="CW932" s="187"/>
      <c r="CX932" s="187"/>
      <c r="CY932" s="187"/>
      <c r="CZ932" s="187"/>
      <c r="DA932" s="187"/>
      <c r="DB932" s="187"/>
      <c r="DC932" s="187"/>
      <c r="DD932" s="187"/>
      <c r="DE932" s="187"/>
      <c r="DF932" s="187"/>
      <c r="DG932" s="187"/>
      <c r="DH932" s="187"/>
      <c r="DI932" s="187"/>
      <c r="DJ932" s="187"/>
      <c r="DK932" s="187"/>
      <c r="DL932" s="187"/>
      <c r="DM932" s="187"/>
      <c r="DN932" s="187"/>
      <c r="DO932" s="187"/>
      <c r="DP932" s="187"/>
      <c r="DQ932" s="187"/>
      <c r="DR932" s="187"/>
      <c r="DS932" s="187"/>
      <c r="DT932" s="187"/>
      <c r="DU932" s="187"/>
      <c r="DV932" s="187"/>
      <c r="DW932" s="187"/>
      <c r="DX932" s="187"/>
      <c r="DY932" s="187"/>
      <c r="DZ932" s="187"/>
      <c r="EA932" s="187"/>
      <c r="EB932" s="187"/>
      <c r="EC932" s="187"/>
      <c r="ED932" s="187"/>
      <c r="EE932" s="187"/>
      <c r="EF932" s="187"/>
      <c r="EG932" s="187"/>
      <c r="EH932" s="187"/>
      <c r="EI932" s="187"/>
      <c r="EJ932" s="187"/>
      <c r="EK932" s="187"/>
      <c r="EL932" s="187"/>
      <c r="EM932" s="187"/>
      <c r="EN932" s="187"/>
      <c r="EO932" s="187"/>
      <c r="EP932" s="187"/>
      <c r="EQ932" s="187"/>
      <c r="ER932" s="187"/>
      <c r="ES932" s="187"/>
      <c r="ET932" s="187"/>
      <c r="EU932" s="187"/>
      <c r="EV932" s="187"/>
      <c r="EW932" s="187"/>
      <c r="EX932" s="187"/>
      <c r="EY932" s="187"/>
      <c r="EZ932" s="187"/>
      <c r="FA932" s="187"/>
      <c r="FB932" s="187"/>
      <c r="FC932" s="187"/>
      <c r="FD932" s="187"/>
      <c r="FE932" s="187"/>
      <c r="FF932" s="187"/>
      <c r="FG932" s="187"/>
      <c r="FH932" s="187"/>
      <c r="FI932" s="187"/>
      <c r="FJ932" s="187"/>
      <c r="FK932" s="187"/>
      <c r="FL932" s="187"/>
      <c r="FM932" s="187"/>
      <c r="FN932" s="187"/>
      <c r="FO932" s="187"/>
      <c r="FP932" s="187"/>
      <c r="FQ932" s="187"/>
      <c r="FR932" s="187"/>
      <c r="FS932" s="187"/>
      <c r="FT932" s="187"/>
      <c r="FU932" s="187"/>
      <c r="FV932" s="187"/>
      <c r="FW932" s="187"/>
      <c r="FX932" s="187"/>
      <c r="FY932" s="187"/>
      <c r="FZ932" s="187"/>
      <c r="GA932" s="187"/>
      <c r="GB932" s="187"/>
      <c r="GC932" s="187"/>
      <c r="GD932" s="187"/>
      <c r="GE932" s="187"/>
      <c r="GF932" s="187"/>
      <c r="GG932" s="187"/>
      <c r="GH932" s="187"/>
      <c r="GI932" s="187"/>
      <c r="GJ932" s="187"/>
      <c r="GK932" s="187"/>
      <c r="GL932" s="187"/>
      <c r="GM932" s="187"/>
      <c r="GN932" s="187"/>
      <c r="GO932" s="187"/>
      <c r="GP932" s="187"/>
      <c r="GQ932" s="187"/>
      <c r="GR932" s="187"/>
      <c r="GS932" s="187"/>
      <c r="GT932" s="187"/>
      <c r="GU932" s="187"/>
      <c r="GV932" s="187"/>
      <c r="GW932" s="187"/>
      <c r="GX932" s="187"/>
      <c r="GY932" s="187"/>
      <c r="GZ932" s="187"/>
      <c r="HA932" s="187"/>
      <c r="HB932" s="187"/>
      <c r="HC932" s="187"/>
      <c r="HD932" s="187"/>
      <c r="HE932" s="187"/>
      <c r="HF932" s="187"/>
      <c r="HG932" s="187"/>
      <c r="HH932" s="187"/>
      <c r="HI932" s="187"/>
      <c r="HJ932" s="187"/>
      <c r="HK932" s="187"/>
      <c r="HL932" s="187"/>
      <c r="HM932" s="187"/>
      <c r="HN932" s="187"/>
      <c r="HO932" s="187"/>
      <c r="HP932" s="187"/>
      <c r="HQ932" s="187"/>
      <c r="HR932" s="187"/>
      <c r="HS932" s="187"/>
      <c r="HT932" s="187"/>
      <c r="HU932" s="187"/>
      <c r="HV932" s="187"/>
      <c r="HW932" s="187"/>
      <c r="HX932" s="187"/>
      <c r="HY932" s="187"/>
      <c r="HZ932" s="187"/>
      <c r="IA932" s="187"/>
      <c r="IB932" s="187"/>
    </row>
    <row r="933" spans="1:236" ht="13.15" customHeight="1">
      <c r="A933" s="412"/>
      <c r="C933" s="446"/>
      <c r="D933" s="193"/>
      <c r="E933" s="187"/>
      <c r="F933" s="187"/>
      <c r="G933" s="187"/>
      <c r="H933" s="187"/>
      <c r="I933" s="187"/>
      <c r="J933" s="187"/>
      <c r="K933" s="187"/>
      <c r="L933" s="187"/>
      <c r="M933" s="447"/>
      <c r="AA933" s="187"/>
      <c r="AB933" s="187"/>
      <c r="AC933" s="187"/>
      <c r="AD933" s="187"/>
      <c r="AE933" s="187"/>
      <c r="AF933" s="187"/>
      <c r="AG933" s="187"/>
      <c r="AH933" s="187"/>
      <c r="AI933" s="187"/>
      <c r="AJ933" s="187"/>
      <c r="AK933" s="187"/>
      <c r="AL933" s="187"/>
      <c r="AM933" s="187"/>
      <c r="AN933" s="187"/>
      <c r="AO933" s="187"/>
      <c r="AP933" s="187"/>
      <c r="AQ933" s="187"/>
      <c r="AR933" s="187"/>
      <c r="AS933" s="187"/>
      <c r="AT933" s="187"/>
      <c r="AU933" s="187"/>
      <c r="AV933" s="187"/>
      <c r="AW933" s="187"/>
      <c r="AX933" s="187"/>
      <c r="AY933" s="187"/>
      <c r="AZ933" s="187"/>
      <c r="BA933" s="187"/>
      <c r="BB933" s="187"/>
      <c r="BC933" s="187"/>
      <c r="BD933" s="187"/>
      <c r="BE933" s="187"/>
      <c r="BF933" s="187"/>
      <c r="BG933" s="187"/>
      <c r="BH933" s="187"/>
      <c r="BI933" s="187"/>
      <c r="BJ933" s="187"/>
      <c r="BK933" s="187"/>
      <c r="BL933" s="187"/>
      <c r="BM933" s="187"/>
      <c r="BN933" s="187"/>
      <c r="BO933" s="187"/>
      <c r="BP933" s="187"/>
      <c r="BQ933" s="187"/>
      <c r="BR933" s="187"/>
      <c r="BS933" s="187"/>
      <c r="BT933" s="187"/>
      <c r="BU933" s="187"/>
      <c r="BV933" s="187"/>
      <c r="BW933" s="187"/>
      <c r="BX933" s="187"/>
      <c r="BY933" s="187"/>
      <c r="BZ933" s="187"/>
      <c r="CA933" s="187"/>
      <c r="CB933" s="187"/>
      <c r="CC933" s="187"/>
      <c r="CD933" s="187"/>
      <c r="CE933" s="187"/>
      <c r="CF933" s="187"/>
      <c r="CG933" s="187"/>
      <c r="CH933" s="187"/>
      <c r="CI933" s="187"/>
      <c r="CJ933" s="187"/>
      <c r="CK933" s="187"/>
      <c r="CL933" s="187"/>
      <c r="CM933" s="187"/>
      <c r="CN933" s="187"/>
      <c r="CO933" s="187"/>
      <c r="CP933" s="187"/>
      <c r="CQ933" s="187"/>
      <c r="CR933" s="187"/>
      <c r="CS933" s="187"/>
      <c r="CT933" s="187"/>
      <c r="CU933" s="187"/>
      <c r="CV933" s="187"/>
      <c r="CW933" s="187"/>
      <c r="CX933" s="187"/>
      <c r="CY933" s="187"/>
      <c r="CZ933" s="187"/>
      <c r="DA933" s="187"/>
      <c r="DB933" s="187"/>
      <c r="DC933" s="187"/>
      <c r="DD933" s="187"/>
      <c r="DE933" s="187"/>
      <c r="DF933" s="187"/>
      <c r="DG933" s="187"/>
      <c r="DH933" s="187"/>
      <c r="DI933" s="187"/>
      <c r="DJ933" s="187"/>
      <c r="DK933" s="187"/>
      <c r="DL933" s="187"/>
      <c r="DM933" s="187"/>
      <c r="DN933" s="187"/>
      <c r="DO933" s="187"/>
      <c r="DP933" s="187"/>
      <c r="DQ933" s="187"/>
      <c r="DR933" s="187"/>
      <c r="DS933" s="187"/>
      <c r="DT933" s="187"/>
      <c r="DU933" s="187"/>
      <c r="DV933" s="187"/>
      <c r="DW933" s="187"/>
      <c r="DX933" s="187"/>
      <c r="DY933" s="187"/>
      <c r="DZ933" s="187"/>
      <c r="EA933" s="187"/>
      <c r="EB933" s="187"/>
      <c r="EC933" s="187"/>
      <c r="ED933" s="187"/>
      <c r="EE933" s="187"/>
      <c r="EF933" s="187"/>
      <c r="EG933" s="187"/>
      <c r="EH933" s="187"/>
      <c r="EI933" s="187"/>
      <c r="EJ933" s="187"/>
      <c r="EK933" s="187"/>
      <c r="EL933" s="187"/>
      <c r="EM933" s="187"/>
      <c r="EN933" s="187"/>
      <c r="EO933" s="187"/>
      <c r="EP933" s="187"/>
      <c r="EQ933" s="187"/>
      <c r="ER933" s="187"/>
      <c r="ES933" s="187"/>
      <c r="ET933" s="187"/>
      <c r="EU933" s="187"/>
      <c r="EV933" s="187"/>
      <c r="EW933" s="187"/>
      <c r="EX933" s="187"/>
      <c r="EY933" s="187"/>
      <c r="EZ933" s="187"/>
      <c r="FA933" s="187"/>
      <c r="FB933" s="187"/>
      <c r="FC933" s="187"/>
      <c r="FD933" s="187"/>
      <c r="FE933" s="187"/>
      <c r="FF933" s="187"/>
      <c r="FG933" s="187"/>
      <c r="FH933" s="187"/>
      <c r="FI933" s="187"/>
      <c r="FJ933" s="187"/>
      <c r="FK933" s="187"/>
      <c r="FL933" s="187"/>
      <c r="FM933" s="187"/>
      <c r="FN933" s="187"/>
      <c r="FO933" s="187"/>
      <c r="FP933" s="187"/>
      <c r="FQ933" s="187"/>
      <c r="FR933" s="187"/>
      <c r="FS933" s="187"/>
      <c r="FT933" s="187"/>
      <c r="FU933" s="187"/>
      <c r="FV933" s="187"/>
      <c r="FW933" s="187"/>
      <c r="FX933" s="187"/>
      <c r="FY933" s="187"/>
      <c r="FZ933" s="187"/>
      <c r="GA933" s="187"/>
      <c r="GB933" s="187"/>
      <c r="GC933" s="187"/>
      <c r="GD933" s="187"/>
      <c r="GE933" s="187"/>
      <c r="GF933" s="187"/>
      <c r="GG933" s="187"/>
      <c r="GH933" s="187"/>
      <c r="GI933" s="187"/>
      <c r="GJ933" s="187"/>
      <c r="GK933" s="187"/>
      <c r="GL933" s="187"/>
      <c r="GM933" s="187"/>
      <c r="GN933" s="187"/>
      <c r="GO933" s="187"/>
      <c r="GP933" s="187"/>
      <c r="GQ933" s="187"/>
      <c r="GR933" s="187"/>
      <c r="GS933" s="187"/>
      <c r="GT933" s="187"/>
      <c r="GU933" s="187"/>
      <c r="GV933" s="187"/>
      <c r="GW933" s="187"/>
      <c r="GX933" s="187"/>
      <c r="GY933" s="187"/>
      <c r="GZ933" s="187"/>
      <c r="HA933" s="187"/>
      <c r="HB933" s="187"/>
      <c r="HC933" s="187"/>
      <c r="HD933" s="187"/>
      <c r="HE933" s="187"/>
      <c r="HF933" s="187"/>
      <c r="HG933" s="187"/>
      <c r="HH933" s="187"/>
      <c r="HI933" s="187"/>
      <c r="HJ933" s="187"/>
      <c r="HK933" s="187"/>
      <c r="HL933" s="187"/>
      <c r="HM933" s="187"/>
      <c r="HN933" s="187"/>
      <c r="HO933" s="187"/>
      <c r="HP933" s="187"/>
      <c r="HQ933" s="187"/>
      <c r="HR933" s="187"/>
      <c r="HS933" s="187"/>
      <c r="HT933" s="187"/>
      <c r="HU933" s="187"/>
      <c r="HV933" s="187"/>
      <c r="HW933" s="187"/>
      <c r="HX933" s="187"/>
      <c r="HY933" s="187"/>
      <c r="HZ933" s="187"/>
      <c r="IA933" s="187"/>
      <c r="IB933" s="187"/>
    </row>
    <row r="934" spans="1:236" ht="13.15" customHeight="1">
      <c r="A934" s="412"/>
      <c r="C934" s="446"/>
      <c r="D934" s="193"/>
      <c r="E934" s="187"/>
      <c r="F934" s="187"/>
      <c r="G934" s="187"/>
      <c r="H934" s="187"/>
      <c r="I934" s="187"/>
      <c r="J934" s="187"/>
      <c r="K934" s="187"/>
      <c r="L934" s="187"/>
      <c r="M934" s="447"/>
      <c r="AA934" s="187"/>
      <c r="AB934" s="187"/>
      <c r="AC934" s="187"/>
      <c r="AD934" s="187"/>
      <c r="AE934" s="187"/>
      <c r="AF934" s="187"/>
      <c r="AG934" s="187"/>
      <c r="AH934" s="187"/>
      <c r="AI934" s="187"/>
      <c r="AJ934" s="187"/>
      <c r="AK934" s="187"/>
      <c r="AL934" s="187"/>
      <c r="AM934" s="187"/>
      <c r="AN934" s="187"/>
      <c r="AO934" s="187"/>
      <c r="AP934" s="187"/>
      <c r="AQ934" s="187"/>
      <c r="AR934" s="187"/>
      <c r="AS934" s="187"/>
      <c r="AT934" s="187"/>
      <c r="AU934" s="187"/>
      <c r="AV934" s="187"/>
      <c r="AW934" s="187"/>
      <c r="AX934" s="187"/>
      <c r="AY934" s="187"/>
      <c r="AZ934" s="187"/>
      <c r="BA934" s="187"/>
      <c r="BB934" s="187"/>
      <c r="BC934" s="187"/>
      <c r="BD934" s="187"/>
      <c r="BE934" s="187"/>
      <c r="BF934" s="187"/>
      <c r="BG934" s="187"/>
      <c r="BH934" s="187"/>
      <c r="BI934" s="187"/>
      <c r="BJ934" s="187"/>
      <c r="BK934" s="187"/>
      <c r="BL934" s="187"/>
      <c r="BM934" s="187"/>
      <c r="BN934" s="187"/>
      <c r="BO934" s="187"/>
      <c r="BP934" s="187"/>
      <c r="BQ934" s="187"/>
      <c r="BR934" s="187"/>
      <c r="BS934" s="187"/>
      <c r="BT934" s="187"/>
      <c r="BU934" s="187"/>
      <c r="BV934" s="187"/>
      <c r="BW934" s="187"/>
      <c r="BX934" s="187"/>
      <c r="BY934" s="187"/>
      <c r="BZ934" s="187"/>
      <c r="CA934" s="187"/>
      <c r="CB934" s="187"/>
      <c r="CC934" s="187"/>
      <c r="CD934" s="187"/>
      <c r="CE934" s="187"/>
      <c r="CF934" s="187"/>
      <c r="CG934" s="187"/>
      <c r="CH934" s="187"/>
      <c r="CI934" s="187"/>
      <c r="CJ934" s="187"/>
      <c r="CK934" s="187"/>
      <c r="CL934" s="187"/>
      <c r="CM934" s="187"/>
      <c r="CN934" s="187"/>
      <c r="CO934" s="187"/>
      <c r="CP934" s="187"/>
      <c r="CQ934" s="187"/>
      <c r="CR934" s="187"/>
      <c r="CS934" s="187"/>
      <c r="CT934" s="187"/>
      <c r="CU934" s="187"/>
      <c r="CV934" s="187"/>
      <c r="CW934" s="187"/>
      <c r="CX934" s="187"/>
      <c r="CY934" s="187"/>
      <c r="CZ934" s="187"/>
      <c r="DA934" s="187"/>
      <c r="DB934" s="187"/>
      <c r="DC934" s="187"/>
      <c r="DD934" s="187"/>
      <c r="DE934" s="187"/>
      <c r="DF934" s="187"/>
      <c r="DG934" s="187"/>
      <c r="DH934" s="187"/>
      <c r="DI934" s="187"/>
      <c r="DJ934" s="187"/>
      <c r="DK934" s="187"/>
      <c r="DL934" s="187"/>
      <c r="DM934" s="187"/>
      <c r="DN934" s="187"/>
      <c r="DO934" s="187"/>
      <c r="DP934" s="187"/>
      <c r="DQ934" s="187"/>
      <c r="DR934" s="187"/>
      <c r="DS934" s="187"/>
      <c r="DT934" s="187"/>
      <c r="DU934" s="187"/>
      <c r="DV934" s="187"/>
      <c r="DW934" s="187"/>
      <c r="DX934" s="187"/>
      <c r="DY934" s="187"/>
      <c r="DZ934" s="187"/>
      <c r="EA934" s="187"/>
      <c r="EB934" s="187"/>
      <c r="EC934" s="187"/>
      <c r="ED934" s="187"/>
      <c r="EE934" s="187"/>
      <c r="EF934" s="187"/>
      <c r="EG934" s="187"/>
      <c r="EH934" s="187"/>
      <c r="EI934" s="187"/>
      <c r="EJ934" s="187"/>
      <c r="EK934" s="187"/>
      <c r="EL934" s="187"/>
      <c r="EM934" s="187"/>
      <c r="EN934" s="187"/>
      <c r="EO934" s="187"/>
      <c r="EP934" s="187"/>
      <c r="EQ934" s="187"/>
      <c r="ER934" s="187"/>
      <c r="ES934" s="187"/>
      <c r="ET934" s="187"/>
      <c r="EU934" s="187"/>
      <c r="EV934" s="187"/>
      <c r="EW934" s="187"/>
      <c r="EX934" s="187"/>
      <c r="EY934" s="187"/>
      <c r="EZ934" s="187"/>
      <c r="FA934" s="187"/>
      <c r="FB934" s="187"/>
      <c r="FC934" s="187"/>
      <c r="FD934" s="187"/>
      <c r="FE934" s="187"/>
      <c r="FF934" s="187"/>
      <c r="FG934" s="187"/>
      <c r="FH934" s="187"/>
      <c r="FI934" s="187"/>
      <c r="FJ934" s="187"/>
      <c r="FK934" s="187"/>
      <c r="FL934" s="187"/>
      <c r="FM934" s="187"/>
      <c r="FN934" s="187"/>
      <c r="FO934" s="187"/>
      <c r="FP934" s="187"/>
      <c r="FQ934" s="187"/>
      <c r="FR934" s="187"/>
      <c r="FS934" s="187"/>
      <c r="FT934" s="187"/>
      <c r="FU934" s="187"/>
      <c r="FV934" s="187"/>
      <c r="FW934" s="187"/>
      <c r="FX934" s="187"/>
      <c r="FY934" s="187"/>
      <c r="FZ934" s="187"/>
      <c r="GA934" s="187"/>
      <c r="GB934" s="187"/>
      <c r="GC934" s="187"/>
      <c r="GD934" s="187"/>
      <c r="GE934" s="187"/>
      <c r="GF934" s="187"/>
      <c r="GG934" s="187"/>
      <c r="GH934" s="187"/>
      <c r="GI934" s="187"/>
      <c r="GJ934" s="187"/>
      <c r="GK934" s="187"/>
      <c r="GL934" s="187"/>
      <c r="GM934" s="187"/>
      <c r="GN934" s="187"/>
      <c r="GO934" s="187"/>
      <c r="GP934" s="187"/>
      <c r="GQ934" s="187"/>
      <c r="GR934" s="187"/>
      <c r="GS934" s="187"/>
      <c r="GT934" s="187"/>
      <c r="GU934" s="187"/>
      <c r="GV934" s="187"/>
      <c r="GW934" s="187"/>
      <c r="GX934" s="187"/>
      <c r="GY934" s="187"/>
      <c r="GZ934" s="187"/>
      <c r="HA934" s="187"/>
      <c r="HB934" s="187"/>
      <c r="HC934" s="187"/>
      <c r="HD934" s="187"/>
      <c r="HE934" s="187"/>
      <c r="HF934" s="187"/>
      <c r="HG934" s="187"/>
      <c r="HH934" s="187"/>
      <c r="HI934" s="187"/>
      <c r="HJ934" s="187"/>
      <c r="HK934" s="187"/>
      <c r="HL934" s="187"/>
      <c r="HM934" s="187"/>
      <c r="HN934" s="187"/>
      <c r="HO934" s="187"/>
      <c r="HP934" s="187"/>
      <c r="HQ934" s="187"/>
      <c r="HR934" s="187"/>
      <c r="HS934" s="187"/>
      <c r="HT934" s="187"/>
      <c r="HU934" s="187"/>
      <c r="HV934" s="187"/>
      <c r="HW934" s="187"/>
      <c r="HX934" s="187"/>
      <c r="HY934" s="187"/>
      <c r="HZ934" s="187"/>
      <c r="IA934" s="187"/>
      <c r="IB934" s="187"/>
    </row>
    <row r="935" spans="1:236" ht="13.15" customHeight="1">
      <c r="A935" s="412"/>
      <c r="C935" s="446"/>
      <c r="D935" s="193"/>
      <c r="E935" s="187"/>
      <c r="F935" s="187"/>
      <c r="G935" s="187"/>
      <c r="H935" s="187"/>
      <c r="I935" s="187"/>
      <c r="J935" s="187"/>
      <c r="K935" s="187"/>
      <c r="L935" s="187"/>
      <c r="M935" s="447"/>
      <c r="AA935" s="187"/>
      <c r="AB935" s="187"/>
      <c r="AC935" s="187"/>
      <c r="AD935" s="187"/>
      <c r="AE935" s="187"/>
      <c r="AF935" s="187"/>
      <c r="AG935" s="187"/>
      <c r="AH935" s="187"/>
      <c r="AI935" s="187"/>
      <c r="AJ935" s="187"/>
      <c r="AK935" s="187"/>
      <c r="AL935" s="187"/>
      <c r="AM935" s="187"/>
      <c r="AN935" s="187"/>
      <c r="AO935" s="187"/>
      <c r="AP935" s="187"/>
      <c r="AQ935" s="187"/>
      <c r="AR935" s="187"/>
      <c r="AS935" s="187"/>
      <c r="AT935" s="187"/>
      <c r="AU935" s="187"/>
      <c r="AV935" s="187"/>
      <c r="AW935" s="187"/>
      <c r="AX935" s="187"/>
      <c r="AY935" s="187"/>
      <c r="AZ935" s="187"/>
      <c r="BA935" s="187"/>
      <c r="BB935" s="187"/>
      <c r="BC935" s="187"/>
      <c r="BD935" s="187"/>
      <c r="BE935" s="187"/>
      <c r="BF935" s="187"/>
      <c r="BG935" s="187"/>
      <c r="BH935" s="187"/>
      <c r="BI935" s="187"/>
      <c r="BJ935" s="187"/>
      <c r="BK935" s="187"/>
      <c r="BL935" s="187"/>
      <c r="BM935" s="187"/>
      <c r="BN935" s="187"/>
      <c r="BO935" s="187"/>
      <c r="BP935" s="187"/>
      <c r="BQ935" s="187"/>
      <c r="BR935" s="187"/>
      <c r="BS935" s="187"/>
      <c r="BT935" s="187"/>
      <c r="BU935" s="187"/>
      <c r="BV935" s="187"/>
      <c r="BW935" s="187"/>
      <c r="BX935" s="187"/>
      <c r="BY935" s="187"/>
      <c r="BZ935" s="187"/>
      <c r="CA935" s="187"/>
      <c r="CB935" s="187"/>
      <c r="CC935" s="187"/>
      <c r="CD935" s="187"/>
      <c r="CE935" s="187"/>
      <c r="CF935" s="187"/>
      <c r="CG935" s="187"/>
      <c r="CH935" s="187"/>
      <c r="CI935" s="187"/>
      <c r="CJ935" s="187"/>
      <c r="CK935" s="187"/>
      <c r="CL935" s="187"/>
      <c r="CM935" s="187"/>
      <c r="CN935" s="187"/>
      <c r="CO935" s="187"/>
      <c r="CP935" s="187"/>
      <c r="CQ935" s="187"/>
      <c r="CR935" s="187"/>
      <c r="CS935" s="187"/>
      <c r="CT935" s="187"/>
      <c r="CU935" s="187"/>
      <c r="CV935" s="187"/>
      <c r="CW935" s="187"/>
      <c r="CX935" s="187"/>
      <c r="CY935" s="187"/>
      <c r="CZ935" s="187"/>
      <c r="DA935" s="187"/>
      <c r="DB935" s="187"/>
      <c r="DC935" s="187"/>
      <c r="DD935" s="187"/>
      <c r="DE935" s="187"/>
      <c r="DF935" s="187"/>
      <c r="DG935" s="187"/>
      <c r="DH935" s="187"/>
      <c r="DI935" s="187"/>
      <c r="DJ935" s="187"/>
      <c r="DK935" s="187"/>
      <c r="DL935" s="187"/>
      <c r="DM935" s="187"/>
      <c r="DN935" s="187"/>
      <c r="DO935" s="187"/>
      <c r="DP935" s="187"/>
      <c r="DQ935" s="187"/>
      <c r="DR935" s="187"/>
      <c r="DS935" s="187"/>
      <c r="DT935" s="187"/>
      <c r="DU935" s="187"/>
      <c r="DV935" s="187"/>
      <c r="DW935" s="187"/>
      <c r="DX935" s="187"/>
      <c r="DY935" s="187"/>
      <c r="DZ935" s="187"/>
      <c r="EA935" s="187"/>
      <c r="EB935" s="187"/>
      <c r="EC935" s="187"/>
      <c r="ED935" s="187"/>
      <c r="EE935" s="187"/>
      <c r="EF935" s="187"/>
      <c r="EG935" s="187"/>
      <c r="EH935" s="187"/>
      <c r="EI935" s="187"/>
      <c r="EJ935" s="187"/>
      <c r="EK935" s="187"/>
      <c r="EL935" s="187"/>
      <c r="EM935" s="187"/>
      <c r="EN935" s="187"/>
      <c r="EO935" s="187"/>
      <c r="EP935" s="187"/>
      <c r="EQ935" s="187"/>
      <c r="ER935" s="187"/>
      <c r="ES935" s="187"/>
      <c r="ET935" s="187"/>
      <c r="EU935" s="187"/>
      <c r="EV935" s="187"/>
      <c r="EW935" s="187"/>
      <c r="EX935" s="187"/>
      <c r="EY935" s="187"/>
      <c r="EZ935" s="187"/>
      <c r="FA935" s="187"/>
      <c r="FB935" s="187"/>
      <c r="FC935" s="187"/>
      <c r="FD935" s="187"/>
      <c r="FE935" s="187"/>
      <c r="FF935" s="187"/>
      <c r="FG935" s="187"/>
      <c r="FH935" s="187"/>
      <c r="FI935" s="187"/>
      <c r="FJ935" s="187"/>
      <c r="FK935" s="187"/>
      <c r="FL935" s="187"/>
      <c r="FM935" s="187"/>
      <c r="FN935" s="187"/>
      <c r="FO935" s="187"/>
      <c r="FP935" s="187"/>
      <c r="FQ935" s="187"/>
      <c r="FR935" s="187"/>
      <c r="FS935" s="187"/>
      <c r="FT935" s="187"/>
      <c r="FU935" s="187"/>
      <c r="FV935" s="187"/>
      <c r="FW935" s="187"/>
      <c r="FX935" s="187"/>
      <c r="FY935" s="187"/>
      <c r="FZ935" s="187"/>
      <c r="GA935" s="187"/>
      <c r="GB935" s="187"/>
      <c r="GC935" s="187"/>
      <c r="GD935" s="187"/>
      <c r="GE935" s="187"/>
      <c r="GF935" s="187"/>
      <c r="GG935" s="187"/>
      <c r="GH935" s="187"/>
      <c r="GI935" s="187"/>
      <c r="GJ935" s="187"/>
      <c r="GK935" s="187"/>
      <c r="GL935" s="187"/>
      <c r="GM935" s="187"/>
      <c r="GN935" s="187"/>
      <c r="GO935" s="187"/>
      <c r="GP935" s="187"/>
      <c r="GQ935" s="187"/>
      <c r="GR935" s="187"/>
      <c r="GS935" s="187"/>
      <c r="GT935" s="187"/>
      <c r="GU935" s="187"/>
      <c r="GV935" s="187"/>
      <c r="GW935" s="187"/>
      <c r="GX935" s="187"/>
      <c r="GY935" s="187"/>
      <c r="GZ935" s="187"/>
      <c r="HA935" s="187"/>
      <c r="HB935" s="187"/>
      <c r="HC935" s="187"/>
      <c r="HD935" s="187"/>
      <c r="HE935" s="187"/>
      <c r="HF935" s="187"/>
      <c r="HG935" s="187"/>
      <c r="HH935" s="187"/>
      <c r="HI935" s="187"/>
      <c r="HJ935" s="187"/>
      <c r="HK935" s="187"/>
      <c r="HL935" s="187"/>
      <c r="HM935" s="187"/>
      <c r="HN935" s="187"/>
      <c r="HO935" s="187"/>
      <c r="HP935" s="187"/>
      <c r="HQ935" s="187"/>
      <c r="HR935" s="187"/>
      <c r="HS935" s="187"/>
      <c r="HT935" s="187"/>
      <c r="HU935" s="187"/>
      <c r="HV935" s="187"/>
      <c r="HW935" s="187"/>
      <c r="HX935" s="187"/>
      <c r="HY935" s="187"/>
      <c r="HZ935" s="187"/>
      <c r="IA935" s="187"/>
      <c r="IB935" s="187"/>
    </row>
    <row r="936" spans="1:236" ht="13.15" customHeight="1">
      <c r="A936" s="412"/>
      <c r="C936" s="446"/>
      <c r="D936" s="193"/>
      <c r="E936" s="187"/>
      <c r="F936" s="187"/>
      <c r="G936" s="187"/>
      <c r="H936" s="187"/>
      <c r="I936" s="187"/>
      <c r="J936" s="187"/>
      <c r="K936" s="187"/>
      <c r="L936" s="187"/>
      <c r="M936" s="447"/>
      <c r="AA936" s="187"/>
      <c r="AB936" s="187"/>
      <c r="AC936" s="187"/>
      <c r="AD936" s="187"/>
      <c r="AE936" s="187"/>
      <c r="AF936" s="187"/>
      <c r="AG936" s="187"/>
      <c r="AH936" s="187"/>
      <c r="AI936" s="187"/>
      <c r="AJ936" s="187"/>
      <c r="AK936" s="187"/>
      <c r="AL936" s="187"/>
      <c r="AM936" s="187"/>
      <c r="AN936" s="187"/>
      <c r="AO936" s="187"/>
      <c r="AP936" s="187"/>
      <c r="AQ936" s="187"/>
      <c r="AR936" s="187"/>
      <c r="AS936" s="187"/>
      <c r="AT936" s="187"/>
      <c r="AU936" s="187"/>
      <c r="AV936" s="187"/>
      <c r="AW936" s="187"/>
      <c r="AX936" s="187"/>
      <c r="AY936" s="187"/>
      <c r="AZ936" s="187"/>
      <c r="BA936" s="187"/>
      <c r="BB936" s="187"/>
      <c r="BC936" s="187"/>
      <c r="BD936" s="187"/>
      <c r="BE936" s="187"/>
      <c r="BF936" s="187"/>
      <c r="BG936" s="187"/>
      <c r="BH936" s="187"/>
      <c r="BI936" s="187"/>
      <c r="BJ936" s="187"/>
      <c r="BK936" s="187"/>
      <c r="BL936" s="187"/>
      <c r="BM936" s="187"/>
      <c r="BN936" s="187"/>
      <c r="BO936" s="187"/>
      <c r="BP936" s="187"/>
      <c r="BQ936" s="187"/>
      <c r="BR936" s="187"/>
      <c r="BS936" s="187"/>
      <c r="BT936" s="187"/>
      <c r="BU936" s="187"/>
      <c r="BV936" s="187"/>
      <c r="BW936" s="187"/>
      <c r="BX936" s="187"/>
      <c r="BY936" s="187"/>
      <c r="BZ936" s="187"/>
      <c r="CA936" s="187"/>
      <c r="CB936" s="187"/>
      <c r="CC936" s="187"/>
      <c r="CD936" s="187"/>
      <c r="CE936" s="187"/>
      <c r="CF936" s="187"/>
      <c r="CG936" s="187"/>
      <c r="CH936" s="187"/>
      <c r="CI936" s="187"/>
      <c r="CJ936" s="187"/>
      <c r="CK936" s="187"/>
      <c r="CL936" s="187"/>
      <c r="CM936" s="187"/>
      <c r="CN936" s="187"/>
      <c r="CO936" s="187"/>
      <c r="CP936" s="187"/>
      <c r="CQ936" s="187"/>
      <c r="CR936" s="187"/>
      <c r="CS936" s="187"/>
      <c r="CT936" s="187"/>
      <c r="CU936" s="187"/>
      <c r="CV936" s="187"/>
      <c r="CW936" s="187"/>
      <c r="CX936" s="187"/>
      <c r="CY936" s="187"/>
      <c r="CZ936" s="187"/>
      <c r="DA936" s="187"/>
      <c r="DB936" s="187"/>
      <c r="DC936" s="187"/>
      <c r="DD936" s="187"/>
      <c r="DE936" s="187"/>
      <c r="DF936" s="187"/>
      <c r="DG936" s="187"/>
      <c r="DH936" s="187"/>
      <c r="DI936" s="187"/>
      <c r="DJ936" s="187"/>
      <c r="DK936" s="187"/>
      <c r="DL936" s="187"/>
      <c r="DM936" s="187"/>
      <c r="DN936" s="187"/>
      <c r="DO936" s="187"/>
      <c r="DP936" s="187"/>
      <c r="DQ936" s="187"/>
      <c r="DR936" s="187"/>
      <c r="DS936" s="187"/>
      <c r="DT936" s="187"/>
      <c r="DU936" s="187"/>
      <c r="DV936" s="187"/>
      <c r="DW936" s="187"/>
      <c r="DX936" s="187"/>
      <c r="DY936" s="187"/>
      <c r="DZ936" s="187"/>
      <c r="EA936" s="187"/>
      <c r="EB936" s="187"/>
      <c r="EC936" s="187"/>
      <c r="ED936" s="187"/>
      <c r="EE936" s="187"/>
      <c r="EF936" s="187"/>
      <c r="EG936" s="187"/>
      <c r="EH936" s="187"/>
      <c r="EI936" s="187"/>
      <c r="EJ936" s="187"/>
      <c r="EK936" s="187"/>
      <c r="EL936" s="187"/>
      <c r="EM936" s="187"/>
      <c r="EN936" s="187"/>
      <c r="EO936" s="187"/>
      <c r="EP936" s="187"/>
      <c r="EQ936" s="187"/>
      <c r="ER936" s="187"/>
      <c r="ES936" s="187"/>
      <c r="ET936" s="187"/>
      <c r="EU936" s="187"/>
      <c r="EV936" s="187"/>
      <c r="EW936" s="187"/>
      <c r="EX936" s="187"/>
      <c r="EY936" s="187"/>
      <c r="EZ936" s="187"/>
      <c r="FA936" s="187"/>
      <c r="FB936" s="187"/>
      <c r="FC936" s="187"/>
      <c r="FD936" s="187"/>
      <c r="FE936" s="187"/>
      <c r="FF936" s="187"/>
      <c r="FG936" s="187"/>
      <c r="FH936" s="187"/>
      <c r="FI936" s="187"/>
      <c r="FJ936" s="187"/>
      <c r="FK936" s="187"/>
      <c r="FL936" s="187"/>
      <c r="FM936" s="187"/>
      <c r="FN936" s="187"/>
      <c r="FO936" s="187"/>
      <c r="FP936" s="187"/>
      <c r="FQ936" s="187"/>
      <c r="FR936" s="187"/>
      <c r="FS936" s="187"/>
      <c r="FT936" s="187"/>
      <c r="FU936" s="187"/>
      <c r="FV936" s="187"/>
      <c r="FW936" s="187"/>
      <c r="FX936" s="187"/>
      <c r="FY936" s="187"/>
      <c r="FZ936" s="187"/>
      <c r="GA936" s="187"/>
      <c r="GB936" s="187"/>
      <c r="GC936" s="187"/>
      <c r="GD936" s="187"/>
      <c r="GE936" s="187"/>
      <c r="GF936" s="187"/>
      <c r="GG936" s="187"/>
      <c r="GH936" s="187"/>
      <c r="GI936" s="187"/>
      <c r="GJ936" s="187"/>
      <c r="GK936" s="187"/>
      <c r="GL936" s="187"/>
      <c r="GM936" s="187"/>
      <c r="GN936" s="187"/>
      <c r="GO936" s="187"/>
      <c r="GP936" s="187"/>
      <c r="GQ936" s="187"/>
      <c r="GR936" s="187"/>
      <c r="GS936" s="187"/>
      <c r="GT936" s="187"/>
      <c r="GU936" s="187"/>
      <c r="GV936" s="187"/>
      <c r="GW936" s="187"/>
      <c r="GX936" s="187"/>
      <c r="GY936" s="187"/>
      <c r="GZ936" s="187"/>
      <c r="HA936" s="187"/>
      <c r="HB936" s="187"/>
      <c r="HC936" s="187"/>
      <c r="HD936" s="187"/>
      <c r="HE936" s="187"/>
      <c r="HF936" s="187"/>
      <c r="HG936" s="187"/>
      <c r="HH936" s="187"/>
      <c r="HI936" s="187"/>
      <c r="HJ936" s="187"/>
      <c r="HK936" s="187"/>
      <c r="HL936" s="187"/>
      <c r="HM936" s="187"/>
      <c r="HN936" s="187"/>
      <c r="HO936" s="187"/>
      <c r="HP936" s="187"/>
      <c r="HQ936" s="187"/>
      <c r="HR936" s="187"/>
      <c r="HS936" s="187"/>
      <c r="HT936" s="187"/>
      <c r="HU936" s="187"/>
      <c r="HV936" s="187"/>
      <c r="HW936" s="187"/>
      <c r="HX936" s="187"/>
      <c r="HY936" s="187"/>
      <c r="HZ936" s="187"/>
      <c r="IA936" s="187"/>
      <c r="IB936" s="187"/>
    </row>
    <row r="937" spans="1:236" ht="13.15" customHeight="1">
      <c r="A937" s="412"/>
      <c r="C937" s="446"/>
      <c r="D937" s="193"/>
      <c r="E937" s="187"/>
      <c r="F937" s="187"/>
      <c r="G937" s="187"/>
      <c r="H937" s="187"/>
      <c r="I937" s="187"/>
      <c r="J937" s="187"/>
      <c r="K937" s="187"/>
      <c r="L937" s="187"/>
      <c r="M937" s="447"/>
      <c r="AA937" s="187"/>
      <c r="AB937" s="187"/>
      <c r="AC937" s="187"/>
      <c r="AD937" s="187"/>
      <c r="AE937" s="187"/>
      <c r="AF937" s="187"/>
      <c r="AG937" s="187"/>
      <c r="AH937" s="187"/>
      <c r="AI937" s="187"/>
      <c r="AJ937" s="187"/>
      <c r="AK937" s="187"/>
      <c r="AL937" s="187"/>
      <c r="AM937" s="187"/>
      <c r="AN937" s="187"/>
      <c r="AO937" s="187"/>
      <c r="AP937" s="187"/>
      <c r="AQ937" s="187"/>
      <c r="AR937" s="187"/>
      <c r="AS937" s="187"/>
      <c r="AT937" s="187"/>
      <c r="AU937" s="187"/>
      <c r="AV937" s="187"/>
      <c r="AW937" s="187"/>
      <c r="AX937" s="187"/>
      <c r="AY937" s="187"/>
      <c r="AZ937" s="187"/>
      <c r="BA937" s="187"/>
      <c r="BB937" s="187"/>
      <c r="BC937" s="187"/>
      <c r="BD937" s="187"/>
      <c r="BE937" s="187"/>
      <c r="BF937" s="187"/>
      <c r="BG937" s="187"/>
      <c r="BH937" s="187"/>
      <c r="BI937" s="187"/>
      <c r="BJ937" s="187"/>
      <c r="BK937" s="187"/>
      <c r="BL937" s="187"/>
      <c r="BM937" s="187"/>
      <c r="BN937" s="187"/>
      <c r="BO937" s="187"/>
      <c r="BP937" s="187"/>
      <c r="BQ937" s="187"/>
      <c r="BR937" s="187"/>
      <c r="BS937" s="187"/>
      <c r="BT937" s="187"/>
      <c r="BU937" s="187"/>
      <c r="BV937" s="187"/>
      <c r="BW937" s="187"/>
      <c r="BX937" s="187"/>
      <c r="BY937" s="187"/>
      <c r="BZ937" s="187"/>
      <c r="CA937" s="187"/>
      <c r="CB937" s="187"/>
      <c r="CC937" s="187"/>
      <c r="CD937" s="187"/>
      <c r="CE937" s="187"/>
      <c r="CF937" s="187"/>
      <c r="CG937" s="187"/>
      <c r="CH937" s="187"/>
      <c r="CI937" s="187"/>
      <c r="CJ937" s="187"/>
      <c r="CK937" s="187"/>
      <c r="CL937" s="187"/>
      <c r="CM937" s="187"/>
      <c r="CN937" s="187"/>
      <c r="CO937" s="187"/>
      <c r="CP937" s="187"/>
      <c r="CQ937" s="187"/>
      <c r="CR937" s="187"/>
      <c r="CS937" s="187"/>
      <c r="CT937" s="187"/>
      <c r="CU937" s="187"/>
      <c r="CV937" s="187"/>
      <c r="CW937" s="187"/>
      <c r="CX937" s="187"/>
      <c r="CY937" s="187"/>
      <c r="CZ937" s="187"/>
      <c r="DA937" s="187"/>
      <c r="DB937" s="187"/>
      <c r="DC937" s="187"/>
      <c r="DD937" s="187"/>
      <c r="DE937" s="187"/>
      <c r="DF937" s="187"/>
      <c r="DG937" s="187"/>
      <c r="DH937" s="187"/>
      <c r="DI937" s="187"/>
      <c r="DJ937" s="187"/>
      <c r="DK937" s="187"/>
      <c r="DL937" s="187"/>
      <c r="DM937" s="187"/>
      <c r="DN937" s="187"/>
      <c r="DO937" s="187"/>
      <c r="DP937" s="187"/>
      <c r="DQ937" s="187"/>
      <c r="DR937" s="187"/>
      <c r="DS937" s="187"/>
      <c r="DT937" s="187"/>
      <c r="DU937" s="187"/>
      <c r="DV937" s="187"/>
      <c r="DW937" s="187"/>
      <c r="DX937" s="187"/>
      <c r="DY937" s="187"/>
      <c r="DZ937" s="187"/>
      <c r="EA937" s="187"/>
      <c r="EB937" s="187"/>
      <c r="EC937" s="187"/>
      <c r="ED937" s="187"/>
      <c r="EE937" s="187"/>
      <c r="EF937" s="187"/>
      <c r="EG937" s="187"/>
      <c r="EH937" s="187"/>
      <c r="EI937" s="187"/>
      <c r="EJ937" s="187"/>
      <c r="EK937" s="187"/>
      <c r="EL937" s="187"/>
      <c r="EM937" s="187"/>
      <c r="EN937" s="187"/>
      <c r="EO937" s="187"/>
      <c r="EP937" s="187"/>
      <c r="EQ937" s="187"/>
      <c r="ER937" s="187"/>
      <c r="ES937" s="187"/>
      <c r="ET937" s="187"/>
      <c r="EU937" s="187"/>
      <c r="EV937" s="187"/>
      <c r="EW937" s="187"/>
      <c r="EX937" s="187"/>
      <c r="EY937" s="187"/>
      <c r="EZ937" s="187"/>
      <c r="FA937" s="187"/>
      <c r="FB937" s="187"/>
      <c r="FC937" s="187"/>
      <c r="FD937" s="187"/>
      <c r="FE937" s="187"/>
      <c r="FF937" s="187"/>
      <c r="FG937" s="187"/>
      <c r="FH937" s="187"/>
      <c r="FI937" s="187"/>
      <c r="FJ937" s="187"/>
      <c r="FK937" s="187"/>
      <c r="FL937" s="187"/>
      <c r="FM937" s="187"/>
      <c r="FN937" s="187"/>
      <c r="FO937" s="187"/>
      <c r="FP937" s="187"/>
      <c r="FQ937" s="187"/>
      <c r="FR937" s="187"/>
      <c r="FS937" s="187"/>
      <c r="FT937" s="187"/>
      <c r="FU937" s="187"/>
      <c r="FV937" s="187"/>
      <c r="FW937" s="187"/>
      <c r="FX937" s="187"/>
      <c r="FY937" s="187"/>
      <c r="FZ937" s="187"/>
      <c r="GA937" s="187"/>
      <c r="GB937" s="187"/>
      <c r="GC937" s="187"/>
      <c r="GD937" s="187"/>
      <c r="GE937" s="187"/>
      <c r="GF937" s="187"/>
      <c r="GG937" s="187"/>
      <c r="GH937" s="187"/>
      <c r="GI937" s="187"/>
      <c r="GJ937" s="187"/>
      <c r="GK937" s="187"/>
      <c r="GL937" s="187"/>
      <c r="GM937" s="187"/>
      <c r="GN937" s="187"/>
      <c r="GO937" s="187"/>
      <c r="GP937" s="187"/>
      <c r="GQ937" s="187"/>
      <c r="GR937" s="187"/>
      <c r="GS937" s="187"/>
      <c r="GT937" s="187"/>
      <c r="GU937" s="187"/>
      <c r="GV937" s="187"/>
      <c r="GW937" s="187"/>
      <c r="GX937" s="187"/>
      <c r="GY937" s="187"/>
      <c r="GZ937" s="187"/>
      <c r="HA937" s="187"/>
      <c r="HB937" s="187"/>
      <c r="HC937" s="187"/>
      <c r="HD937" s="187"/>
      <c r="HE937" s="187"/>
      <c r="HF937" s="187"/>
      <c r="HG937" s="187"/>
      <c r="HH937" s="187"/>
      <c r="HI937" s="187"/>
      <c r="HJ937" s="187"/>
      <c r="HK937" s="187"/>
      <c r="HL937" s="187"/>
      <c r="HM937" s="187"/>
      <c r="HN937" s="187"/>
      <c r="HO937" s="187"/>
      <c r="HP937" s="187"/>
      <c r="HQ937" s="187"/>
      <c r="HR937" s="187"/>
      <c r="HS937" s="187"/>
      <c r="HT937" s="187"/>
      <c r="HU937" s="187"/>
      <c r="HV937" s="187"/>
      <c r="HW937" s="187"/>
      <c r="HX937" s="187"/>
      <c r="HY937" s="187"/>
      <c r="HZ937" s="187"/>
      <c r="IA937" s="187"/>
      <c r="IB937" s="187"/>
    </row>
    <row r="938" spans="1:236" ht="13.15" customHeight="1">
      <c r="A938" s="412"/>
      <c r="C938" s="446"/>
      <c r="D938" s="193"/>
      <c r="E938" s="187"/>
      <c r="F938" s="187"/>
      <c r="G938" s="187"/>
      <c r="H938" s="187"/>
      <c r="I938" s="187"/>
      <c r="J938" s="187"/>
      <c r="K938" s="187"/>
      <c r="L938" s="187"/>
      <c r="M938" s="447"/>
      <c r="AA938" s="187"/>
      <c r="AB938" s="187"/>
      <c r="AC938" s="187"/>
      <c r="AD938" s="187"/>
      <c r="AE938" s="187"/>
      <c r="AF938" s="187"/>
      <c r="AG938" s="187"/>
      <c r="AH938" s="187"/>
      <c r="AI938" s="187"/>
      <c r="AJ938" s="187"/>
      <c r="AK938" s="187"/>
      <c r="AL938" s="187"/>
      <c r="AM938" s="187"/>
      <c r="AN938" s="187"/>
      <c r="AO938" s="187"/>
      <c r="AP938" s="187"/>
      <c r="AQ938" s="187"/>
      <c r="AR938" s="187"/>
      <c r="AS938" s="187"/>
      <c r="AT938" s="187"/>
      <c r="AU938" s="187"/>
      <c r="AV938" s="187"/>
      <c r="AW938" s="187"/>
      <c r="AX938" s="187"/>
      <c r="AY938" s="187"/>
      <c r="AZ938" s="187"/>
      <c r="BA938" s="187"/>
      <c r="BB938" s="187"/>
      <c r="BC938" s="187"/>
      <c r="BD938" s="187"/>
      <c r="BE938" s="187"/>
      <c r="BF938" s="187"/>
      <c r="BG938" s="187"/>
      <c r="BH938" s="187"/>
      <c r="BI938" s="187"/>
      <c r="BJ938" s="187"/>
      <c r="BK938" s="187"/>
      <c r="BL938" s="187"/>
      <c r="BM938" s="187"/>
      <c r="BN938" s="187"/>
      <c r="BO938" s="187"/>
      <c r="BP938" s="187"/>
      <c r="BQ938" s="187"/>
      <c r="BR938" s="187"/>
      <c r="BS938" s="187"/>
      <c r="BT938" s="187"/>
      <c r="BU938" s="187"/>
      <c r="BV938" s="187"/>
      <c r="BW938" s="187"/>
      <c r="BX938" s="187"/>
      <c r="BY938" s="187"/>
      <c r="BZ938" s="187"/>
      <c r="CA938" s="187"/>
      <c r="CB938" s="187"/>
      <c r="CC938" s="187"/>
      <c r="CD938" s="187"/>
      <c r="CE938" s="187"/>
      <c r="CF938" s="187"/>
      <c r="CG938" s="187"/>
      <c r="CH938" s="187"/>
      <c r="CI938" s="187"/>
      <c r="CJ938" s="187"/>
      <c r="CK938" s="187"/>
      <c r="CL938" s="187"/>
      <c r="CM938" s="187"/>
      <c r="CN938" s="187"/>
      <c r="CO938" s="187"/>
      <c r="CP938" s="187"/>
      <c r="CQ938" s="187"/>
      <c r="CR938" s="187"/>
      <c r="CS938" s="187"/>
      <c r="CT938" s="187"/>
      <c r="CU938" s="187"/>
      <c r="CV938" s="187"/>
      <c r="CW938" s="187"/>
      <c r="CX938" s="187"/>
      <c r="CY938" s="187"/>
      <c r="CZ938" s="187"/>
      <c r="DA938" s="187"/>
      <c r="DB938" s="187"/>
      <c r="DC938" s="187"/>
      <c r="DD938" s="187"/>
      <c r="DE938" s="187"/>
      <c r="DF938" s="187"/>
      <c r="DG938" s="187"/>
      <c r="DH938" s="187"/>
      <c r="DI938" s="187"/>
      <c r="DJ938" s="187"/>
      <c r="DK938" s="187"/>
      <c r="DL938" s="187"/>
      <c r="DM938" s="187"/>
      <c r="DN938" s="187"/>
      <c r="DO938" s="187"/>
      <c r="DP938" s="187"/>
      <c r="DQ938" s="187"/>
      <c r="DR938" s="187"/>
      <c r="DS938" s="187"/>
      <c r="DT938" s="187"/>
      <c r="DU938" s="187"/>
      <c r="DV938" s="187"/>
      <c r="DW938" s="187"/>
      <c r="DX938" s="187"/>
      <c r="DY938" s="187"/>
      <c r="DZ938" s="187"/>
      <c r="EA938" s="187"/>
      <c r="EB938" s="187"/>
      <c r="EC938" s="187"/>
      <c r="ED938" s="187"/>
      <c r="EE938" s="187"/>
      <c r="EF938" s="187"/>
      <c r="EG938" s="187"/>
      <c r="EH938" s="187"/>
      <c r="EI938" s="187"/>
      <c r="EJ938" s="187"/>
      <c r="EK938" s="187"/>
      <c r="EL938" s="187"/>
      <c r="EM938" s="187"/>
      <c r="EN938" s="187"/>
      <c r="EO938" s="187"/>
      <c r="EP938" s="187"/>
      <c r="EQ938" s="187"/>
      <c r="ER938" s="187"/>
      <c r="ES938" s="187"/>
      <c r="ET938" s="187"/>
      <c r="EU938" s="187"/>
      <c r="EV938" s="187"/>
      <c r="EW938" s="187"/>
      <c r="EX938" s="187"/>
      <c r="EY938" s="187"/>
      <c r="EZ938" s="187"/>
      <c r="FA938" s="187"/>
      <c r="FB938" s="187"/>
      <c r="FC938" s="187"/>
      <c r="FD938" s="187"/>
      <c r="FE938" s="187"/>
      <c r="FF938" s="187"/>
      <c r="FG938" s="187"/>
      <c r="FH938" s="187"/>
      <c r="FI938" s="187"/>
      <c r="FJ938" s="187"/>
      <c r="FK938" s="187"/>
      <c r="FL938" s="187"/>
      <c r="FM938" s="187"/>
      <c r="FN938" s="187"/>
      <c r="FO938" s="187"/>
      <c r="FP938" s="187"/>
      <c r="FQ938" s="187"/>
      <c r="FR938" s="187"/>
      <c r="FS938" s="187"/>
      <c r="FT938" s="187"/>
      <c r="FU938" s="187"/>
      <c r="FV938" s="187"/>
      <c r="FW938" s="187"/>
      <c r="FX938" s="187"/>
      <c r="FY938" s="187"/>
      <c r="FZ938" s="187"/>
      <c r="GA938" s="187"/>
      <c r="GB938" s="187"/>
      <c r="GC938" s="187"/>
      <c r="GD938" s="187"/>
      <c r="GE938" s="187"/>
      <c r="GF938" s="187"/>
      <c r="GG938" s="187"/>
      <c r="GH938" s="187"/>
      <c r="GI938" s="187"/>
      <c r="GJ938" s="187"/>
      <c r="GK938" s="187"/>
      <c r="GL938" s="187"/>
      <c r="GM938" s="187"/>
      <c r="GN938" s="187"/>
      <c r="GO938" s="187"/>
      <c r="GP938" s="187"/>
      <c r="GQ938" s="187"/>
      <c r="GR938" s="187"/>
      <c r="GS938" s="187"/>
      <c r="GT938" s="187"/>
      <c r="GU938" s="187"/>
      <c r="GV938" s="187"/>
      <c r="GW938" s="187"/>
      <c r="GX938" s="187"/>
      <c r="GY938" s="187"/>
      <c r="GZ938" s="187"/>
      <c r="HA938" s="187"/>
      <c r="HB938" s="187"/>
      <c r="HC938" s="187"/>
      <c r="HD938" s="187"/>
      <c r="HE938" s="187"/>
      <c r="HF938" s="187"/>
      <c r="HG938" s="187"/>
      <c r="HH938" s="187"/>
      <c r="HI938" s="187"/>
      <c r="HJ938" s="187"/>
      <c r="HK938" s="187"/>
      <c r="HL938" s="187"/>
      <c r="HM938" s="187"/>
      <c r="HN938" s="187"/>
      <c r="HO938" s="187"/>
      <c r="HP938" s="187"/>
      <c r="HQ938" s="187"/>
      <c r="HR938" s="187"/>
      <c r="HS938" s="187"/>
      <c r="HT938" s="187"/>
      <c r="HU938" s="187"/>
      <c r="HV938" s="187"/>
      <c r="HW938" s="187"/>
      <c r="HX938" s="187"/>
      <c r="HY938" s="187"/>
      <c r="HZ938" s="187"/>
      <c r="IA938" s="187"/>
      <c r="IB938" s="187"/>
    </row>
    <row r="939" spans="1:236" ht="13.15" customHeight="1">
      <c r="A939" s="412"/>
      <c r="C939" s="446"/>
      <c r="D939" s="193"/>
      <c r="E939" s="187"/>
      <c r="F939" s="187"/>
      <c r="G939" s="187"/>
      <c r="H939" s="187"/>
      <c r="I939" s="187"/>
      <c r="J939" s="187"/>
      <c r="K939" s="187"/>
      <c r="L939" s="187"/>
      <c r="M939" s="447"/>
      <c r="AA939" s="187"/>
      <c r="AB939" s="187"/>
      <c r="AC939" s="187"/>
      <c r="AD939" s="187"/>
      <c r="AE939" s="187"/>
      <c r="AF939" s="187"/>
      <c r="AG939" s="187"/>
      <c r="AH939" s="187"/>
      <c r="AI939" s="187"/>
      <c r="AJ939" s="187"/>
      <c r="AK939" s="187"/>
      <c r="AL939" s="187"/>
      <c r="AM939" s="187"/>
      <c r="AN939" s="187"/>
      <c r="AO939" s="187"/>
      <c r="AP939" s="187"/>
      <c r="AQ939" s="187"/>
      <c r="AR939" s="187"/>
      <c r="AS939" s="187"/>
      <c r="AT939" s="187"/>
      <c r="AU939" s="187"/>
      <c r="AV939" s="187"/>
      <c r="AW939" s="187"/>
      <c r="AX939" s="187"/>
      <c r="AY939" s="187"/>
      <c r="AZ939" s="187"/>
      <c r="BA939" s="187"/>
      <c r="BB939" s="187"/>
      <c r="BC939" s="187"/>
      <c r="BD939" s="187"/>
      <c r="BE939" s="187"/>
      <c r="BF939" s="187"/>
      <c r="BG939" s="187"/>
      <c r="BH939" s="187"/>
      <c r="BI939" s="187"/>
      <c r="BJ939" s="187"/>
      <c r="BK939" s="187"/>
      <c r="BL939" s="187"/>
      <c r="BM939" s="187"/>
      <c r="BN939" s="187"/>
      <c r="BO939" s="187"/>
      <c r="BP939" s="187"/>
      <c r="BQ939" s="187"/>
      <c r="BR939" s="187"/>
      <c r="BS939" s="187"/>
      <c r="BT939" s="187"/>
      <c r="BU939" s="187"/>
      <c r="BV939" s="187"/>
      <c r="BW939" s="187"/>
      <c r="BX939" s="187"/>
      <c r="BY939" s="187"/>
      <c r="BZ939" s="187"/>
      <c r="CA939" s="187"/>
      <c r="CB939" s="187"/>
      <c r="CC939" s="187"/>
      <c r="CD939" s="187"/>
      <c r="CE939" s="187"/>
      <c r="CF939" s="187"/>
      <c r="CG939" s="187"/>
      <c r="CH939" s="187"/>
      <c r="CI939" s="187"/>
      <c r="CJ939" s="187"/>
      <c r="CK939" s="187"/>
      <c r="CL939" s="187"/>
      <c r="CM939" s="187"/>
      <c r="CN939" s="187"/>
      <c r="CO939" s="187"/>
      <c r="CP939" s="187"/>
      <c r="CQ939" s="187"/>
      <c r="CR939" s="187"/>
      <c r="CS939" s="187"/>
      <c r="CT939" s="187"/>
      <c r="CU939" s="187"/>
      <c r="CV939" s="187"/>
      <c r="CW939" s="187"/>
      <c r="CX939" s="187"/>
      <c r="CY939" s="187"/>
      <c r="CZ939" s="187"/>
      <c r="DA939" s="187"/>
      <c r="DB939" s="187"/>
      <c r="DC939" s="187"/>
      <c r="DD939" s="187"/>
      <c r="DE939" s="187"/>
      <c r="DF939" s="187"/>
      <c r="DG939" s="187"/>
      <c r="DH939" s="187"/>
      <c r="DI939" s="187"/>
      <c r="DJ939" s="187"/>
      <c r="DK939" s="187"/>
      <c r="DL939" s="187"/>
      <c r="DM939" s="187"/>
      <c r="DN939" s="187"/>
      <c r="DO939" s="187"/>
      <c r="DP939" s="187"/>
      <c r="DQ939" s="187"/>
      <c r="DR939" s="187"/>
      <c r="DS939" s="187"/>
      <c r="DT939" s="187"/>
      <c r="DU939" s="187"/>
      <c r="DV939" s="187"/>
      <c r="DW939" s="187"/>
      <c r="DX939" s="187"/>
      <c r="DY939" s="187"/>
      <c r="DZ939" s="187"/>
      <c r="EA939" s="187"/>
      <c r="EB939" s="187"/>
      <c r="EC939" s="187"/>
      <c r="ED939" s="187"/>
      <c r="EE939" s="187"/>
      <c r="EF939" s="187"/>
      <c r="EG939" s="187"/>
      <c r="EH939" s="187"/>
      <c r="EI939" s="187"/>
      <c r="EJ939" s="187"/>
      <c r="EK939" s="187"/>
      <c r="EL939" s="187"/>
      <c r="EM939" s="187"/>
      <c r="EN939" s="187"/>
      <c r="EO939" s="187"/>
      <c r="EP939" s="187"/>
      <c r="EQ939" s="187"/>
      <c r="ER939" s="187"/>
      <c r="ES939" s="187"/>
      <c r="ET939" s="187"/>
      <c r="EU939" s="187"/>
      <c r="EV939" s="187"/>
      <c r="EW939" s="187"/>
      <c r="EX939" s="187"/>
      <c r="EY939" s="187"/>
      <c r="EZ939" s="187"/>
      <c r="FA939" s="187"/>
      <c r="FB939" s="187"/>
      <c r="FC939" s="187"/>
      <c r="FD939" s="187"/>
      <c r="FE939" s="187"/>
      <c r="FF939" s="187"/>
      <c r="FG939" s="187"/>
      <c r="FH939" s="187"/>
      <c r="FI939" s="187"/>
      <c r="FJ939" s="187"/>
      <c r="FK939" s="187"/>
      <c r="FL939" s="187"/>
      <c r="FM939" s="187"/>
      <c r="FN939" s="187"/>
      <c r="FO939" s="187"/>
      <c r="FP939" s="187"/>
      <c r="FQ939" s="187"/>
      <c r="FR939" s="187"/>
      <c r="FS939" s="187"/>
      <c r="FT939" s="187"/>
      <c r="FU939" s="187"/>
      <c r="FV939" s="187"/>
      <c r="FW939" s="187"/>
      <c r="FX939" s="187"/>
      <c r="FY939" s="187"/>
      <c r="FZ939" s="187"/>
      <c r="GA939" s="187"/>
      <c r="GB939" s="187"/>
      <c r="GC939" s="187"/>
      <c r="GD939" s="187"/>
      <c r="GE939" s="187"/>
      <c r="GF939" s="187"/>
      <c r="GG939" s="187"/>
      <c r="GH939" s="187"/>
      <c r="GI939" s="187"/>
      <c r="GJ939" s="187"/>
      <c r="GK939" s="187"/>
      <c r="GL939" s="187"/>
      <c r="GM939" s="187"/>
      <c r="GN939" s="187"/>
      <c r="GO939" s="187"/>
      <c r="GP939" s="187"/>
      <c r="GQ939" s="187"/>
      <c r="GR939" s="187"/>
      <c r="GS939" s="187"/>
      <c r="GT939" s="187"/>
      <c r="GU939" s="187"/>
      <c r="GV939" s="187"/>
      <c r="GW939" s="187"/>
      <c r="GX939" s="187"/>
      <c r="GY939" s="187"/>
      <c r="GZ939" s="187"/>
      <c r="HA939" s="187"/>
      <c r="HB939" s="187"/>
      <c r="HC939" s="187"/>
      <c r="HD939" s="187"/>
      <c r="HE939" s="187"/>
      <c r="HF939" s="187"/>
      <c r="HG939" s="187"/>
      <c r="HH939" s="187"/>
      <c r="HI939" s="187"/>
      <c r="HJ939" s="187"/>
      <c r="HK939" s="187"/>
      <c r="HL939" s="187"/>
      <c r="HM939" s="187"/>
      <c r="HN939" s="187"/>
      <c r="HO939" s="187"/>
      <c r="HP939" s="187"/>
      <c r="HQ939" s="187"/>
      <c r="HR939" s="187"/>
      <c r="HS939" s="187"/>
      <c r="HT939" s="187"/>
      <c r="HU939" s="187"/>
      <c r="HV939" s="187"/>
      <c r="HW939" s="187"/>
      <c r="HX939" s="187"/>
      <c r="HY939" s="187"/>
      <c r="HZ939" s="187"/>
      <c r="IA939" s="187"/>
      <c r="IB939" s="187"/>
    </row>
    <row r="940" spans="1:236" ht="13.15" customHeight="1">
      <c r="A940" s="412"/>
      <c r="C940" s="446"/>
      <c r="D940" s="193"/>
      <c r="E940" s="187"/>
      <c r="F940" s="187"/>
      <c r="G940" s="187"/>
      <c r="H940" s="187"/>
      <c r="I940" s="187"/>
      <c r="J940" s="187"/>
      <c r="K940" s="187"/>
      <c r="L940" s="187"/>
      <c r="M940" s="447"/>
      <c r="AA940" s="187"/>
      <c r="AB940" s="187"/>
      <c r="AC940" s="187"/>
      <c r="AD940" s="187"/>
      <c r="AE940" s="187"/>
      <c r="AF940" s="187"/>
      <c r="AG940" s="187"/>
      <c r="AH940" s="187"/>
      <c r="AI940" s="187"/>
      <c r="AJ940" s="187"/>
      <c r="AK940" s="187"/>
      <c r="AL940" s="187"/>
      <c r="AM940" s="187"/>
      <c r="AN940" s="187"/>
      <c r="AO940" s="187"/>
      <c r="AP940" s="187"/>
      <c r="AQ940" s="187"/>
      <c r="AR940" s="187"/>
      <c r="AS940" s="187"/>
      <c r="AT940" s="187"/>
      <c r="AU940" s="187"/>
      <c r="AV940" s="187"/>
      <c r="AW940" s="187"/>
      <c r="AX940" s="187"/>
      <c r="AY940" s="187"/>
      <c r="AZ940" s="187"/>
      <c r="BA940" s="187"/>
      <c r="BB940" s="187"/>
      <c r="BC940" s="187"/>
      <c r="BD940" s="187"/>
      <c r="BE940" s="187"/>
      <c r="BF940" s="187"/>
      <c r="BG940" s="187"/>
      <c r="BH940" s="187"/>
      <c r="BI940" s="187"/>
      <c r="BJ940" s="187"/>
      <c r="BK940" s="187"/>
      <c r="BL940" s="187"/>
      <c r="BM940" s="187"/>
      <c r="BN940" s="187"/>
      <c r="BO940" s="187"/>
      <c r="BP940" s="187"/>
      <c r="BQ940" s="187"/>
      <c r="BR940" s="187"/>
      <c r="BS940" s="187"/>
      <c r="BT940" s="187"/>
      <c r="BU940" s="187"/>
      <c r="BV940" s="187"/>
      <c r="BW940" s="187"/>
      <c r="BX940" s="187"/>
      <c r="BY940" s="187"/>
      <c r="BZ940" s="187"/>
      <c r="CA940" s="187"/>
      <c r="CB940" s="187"/>
      <c r="CC940" s="187"/>
      <c r="CD940" s="187"/>
      <c r="CE940" s="187"/>
      <c r="CF940" s="187"/>
      <c r="CG940" s="187"/>
      <c r="CH940" s="187"/>
      <c r="CI940" s="187"/>
      <c r="CJ940" s="187"/>
      <c r="CK940" s="187"/>
      <c r="CL940" s="187"/>
      <c r="CM940" s="187"/>
      <c r="CN940" s="187"/>
      <c r="CO940" s="187"/>
      <c r="CP940" s="187"/>
      <c r="CQ940" s="187"/>
      <c r="CR940" s="187"/>
      <c r="CS940" s="187"/>
      <c r="CT940" s="187"/>
      <c r="CU940" s="187"/>
      <c r="CV940" s="187"/>
      <c r="CW940" s="187"/>
      <c r="CX940" s="187"/>
      <c r="CY940" s="187"/>
      <c r="CZ940" s="187"/>
      <c r="DA940" s="187"/>
      <c r="DB940" s="187"/>
      <c r="DC940" s="187"/>
      <c r="DD940" s="187"/>
      <c r="DE940" s="187"/>
      <c r="DF940" s="187"/>
      <c r="DG940" s="187"/>
      <c r="DH940" s="187"/>
      <c r="DI940" s="187"/>
      <c r="DJ940" s="187"/>
      <c r="DK940" s="187"/>
      <c r="DL940" s="187"/>
      <c r="DM940" s="187"/>
      <c r="DN940" s="187"/>
      <c r="DO940" s="187"/>
      <c r="DP940" s="187"/>
      <c r="DQ940" s="187"/>
      <c r="DR940" s="187"/>
      <c r="DS940" s="187"/>
      <c r="DT940" s="187"/>
      <c r="DU940" s="187"/>
      <c r="DV940" s="187"/>
      <c r="DW940" s="187"/>
      <c r="DX940" s="187"/>
      <c r="DY940" s="187"/>
      <c r="DZ940" s="187"/>
      <c r="EA940" s="187"/>
      <c r="EB940" s="187"/>
      <c r="EC940" s="187"/>
      <c r="ED940" s="187"/>
      <c r="EE940" s="187"/>
      <c r="EF940" s="187"/>
      <c r="EG940" s="187"/>
      <c r="EH940" s="187"/>
      <c r="EI940" s="187"/>
      <c r="EJ940" s="187"/>
      <c r="EK940" s="187"/>
      <c r="EL940" s="187"/>
      <c r="EM940" s="187"/>
      <c r="EN940" s="187"/>
      <c r="EO940" s="187"/>
      <c r="EP940" s="187"/>
      <c r="EQ940" s="187"/>
      <c r="ER940" s="187"/>
      <c r="ES940" s="187"/>
      <c r="ET940" s="187"/>
      <c r="EU940" s="187"/>
      <c r="EV940" s="187"/>
      <c r="EW940" s="187"/>
      <c r="EX940" s="187"/>
      <c r="EY940" s="187"/>
      <c r="EZ940" s="187"/>
      <c r="FA940" s="187"/>
      <c r="FB940" s="187"/>
      <c r="FC940" s="187"/>
      <c r="FD940" s="187"/>
      <c r="FE940" s="187"/>
      <c r="FF940" s="187"/>
      <c r="FG940" s="187"/>
      <c r="FH940" s="187"/>
      <c r="FI940" s="187"/>
      <c r="FJ940" s="187"/>
      <c r="FK940" s="187"/>
      <c r="FL940" s="187"/>
      <c r="FM940" s="187"/>
      <c r="FN940" s="187"/>
      <c r="FO940" s="187"/>
      <c r="FP940" s="187"/>
      <c r="FQ940" s="187"/>
      <c r="FR940" s="187"/>
      <c r="FS940" s="187"/>
      <c r="FT940" s="187"/>
      <c r="FU940" s="187"/>
      <c r="FV940" s="187"/>
      <c r="FW940" s="187"/>
      <c r="FX940" s="187"/>
      <c r="FY940" s="187"/>
      <c r="FZ940" s="187"/>
      <c r="GA940" s="187"/>
      <c r="GB940" s="187"/>
      <c r="GC940" s="187"/>
      <c r="GD940" s="187"/>
      <c r="GE940" s="187"/>
      <c r="GF940" s="187"/>
      <c r="GG940" s="187"/>
      <c r="GH940" s="187"/>
      <c r="GI940" s="187"/>
      <c r="GJ940" s="187"/>
      <c r="GK940" s="187"/>
      <c r="GL940" s="187"/>
      <c r="GM940" s="187"/>
      <c r="GN940" s="187"/>
      <c r="GO940" s="187"/>
      <c r="GP940" s="187"/>
      <c r="GQ940" s="187"/>
      <c r="GR940" s="187"/>
      <c r="GS940" s="187"/>
      <c r="GT940" s="187"/>
      <c r="GU940" s="187"/>
      <c r="GV940" s="187"/>
      <c r="GW940" s="187"/>
      <c r="GX940" s="187"/>
      <c r="GY940" s="187"/>
      <c r="GZ940" s="187"/>
      <c r="HA940" s="187"/>
      <c r="HB940" s="187"/>
      <c r="HC940" s="187"/>
      <c r="HD940" s="187"/>
      <c r="HE940" s="187"/>
      <c r="HF940" s="187"/>
      <c r="HG940" s="187"/>
      <c r="HH940" s="187"/>
      <c r="HI940" s="187"/>
      <c r="HJ940" s="187"/>
      <c r="HK940" s="187"/>
      <c r="HL940" s="187"/>
      <c r="HM940" s="187"/>
      <c r="HN940" s="187"/>
      <c r="HO940" s="187"/>
      <c r="HP940" s="187"/>
      <c r="HQ940" s="187"/>
      <c r="HR940" s="187"/>
      <c r="HS940" s="187"/>
      <c r="HT940" s="187"/>
      <c r="HU940" s="187"/>
      <c r="HV940" s="187"/>
      <c r="HW940" s="187"/>
      <c r="HX940" s="187"/>
      <c r="HY940" s="187"/>
      <c r="HZ940" s="187"/>
      <c r="IA940" s="187"/>
      <c r="IB940" s="187"/>
    </row>
    <row r="941" spans="1:236" ht="13.15" customHeight="1">
      <c r="A941" s="412"/>
      <c r="C941" s="446"/>
      <c r="D941" s="193"/>
      <c r="E941" s="187"/>
      <c r="F941" s="187"/>
      <c r="G941" s="187"/>
      <c r="H941" s="187"/>
      <c r="I941" s="187"/>
      <c r="J941" s="187"/>
      <c r="K941" s="187"/>
      <c r="L941" s="187"/>
      <c r="M941" s="447"/>
      <c r="AA941" s="187"/>
      <c r="AB941" s="187"/>
      <c r="AC941" s="187"/>
      <c r="AD941" s="187"/>
      <c r="AE941" s="187"/>
      <c r="AF941" s="187"/>
      <c r="AG941" s="187"/>
      <c r="AH941" s="187"/>
      <c r="AI941" s="187"/>
      <c r="AJ941" s="187"/>
      <c r="AK941" s="187"/>
      <c r="AL941" s="187"/>
      <c r="AM941" s="187"/>
      <c r="AN941" s="187"/>
      <c r="AO941" s="187"/>
      <c r="AP941" s="187"/>
      <c r="AQ941" s="187"/>
      <c r="AR941" s="187"/>
      <c r="AS941" s="187"/>
      <c r="AT941" s="187"/>
      <c r="AU941" s="187"/>
      <c r="AV941" s="187"/>
      <c r="AW941" s="187"/>
      <c r="AX941" s="187"/>
      <c r="AY941" s="187"/>
      <c r="AZ941" s="187"/>
      <c r="BA941" s="187"/>
      <c r="BB941" s="187"/>
      <c r="BC941" s="187"/>
      <c r="BD941" s="187"/>
      <c r="BE941" s="187"/>
      <c r="BF941" s="187"/>
      <c r="BG941" s="187"/>
      <c r="BH941" s="187"/>
      <c r="BI941" s="187"/>
      <c r="BJ941" s="187"/>
      <c r="BK941" s="187"/>
      <c r="BL941" s="187"/>
      <c r="BM941" s="187"/>
      <c r="BN941" s="187"/>
      <c r="BO941" s="187"/>
      <c r="BP941" s="187"/>
      <c r="BQ941" s="187"/>
      <c r="BR941" s="187"/>
      <c r="BS941" s="187"/>
      <c r="BT941" s="187"/>
      <c r="BU941" s="187"/>
      <c r="BV941" s="187"/>
      <c r="BW941" s="187"/>
      <c r="BX941" s="187"/>
      <c r="BY941" s="187"/>
      <c r="BZ941" s="187"/>
      <c r="CA941" s="187"/>
      <c r="CB941" s="187"/>
      <c r="CC941" s="187"/>
      <c r="CD941" s="187"/>
      <c r="CE941" s="187"/>
      <c r="CF941" s="187"/>
      <c r="CG941" s="187"/>
      <c r="CH941" s="187"/>
      <c r="CI941" s="187"/>
      <c r="CJ941" s="187"/>
      <c r="CK941" s="187"/>
      <c r="CL941" s="187"/>
      <c r="CM941" s="187"/>
      <c r="CN941" s="187"/>
      <c r="CO941" s="187"/>
      <c r="CP941" s="187"/>
      <c r="CQ941" s="187"/>
      <c r="CR941" s="187"/>
      <c r="CS941" s="187"/>
      <c r="CT941" s="187"/>
      <c r="CU941" s="187"/>
      <c r="CV941" s="187"/>
      <c r="CW941" s="187"/>
      <c r="CX941" s="187"/>
      <c r="CY941" s="187"/>
      <c r="CZ941" s="187"/>
      <c r="DA941" s="187"/>
      <c r="DB941" s="187"/>
      <c r="DC941" s="187"/>
      <c r="DD941" s="187"/>
      <c r="DE941" s="187"/>
      <c r="DF941" s="187"/>
      <c r="DG941" s="187"/>
      <c r="DH941" s="187"/>
      <c r="DI941" s="187"/>
      <c r="DJ941" s="187"/>
      <c r="DK941" s="187"/>
      <c r="DL941" s="187"/>
      <c r="DM941" s="187"/>
      <c r="DN941" s="187"/>
      <c r="DO941" s="187"/>
      <c r="DP941" s="187"/>
      <c r="DQ941" s="187"/>
      <c r="DR941" s="187"/>
      <c r="DS941" s="187"/>
      <c r="DT941" s="187"/>
      <c r="DU941" s="187"/>
      <c r="DV941" s="187"/>
      <c r="DW941" s="187"/>
      <c r="DX941" s="187"/>
      <c r="DY941" s="187"/>
      <c r="DZ941" s="187"/>
      <c r="EA941" s="187"/>
      <c r="EB941" s="187"/>
      <c r="EC941" s="187"/>
      <c r="ED941" s="187"/>
      <c r="EE941" s="187"/>
      <c r="EF941" s="187"/>
      <c r="EG941" s="187"/>
      <c r="EH941" s="187"/>
      <c r="EI941" s="187"/>
      <c r="EJ941" s="187"/>
      <c r="EK941" s="187"/>
      <c r="EL941" s="187"/>
      <c r="EM941" s="187"/>
      <c r="EN941" s="187"/>
      <c r="EO941" s="187"/>
      <c r="EP941" s="187"/>
      <c r="EQ941" s="187"/>
      <c r="ER941" s="187"/>
      <c r="ES941" s="187"/>
      <c r="ET941" s="187"/>
      <c r="EU941" s="187"/>
      <c r="EV941" s="187"/>
      <c r="EW941" s="187"/>
      <c r="EX941" s="187"/>
      <c r="EY941" s="187"/>
      <c r="EZ941" s="187"/>
      <c r="FA941" s="187"/>
      <c r="FB941" s="187"/>
      <c r="FC941" s="187"/>
      <c r="FD941" s="187"/>
      <c r="FE941" s="187"/>
      <c r="FF941" s="187"/>
      <c r="FG941" s="187"/>
      <c r="FH941" s="187"/>
      <c r="FI941" s="187"/>
      <c r="FJ941" s="187"/>
      <c r="FK941" s="187"/>
      <c r="FL941" s="187"/>
      <c r="FM941" s="187"/>
      <c r="FN941" s="187"/>
      <c r="FO941" s="187"/>
      <c r="FP941" s="187"/>
      <c r="FQ941" s="187"/>
      <c r="FR941" s="187"/>
      <c r="FS941" s="187"/>
      <c r="FT941" s="187"/>
      <c r="FU941" s="187"/>
      <c r="FV941" s="187"/>
      <c r="FW941" s="187"/>
      <c r="FX941" s="187"/>
      <c r="FY941" s="187"/>
      <c r="FZ941" s="187"/>
      <c r="GA941" s="187"/>
      <c r="GB941" s="187"/>
      <c r="GC941" s="187"/>
      <c r="GD941" s="187"/>
      <c r="GE941" s="187"/>
      <c r="GF941" s="187"/>
      <c r="GG941" s="187"/>
      <c r="GH941" s="187"/>
      <c r="GI941" s="187"/>
      <c r="GJ941" s="187"/>
      <c r="GK941" s="187"/>
      <c r="GL941" s="187"/>
      <c r="GM941" s="187"/>
      <c r="GN941" s="187"/>
      <c r="GO941" s="187"/>
      <c r="GP941" s="187"/>
      <c r="GQ941" s="187"/>
      <c r="GR941" s="187"/>
      <c r="GS941" s="187"/>
      <c r="GT941" s="187"/>
      <c r="GU941" s="187"/>
      <c r="GV941" s="187"/>
      <c r="GW941" s="187"/>
      <c r="GX941" s="187"/>
      <c r="GY941" s="187"/>
      <c r="GZ941" s="187"/>
      <c r="HA941" s="187"/>
      <c r="HB941" s="187"/>
      <c r="HC941" s="187"/>
      <c r="HD941" s="187"/>
      <c r="HE941" s="187"/>
      <c r="HF941" s="187"/>
      <c r="HG941" s="187"/>
      <c r="HH941" s="187"/>
      <c r="HI941" s="187"/>
      <c r="HJ941" s="187"/>
      <c r="HK941" s="187"/>
      <c r="HL941" s="187"/>
      <c r="HM941" s="187"/>
      <c r="HN941" s="187"/>
      <c r="HO941" s="187"/>
      <c r="HP941" s="187"/>
      <c r="HQ941" s="187"/>
      <c r="HR941" s="187"/>
      <c r="HS941" s="187"/>
      <c r="HT941" s="187"/>
      <c r="HU941" s="187"/>
      <c r="HV941" s="187"/>
      <c r="HW941" s="187"/>
      <c r="HX941" s="187"/>
      <c r="HY941" s="187"/>
      <c r="HZ941" s="187"/>
      <c r="IA941" s="187"/>
      <c r="IB941" s="187"/>
    </row>
    <row r="942" spans="1:236" ht="13.15" customHeight="1">
      <c r="A942" s="412"/>
      <c r="C942" s="446"/>
      <c r="D942" s="193"/>
      <c r="E942" s="187"/>
      <c r="F942" s="187"/>
      <c r="G942" s="187"/>
      <c r="H942" s="187"/>
      <c r="I942" s="187"/>
      <c r="J942" s="187"/>
      <c r="K942" s="187"/>
      <c r="L942" s="187"/>
      <c r="M942" s="447"/>
      <c r="AA942" s="187"/>
      <c r="AB942" s="187"/>
      <c r="AC942" s="187"/>
      <c r="AD942" s="187"/>
      <c r="AE942" s="187"/>
      <c r="AF942" s="187"/>
      <c r="AG942" s="187"/>
      <c r="AH942" s="187"/>
      <c r="AI942" s="187"/>
      <c r="AJ942" s="187"/>
      <c r="AK942" s="187"/>
      <c r="AL942" s="187"/>
      <c r="AM942" s="187"/>
      <c r="AN942" s="187"/>
      <c r="AO942" s="187"/>
      <c r="AP942" s="187"/>
      <c r="AQ942" s="187"/>
      <c r="AR942" s="187"/>
      <c r="AS942" s="187"/>
      <c r="AT942" s="187"/>
      <c r="AU942" s="187"/>
      <c r="AV942" s="187"/>
      <c r="AW942" s="187"/>
      <c r="AX942" s="187"/>
      <c r="AY942" s="187"/>
      <c r="AZ942" s="187"/>
      <c r="BA942" s="187"/>
      <c r="BB942" s="187"/>
      <c r="BC942" s="187"/>
      <c r="BD942" s="187"/>
      <c r="BE942" s="187"/>
      <c r="BF942" s="187"/>
      <c r="BG942" s="187"/>
      <c r="BH942" s="187"/>
      <c r="BI942" s="187"/>
      <c r="BJ942" s="187"/>
      <c r="BK942" s="187"/>
      <c r="BL942" s="187"/>
      <c r="BM942" s="187"/>
      <c r="BN942" s="187"/>
      <c r="BO942" s="187"/>
      <c r="BP942" s="187"/>
      <c r="BQ942" s="187"/>
      <c r="BR942" s="187"/>
      <c r="BS942" s="187"/>
      <c r="BT942" s="187"/>
      <c r="BU942" s="187"/>
      <c r="BV942" s="187"/>
      <c r="BW942" s="187"/>
      <c r="BX942" s="187"/>
      <c r="BY942" s="187"/>
      <c r="BZ942" s="187"/>
      <c r="CA942" s="187"/>
      <c r="CB942" s="187"/>
      <c r="CC942" s="187"/>
      <c r="CD942" s="187"/>
      <c r="CE942" s="187"/>
      <c r="CF942" s="187"/>
      <c r="CG942" s="187"/>
      <c r="CH942" s="187"/>
      <c r="CI942" s="187"/>
      <c r="CJ942" s="187"/>
      <c r="CK942" s="187"/>
      <c r="CL942" s="187"/>
      <c r="CM942" s="187"/>
      <c r="CN942" s="187"/>
      <c r="CO942" s="187"/>
      <c r="CP942" s="187"/>
      <c r="CQ942" s="187"/>
      <c r="CR942" s="187"/>
      <c r="CS942" s="187"/>
      <c r="CT942" s="187"/>
      <c r="CU942" s="187"/>
      <c r="CV942" s="187"/>
      <c r="CW942" s="187"/>
      <c r="CX942" s="187"/>
      <c r="CY942" s="187"/>
      <c r="CZ942" s="187"/>
      <c r="DA942" s="187"/>
      <c r="DB942" s="187"/>
      <c r="DC942" s="187"/>
      <c r="DD942" s="187"/>
      <c r="DE942" s="187"/>
      <c r="DF942" s="187"/>
      <c r="DG942" s="187"/>
      <c r="DH942" s="187"/>
      <c r="DI942" s="187"/>
      <c r="DJ942" s="187"/>
      <c r="DK942" s="187"/>
      <c r="DL942" s="187"/>
      <c r="DM942" s="187"/>
      <c r="DN942" s="187"/>
      <c r="DO942" s="187"/>
      <c r="DP942" s="187"/>
      <c r="DQ942" s="187"/>
      <c r="DR942" s="187"/>
      <c r="DS942" s="187"/>
      <c r="DT942" s="187"/>
      <c r="DU942" s="187"/>
      <c r="DV942" s="187"/>
      <c r="DW942" s="187"/>
      <c r="DX942" s="187"/>
      <c r="DY942" s="187"/>
      <c r="DZ942" s="187"/>
      <c r="EA942" s="187"/>
      <c r="EB942" s="187"/>
      <c r="EC942" s="187"/>
      <c r="ED942" s="187"/>
      <c r="EE942" s="187"/>
      <c r="EF942" s="187"/>
      <c r="EG942" s="187"/>
      <c r="EH942" s="187"/>
      <c r="EI942" s="187"/>
      <c r="EJ942" s="187"/>
      <c r="EK942" s="187"/>
      <c r="EL942" s="187"/>
      <c r="EM942" s="187"/>
      <c r="EN942" s="187"/>
      <c r="EO942" s="187"/>
      <c r="EP942" s="187"/>
      <c r="EQ942" s="187"/>
      <c r="ER942" s="187"/>
      <c r="ES942" s="187"/>
      <c r="ET942" s="187"/>
      <c r="EU942" s="187"/>
      <c r="EV942" s="187"/>
      <c r="EW942" s="187"/>
      <c r="EX942" s="187"/>
      <c r="EY942" s="187"/>
      <c r="EZ942" s="187"/>
      <c r="FA942" s="187"/>
      <c r="FB942" s="187"/>
      <c r="FC942" s="187"/>
      <c r="FD942" s="187"/>
      <c r="FE942" s="187"/>
      <c r="FF942" s="187"/>
      <c r="FG942" s="187"/>
      <c r="FH942" s="187"/>
      <c r="FI942" s="187"/>
      <c r="FJ942" s="187"/>
      <c r="FK942" s="187"/>
      <c r="FL942" s="187"/>
      <c r="FM942" s="187"/>
      <c r="FN942" s="187"/>
      <c r="FO942" s="187"/>
      <c r="FP942" s="187"/>
      <c r="FQ942" s="187"/>
      <c r="FR942" s="187"/>
      <c r="FS942" s="187"/>
      <c r="FT942" s="187"/>
      <c r="FU942" s="187"/>
      <c r="FV942" s="187"/>
      <c r="FW942" s="187"/>
      <c r="FX942" s="187"/>
      <c r="FY942" s="187"/>
      <c r="FZ942" s="187"/>
      <c r="GA942" s="187"/>
      <c r="GB942" s="187"/>
      <c r="GC942" s="187"/>
      <c r="GD942" s="187"/>
      <c r="GE942" s="187"/>
      <c r="GF942" s="187"/>
      <c r="GG942" s="187"/>
      <c r="GH942" s="187"/>
      <c r="GI942" s="187"/>
      <c r="GJ942" s="187"/>
      <c r="GK942" s="187"/>
      <c r="GL942" s="187"/>
      <c r="GM942" s="187"/>
      <c r="GN942" s="187"/>
      <c r="GO942" s="187"/>
      <c r="GP942" s="187"/>
      <c r="GQ942" s="187"/>
      <c r="GR942" s="187"/>
      <c r="GS942" s="187"/>
      <c r="GT942" s="187"/>
      <c r="GU942" s="187"/>
      <c r="GV942" s="187"/>
      <c r="GW942" s="187"/>
      <c r="GX942" s="187"/>
      <c r="GY942" s="187"/>
      <c r="GZ942" s="187"/>
      <c r="HA942" s="187"/>
      <c r="HB942" s="187"/>
      <c r="HC942" s="187"/>
      <c r="HD942" s="187"/>
      <c r="HE942" s="187"/>
      <c r="HF942" s="187"/>
      <c r="HG942" s="187"/>
      <c r="HH942" s="187"/>
      <c r="HI942" s="187"/>
      <c r="HJ942" s="187"/>
      <c r="HK942" s="187"/>
      <c r="HL942" s="187"/>
      <c r="HM942" s="187"/>
      <c r="HN942" s="187"/>
      <c r="HO942" s="187"/>
      <c r="HP942" s="187"/>
      <c r="HQ942" s="187"/>
      <c r="HR942" s="187"/>
      <c r="HS942" s="187"/>
      <c r="HT942" s="187"/>
      <c r="HU942" s="187"/>
      <c r="HV942" s="187"/>
      <c r="HW942" s="187"/>
      <c r="HX942" s="187"/>
      <c r="HY942" s="187"/>
      <c r="HZ942" s="187"/>
      <c r="IA942" s="187"/>
      <c r="IB942" s="187"/>
    </row>
    <row r="943" spans="1:236" ht="13.15" customHeight="1">
      <c r="A943" s="412"/>
      <c r="C943" s="446"/>
      <c r="D943" s="193"/>
      <c r="E943" s="187"/>
      <c r="F943" s="187"/>
      <c r="G943" s="187"/>
      <c r="H943" s="187"/>
      <c r="I943" s="187"/>
      <c r="J943" s="187"/>
      <c r="K943" s="187"/>
      <c r="L943" s="187"/>
      <c r="M943" s="447"/>
      <c r="AA943" s="187"/>
      <c r="AB943" s="187"/>
      <c r="AC943" s="187"/>
      <c r="AD943" s="187"/>
      <c r="AE943" s="187"/>
      <c r="AF943" s="187"/>
      <c r="AG943" s="187"/>
      <c r="AH943" s="187"/>
      <c r="AI943" s="187"/>
      <c r="AJ943" s="187"/>
      <c r="AK943" s="187"/>
      <c r="AL943" s="187"/>
      <c r="AM943" s="187"/>
      <c r="AN943" s="187"/>
      <c r="AO943" s="187"/>
      <c r="AP943" s="187"/>
      <c r="AQ943" s="187"/>
      <c r="AR943" s="187"/>
      <c r="AS943" s="187"/>
      <c r="AT943" s="187"/>
      <c r="AU943" s="187"/>
      <c r="AV943" s="187"/>
      <c r="AW943" s="187"/>
      <c r="AX943" s="187"/>
      <c r="AY943" s="187"/>
      <c r="AZ943" s="187"/>
      <c r="BA943" s="187"/>
      <c r="BB943" s="187"/>
      <c r="BC943" s="187"/>
      <c r="BD943" s="187"/>
      <c r="BE943" s="187"/>
      <c r="BF943" s="187"/>
      <c r="BG943" s="187"/>
      <c r="BH943" s="187"/>
      <c r="BI943" s="187"/>
      <c r="BJ943" s="187"/>
      <c r="BK943" s="187"/>
      <c r="BL943" s="187"/>
      <c r="BM943" s="187"/>
      <c r="BN943" s="187"/>
      <c r="BO943" s="187"/>
      <c r="BP943" s="187"/>
      <c r="BQ943" s="187"/>
      <c r="BR943" s="187"/>
      <c r="BS943" s="187"/>
      <c r="BT943" s="187"/>
      <c r="BU943" s="187"/>
      <c r="BV943" s="187"/>
      <c r="BW943" s="187"/>
      <c r="BX943" s="187"/>
      <c r="BY943" s="187"/>
      <c r="BZ943" s="187"/>
      <c r="CA943" s="187"/>
      <c r="CB943" s="187"/>
      <c r="CC943" s="187"/>
      <c r="CD943" s="187"/>
      <c r="CE943" s="187"/>
      <c r="CF943" s="187"/>
      <c r="CG943" s="187"/>
      <c r="CH943" s="187"/>
      <c r="CI943" s="187"/>
      <c r="CJ943" s="187"/>
      <c r="CK943" s="187"/>
      <c r="CL943" s="187"/>
      <c r="CM943" s="187"/>
      <c r="CN943" s="187"/>
      <c r="CO943" s="187"/>
      <c r="CP943" s="187"/>
      <c r="CQ943" s="187"/>
      <c r="CR943" s="187"/>
      <c r="CS943" s="187"/>
      <c r="CT943" s="187"/>
      <c r="CU943" s="187"/>
      <c r="CV943" s="187"/>
      <c r="CW943" s="187"/>
      <c r="CX943" s="187"/>
      <c r="CY943" s="187"/>
      <c r="CZ943" s="187"/>
      <c r="DA943" s="187"/>
      <c r="DB943" s="187"/>
      <c r="DC943" s="187"/>
      <c r="DD943" s="187"/>
      <c r="DE943" s="187"/>
      <c r="DF943" s="187"/>
      <c r="DG943" s="187"/>
      <c r="DH943" s="187"/>
      <c r="DI943" s="187"/>
      <c r="DJ943" s="187"/>
      <c r="DK943" s="187"/>
      <c r="DL943" s="187"/>
      <c r="DM943" s="187"/>
      <c r="DN943" s="187"/>
      <c r="DO943" s="187"/>
      <c r="DP943" s="187"/>
      <c r="DQ943" s="187"/>
      <c r="DR943" s="187"/>
      <c r="DS943" s="187"/>
      <c r="DT943" s="187"/>
      <c r="DU943" s="187"/>
      <c r="DV943" s="187"/>
      <c r="DW943" s="187"/>
      <c r="DX943" s="187"/>
      <c r="DY943" s="187"/>
      <c r="DZ943" s="187"/>
      <c r="EA943" s="187"/>
      <c r="EB943" s="187"/>
      <c r="EC943" s="187"/>
      <c r="ED943" s="187"/>
      <c r="EE943" s="187"/>
      <c r="EF943" s="187"/>
      <c r="EG943" s="187"/>
      <c r="EH943" s="187"/>
      <c r="EI943" s="187"/>
      <c r="EJ943" s="187"/>
      <c r="EK943" s="187"/>
      <c r="EL943" s="187"/>
      <c r="EM943" s="187"/>
      <c r="EN943" s="187"/>
      <c r="EO943" s="187"/>
      <c r="EP943" s="187"/>
      <c r="EQ943" s="187"/>
      <c r="ER943" s="187"/>
      <c r="ES943" s="187"/>
      <c r="ET943" s="187"/>
      <c r="EU943" s="187"/>
      <c r="EV943" s="187"/>
      <c r="EW943" s="187"/>
      <c r="EX943" s="187"/>
      <c r="EY943" s="187"/>
      <c r="EZ943" s="187"/>
      <c r="FA943" s="187"/>
      <c r="FB943" s="187"/>
      <c r="FC943" s="187"/>
      <c r="FD943" s="187"/>
      <c r="FE943" s="187"/>
      <c r="FF943" s="187"/>
      <c r="FG943" s="187"/>
      <c r="FH943" s="187"/>
      <c r="FI943" s="187"/>
      <c r="FJ943" s="187"/>
      <c r="FK943" s="187"/>
      <c r="FL943" s="187"/>
      <c r="FM943" s="187"/>
      <c r="FN943" s="187"/>
      <c r="FO943" s="187"/>
      <c r="FP943" s="187"/>
      <c r="FQ943" s="187"/>
      <c r="FR943" s="187"/>
      <c r="FS943" s="187"/>
      <c r="FT943" s="187"/>
      <c r="FU943" s="187"/>
      <c r="FV943" s="187"/>
      <c r="FW943" s="187"/>
      <c r="FX943" s="187"/>
      <c r="FY943" s="187"/>
      <c r="FZ943" s="187"/>
      <c r="GA943" s="187"/>
      <c r="GB943" s="187"/>
      <c r="GC943" s="187"/>
      <c r="GD943" s="187"/>
      <c r="GE943" s="187"/>
      <c r="GF943" s="187"/>
      <c r="GG943" s="187"/>
      <c r="GH943" s="187"/>
      <c r="GI943" s="187"/>
      <c r="GJ943" s="187"/>
      <c r="GK943" s="187"/>
      <c r="GL943" s="187"/>
      <c r="GM943" s="187"/>
      <c r="GN943" s="187"/>
      <c r="GO943" s="187"/>
      <c r="GP943" s="187"/>
      <c r="GQ943" s="187"/>
      <c r="GR943" s="187"/>
      <c r="GS943" s="187"/>
      <c r="GT943" s="187"/>
      <c r="GU943" s="187"/>
      <c r="GV943" s="187"/>
      <c r="GW943" s="187"/>
      <c r="GX943" s="187"/>
      <c r="GY943" s="187"/>
      <c r="GZ943" s="187"/>
      <c r="HA943" s="187"/>
      <c r="HB943" s="187"/>
      <c r="HC943" s="187"/>
      <c r="HD943" s="187"/>
      <c r="HE943" s="187"/>
      <c r="HF943" s="187"/>
      <c r="HG943" s="187"/>
      <c r="HH943" s="187"/>
      <c r="HI943" s="187"/>
      <c r="HJ943" s="187"/>
      <c r="HK943" s="187"/>
      <c r="HL943" s="187"/>
      <c r="HM943" s="187"/>
      <c r="HN943" s="187"/>
      <c r="HO943" s="187"/>
      <c r="HP943" s="187"/>
      <c r="HQ943" s="187"/>
      <c r="HR943" s="187"/>
      <c r="HS943" s="187"/>
      <c r="HT943" s="187"/>
      <c r="HU943" s="187"/>
      <c r="HV943" s="187"/>
      <c r="HW943" s="187"/>
      <c r="HX943" s="187"/>
      <c r="HY943" s="187"/>
      <c r="HZ943" s="187"/>
      <c r="IA943" s="187"/>
      <c r="IB943" s="187"/>
    </row>
    <row r="944" spans="1:236" ht="13.15" customHeight="1">
      <c r="A944" s="412"/>
      <c r="C944" s="446"/>
      <c r="D944" s="193"/>
      <c r="E944" s="187"/>
      <c r="F944" s="187"/>
      <c r="G944" s="187"/>
      <c r="H944" s="187"/>
      <c r="I944" s="187"/>
      <c r="J944" s="187"/>
      <c r="K944" s="187"/>
      <c r="L944" s="187"/>
      <c r="M944" s="447"/>
      <c r="AA944" s="187"/>
      <c r="AB944" s="187"/>
      <c r="AC944" s="187"/>
      <c r="AD944" s="187"/>
      <c r="AE944" s="187"/>
      <c r="AF944" s="187"/>
      <c r="AG944" s="187"/>
      <c r="AH944" s="187"/>
      <c r="AI944" s="187"/>
      <c r="AJ944" s="187"/>
      <c r="AK944" s="187"/>
      <c r="AL944" s="187"/>
      <c r="AM944" s="187"/>
      <c r="AN944" s="187"/>
      <c r="AO944" s="187"/>
      <c r="AP944" s="187"/>
      <c r="AQ944" s="187"/>
      <c r="AR944" s="187"/>
      <c r="AS944" s="187"/>
      <c r="AT944" s="187"/>
      <c r="AU944" s="187"/>
      <c r="AV944" s="187"/>
      <c r="AW944" s="187"/>
      <c r="AX944" s="187"/>
      <c r="AY944" s="187"/>
      <c r="AZ944" s="187"/>
      <c r="BA944" s="187"/>
      <c r="BB944" s="187"/>
      <c r="BC944" s="187"/>
      <c r="BD944" s="187"/>
      <c r="BE944" s="187"/>
      <c r="BF944" s="187"/>
      <c r="BG944" s="187"/>
      <c r="BH944" s="187"/>
      <c r="BI944" s="187"/>
      <c r="BJ944" s="187"/>
      <c r="BK944" s="187"/>
      <c r="BL944" s="187"/>
      <c r="BM944" s="187"/>
      <c r="BN944" s="187"/>
      <c r="BO944" s="187"/>
      <c r="BP944" s="187"/>
      <c r="BQ944" s="187"/>
      <c r="BR944" s="187"/>
      <c r="BS944" s="187"/>
      <c r="BT944" s="187"/>
      <c r="BU944" s="187"/>
      <c r="BV944" s="187"/>
      <c r="BW944" s="187"/>
      <c r="BX944" s="187"/>
      <c r="BY944" s="187"/>
      <c r="BZ944" s="187"/>
      <c r="CA944" s="187"/>
      <c r="CB944" s="187"/>
      <c r="CC944" s="187"/>
      <c r="CD944" s="187"/>
      <c r="CE944" s="187"/>
      <c r="CF944" s="187"/>
      <c r="CG944" s="187"/>
      <c r="CH944" s="187"/>
      <c r="CI944" s="187"/>
      <c r="CJ944" s="187"/>
      <c r="CK944" s="187"/>
      <c r="CL944" s="187"/>
      <c r="CM944" s="187"/>
      <c r="CN944" s="187"/>
      <c r="CO944" s="187"/>
      <c r="CP944" s="187"/>
      <c r="CQ944" s="187"/>
      <c r="CR944" s="187"/>
      <c r="CS944" s="187"/>
      <c r="CT944" s="187"/>
      <c r="CU944" s="187"/>
      <c r="CV944" s="187"/>
      <c r="CW944" s="187"/>
      <c r="CX944" s="187"/>
      <c r="CY944" s="187"/>
      <c r="CZ944" s="187"/>
      <c r="DA944" s="187"/>
      <c r="DB944" s="187"/>
      <c r="DC944" s="187"/>
      <c r="DD944" s="187"/>
      <c r="DE944" s="187"/>
      <c r="DF944" s="187"/>
      <c r="DG944" s="187"/>
      <c r="DH944" s="187"/>
      <c r="DI944" s="187"/>
      <c r="DJ944" s="187"/>
      <c r="DK944" s="187"/>
      <c r="DL944" s="187"/>
      <c r="DM944" s="187"/>
      <c r="DN944" s="187"/>
      <c r="DO944" s="187"/>
      <c r="DP944" s="187"/>
      <c r="DQ944" s="187"/>
      <c r="DR944" s="187"/>
      <c r="DS944" s="187"/>
      <c r="DT944" s="187"/>
      <c r="DU944" s="187"/>
      <c r="DV944" s="187"/>
      <c r="DW944" s="187"/>
      <c r="DX944" s="187"/>
      <c r="DY944" s="187"/>
      <c r="DZ944" s="187"/>
      <c r="EA944" s="187"/>
      <c r="EB944" s="187"/>
      <c r="EC944" s="187"/>
      <c r="ED944" s="187"/>
      <c r="EE944" s="187"/>
      <c r="EF944" s="187"/>
      <c r="EG944" s="187"/>
      <c r="EH944" s="187"/>
      <c r="EI944" s="187"/>
      <c r="EJ944" s="187"/>
      <c r="EK944" s="187"/>
      <c r="EL944" s="187"/>
      <c r="EM944" s="187"/>
      <c r="EN944" s="187"/>
      <c r="EO944" s="187"/>
      <c r="EP944" s="187"/>
      <c r="EQ944" s="187"/>
      <c r="ER944" s="187"/>
      <c r="ES944" s="187"/>
      <c r="ET944" s="187"/>
      <c r="EU944" s="187"/>
      <c r="EV944" s="187"/>
      <c r="EW944" s="187"/>
      <c r="EX944" s="187"/>
      <c r="EY944" s="187"/>
      <c r="EZ944" s="187"/>
      <c r="FA944" s="187"/>
      <c r="FB944" s="187"/>
      <c r="FC944" s="187"/>
      <c r="FD944" s="187"/>
      <c r="FE944" s="187"/>
      <c r="FF944" s="187"/>
      <c r="FG944" s="187"/>
      <c r="FH944" s="187"/>
      <c r="FI944" s="187"/>
      <c r="FJ944" s="187"/>
      <c r="FK944" s="187"/>
      <c r="FL944" s="187"/>
      <c r="FM944" s="187"/>
      <c r="FN944" s="187"/>
      <c r="FO944" s="187"/>
      <c r="FP944" s="187"/>
      <c r="FQ944" s="187"/>
      <c r="FR944" s="187"/>
      <c r="FS944" s="187"/>
      <c r="FT944" s="187"/>
      <c r="FU944" s="187"/>
      <c r="FV944" s="187"/>
      <c r="FW944" s="187"/>
      <c r="FX944" s="187"/>
      <c r="FY944" s="187"/>
      <c r="FZ944" s="187"/>
      <c r="GA944" s="187"/>
      <c r="GB944" s="187"/>
      <c r="GC944" s="187"/>
      <c r="GD944" s="187"/>
      <c r="GE944" s="187"/>
      <c r="GF944" s="187"/>
      <c r="GG944" s="187"/>
      <c r="GH944" s="187"/>
      <c r="GI944" s="187"/>
      <c r="GJ944" s="187"/>
      <c r="GK944" s="187"/>
      <c r="GL944" s="187"/>
      <c r="GM944" s="187"/>
      <c r="GN944" s="187"/>
      <c r="GO944" s="187"/>
      <c r="GP944" s="187"/>
      <c r="GQ944" s="187"/>
      <c r="GR944" s="187"/>
      <c r="GS944" s="187"/>
      <c r="GT944" s="187"/>
      <c r="GU944" s="187"/>
      <c r="GV944" s="187"/>
      <c r="GW944" s="187"/>
      <c r="GX944" s="187"/>
      <c r="GY944" s="187"/>
      <c r="GZ944" s="187"/>
      <c r="HA944" s="187"/>
      <c r="HB944" s="187"/>
      <c r="HC944" s="187"/>
      <c r="HD944" s="187"/>
      <c r="HE944" s="187"/>
      <c r="HF944" s="187"/>
      <c r="HG944" s="187"/>
      <c r="HH944" s="187"/>
      <c r="HI944" s="187"/>
      <c r="HJ944" s="187"/>
      <c r="HK944" s="187"/>
      <c r="HL944" s="187"/>
      <c r="HM944" s="187"/>
      <c r="HN944" s="187"/>
      <c r="HO944" s="187"/>
      <c r="HP944" s="187"/>
      <c r="HQ944" s="187"/>
      <c r="HR944" s="187"/>
      <c r="HS944" s="187"/>
      <c r="HT944" s="187"/>
      <c r="HU944" s="187"/>
      <c r="HV944" s="187"/>
      <c r="HW944" s="187"/>
      <c r="HX944" s="187"/>
      <c r="HY944" s="187"/>
      <c r="HZ944" s="187"/>
      <c r="IA944" s="187"/>
      <c r="IB944" s="187"/>
    </row>
    <row r="945" spans="1:236" ht="13.15" customHeight="1">
      <c r="A945" s="412"/>
      <c r="C945" s="446"/>
      <c r="D945" s="193"/>
      <c r="E945" s="187"/>
      <c r="F945" s="187"/>
      <c r="G945" s="187"/>
      <c r="H945" s="187"/>
      <c r="I945" s="187"/>
      <c r="J945" s="187"/>
      <c r="K945" s="187"/>
      <c r="L945" s="187"/>
      <c r="M945" s="447"/>
      <c r="AA945" s="187"/>
      <c r="AB945" s="187"/>
      <c r="AC945" s="187"/>
      <c r="AD945" s="187"/>
      <c r="AE945" s="187"/>
      <c r="AF945" s="187"/>
      <c r="AG945" s="187"/>
      <c r="AH945" s="187"/>
      <c r="AI945" s="187"/>
      <c r="AJ945" s="187"/>
      <c r="AK945" s="187"/>
      <c r="AL945" s="187"/>
      <c r="AM945" s="187"/>
      <c r="AN945" s="187"/>
      <c r="AO945" s="187"/>
      <c r="AP945" s="187"/>
      <c r="AQ945" s="187"/>
      <c r="AR945" s="187"/>
      <c r="AS945" s="187"/>
      <c r="AT945" s="187"/>
      <c r="AU945" s="187"/>
      <c r="AV945" s="187"/>
      <c r="AW945" s="187"/>
      <c r="AX945" s="187"/>
      <c r="AY945" s="187"/>
      <c r="AZ945" s="187"/>
      <c r="BA945" s="187"/>
      <c r="BB945" s="187"/>
      <c r="BC945" s="187"/>
      <c r="BD945" s="187"/>
      <c r="BE945" s="187"/>
      <c r="BF945" s="187"/>
      <c r="BG945" s="187"/>
      <c r="BH945" s="187"/>
      <c r="BI945" s="187"/>
      <c r="BJ945" s="187"/>
      <c r="BK945" s="187"/>
      <c r="BL945" s="187"/>
      <c r="BM945" s="187"/>
      <c r="BN945" s="187"/>
      <c r="BO945" s="187"/>
      <c r="BP945" s="187"/>
      <c r="BQ945" s="187"/>
      <c r="BR945" s="187"/>
      <c r="BS945" s="187"/>
      <c r="BT945" s="187"/>
      <c r="BU945" s="187"/>
      <c r="BV945" s="187"/>
      <c r="BW945" s="187"/>
      <c r="BX945" s="187"/>
      <c r="BY945" s="187"/>
      <c r="BZ945" s="187"/>
      <c r="CA945" s="187"/>
      <c r="CB945" s="187"/>
      <c r="CC945" s="187"/>
      <c r="CD945" s="187"/>
      <c r="CE945" s="187"/>
      <c r="CF945" s="187"/>
      <c r="CG945" s="187"/>
      <c r="CH945" s="187"/>
      <c r="CI945" s="187"/>
      <c r="CJ945" s="187"/>
      <c r="CK945" s="187"/>
      <c r="CL945" s="187"/>
      <c r="CM945" s="187"/>
      <c r="CN945" s="187"/>
      <c r="CO945" s="187"/>
      <c r="CP945" s="187"/>
      <c r="CQ945" s="187"/>
      <c r="CR945" s="187"/>
      <c r="CS945" s="187"/>
      <c r="CT945" s="187"/>
      <c r="CU945" s="187"/>
      <c r="CV945" s="187"/>
      <c r="CW945" s="187"/>
      <c r="CX945" s="187"/>
      <c r="CY945" s="187"/>
      <c r="CZ945" s="187"/>
      <c r="DA945" s="187"/>
      <c r="DB945" s="187"/>
      <c r="DC945" s="187"/>
      <c r="DD945" s="187"/>
      <c r="DE945" s="187"/>
      <c r="DF945" s="187"/>
      <c r="DG945" s="187"/>
      <c r="DH945" s="187"/>
      <c r="DI945" s="187"/>
      <c r="DJ945" s="187"/>
      <c r="DK945" s="187"/>
      <c r="DL945" s="187"/>
      <c r="DM945" s="187"/>
      <c r="DN945" s="187"/>
      <c r="DO945" s="187"/>
      <c r="DP945" s="187"/>
      <c r="DQ945" s="187"/>
      <c r="DR945" s="187"/>
      <c r="DS945" s="187"/>
      <c r="DT945" s="187"/>
      <c r="DU945" s="187"/>
      <c r="DV945" s="187"/>
      <c r="DW945" s="187"/>
      <c r="DX945" s="187"/>
      <c r="DY945" s="187"/>
      <c r="DZ945" s="187"/>
      <c r="EA945" s="187"/>
      <c r="EB945" s="187"/>
      <c r="EC945" s="187"/>
      <c r="ED945" s="187"/>
      <c r="EE945" s="187"/>
      <c r="EF945" s="187"/>
      <c r="EG945" s="187"/>
      <c r="EH945" s="187"/>
      <c r="EI945" s="187"/>
      <c r="EJ945" s="187"/>
      <c r="EK945" s="187"/>
      <c r="EL945" s="187"/>
      <c r="EM945" s="187"/>
      <c r="EN945" s="187"/>
      <c r="EO945" s="187"/>
      <c r="EP945" s="187"/>
      <c r="EQ945" s="187"/>
      <c r="ER945" s="187"/>
      <c r="ES945" s="187"/>
      <c r="ET945" s="187"/>
      <c r="EU945" s="187"/>
      <c r="EV945" s="187"/>
      <c r="EW945" s="187"/>
      <c r="EX945" s="187"/>
      <c r="EY945" s="187"/>
      <c r="EZ945" s="187"/>
      <c r="FA945" s="187"/>
      <c r="FB945" s="187"/>
      <c r="FC945" s="187"/>
      <c r="FD945" s="187"/>
      <c r="FE945" s="187"/>
      <c r="FF945" s="187"/>
      <c r="FG945" s="187"/>
      <c r="FH945" s="187"/>
      <c r="FI945" s="187"/>
      <c r="FJ945" s="187"/>
      <c r="FK945" s="187"/>
      <c r="FL945" s="187"/>
      <c r="FM945" s="187"/>
      <c r="FN945" s="187"/>
      <c r="FO945" s="187"/>
      <c r="FP945" s="187"/>
      <c r="FQ945" s="187"/>
      <c r="FR945" s="187"/>
      <c r="FS945" s="187"/>
      <c r="FT945" s="187"/>
      <c r="FU945" s="187"/>
      <c r="FV945" s="187"/>
      <c r="FW945" s="187"/>
      <c r="FX945" s="187"/>
      <c r="FY945" s="187"/>
      <c r="FZ945" s="187"/>
      <c r="GA945" s="187"/>
      <c r="GB945" s="187"/>
      <c r="GC945" s="187"/>
      <c r="GD945" s="187"/>
      <c r="GE945" s="187"/>
      <c r="GF945" s="187"/>
      <c r="GG945" s="187"/>
      <c r="GH945" s="187"/>
      <c r="GI945" s="187"/>
      <c r="GJ945" s="187"/>
      <c r="GK945" s="187"/>
      <c r="GL945" s="187"/>
      <c r="GM945" s="187"/>
      <c r="GN945" s="187"/>
      <c r="GO945" s="187"/>
      <c r="GP945" s="187"/>
      <c r="GQ945" s="187"/>
      <c r="GR945" s="187"/>
      <c r="GS945" s="187"/>
      <c r="GT945" s="187"/>
      <c r="GU945" s="187"/>
      <c r="GV945" s="187"/>
      <c r="GW945" s="187"/>
      <c r="GX945" s="187"/>
      <c r="GY945" s="187"/>
      <c r="GZ945" s="187"/>
      <c r="HA945" s="187"/>
      <c r="HB945" s="187"/>
      <c r="HC945" s="187"/>
      <c r="HD945" s="187"/>
      <c r="HE945" s="187"/>
      <c r="HF945" s="187"/>
      <c r="HG945" s="187"/>
      <c r="HH945" s="187"/>
      <c r="HI945" s="187"/>
      <c r="HJ945" s="187"/>
      <c r="HK945" s="187"/>
      <c r="HL945" s="187"/>
      <c r="HM945" s="187"/>
      <c r="HN945" s="187"/>
      <c r="HO945" s="187"/>
      <c r="HP945" s="187"/>
      <c r="HQ945" s="187"/>
      <c r="HR945" s="187"/>
      <c r="HS945" s="187"/>
      <c r="HT945" s="187"/>
      <c r="HU945" s="187"/>
      <c r="HV945" s="187"/>
      <c r="HW945" s="187"/>
      <c r="HX945" s="187"/>
      <c r="HY945" s="187"/>
      <c r="HZ945" s="187"/>
      <c r="IA945" s="187"/>
      <c r="IB945" s="187"/>
    </row>
    <row r="946" spans="1:236" ht="13.15" customHeight="1">
      <c r="A946" s="412"/>
      <c r="C946" s="446"/>
      <c r="D946" s="193"/>
      <c r="E946" s="187"/>
      <c r="F946" s="187"/>
      <c r="G946" s="187"/>
      <c r="H946" s="187"/>
      <c r="I946" s="187"/>
      <c r="J946" s="187"/>
      <c r="K946" s="187"/>
      <c r="L946" s="187"/>
      <c r="M946" s="447"/>
      <c r="AA946" s="187"/>
      <c r="AB946" s="187"/>
      <c r="AC946" s="187"/>
      <c r="AD946" s="187"/>
      <c r="AE946" s="187"/>
      <c r="AF946" s="187"/>
      <c r="AG946" s="187"/>
      <c r="AH946" s="187"/>
      <c r="AI946" s="187"/>
      <c r="AJ946" s="187"/>
      <c r="AK946" s="187"/>
      <c r="AL946" s="187"/>
      <c r="AM946" s="187"/>
      <c r="AN946" s="187"/>
      <c r="AO946" s="187"/>
      <c r="AP946" s="187"/>
      <c r="AQ946" s="187"/>
      <c r="AR946" s="187"/>
      <c r="AS946" s="187"/>
      <c r="AT946" s="187"/>
      <c r="AU946" s="187"/>
      <c r="AV946" s="187"/>
      <c r="AW946" s="187"/>
      <c r="AX946" s="187"/>
      <c r="AY946" s="187"/>
      <c r="AZ946" s="187"/>
      <c r="BA946" s="187"/>
      <c r="BB946" s="187"/>
      <c r="BC946" s="187"/>
      <c r="BD946" s="187"/>
      <c r="BE946" s="187"/>
      <c r="BF946" s="187"/>
      <c r="BG946" s="187"/>
      <c r="BH946" s="187"/>
      <c r="BI946" s="187"/>
      <c r="BJ946" s="187"/>
      <c r="BK946" s="187"/>
      <c r="BL946" s="187"/>
      <c r="BM946" s="187"/>
      <c r="BN946" s="187"/>
      <c r="BO946" s="187"/>
      <c r="BP946" s="187"/>
      <c r="BQ946" s="187"/>
      <c r="BR946" s="187"/>
      <c r="BS946" s="187"/>
      <c r="BT946" s="187"/>
      <c r="BU946" s="187"/>
      <c r="BV946" s="187"/>
      <c r="BW946" s="187"/>
      <c r="BX946" s="187"/>
      <c r="BY946" s="187"/>
      <c r="BZ946" s="187"/>
      <c r="CA946" s="187"/>
      <c r="CB946" s="187"/>
      <c r="CC946" s="187"/>
      <c r="CD946" s="187"/>
      <c r="CE946" s="187"/>
      <c r="CF946" s="187"/>
      <c r="CG946" s="187"/>
      <c r="CH946" s="187"/>
      <c r="CI946" s="187"/>
      <c r="CJ946" s="187"/>
      <c r="CK946" s="187"/>
      <c r="CL946" s="187"/>
      <c r="CM946" s="187"/>
      <c r="CN946" s="187"/>
      <c r="CO946" s="187"/>
      <c r="CP946" s="187"/>
      <c r="CQ946" s="187"/>
      <c r="CR946" s="187"/>
      <c r="CS946" s="187"/>
      <c r="CT946" s="187"/>
      <c r="CU946" s="187"/>
      <c r="CV946" s="187"/>
      <c r="CW946" s="187"/>
      <c r="CX946" s="187"/>
      <c r="CY946" s="187"/>
      <c r="CZ946" s="187"/>
      <c r="DA946" s="187"/>
      <c r="DB946" s="187"/>
      <c r="DC946" s="187"/>
      <c r="DD946" s="187"/>
      <c r="DE946" s="187"/>
      <c r="DF946" s="187"/>
      <c r="DG946" s="187"/>
      <c r="DH946" s="187"/>
      <c r="DI946" s="187"/>
      <c r="DJ946" s="187"/>
      <c r="DK946" s="187"/>
      <c r="DL946" s="187"/>
      <c r="DM946" s="187"/>
      <c r="DN946" s="187"/>
      <c r="DO946" s="187"/>
      <c r="DP946" s="187"/>
      <c r="DQ946" s="187"/>
      <c r="DR946" s="187"/>
      <c r="DS946" s="187"/>
      <c r="DT946" s="187"/>
      <c r="DU946" s="187"/>
      <c r="DV946" s="187"/>
      <c r="DW946" s="187"/>
      <c r="DX946" s="187"/>
      <c r="DY946" s="187"/>
      <c r="DZ946" s="187"/>
      <c r="EA946" s="187"/>
      <c r="EB946" s="187"/>
      <c r="EC946" s="187"/>
      <c r="ED946" s="187"/>
      <c r="EE946" s="187"/>
      <c r="EF946" s="187"/>
      <c r="EG946" s="187"/>
      <c r="EH946" s="187"/>
      <c r="EI946" s="187"/>
      <c r="EJ946" s="187"/>
      <c r="EK946" s="187"/>
      <c r="EL946" s="187"/>
      <c r="EM946" s="187"/>
      <c r="EN946" s="187"/>
      <c r="EO946" s="187"/>
      <c r="EP946" s="187"/>
      <c r="EQ946" s="187"/>
      <c r="ER946" s="187"/>
      <c r="ES946" s="187"/>
      <c r="ET946" s="187"/>
      <c r="EU946" s="187"/>
      <c r="EV946" s="187"/>
      <c r="EW946" s="187"/>
      <c r="EX946" s="187"/>
      <c r="EY946" s="187"/>
      <c r="EZ946" s="187"/>
      <c r="FA946" s="187"/>
      <c r="FB946" s="187"/>
      <c r="FC946" s="187"/>
      <c r="FD946" s="187"/>
      <c r="FE946" s="187"/>
      <c r="FF946" s="187"/>
      <c r="FG946" s="187"/>
      <c r="FH946" s="187"/>
      <c r="FI946" s="187"/>
      <c r="FJ946" s="187"/>
      <c r="FK946" s="187"/>
      <c r="FL946" s="187"/>
      <c r="FM946" s="187"/>
      <c r="FN946" s="187"/>
      <c r="FO946" s="187"/>
      <c r="FP946" s="187"/>
      <c r="FQ946" s="187"/>
      <c r="FR946" s="187"/>
      <c r="FS946" s="187"/>
      <c r="FT946" s="187"/>
      <c r="FU946" s="187"/>
      <c r="FV946" s="187"/>
      <c r="FW946" s="187"/>
      <c r="FX946" s="187"/>
      <c r="FY946" s="187"/>
      <c r="FZ946" s="187"/>
      <c r="GA946" s="187"/>
      <c r="GB946" s="187"/>
      <c r="GC946" s="187"/>
      <c r="GD946" s="187"/>
      <c r="GE946" s="187"/>
      <c r="GF946" s="187"/>
      <c r="GG946" s="187"/>
      <c r="GH946" s="187"/>
      <c r="GI946" s="187"/>
      <c r="GJ946" s="187"/>
      <c r="GK946" s="187"/>
      <c r="GL946" s="187"/>
      <c r="GM946" s="187"/>
      <c r="GN946" s="187"/>
      <c r="GO946" s="187"/>
      <c r="GP946" s="187"/>
      <c r="GQ946" s="187"/>
      <c r="GR946" s="187"/>
      <c r="GS946" s="187"/>
      <c r="GT946" s="187"/>
      <c r="GU946" s="187"/>
      <c r="GV946" s="187"/>
      <c r="GW946" s="187"/>
      <c r="GX946" s="187"/>
      <c r="GY946" s="187"/>
      <c r="GZ946" s="187"/>
      <c r="HA946" s="187"/>
      <c r="HB946" s="187"/>
      <c r="HC946" s="187"/>
      <c r="HD946" s="187"/>
      <c r="HE946" s="187"/>
      <c r="HF946" s="187"/>
      <c r="HG946" s="187"/>
      <c r="HH946" s="187"/>
      <c r="HI946" s="187"/>
      <c r="HJ946" s="187"/>
      <c r="HK946" s="187"/>
      <c r="HL946" s="187"/>
      <c r="HM946" s="187"/>
      <c r="HN946" s="187"/>
      <c r="HO946" s="187"/>
      <c r="HP946" s="187"/>
      <c r="HQ946" s="187"/>
      <c r="HR946" s="187"/>
      <c r="HS946" s="187"/>
      <c r="HT946" s="187"/>
      <c r="HU946" s="187"/>
      <c r="HV946" s="187"/>
      <c r="HW946" s="187"/>
      <c r="HX946" s="187"/>
      <c r="HY946" s="187"/>
      <c r="HZ946" s="187"/>
      <c r="IA946" s="187"/>
      <c r="IB946" s="187"/>
    </row>
    <row r="947" spans="1:236" ht="13.15" customHeight="1">
      <c r="A947" s="412"/>
      <c r="C947" s="446"/>
      <c r="D947" s="193"/>
      <c r="E947" s="187"/>
      <c r="F947" s="187"/>
      <c r="G947" s="187"/>
      <c r="H947" s="187"/>
      <c r="I947" s="187"/>
      <c r="J947" s="187"/>
      <c r="K947" s="187"/>
      <c r="L947" s="187"/>
      <c r="M947" s="447"/>
      <c r="AA947" s="187"/>
      <c r="AB947" s="187"/>
      <c r="AC947" s="187"/>
      <c r="AD947" s="187"/>
      <c r="AE947" s="187"/>
      <c r="AF947" s="187"/>
      <c r="AG947" s="187"/>
      <c r="AH947" s="187"/>
      <c r="AI947" s="187"/>
      <c r="AJ947" s="187"/>
      <c r="AK947" s="187"/>
      <c r="AL947" s="187"/>
      <c r="AM947" s="187"/>
      <c r="AN947" s="187"/>
      <c r="AO947" s="187"/>
      <c r="AP947" s="187"/>
      <c r="AQ947" s="187"/>
      <c r="AR947" s="187"/>
      <c r="AS947" s="187"/>
      <c r="AT947" s="187"/>
      <c r="AU947" s="187"/>
      <c r="AV947" s="187"/>
      <c r="AW947" s="187"/>
      <c r="AX947" s="187"/>
      <c r="AY947" s="187"/>
      <c r="AZ947" s="187"/>
      <c r="BA947" s="187"/>
      <c r="BB947" s="187"/>
      <c r="BC947" s="187"/>
      <c r="BD947" s="187"/>
      <c r="BE947" s="187"/>
      <c r="BF947" s="187"/>
      <c r="BG947" s="187"/>
      <c r="BH947" s="187"/>
      <c r="BI947" s="187"/>
      <c r="BJ947" s="187"/>
      <c r="BK947" s="187"/>
      <c r="BL947" s="187"/>
      <c r="BM947" s="187"/>
      <c r="BN947" s="187"/>
      <c r="BO947" s="187"/>
      <c r="BP947" s="187"/>
      <c r="BQ947" s="187"/>
      <c r="BR947" s="187"/>
      <c r="BS947" s="187"/>
      <c r="BT947" s="187"/>
      <c r="BU947" s="187"/>
      <c r="BV947" s="187"/>
      <c r="BW947" s="187"/>
      <c r="BX947" s="187"/>
      <c r="BY947" s="187"/>
      <c r="BZ947" s="187"/>
      <c r="CA947" s="187"/>
      <c r="CB947" s="187"/>
      <c r="CC947" s="187"/>
      <c r="CD947" s="187"/>
      <c r="CE947" s="187"/>
      <c r="CF947" s="187"/>
      <c r="CG947" s="187"/>
      <c r="CH947" s="187"/>
      <c r="CI947" s="187"/>
      <c r="CJ947" s="187"/>
      <c r="CK947" s="187"/>
      <c r="CL947" s="187"/>
      <c r="CM947" s="187"/>
      <c r="CN947" s="187"/>
      <c r="CO947" s="187"/>
      <c r="CP947" s="187"/>
      <c r="CQ947" s="187"/>
      <c r="CR947" s="187"/>
      <c r="CS947" s="187"/>
      <c r="CT947" s="187"/>
      <c r="CU947" s="187"/>
      <c r="CV947" s="187"/>
      <c r="CW947" s="187"/>
      <c r="CX947" s="187"/>
      <c r="CY947" s="187"/>
      <c r="CZ947" s="187"/>
      <c r="DA947" s="187"/>
      <c r="DB947" s="187"/>
      <c r="DC947" s="187"/>
      <c r="DD947" s="187"/>
      <c r="DE947" s="187"/>
      <c r="DF947" s="187"/>
      <c r="DG947" s="187"/>
      <c r="DH947" s="187"/>
      <c r="DI947" s="187"/>
      <c r="DJ947" s="187"/>
      <c r="DK947" s="187"/>
      <c r="DL947" s="187"/>
      <c r="DM947" s="187"/>
      <c r="DN947" s="187"/>
      <c r="DO947" s="187"/>
      <c r="DP947" s="187"/>
      <c r="DQ947" s="187"/>
      <c r="DR947" s="187"/>
      <c r="DS947" s="187"/>
      <c r="DT947" s="187"/>
      <c r="DU947" s="187"/>
      <c r="DV947" s="187"/>
      <c r="DW947" s="187"/>
      <c r="DX947" s="187"/>
      <c r="DY947" s="187"/>
      <c r="DZ947" s="187"/>
      <c r="EA947" s="187"/>
      <c r="EB947" s="187"/>
      <c r="EC947" s="187"/>
      <c r="ED947" s="187"/>
      <c r="EE947" s="187"/>
      <c r="EF947" s="187"/>
      <c r="EG947" s="187"/>
      <c r="EH947" s="187"/>
      <c r="EI947" s="187"/>
      <c r="EJ947" s="187"/>
      <c r="EK947" s="187"/>
      <c r="EL947" s="187"/>
      <c r="EM947" s="187"/>
      <c r="EN947" s="187"/>
      <c r="EO947" s="187"/>
      <c r="EP947" s="187"/>
      <c r="EQ947" s="187"/>
      <c r="ER947" s="187"/>
      <c r="ES947" s="187"/>
      <c r="ET947" s="187"/>
      <c r="EU947" s="187"/>
      <c r="EV947" s="187"/>
      <c r="EW947" s="187"/>
      <c r="EX947" s="187"/>
      <c r="EY947" s="187"/>
      <c r="EZ947" s="187"/>
      <c r="FA947" s="187"/>
      <c r="FB947" s="187"/>
      <c r="FC947" s="187"/>
      <c r="FD947" s="187"/>
      <c r="FE947" s="187"/>
      <c r="FF947" s="187"/>
      <c r="FG947" s="187"/>
      <c r="FH947" s="187"/>
      <c r="FI947" s="187"/>
      <c r="FJ947" s="187"/>
      <c r="FK947" s="187"/>
      <c r="FL947" s="187"/>
      <c r="FM947" s="187"/>
      <c r="FN947" s="187"/>
      <c r="FO947" s="187"/>
      <c r="FP947" s="187"/>
      <c r="FQ947" s="187"/>
      <c r="FR947" s="187"/>
      <c r="FS947" s="187"/>
      <c r="FT947" s="187"/>
      <c r="FU947" s="187"/>
      <c r="FV947" s="187"/>
      <c r="FW947" s="187"/>
      <c r="FX947" s="187"/>
      <c r="FY947" s="187"/>
      <c r="FZ947" s="187"/>
      <c r="GA947" s="187"/>
      <c r="GB947" s="187"/>
      <c r="GC947" s="187"/>
      <c r="GD947" s="187"/>
      <c r="GE947" s="187"/>
      <c r="GF947" s="187"/>
      <c r="GG947" s="187"/>
      <c r="GH947" s="187"/>
      <c r="GI947" s="187"/>
      <c r="GJ947" s="187"/>
      <c r="GK947" s="187"/>
      <c r="GL947" s="187"/>
      <c r="GM947" s="187"/>
      <c r="GN947" s="187"/>
      <c r="GO947" s="187"/>
      <c r="GP947" s="187"/>
      <c r="GQ947" s="187"/>
      <c r="GR947" s="187"/>
      <c r="GS947" s="187"/>
      <c r="GT947" s="187"/>
      <c r="GU947" s="187"/>
      <c r="GV947" s="187"/>
      <c r="GW947" s="187"/>
      <c r="GX947" s="187"/>
      <c r="GY947" s="187"/>
      <c r="GZ947" s="187"/>
      <c r="HA947" s="187"/>
      <c r="HB947" s="187"/>
      <c r="HC947" s="187"/>
      <c r="HD947" s="187"/>
      <c r="HE947" s="187"/>
      <c r="HF947" s="187"/>
      <c r="HG947" s="187"/>
      <c r="HH947" s="187"/>
      <c r="HI947" s="187"/>
      <c r="HJ947" s="187"/>
      <c r="HK947" s="187"/>
      <c r="HL947" s="187"/>
      <c r="HM947" s="187"/>
      <c r="HN947" s="187"/>
      <c r="HO947" s="187"/>
      <c r="HP947" s="187"/>
      <c r="HQ947" s="187"/>
      <c r="HR947" s="187"/>
      <c r="HS947" s="187"/>
      <c r="HT947" s="187"/>
      <c r="HU947" s="187"/>
      <c r="HV947" s="187"/>
      <c r="HW947" s="187"/>
      <c r="HX947" s="187"/>
      <c r="HY947" s="187"/>
      <c r="HZ947" s="187"/>
      <c r="IA947" s="187"/>
      <c r="IB947" s="187"/>
    </row>
    <row r="948" spans="1:236" ht="13.15" customHeight="1">
      <c r="A948" s="412"/>
      <c r="C948" s="446"/>
      <c r="D948" s="193"/>
      <c r="E948" s="187"/>
      <c r="F948" s="187"/>
      <c r="G948" s="187"/>
      <c r="H948" s="187"/>
      <c r="I948" s="187"/>
      <c r="J948" s="187"/>
      <c r="K948" s="187"/>
      <c r="L948" s="187"/>
      <c r="M948" s="447"/>
      <c r="AA948" s="187"/>
      <c r="AB948" s="187"/>
      <c r="AC948" s="187"/>
      <c r="AD948" s="187"/>
      <c r="AE948" s="187"/>
      <c r="AF948" s="187"/>
      <c r="AG948" s="187"/>
      <c r="AH948" s="187"/>
      <c r="AI948" s="187"/>
      <c r="AJ948" s="187"/>
      <c r="AK948" s="187"/>
      <c r="AL948" s="187"/>
      <c r="AM948" s="187"/>
      <c r="AN948" s="187"/>
      <c r="AO948" s="187"/>
      <c r="AP948" s="187"/>
      <c r="AQ948" s="187"/>
      <c r="AR948" s="187"/>
      <c r="AS948" s="187"/>
      <c r="AT948" s="187"/>
      <c r="AU948" s="187"/>
      <c r="AV948" s="187"/>
      <c r="AW948" s="187"/>
      <c r="AX948" s="187"/>
      <c r="AY948" s="187"/>
      <c r="AZ948" s="187"/>
      <c r="BA948" s="187"/>
      <c r="BB948" s="187"/>
      <c r="BC948" s="187"/>
      <c r="BD948" s="187"/>
      <c r="BE948" s="187"/>
      <c r="BF948" s="187"/>
      <c r="BG948" s="187"/>
      <c r="BH948" s="187"/>
      <c r="BI948" s="187"/>
      <c r="BJ948" s="187"/>
      <c r="BK948" s="187"/>
      <c r="BL948" s="187"/>
      <c r="BM948" s="187"/>
      <c r="BN948" s="187"/>
      <c r="BO948" s="187"/>
      <c r="BP948" s="187"/>
      <c r="BQ948" s="187"/>
      <c r="BR948" s="187"/>
      <c r="BS948" s="187"/>
      <c r="BT948" s="187"/>
      <c r="BU948" s="187"/>
      <c r="BV948" s="187"/>
      <c r="BW948" s="187"/>
      <c r="BX948" s="187"/>
      <c r="BY948" s="187"/>
      <c r="BZ948" s="187"/>
      <c r="CA948" s="187"/>
      <c r="CB948" s="187"/>
      <c r="CC948" s="187"/>
      <c r="CD948" s="187"/>
      <c r="CE948" s="187"/>
      <c r="CF948" s="187"/>
      <c r="CG948" s="187"/>
      <c r="CH948" s="187"/>
      <c r="CI948" s="187"/>
      <c r="CJ948" s="187"/>
      <c r="CK948" s="187"/>
      <c r="CL948" s="187"/>
      <c r="CM948" s="187"/>
      <c r="CN948" s="187"/>
      <c r="CO948" s="187"/>
      <c r="CP948" s="187"/>
      <c r="CQ948" s="187"/>
      <c r="CR948" s="187"/>
      <c r="CS948" s="187"/>
      <c r="CT948" s="187"/>
      <c r="CU948" s="187"/>
      <c r="CV948" s="187"/>
      <c r="CW948" s="187"/>
      <c r="CX948" s="187"/>
      <c r="CY948" s="187"/>
      <c r="CZ948" s="187"/>
      <c r="DA948" s="187"/>
      <c r="DB948" s="187"/>
      <c r="DC948" s="187"/>
      <c r="DD948" s="187"/>
      <c r="DE948" s="187"/>
      <c r="DF948" s="187"/>
      <c r="DG948" s="187"/>
      <c r="DH948" s="187"/>
      <c r="DI948" s="187"/>
      <c r="DJ948" s="187"/>
      <c r="DK948" s="187"/>
      <c r="DL948" s="187"/>
      <c r="DM948" s="187"/>
      <c r="DN948" s="187"/>
      <c r="DO948" s="187"/>
      <c r="DP948" s="187"/>
      <c r="DQ948" s="187"/>
      <c r="DR948" s="187"/>
      <c r="DS948" s="187"/>
      <c r="DT948" s="187"/>
      <c r="DU948" s="187"/>
      <c r="DV948" s="187"/>
      <c r="DW948" s="187"/>
      <c r="DX948" s="187"/>
      <c r="DY948" s="187"/>
      <c r="DZ948" s="187"/>
      <c r="EA948" s="187"/>
      <c r="EB948" s="187"/>
      <c r="EC948" s="187"/>
      <c r="ED948" s="187"/>
      <c r="EE948" s="187"/>
      <c r="EF948" s="187"/>
      <c r="EG948" s="187"/>
      <c r="EH948" s="187"/>
      <c r="EI948" s="187"/>
      <c r="EJ948" s="187"/>
      <c r="EK948" s="187"/>
      <c r="EL948" s="187"/>
      <c r="EM948" s="187"/>
      <c r="EN948" s="187"/>
      <c r="EO948" s="187"/>
      <c r="EP948" s="187"/>
      <c r="EQ948" s="187"/>
      <c r="ER948" s="187"/>
      <c r="ES948" s="187"/>
      <c r="ET948" s="187"/>
      <c r="EU948" s="187"/>
      <c r="EV948" s="187"/>
      <c r="EW948" s="187"/>
      <c r="EX948" s="187"/>
      <c r="EY948" s="187"/>
      <c r="EZ948" s="187"/>
      <c r="FA948" s="187"/>
      <c r="FB948" s="187"/>
      <c r="FC948" s="187"/>
      <c r="FD948" s="187"/>
      <c r="FE948" s="187"/>
      <c r="FF948" s="187"/>
      <c r="FG948" s="187"/>
      <c r="FH948" s="187"/>
      <c r="FI948" s="187"/>
      <c r="FJ948" s="187"/>
      <c r="FK948" s="187"/>
      <c r="FL948" s="187"/>
      <c r="FM948" s="187"/>
      <c r="FN948" s="187"/>
      <c r="FO948" s="187"/>
      <c r="FP948" s="187"/>
      <c r="FQ948" s="187"/>
      <c r="FR948" s="187"/>
      <c r="FS948" s="187"/>
      <c r="FT948" s="187"/>
      <c r="FU948" s="187"/>
      <c r="FV948" s="187"/>
      <c r="FW948" s="187"/>
      <c r="FX948" s="187"/>
      <c r="FY948" s="187"/>
      <c r="FZ948" s="187"/>
      <c r="GA948" s="187"/>
      <c r="GB948" s="187"/>
      <c r="GC948" s="187"/>
      <c r="GD948" s="187"/>
      <c r="GE948" s="187"/>
      <c r="GF948" s="187"/>
      <c r="GG948" s="187"/>
      <c r="GH948" s="187"/>
      <c r="GI948" s="187"/>
      <c r="GJ948" s="187"/>
      <c r="GK948" s="187"/>
      <c r="GL948" s="187"/>
      <c r="GM948" s="187"/>
      <c r="GN948" s="187"/>
      <c r="GO948" s="187"/>
      <c r="GP948" s="187"/>
      <c r="GQ948" s="187"/>
      <c r="GR948" s="187"/>
      <c r="GS948" s="187"/>
      <c r="GT948" s="187"/>
      <c r="GU948" s="187"/>
      <c r="GV948" s="187"/>
      <c r="GW948" s="187"/>
      <c r="GX948" s="187"/>
      <c r="GY948" s="187"/>
      <c r="GZ948" s="187"/>
      <c r="HA948" s="187"/>
      <c r="HB948" s="187"/>
      <c r="HC948" s="187"/>
      <c r="HD948" s="187"/>
      <c r="HE948" s="187"/>
      <c r="HF948" s="187"/>
      <c r="HG948" s="187"/>
      <c r="HH948" s="187"/>
      <c r="HI948" s="187"/>
      <c r="HJ948" s="187"/>
      <c r="HK948" s="187"/>
      <c r="HL948" s="187"/>
      <c r="HM948" s="187"/>
      <c r="HN948" s="187"/>
      <c r="HO948" s="187"/>
      <c r="HP948" s="187"/>
      <c r="HQ948" s="187"/>
      <c r="HR948" s="187"/>
      <c r="HS948" s="187"/>
      <c r="HT948" s="187"/>
      <c r="HU948" s="187"/>
      <c r="HV948" s="187"/>
      <c r="HW948" s="187"/>
      <c r="HX948" s="187"/>
      <c r="HY948" s="187"/>
      <c r="HZ948" s="187"/>
      <c r="IA948" s="187"/>
      <c r="IB948" s="187"/>
    </row>
    <row r="949" spans="1:236" ht="13.15" customHeight="1">
      <c r="A949" s="412"/>
      <c r="C949" s="446"/>
      <c r="D949" s="193"/>
      <c r="E949" s="187"/>
      <c r="F949" s="187"/>
      <c r="G949" s="187"/>
      <c r="H949" s="187"/>
      <c r="I949" s="187"/>
      <c r="J949" s="187"/>
      <c r="K949" s="187"/>
      <c r="L949" s="187"/>
      <c r="M949" s="447"/>
      <c r="AA949" s="187"/>
      <c r="AB949" s="187"/>
      <c r="AC949" s="187"/>
      <c r="AD949" s="187"/>
      <c r="AE949" s="187"/>
      <c r="AF949" s="187"/>
      <c r="AG949" s="187"/>
      <c r="AH949" s="187"/>
      <c r="AI949" s="187"/>
      <c r="AJ949" s="187"/>
      <c r="AK949" s="187"/>
      <c r="AL949" s="187"/>
      <c r="AM949" s="187"/>
      <c r="AN949" s="187"/>
      <c r="AO949" s="187"/>
      <c r="AP949" s="187"/>
      <c r="AQ949" s="187"/>
      <c r="AR949" s="187"/>
      <c r="AS949" s="187"/>
      <c r="AT949" s="187"/>
      <c r="AU949" s="187"/>
      <c r="AV949" s="187"/>
      <c r="AW949" s="187"/>
      <c r="AX949" s="187"/>
      <c r="AY949" s="187"/>
      <c r="AZ949" s="187"/>
      <c r="BA949" s="187"/>
      <c r="BB949" s="187"/>
      <c r="BC949" s="187"/>
      <c r="BD949" s="187"/>
      <c r="BE949" s="187"/>
      <c r="BF949" s="187"/>
      <c r="BG949" s="187"/>
      <c r="BH949" s="187"/>
      <c r="BI949" s="187"/>
      <c r="BJ949" s="187"/>
      <c r="BK949" s="187"/>
      <c r="BL949" s="187"/>
      <c r="BM949" s="187"/>
      <c r="BN949" s="187"/>
      <c r="BO949" s="187"/>
      <c r="BP949" s="187"/>
      <c r="BQ949" s="187"/>
      <c r="BR949" s="187"/>
      <c r="BS949" s="187"/>
      <c r="BT949" s="187"/>
      <c r="BU949" s="187"/>
      <c r="BV949" s="187"/>
      <c r="BW949" s="187"/>
      <c r="BX949" s="187"/>
      <c r="BY949" s="187"/>
      <c r="BZ949" s="187"/>
      <c r="CA949" s="187"/>
      <c r="CB949" s="187"/>
      <c r="CC949" s="187"/>
      <c r="CD949" s="187"/>
      <c r="CE949" s="187"/>
      <c r="CF949" s="187"/>
      <c r="CG949" s="187"/>
      <c r="CH949" s="187"/>
      <c r="CI949" s="187"/>
      <c r="CJ949" s="187"/>
      <c r="CK949" s="187"/>
      <c r="CL949" s="187"/>
      <c r="CM949" s="187"/>
      <c r="CN949" s="187"/>
      <c r="CO949" s="187"/>
      <c r="CP949" s="187"/>
      <c r="CQ949" s="187"/>
      <c r="CR949" s="187"/>
      <c r="CS949" s="187"/>
      <c r="CT949" s="187"/>
      <c r="CU949" s="187"/>
      <c r="CV949" s="187"/>
      <c r="CW949" s="187"/>
      <c r="CX949" s="187"/>
      <c r="CY949" s="187"/>
      <c r="CZ949" s="187"/>
      <c r="DA949" s="187"/>
      <c r="DB949" s="187"/>
      <c r="DC949" s="187"/>
      <c r="DD949" s="187"/>
      <c r="DE949" s="187"/>
      <c r="DF949" s="187"/>
      <c r="DG949" s="187"/>
      <c r="DH949" s="187"/>
      <c r="DI949" s="187"/>
      <c r="DJ949" s="187"/>
      <c r="DK949" s="187"/>
      <c r="DL949" s="187"/>
      <c r="DM949" s="187"/>
      <c r="DN949" s="187"/>
      <c r="DO949" s="187"/>
      <c r="DP949" s="187"/>
      <c r="DQ949" s="187"/>
      <c r="DR949" s="187"/>
      <c r="DS949" s="187"/>
      <c r="DT949" s="187"/>
      <c r="DU949" s="187"/>
      <c r="DV949" s="187"/>
      <c r="DW949" s="187"/>
      <c r="DX949" s="187"/>
      <c r="DY949" s="187"/>
      <c r="DZ949" s="187"/>
      <c r="EA949" s="187"/>
      <c r="EB949" s="187"/>
      <c r="EC949" s="187"/>
      <c r="ED949" s="187"/>
      <c r="EE949" s="187"/>
      <c r="EF949" s="187"/>
      <c r="EG949" s="187"/>
      <c r="EH949" s="187"/>
      <c r="EI949" s="187"/>
      <c r="EJ949" s="187"/>
      <c r="EK949" s="187"/>
      <c r="EL949" s="187"/>
      <c r="EM949" s="187"/>
      <c r="EN949" s="187"/>
      <c r="EO949" s="187"/>
      <c r="EP949" s="187"/>
      <c r="EQ949" s="187"/>
      <c r="ER949" s="187"/>
      <c r="ES949" s="187"/>
      <c r="ET949" s="187"/>
      <c r="EU949" s="187"/>
      <c r="EV949" s="187"/>
      <c r="EW949" s="187"/>
      <c r="EX949" s="187"/>
      <c r="EY949" s="187"/>
      <c r="EZ949" s="187"/>
      <c r="FA949" s="187"/>
      <c r="FB949" s="187"/>
      <c r="FC949" s="187"/>
      <c r="FD949" s="187"/>
      <c r="FE949" s="187"/>
      <c r="FF949" s="187"/>
      <c r="FG949" s="187"/>
      <c r="FH949" s="187"/>
      <c r="FI949" s="187"/>
      <c r="FJ949" s="187"/>
      <c r="FK949" s="187"/>
      <c r="FL949" s="187"/>
      <c r="FM949" s="187"/>
      <c r="FN949" s="187"/>
      <c r="FO949" s="187"/>
      <c r="FP949" s="187"/>
      <c r="FQ949" s="187"/>
      <c r="FR949" s="187"/>
      <c r="FS949" s="187"/>
      <c r="FT949" s="187"/>
      <c r="FU949" s="187"/>
      <c r="FV949" s="187"/>
      <c r="FW949" s="187"/>
      <c r="FX949" s="187"/>
      <c r="FY949" s="187"/>
      <c r="FZ949" s="187"/>
      <c r="GA949" s="187"/>
      <c r="GB949" s="187"/>
      <c r="GC949" s="187"/>
      <c r="GD949" s="187"/>
      <c r="GE949" s="187"/>
      <c r="GF949" s="187"/>
      <c r="GG949" s="187"/>
      <c r="GH949" s="187"/>
      <c r="GI949" s="187"/>
      <c r="GJ949" s="187"/>
      <c r="GK949" s="187"/>
      <c r="GL949" s="187"/>
      <c r="GM949" s="187"/>
      <c r="GN949" s="187"/>
      <c r="GO949" s="187"/>
      <c r="GP949" s="187"/>
      <c r="GQ949" s="187"/>
      <c r="GR949" s="187"/>
      <c r="GS949" s="187"/>
      <c r="GT949" s="187"/>
      <c r="GU949" s="187"/>
      <c r="GV949" s="187"/>
      <c r="GW949" s="187"/>
      <c r="GX949" s="187"/>
      <c r="GY949" s="187"/>
      <c r="GZ949" s="187"/>
      <c r="HA949" s="187"/>
      <c r="HB949" s="187"/>
      <c r="HC949" s="187"/>
      <c r="HD949" s="187"/>
      <c r="HE949" s="187"/>
      <c r="HF949" s="187"/>
      <c r="HG949" s="187"/>
      <c r="HH949" s="187"/>
      <c r="HI949" s="187"/>
      <c r="HJ949" s="187"/>
      <c r="HK949" s="187"/>
      <c r="HL949" s="187"/>
      <c r="HM949" s="187"/>
      <c r="HN949" s="187"/>
      <c r="HO949" s="187"/>
      <c r="HP949" s="187"/>
      <c r="HQ949" s="187"/>
      <c r="HR949" s="187"/>
      <c r="HS949" s="187"/>
      <c r="HT949" s="187"/>
      <c r="HU949" s="187"/>
      <c r="HV949" s="187"/>
      <c r="HW949" s="187"/>
      <c r="HX949" s="187"/>
      <c r="HY949" s="187"/>
      <c r="HZ949" s="187"/>
      <c r="IA949" s="187"/>
      <c r="IB949" s="187"/>
    </row>
    <row r="950" spans="1:236" ht="13.15" customHeight="1">
      <c r="A950" s="412"/>
      <c r="C950" s="446"/>
      <c r="D950" s="193"/>
      <c r="E950" s="187"/>
      <c r="F950" s="187"/>
      <c r="G950" s="187"/>
      <c r="H950" s="187"/>
      <c r="I950" s="187"/>
      <c r="J950" s="187"/>
      <c r="K950" s="187"/>
      <c r="L950" s="187"/>
      <c r="M950" s="447"/>
      <c r="AA950" s="187"/>
      <c r="AB950" s="187"/>
      <c r="AC950" s="187"/>
      <c r="AD950" s="187"/>
      <c r="AE950" s="187"/>
      <c r="AF950" s="187"/>
      <c r="AG950" s="187"/>
      <c r="AH950" s="187"/>
      <c r="AI950" s="187"/>
      <c r="AJ950" s="187"/>
      <c r="AK950" s="187"/>
      <c r="AL950" s="187"/>
      <c r="AM950" s="187"/>
      <c r="AN950" s="187"/>
      <c r="AO950" s="187"/>
      <c r="AP950" s="187"/>
      <c r="AQ950" s="187"/>
      <c r="AR950" s="187"/>
      <c r="AS950" s="187"/>
      <c r="AT950" s="187"/>
      <c r="AU950" s="187"/>
      <c r="AV950" s="187"/>
      <c r="AW950" s="187"/>
      <c r="AX950" s="187"/>
      <c r="AY950" s="187"/>
      <c r="AZ950" s="187"/>
      <c r="BA950" s="187"/>
      <c r="BB950" s="187"/>
      <c r="BC950" s="187"/>
      <c r="BD950" s="187"/>
      <c r="BE950" s="187"/>
      <c r="BF950" s="187"/>
      <c r="BG950" s="187"/>
      <c r="BH950" s="187"/>
      <c r="BI950" s="187"/>
      <c r="BJ950" s="187"/>
      <c r="BK950" s="187"/>
      <c r="BL950" s="187"/>
      <c r="BM950" s="187"/>
      <c r="BN950" s="187"/>
      <c r="BO950" s="187"/>
      <c r="BP950" s="187"/>
      <c r="BQ950" s="187"/>
      <c r="BR950" s="187"/>
      <c r="BS950" s="187"/>
      <c r="BT950" s="187"/>
      <c r="BU950" s="187"/>
      <c r="BV950" s="187"/>
      <c r="BW950" s="187"/>
      <c r="BX950" s="187"/>
      <c r="BY950" s="187"/>
      <c r="BZ950" s="187"/>
      <c r="CA950" s="187"/>
      <c r="CB950" s="187"/>
      <c r="CC950" s="187"/>
      <c r="CD950" s="187"/>
      <c r="CE950" s="187"/>
      <c r="CF950" s="187"/>
      <c r="CG950" s="187"/>
      <c r="CH950" s="187"/>
      <c r="CI950" s="187"/>
      <c r="CJ950" s="187"/>
      <c r="CK950" s="187"/>
      <c r="CL950" s="187"/>
      <c r="CM950" s="187"/>
      <c r="CN950" s="187"/>
      <c r="CO950" s="187"/>
      <c r="CP950" s="187"/>
      <c r="CQ950" s="187"/>
      <c r="CR950" s="187"/>
      <c r="CS950" s="187"/>
      <c r="CT950" s="187"/>
      <c r="CU950" s="187"/>
      <c r="CV950" s="187"/>
      <c r="CW950" s="187"/>
      <c r="CX950" s="187"/>
      <c r="CY950" s="187"/>
      <c r="CZ950" s="187"/>
      <c r="DA950" s="187"/>
      <c r="DB950" s="187"/>
      <c r="DC950" s="187"/>
      <c r="DD950" s="187"/>
      <c r="DE950" s="187"/>
      <c r="DF950" s="187"/>
      <c r="DG950" s="187"/>
      <c r="DH950" s="187"/>
      <c r="DI950" s="187"/>
      <c r="DJ950" s="187"/>
      <c r="DK950" s="187"/>
      <c r="DL950" s="187"/>
      <c r="DM950" s="187"/>
      <c r="DN950" s="187"/>
      <c r="DO950" s="187"/>
      <c r="DP950" s="187"/>
      <c r="DQ950" s="187"/>
      <c r="DR950" s="187"/>
      <c r="DS950" s="187"/>
      <c r="DT950" s="187"/>
      <c r="DU950" s="187"/>
      <c r="DV950" s="187"/>
      <c r="DW950" s="187"/>
      <c r="DX950" s="187"/>
      <c r="DY950" s="187"/>
      <c r="DZ950" s="187"/>
      <c r="EA950" s="187"/>
      <c r="EB950" s="187"/>
      <c r="EC950" s="187"/>
      <c r="ED950" s="187"/>
      <c r="EE950" s="187"/>
      <c r="EF950" s="187"/>
      <c r="EG950" s="187"/>
      <c r="EH950" s="187"/>
      <c r="EI950" s="187"/>
      <c r="EJ950" s="187"/>
      <c r="EK950" s="187"/>
      <c r="EL950" s="187"/>
      <c r="EM950" s="187"/>
      <c r="EN950" s="187"/>
      <c r="EO950" s="187"/>
      <c r="EP950" s="187"/>
      <c r="EQ950" s="187"/>
      <c r="ER950" s="187"/>
      <c r="ES950" s="187"/>
      <c r="ET950" s="187"/>
      <c r="EU950" s="187"/>
      <c r="EV950" s="187"/>
      <c r="EW950" s="187"/>
      <c r="EX950" s="187"/>
      <c r="EY950" s="187"/>
      <c r="EZ950" s="187"/>
      <c r="FA950" s="187"/>
      <c r="FB950" s="187"/>
      <c r="FC950" s="187"/>
      <c r="FD950" s="187"/>
      <c r="FE950" s="187"/>
      <c r="FF950" s="187"/>
      <c r="FG950" s="187"/>
      <c r="FH950" s="187"/>
      <c r="FI950" s="187"/>
      <c r="FJ950" s="187"/>
      <c r="FK950" s="187"/>
      <c r="FL950" s="187"/>
      <c r="FM950" s="187"/>
      <c r="FN950" s="187"/>
      <c r="FO950" s="187"/>
      <c r="FP950" s="187"/>
      <c r="FQ950" s="187"/>
      <c r="FR950" s="187"/>
      <c r="FS950" s="187"/>
      <c r="FT950" s="187"/>
      <c r="FU950" s="187"/>
      <c r="FV950" s="187"/>
      <c r="FW950" s="187"/>
      <c r="FX950" s="187"/>
      <c r="FY950" s="187"/>
      <c r="FZ950" s="187"/>
      <c r="GA950" s="187"/>
      <c r="GB950" s="187"/>
      <c r="GC950" s="187"/>
      <c r="GD950" s="187"/>
      <c r="GE950" s="187"/>
      <c r="GF950" s="187"/>
      <c r="GG950" s="187"/>
      <c r="GH950" s="187"/>
      <c r="GI950" s="187"/>
      <c r="GJ950" s="187"/>
      <c r="GK950" s="187"/>
      <c r="GL950" s="187"/>
      <c r="GM950" s="187"/>
      <c r="GN950" s="187"/>
      <c r="GO950" s="187"/>
      <c r="GP950" s="187"/>
      <c r="GQ950" s="187"/>
      <c r="GR950" s="187"/>
      <c r="GS950" s="187"/>
      <c r="GT950" s="187"/>
      <c r="GU950" s="187"/>
      <c r="GV950" s="187"/>
      <c r="GW950" s="187"/>
      <c r="GX950" s="187"/>
      <c r="GY950" s="187"/>
      <c r="GZ950" s="187"/>
      <c r="HA950" s="187"/>
      <c r="HB950" s="187"/>
      <c r="HC950" s="187"/>
      <c r="HD950" s="187"/>
      <c r="HE950" s="187"/>
      <c r="HF950" s="187"/>
      <c r="HG950" s="187"/>
      <c r="HH950" s="187"/>
      <c r="HI950" s="187"/>
      <c r="HJ950" s="187"/>
      <c r="HK950" s="187"/>
      <c r="HL950" s="187"/>
      <c r="HM950" s="187"/>
      <c r="HN950" s="187"/>
      <c r="HO950" s="187"/>
      <c r="HP950" s="187"/>
      <c r="HQ950" s="187"/>
      <c r="HR950" s="187"/>
      <c r="HS950" s="187"/>
      <c r="HT950" s="187"/>
      <c r="HU950" s="187"/>
      <c r="HV950" s="187"/>
      <c r="HW950" s="187"/>
      <c r="HX950" s="187"/>
      <c r="HY950" s="187"/>
      <c r="HZ950" s="187"/>
      <c r="IA950" s="187"/>
      <c r="IB950" s="187"/>
    </row>
    <row r="951" spans="1:236" ht="13.15" customHeight="1">
      <c r="A951" s="412"/>
      <c r="C951" s="446"/>
      <c r="D951" s="193"/>
      <c r="E951" s="187"/>
      <c r="F951" s="187"/>
      <c r="G951" s="187"/>
      <c r="H951" s="187"/>
      <c r="I951" s="187"/>
      <c r="J951" s="187"/>
      <c r="K951" s="187"/>
      <c r="L951" s="187"/>
      <c r="M951" s="447"/>
      <c r="AA951" s="187"/>
      <c r="AB951" s="187"/>
      <c r="AC951" s="187"/>
      <c r="AD951" s="187"/>
      <c r="AE951" s="187"/>
      <c r="AF951" s="187"/>
      <c r="AG951" s="187"/>
      <c r="AH951" s="187"/>
      <c r="AI951" s="187"/>
      <c r="AJ951" s="187"/>
      <c r="AK951" s="187"/>
      <c r="AL951" s="187"/>
      <c r="AM951" s="187"/>
      <c r="AN951" s="187"/>
      <c r="AO951" s="187"/>
      <c r="AP951" s="187"/>
      <c r="AQ951" s="187"/>
      <c r="AR951" s="187"/>
      <c r="AS951" s="187"/>
      <c r="AT951" s="187"/>
      <c r="AU951" s="187"/>
      <c r="AV951" s="187"/>
      <c r="AW951" s="187"/>
      <c r="AX951" s="187"/>
      <c r="AY951" s="187"/>
      <c r="AZ951" s="187"/>
      <c r="BA951" s="187"/>
      <c r="BB951" s="187"/>
      <c r="BC951" s="187"/>
      <c r="BD951" s="187"/>
      <c r="BE951" s="187"/>
      <c r="BF951" s="187"/>
      <c r="BG951" s="187"/>
      <c r="BH951" s="187"/>
      <c r="BI951" s="187"/>
      <c r="BJ951" s="187"/>
      <c r="BK951" s="187"/>
      <c r="BL951" s="187"/>
      <c r="BM951" s="187"/>
      <c r="BN951" s="187"/>
      <c r="BO951" s="187"/>
      <c r="BP951" s="187"/>
      <c r="BQ951" s="187"/>
      <c r="BR951" s="187"/>
      <c r="BS951" s="187"/>
      <c r="BT951" s="187"/>
      <c r="BU951" s="187"/>
      <c r="BV951" s="187"/>
      <c r="BW951" s="187"/>
      <c r="BX951" s="187"/>
      <c r="BY951" s="187"/>
      <c r="BZ951" s="187"/>
      <c r="CA951" s="187"/>
      <c r="CB951" s="187"/>
      <c r="CC951" s="187"/>
      <c r="CD951" s="187"/>
      <c r="CE951" s="187"/>
      <c r="CF951" s="187"/>
      <c r="CG951" s="187"/>
      <c r="CH951" s="187"/>
      <c r="CI951" s="187"/>
      <c r="CJ951" s="187"/>
      <c r="CK951" s="187"/>
      <c r="CL951" s="187"/>
      <c r="CM951" s="187"/>
      <c r="CN951" s="187"/>
      <c r="CO951" s="187"/>
      <c r="CP951" s="187"/>
      <c r="CQ951" s="187"/>
      <c r="CR951" s="187"/>
      <c r="CS951" s="187"/>
      <c r="CT951" s="187"/>
      <c r="CU951" s="187"/>
      <c r="CV951" s="187"/>
      <c r="CW951" s="187"/>
      <c r="CX951" s="187"/>
      <c r="CY951" s="187"/>
      <c r="CZ951" s="187"/>
      <c r="DA951" s="187"/>
      <c r="DB951" s="187"/>
      <c r="DC951" s="187"/>
      <c r="DD951" s="187"/>
      <c r="DE951" s="187"/>
      <c r="DF951" s="187"/>
      <c r="DG951" s="187"/>
      <c r="DH951" s="187"/>
      <c r="DI951" s="187"/>
      <c r="DJ951" s="187"/>
      <c r="DK951" s="187"/>
      <c r="DL951" s="187"/>
      <c r="DM951" s="187"/>
      <c r="DN951" s="187"/>
      <c r="DO951" s="187"/>
      <c r="DP951" s="187"/>
      <c r="DQ951" s="187"/>
      <c r="DR951" s="187"/>
      <c r="DS951" s="187"/>
      <c r="DT951" s="187"/>
      <c r="DU951" s="187"/>
      <c r="DV951" s="187"/>
      <c r="DW951" s="187"/>
      <c r="DX951" s="187"/>
      <c r="DY951" s="187"/>
      <c r="DZ951" s="187"/>
      <c r="EA951" s="187"/>
      <c r="EB951" s="187"/>
      <c r="EC951" s="187"/>
      <c r="ED951" s="187"/>
      <c r="EE951" s="187"/>
      <c r="EF951" s="187"/>
      <c r="EG951" s="187"/>
      <c r="EH951" s="187"/>
      <c r="EI951" s="187"/>
      <c r="EJ951" s="187"/>
      <c r="EK951" s="187"/>
      <c r="EL951" s="187"/>
      <c r="EM951" s="187"/>
      <c r="EN951" s="187"/>
      <c r="EO951" s="187"/>
      <c r="EP951" s="187"/>
      <c r="EQ951" s="187"/>
      <c r="ER951" s="187"/>
      <c r="ES951" s="187"/>
      <c r="ET951" s="187"/>
      <c r="EU951" s="187"/>
      <c r="EV951" s="187"/>
      <c r="EW951" s="187"/>
      <c r="EX951" s="187"/>
      <c r="EY951" s="187"/>
      <c r="EZ951" s="187"/>
      <c r="FA951" s="187"/>
      <c r="FB951" s="187"/>
      <c r="FC951" s="187"/>
      <c r="FD951" s="187"/>
      <c r="FE951" s="187"/>
      <c r="FF951" s="187"/>
      <c r="FG951" s="187"/>
      <c r="FH951" s="187"/>
      <c r="FI951" s="187"/>
      <c r="FJ951" s="187"/>
      <c r="FK951" s="187"/>
      <c r="FL951" s="187"/>
      <c r="FM951" s="187"/>
      <c r="FN951" s="187"/>
      <c r="FO951" s="187"/>
      <c r="FP951" s="187"/>
      <c r="FQ951" s="187"/>
      <c r="FR951" s="187"/>
      <c r="FS951" s="187"/>
      <c r="FT951" s="187"/>
      <c r="FU951" s="187"/>
      <c r="FV951" s="187"/>
      <c r="FW951" s="187"/>
      <c r="FX951" s="187"/>
      <c r="FY951" s="187"/>
      <c r="FZ951" s="187"/>
      <c r="GA951" s="187"/>
      <c r="GB951" s="187"/>
      <c r="GC951" s="187"/>
      <c r="GD951" s="187"/>
      <c r="GE951" s="187"/>
      <c r="GF951" s="187"/>
      <c r="GG951" s="187"/>
      <c r="GH951" s="187"/>
      <c r="GI951" s="187"/>
      <c r="GJ951" s="187"/>
      <c r="GK951" s="187"/>
      <c r="GL951" s="187"/>
      <c r="GM951" s="187"/>
      <c r="GN951" s="187"/>
      <c r="GO951" s="187"/>
      <c r="GP951" s="187"/>
      <c r="GQ951" s="187"/>
      <c r="GR951" s="187"/>
      <c r="GS951" s="187"/>
      <c r="GT951" s="187"/>
      <c r="GU951" s="187"/>
      <c r="GV951" s="187"/>
      <c r="GW951" s="187"/>
      <c r="GX951" s="187"/>
      <c r="GY951" s="187"/>
      <c r="GZ951" s="187"/>
      <c r="HA951" s="187"/>
      <c r="HB951" s="187"/>
      <c r="HC951" s="187"/>
      <c r="HD951" s="187"/>
      <c r="HE951" s="187"/>
      <c r="HF951" s="187"/>
      <c r="HG951" s="187"/>
      <c r="HH951" s="187"/>
      <c r="HI951" s="187"/>
      <c r="HJ951" s="187"/>
      <c r="HK951" s="187"/>
      <c r="HL951" s="187"/>
      <c r="HM951" s="187"/>
      <c r="HN951" s="187"/>
      <c r="HO951" s="187"/>
      <c r="HP951" s="187"/>
      <c r="HQ951" s="187"/>
      <c r="HR951" s="187"/>
      <c r="HS951" s="187"/>
      <c r="HT951" s="187"/>
      <c r="HU951" s="187"/>
      <c r="HV951" s="187"/>
      <c r="HW951" s="187"/>
      <c r="HX951" s="187"/>
      <c r="HY951" s="187"/>
      <c r="HZ951" s="187"/>
      <c r="IA951" s="187"/>
      <c r="IB951" s="187"/>
    </row>
    <row r="952" spans="1:236" ht="13.15" customHeight="1">
      <c r="A952" s="412"/>
      <c r="C952" s="446"/>
      <c r="D952" s="193"/>
      <c r="E952" s="187"/>
      <c r="F952" s="187"/>
      <c r="G952" s="187"/>
      <c r="H952" s="187"/>
      <c r="I952" s="187"/>
      <c r="J952" s="187"/>
      <c r="K952" s="187"/>
      <c r="L952" s="187"/>
      <c r="M952" s="447"/>
      <c r="AA952" s="187"/>
      <c r="AB952" s="187"/>
      <c r="AC952" s="187"/>
      <c r="AD952" s="187"/>
      <c r="AE952" s="187"/>
      <c r="AF952" s="187"/>
      <c r="AG952" s="187"/>
      <c r="AH952" s="187"/>
      <c r="AI952" s="187"/>
      <c r="AJ952" s="187"/>
      <c r="AK952" s="187"/>
      <c r="AL952" s="187"/>
      <c r="AM952" s="187"/>
      <c r="AN952" s="187"/>
      <c r="AO952" s="187"/>
      <c r="AP952" s="187"/>
      <c r="AQ952" s="187"/>
      <c r="AR952" s="187"/>
      <c r="AS952" s="187"/>
      <c r="AT952" s="187"/>
      <c r="AU952" s="187"/>
      <c r="AV952" s="187"/>
      <c r="AW952" s="187"/>
      <c r="AX952" s="187"/>
      <c r="AY952" s="187"/>
      <c r="AZ952" s="187"/>
      <c r="BA952" s="187"/>
      <c r="BB952" s="187"/>
      <c r="BC952" s="187"/>
      <c r="BD952" s="187"/>
      <c r="BE952" s="187"/>
      <c r="BF952" s="187"/>
      <c r="BG952" s="187"/>
      <c r="BH952" s="187"/>
      <c r="BI952" s="187"/>
      <c r="BJ952" s="187"/>
      <c r="BK952" s="187"/>
      <c r="BL952" s="187"/>
      <c r="BM952" s="187"/>
      <c r="BN952" s="187"/>
      <c r="BO952" s="187"/>
      <c r="BP952" s="187"/>
      <c r="BQ952" s="187"/>
      <c r="BR952" s="187"/>
      <c r="BS952" s="187"/>
      <c r="BT952" s="187"/>
      <c r="BU952" s="187"/>
      <c r="BV952" s="187"/>
      <c r="BW952" s="187"/>
      <c r="BX952" s="187"/>
      <c r="BY952" s="187"/>
      <c r="BZ952" s="187"/>
      <c r="CA952" s="187"/>
      <c r="CB952" s="187"/>
      <c r="CC952" s="187"/>
      <c r="CD952" s="187"/>
      <c r="CE952" s="187"/>
      <c r="CF952" s="187"/>
      <c r="CG952" s="187"/>
      <c r="CH952" s="187"/>
      <c r="CI952" s="187"/>
      <c r="CJ952" s="187"/>
      <c r="CK952" s="187"/>
      <c r="CL952" s="187"/>
      <c r="CM952" s="187"/>
      <c r="CN952" s="187"/>
      <c r="CO952" s="187"/>
      <c r="CP952" s="187"/>
      <c r="CQ952" s="187"/>
      <c r="CR952" s="187"/>
      <c r="CS952" s="187"/>
      <c r="CT952" s="187"/>
      <c r="CU952" s="187"/>
      <c r="CV952" s="187"/>
      <c r="CW952" s="187"/>
      <c r="CX952" s="187"/>
      <c r="CY952" s="187"/>
      <c r="CZ952" s="187"/>
      <c r="DA952" s="187"/>
      <c r="DB952" s="187"/>
      <c r="DC952" s="187"/>
      <c r="DD952" s="187"/>
      <c r="DE952" s="187"/>
      <c r="DF952" s="187"/>
      <c r="DG952" s="187"/>
      <c r="DH952" s="187"/>
      <c r="DI952" s="187"/>
      <c r="DJ952" s="187"/>
      <c r="DK952" s="187"/>
      <c r="DL952" s="187"/>
      <c r="DM952" s="187"/>
      <c r="DN952" s="187"/>
      <c r="DO952" s="187"/>
      <c r="DP952" s="187"/>
      <c r="DQ952" s="187"/>
      <c r="DR952" s="187"/>
      <c r="DS952" s="187"/>
      <c r="DT952" s="187"/>
      <c r="DU952" s="187"/>
      <c r="DV952" s="187"/>
      <c r="DW952" s="187"/>
      <c r="DX952" s="187"/>
      <c r="DY952" s="187"/>
      <c r="DZ952" s="187"/>
      <c r="EA952" s="187"/>
      <c r="EB952" s="187"/>
      <c r="EC952" s="187"/>
      <c r="ED952" s="187"/>
      <c r="EE952" s="187"/>
      <c r="EF952" s="187"/>
      <c r="EG952" s="187"/>
      <c r="EH952" s="187"/>
      <c r="EI952" s="187"/>
      <c r="EJ952" s="187"/>
      <c r="EK952" s="187"/>
      <c r="EL952" s="187"/>
      <c r="EM952" s="187"/>
      <c r="EN952" s="187"/>
      <c r="EO952" s="187"/>
      <c r="EP952" s="187"/>
      <c r="EQ952" s="187"/>
      <c r="ER952" s="187"/>
      <c r="ES952" s="187"/>
      <c r="ET952" s="187"/>
      <c r="EU952" s="187"/>
      <c r="EV952" s="187"/>
      <c r="EW952" s="187"/>
      <c r="EX952" s="187"/>
      <c r="EY952" s="187"/>
      <c r="EZ952" s="187"/>
      <c r="FA952" s="187"/>
      <c r="FB952" s="187"/>
      <c r="FC952" s="187"/>
      <c r="FD952" s="187"/>
      <c r="FE952" s="187"/>
      <c r="FF952" s="187"/>
      <c r="FG952" s="187"/>
      <c r="FH952" s="187"/>
      <c r="FI952" s="187"/>
      <c r="FJ952" s="187"/>
      <c r="FK952" s="187"/>
      <c r="FL952" s="187"/>
      <c r="FM952" s="187"/>
      <c r="FN952" s="187"/>
      <c r="FO952" s="187"/>
      <c r="FP952" s="187"/>
      <c r="FQ952" s="187"/>
      <c r="FR952" s="187"/>
      <c r="FS952" s="187"/>
      <c r="FT952" s="187"/>
      <c r="FU952" s="187"/>
      <c r="FV952" s="187"/>
      <c r="FW952" s="187"/>
      <c r="FX952" s="187"/>
      <c r="FY952" s="187"/>
      <c r="FZ952" s="187"/>
      <c r="GA952" s="187"/>
      <c r="GB952" s="187"/>
      <c r="GC952" s="187"/>
      <c r="GD952" s="187"/>
      <c r="GE952" s="187"/>
      <c r="GF952" s="187"/>
      <c r="GG952" s="187"/>
      <c r="GH952" s="187"/>
      <c r="GI952" s="187"/>
      <c r="GJ952" s="187"/>
      <c r="GK952" s="187"/>
      <c r="GL952" s="187"/>
      <c r="GM952" s="187"/>
      <c r="GN952" s="187"/>
      <c r="GO952" s="187"/>
      <c r="GP952" s="187"/>
      <c r="GQ952" s="187"/>
      <c r="GR952" s="187"/>
      <c r="GS952" s="187"/>
      <c r="GT952" s="187"/>
      <c r="GU952" s="187"/>
      <c r="GV952" s="187"/>
      <c r="GW952" s="187"/>
      <c r="GX952" s="187"/>
      <c r="GY952" s="187"/>
      <c r="GZ952" s="187"/>
      <c r="HA952" s="187"/>
      <c r="HB952" s="187"/>
      <c r="HC952" s="187"/>
      <c r="HD952" s="187"/>
      <c r="HE952" s="187"/>
      <c r="HF952" s="187"/>
      <c r="HG952" s="187"/>
      <c r="HH952" s="187"/>
      <c r="HI952" s="187"/>
      <c r="HJ952" s="187"/>
      <c r="HK952" s="187"/>
      <c r="HL952" s="187"/>
      <c r="HM952" s="187"/>
      <c r="HN952" s="187"/>
      <c r="HO952" s="187"/>
      <c r="HP952" s="187"/>
      <c r="HQ952" s="187"/>
      <c r="HR952" s="187"/>
      <c r="HS952" s="187"/>
      <c r="HT952" s="187"/>
      <c r="HU952" s="187"/>
      <c r="HV952" s="187"/>
      <c r="HW952" s="187"/>
      <c r="HX952" s="187"/>
      <c r="HY952" s="187"/>
      <c r="HZ952" s="187"/>
      <c r="IA952" s="187"/>
      <c r="IB952" s="187"/>
    </row>
    <row r="953" spans="1:236" ht="13.15" customHeight="1">
      <c r="A953" s="412"/>
      <c r="C953" s="446"/>
      <c r="D953" s="193"/>
      <c r="E953" s="187"/>
      <c r="F953" s="187"/>
      <c r="G953" s="187"/>
      <c r="H953" s="187"/>
      <c r="I953" s="187"/>
      <c r="J953" s="187"/>
      <c r="K953" s="187"/>
      <c r="L953" s="187"/>
      <c r="M953" s="447"/>
      <c r="AA953" s="187"/>
      <c r="AB953" s="187"/>
      <c r="AC953" s="187"/>
      <c r="AD953" s="187"/>
      <c r="AE953" s="187"/>
      <c r="AF953" s="187"/>
      <c r="AG953" s="187"/>
      <c r="AH953" s="187"/>
      <c r="AI953" s="187"/>
      <c r="AJ953" s="187"/>
      <c r="AK953" s="187"/>
      <c r="AL953" s="187"/>
      <c r="AM953" s="187"/>
      <c r="AN953" s="187"/>
      <c r="AO953" s="187"/>
      <c r="AP953" s="187"/>
      <c r="AQ953" s="187"/>
      <c r="AR953" s="187"/>
      <c r="AS953" s="187"/>
      <c r="AT953" s="187"/>
      <c r="AU953" s="187"/>
      <c r="AV953" s="187"/>
      <c r="AW953" s="187"/>
      <c r="AX953" s="187"/>
      <c r="AY953" s="187"/>
      <c r="AZ953" s="187"/>
      <c r="BA953" s="187"/>
      <c r="BB953" s="187"/>
      <c r="BC953" s="187"/>
      <c r="BD953" s="187"/>
      <c r="BE953" s="187"/>
      <c r="BF953" s="187"/>
      <c r="BG953" s="187"/>
      <c r="BH953" s="187"/>
      <c r="BI953" s="187"/>
      <c r="BJ953" s="187"/>
      <c r="BK953" s="187"/>
      <c r="BL953" s="187"/>
      <c r="BM953" s="187"/>
      <c r="BN953" s="187"/>
      <c r="BO953" s="187"/>
      <c r="BP953" s="187"/>
      <c r="BQ953" s="187"/>
      <c r="BR953" s="187"/>
      <c r="BS953" s="187"/>
      <c r="BT953" s="187"/>
      <c r="BU953" s="187"/>
      <c r="BV953" s="187"/>
      <c r="BW953" s="187"/>
      <c r="BX953" s="187"/>
      <c r="BY953" s="187"/>
      <c r="BZ953" s="187"/>
      <c r="CA953" s="187"/>
      <c r="CB953" s="187"/>
      <c r="CC953" s="187"/>
      <c r="CD953" s="187"/>
      <c r="CE953" s="187"/>
      <c r="CF953" s="187"/>
      <c r="CG953" s="187"/>
      <c r="CH953" s="187"/>
      <c r="CI953" s="187"/>
      <c r="CJ953" s="187"/>
      <c r="CK953" s="187"/>
      <c r="CL953" s="187"/>
      <c r="CM953" s="187"/>
      <c r="CN953" s="187"/>
      <c r="CO953" s="187"/>
      <c r="CP953" s="187"/>
      <c r="CQ953" s="187"/>
      <c r="CR953" s="187"/>
      <c r="CS953" s="187"/>
      <c r="CT953" s="187"/>
      <c r="CU953" s="187"/>
      <c r="CV953" s="187"/>
      <c r="CW953" s="187"/>
      <c r="CX953" s="187"/>
      <c r="CY953" s="187"/>
      <c r="CZ953" s="187"/>
      <c r="DA953" s="187"/>
      <c r="DB953" s="187"/>
      <c r="DC953" s="187"/>
      <c r="DD953" s="187"/>
      <c r="DE953" s="187"/>
      <c r="DF953" s="187"/>
      <c r="DG953" s="187"/>
      <c r="DH953" s="187"/>
      <c r="DI953" s="187"/>
      <c r="DJ953" s="187"/>
      <c r="DK953" s="187"/>
      <c r="DL953" s="187"/>
      <c r="DM953" s="187"/>
      <c r="DN953" s="187"/>
      <c r="DO953" s="187"/>
      <c r="DP953" s="187"/>
      <c r="DQ953" s="187"/>
      <c r="DR953" s="187"/>
      <c r="DS953" s="187"/>
      <c r="DT953" s="187"/>
      <c r="DU953" s="187"/>
      <c r="DV953" s="187"/>
      <c r="DW953" s="187"/>
      <c r="DX953" s="187"/>
      <c r="DY953" s="187"/>
      <c r="DZ953" s="187"/>
      <c r="EA953" s="187"/>
      <c r="EB953" s="187"/>
      <c r="EC953" s="187"/>
      <c r="ED953" s="187"/>
      <c r="EE953" s="187"/>
      <c r="EF953" s="187"/>
      <c r="EG953" s="187"/>
      <c r="EH953" s="187"/>
      <c r="EI953" s="187"/>
      <c r="EJ953" s="187"/>
      <c r="EK953" s="187"/>
      <c r="EL953" s="187"/>
      <c r="EM953" s="187"/>
      <c r="EN953" s="187"/>
      <c r="EO953" s="187"/>
      <c r="EP953" s="187"/>
      <c r="EQ953" s="187"/>
      <c r="ER953" s="187"/>
      <c r="ES953" s="187"/>
      <c r="ET953" s="187"/>
      <c r="EU953" s="187"/>
      <c r="EV953" s="187"/>
      <c r="EW953" s="187"/>
      <c r="EX953" s="187"/>
      <c r="EY953" s="187"/>
      <c r="EZ953" s="187"/>
      <c r="FA953" s="187"/>
      <c r="FB953" s="187"/>
      <c r="FC953" s="187"/>
      <c r="FD953" s="187"/>
      <c r="FE953" s="187"/>
      <c r="FF953" s="187"/>
      <c r="FG953" s="187"/>
      <c r="FH953" s="187"/>
      <c r="FI953" s="187"/>
      <c r="FJ953" s="187"/>
      <c r="FK953" s="187"/>
      <c r="FL953" s="187"/>
      <c r="FM953" s="187"/>
      <c r="FN953" s="187"/>
      <c r="FO953" s="187"/>
      <c r="FP953" s="187"/>
      <c r="FQ953" s="187"/>
      <c r="FR953" s="187"/>
      <c r="FS953" s="187"/>
      <c r="FT953" s="187"/>
      <c r="FU953" s="187"/>
      <c r="FV953" s="187"/>
      <c r="FW953" s="187"/>
      <c r="FX953" s="187"/>
      <c r="FY953" s="187"/>
      <c r="FZ953" s="187"/>
      <c r="GA953" s="187"/>
      <c r="GB953" s="187"/>
      <c r="GC953" s="187"/>
      <c r="GD953" s="187"/>
      <c r="GE953" s="187"/>
      <c r="GF953" s="187"/>
      <c r="GG953" s="187"/>
      <c r="GH953" s="187"/>
      <c r="GI953" s="187"/>
      <c r="GJ953" s="187"/>
      <c r="GK953" s="187"/>
      <c r="GL953" s="187"/>
      <c r="GM953" s="187"/>
      <c r="GN953" s="187"/>
      <c r="GO953" s="187"/>
      <c r="GP953" s="187"/>
      <c r="GQ953" s="187"/>
      <c r="GR953" s="187"/>
      <c r="GS953" s="187"/>
      <c r="GT953" s="187"/>
      <c r="GU953" s="187"/>
      <c r="GV953" s="187"/>
      <c r="GW953" s="187"/>
      <c r="GX953" s="187"/>
      <c r="GY953" s="187"/>
      <c r="GZ953" s="187"/>
      <c r="HA953" s="187"/>
      <c r="HB953" s="187"/>
      <c r="HC953" s="187"/>
      <c r="HD953" s="187"/>
      <c r="HE953" s="187"/>
      <c r="HF953" s="187"/>
      <c r="HG953" s="187"/>
      <c r="HH953" s="187"/>
      <c r="HI953" s="187"/>
      <c r="HJ953" s="187"/>
      <c r="HK953" s="187"/>
      <c r="HL953" s="187"/>
      <c r="HM953" s="187"/>
      <c r="HN953" s="187"/>
      <c r="HO953" s="187"/>
      <c r="HP953" s="187"/>
      <c r="HQ953" s="187"/>
      <c r="HR953" s="187"/>
      <c r="HS953" s="187"/>
      <c r="HT953" s="187"/>
      <c r="HU953" s="187"/>
      <c r="HV953" s="187"/>
      <c r="HW953" s="187"/>
      <c r="HX953" s="187"/>
      <c r="HY953" s="187"/>
      <c r="HZ953" s="187"/>
      <c r="IA953" s="187"/>
      <c r="IB953" s="187"/>
    </row>
    <row r="954" spans="1:236" ht="13.15" customHeight="1">
      <c r="A954" s="412"/>
      <c r="C954" s="446"/>
      <c r="D954" s="193"/>
      <c r="E954" s="187"/>
      <c r="F954" s="187"/>
      <c r="G954" s="187"/>
      <c r="H954" s="187"/>
      <c r="I954" s="187"/>
      <c r="J954" s="187"/>
      <c r="K954" s="187"/>
      <c r="L954" s="187"/>
      <c r="M954" s="447"/>
      <c r="AA954" s="187"/>
      <c r="AB954" s="187"/>
      <c r="AC954" s="187"/>
      <c r="AD954" s="187"/>
      <c r="AE954" s="187"/>
      <c r="AF954" s="187"/>
      <c r="AG954" s="187"/>
      <c r="AH954" s="187"/>
      <c r="AI954" s="187"/>
      <c r="AJ954" s="187"/>
      <c r="AK954" s="187"/>
      <c r="AL954" s="187"/>
      <c r="AM954" s="187"/>
      <c r="AN954" s="187"/>
      <c r="AO954" s="187"/>
      <c r="AP954" s="187"/>
      <c r="AQ954" s="187"/>
      <c r="AR954" s="187"/>
      <c r="AS954" s="187"/>
      <c r="AT954" s="187"/>
      <c r="AU954" s="187"/>
      <c r="AV954" s="187"/>
      <c r="AW954" s="187"/>
      <c r="AX954" s="187"/>
      <c r="AY954" s="187"/>
      <c r="AZ954" s="187"/>
      <c r="BA954" s="187"/>
      <c r="BB954" s="187"/>
      <c r="BC954" s="187"/>
      <c r="BD954" s="187"/>
      <c r="BE954" s="187"/>
      <c r="BF954" s="187"/>
      <c r="BG954" s="187"/>
      <c r="BH954" s="187"/>
      <c r="BI954" s="187"/>
      <c r="BJ954" s="187"/>
      <c r="BK954" s="187"/>
      <c r="BL954" s="187"/>
      <c r="BM954" s="187"/>
      <c r="BN954" s="187"/>
      <c r="BO954" s="187"/>
      <c r="BP954" s="187"/>
      <c r="BQ954" s="187"/>
      <c r="BR954" s="187"/>
      <c r="BS954" s="187"/>
      <c r="BT954" s="187"/>
      <c r="BU954" s="187"/>
      <c r="BV954" s="187"/>
      <c r="BW954" s="187"/>
      <c r="BX954" s="187"/>
      <c r="BY954" s="187"/>
      <c r="BZ954" s="187"/>
      <c r="CA954" s="187"/>
      <c r="CB954" s="187"/>
      <c r="CC954" s="187"/>
      <c r="CD954" s="187"/>
      <c r="CE954" s="187"/>
      <c r="CF954" s="187"/>
      <c r="CG954" s="187"/>
      <c r="CH954" s="187"/>
      <c r="CI954" s="187"/>
      <c r="CJ954" s="187"/>
      <c r="CK954" s="187"/>
      <c r="CL954" s="187"/>
      <c r="CM954" s="187"/>
      <c r="CN954" s="187"/>
      <c r="CO954" s="187"/>
      <c r="CP954" s="187"/>
      <c r="CQ954" s="187"/>
      <c r="CR954" s="187"/>
      <c r="CS954" s="187"/>
      <c r="CT954" s="187"/>
      <c r="CU954" s="187"/>
      <c r="CV954" s="187"/>
      <c r="CW954" s="187"/>
      <c r="CX954" s="187"/>
      <c r="CY954" s="187"/>
      <c r="CZ954" s="187"/>
      <c r="DA954" s="187"/>
      <c r="DB954" s="187"/>
      <c r="DC954" s="187"/>
      <c r="DD954" s="187"/>
      <c r="DE954" s="187"/>
      <c r="DF954" s="187"/>
      <c r="DG954" s="187"/>
      <c r="DH954" s="187"/>
      <c r="DI954" s="187"/>
      <c r="DJ954" s="187"/>
      <c r="DK954" s="187"/>
      <c r="DL954" s="187"/>
      <c r="DM954" s="187"/>
      <c r="DN954" s="187"/>
      <c r="DO954" s="187"/>
      <c r="DP954" s="187"/>
      <c r="DQ954" s="187"/>
      <c r="DR954" s="187"/>
      <c r="DS954" s="187"/>
      <c r="DT954" s="187"/>
      <c r="DU954" s="187"/>
      <c r="DV954" s="187"/>
      <c r="DW954" s="187"/>
      <c r="DX954" s="187"/>
      <c r="DY954" s="187"/>
      <c r="DZ954" s="187"/>
      <c r="EA954" s="187"/>
      <c r="EB954" s="187"/>
      <c r="EC954" s="187"/>
      <c r="ED954" s="187"/>
      <c r="EE954" s="187"/>
      <c r="EF954" s="187"/>
      <c r="EG954" s="187"/>
      <c r="EH954" s="187"/>
      <c r="EI954" s="187"/>
      <c r="EJ954" s="187"/>
      <c r="EK954" s="187"/>
      <c r="EL954" s="187"/>
      <c r="EM954" s="187"/>
      <c r="EN954" s="187"/>
      <c r="EO954" s="187"/>
      <c r="EP954" s="187"/>
      <c r="EQ954" s="187"/>
      <c r="ER954" s="187"/>
      <c r="ES954" s="187"/>
      <c r="ET954" s="187"/>
      <c r="EU954" s="187"/>
      <c r="EV954" s="187"/>
      <c r="EW954" s="187"/>
      <c r="EX954" s="187"/>
      <c r="EY954" s="187"/>
      <c r="EZ954" s="187"/>
      <c r="FA954" s="187"/>
      <c r="FB954" s="187"/>
      <c r="FC954" s="187"/>
      <c r="FD954" s="187"/>
      <c r="FE954" s="187"/>
      <c r="FF954" s="187"/>
      <c r="FG954" s="187"/>
      <c r="FH954" s="187"/>
      <c r="FI954" s="187"/>
      <c r="FJ954" s="187"/>
      <c r="FK954" s="187"/>
      <c r="FL954" s="187"/>
      <c r="FM954" s="187"/>
      <c r="FN954" s="187"/>
      <c r="FO954" s="187"/>
      <c r="FP954" s="187"/>
      <c r="FQ954" s="187"/>
      <c r="FR954" s="187"/>
      <c r="FS954" s="187"/>
      <c r="FT954" s="187"/>
      <c r="FU954" s="187"/>
      <c r="FV954" s="187"/>
      <c r="FW954" s="187"/>
      <c r="FX954" s="187"/>
      <c r="FY954" s="187"/>
      <c r="FZ954" s="187"/>
      <c r="GA954" s="187"/>
      <c r="GB954" s="187"/>
      <c r="GC954" s="187"/>
      <c r="GD954" s="187"/>
      <c r="GE954" s="187"/>
      <c r="GF954" s="187"/>
      <c r="GG954" s="187"/>
      <c r="GH954" s="187"/>
      <c r="GI954" s="187"/>
      <c r="GJ954" s="187"/>
      <c r="GK954" s="187"/>
      <c r="GL954" s="187"/>
      <c r="GM954" s="187"/>
      <c r="GN954" s="187"/>
      <c r="GO954" s="187"/>
      <c r="GP954" s="187"/>
      <c r="GQ954" s="187"/>
      <c r="GR954" s="187"/>
      <c r="GS954" s="187"/>
      <c r="GT954" s="187"/>
      <c r="GU954" s="187"/>
      <c r="GV954" s="187"/>
      <c r="GW954" s="187"/>
      <c r="GX954" s="187"/>
      <c r="GY954" s="187"/>
      <c r="GZ954" s="187"/>
      <c r="HA954" s="187"/>
      <c r="HB954" s="187"/>
      <c r="HC954" s="187"/>
      <c r="HD954" s="187"/>
      <c r="HE954" s="187"/>
      <c r="HF954" s="187"/>
      <c r="HG954" s="187"/>
      <c r="HH954" s="187"/>
      <c r="HI954" s="187"/>
      <c r="HJ954" s="187"/>
      <c r="HK954" s="187"/>
      <c r="HL954" s="187"/>
      <c r="HM954" s="187"/>
      <c r="HN954" s="187"/>
      <c r="HO954" s="187"/>
      <c r="HP954" s="187"/>
      <c r="HQ954" s="187"/>
      <c r="HR954" s="187"/>
      <c r="HS954" s="187"/>
      <c r="HT954" s="187"/>
      <c r="HU954" s="187"/>
      <c r="HV954" s="187"/>
      <c r="HW954" s="187"/>
      <c r="HX954" s="187"/>
      <c r="HY954" s="187"/>
      <c r="HZ954" s="187"/>
      <c r="IA954" s="187"/>
      <c r="IB954" s="187"/>
    </row>
    <row r="955" spans="1:236" ht="13.15" customHeight="1">
      <c r="A955" s="412"/>
      <c r="C955" s="446"/>
      <c r="D955" s="193"/>
      <c r="E955" s="187"/>
      <c r="F955" s="187"/>
      <c r="G955" s="187"/>
      <c r="H955" s="187"/>
      <c r="I955" s="187"/>
      <c r="J955" s="187"/>
      <c r="K955" s="187"/>
      <c r="L955" s="187"/>
      <c r="M955" s="447"/>
      <c r="AA955" s="187"/>
      <c r="AB955" s="187"/>
      <c r="AC955" s="187"/>
      <c r="AD955" s="187"/>
      <c r="AE955" s="187"/>
      <c r="AF955" s="187"/>
      <c r="AG955" s="187"/>
      <c r="AH955" s="187"/>
      <c r="AI955" s="187"/>
      <c r="AJ955" s="187"/>
      <c r="AK955" s="187"/>
      <c r="AL955" s="187"/>
      <c r="AM955" s="187"/>
      <c r="AN955" s="187"/>
      <c r="AO955" s="187"/>
      <c r="AP955" s="187"/>
      <c r="AQ955" s="187"/>
      <c r="AR955" s="187"/>
      <c r="AS955" s="187"/>
      <c r="AT955" s="187"/>
      <c r="AU955" s="187"/>
      <c r="AV955" s="187"/>
      <c r="AW955" s="187"/>
      <c r="AX955" s="187"/>
      <c r="AY955" s="187"/>
      <c r="AZ955" s="187"/>
      <c r="BA955" s="187"/>
      <c r="BB955" s="187"/>
      <c r="BC955" s="187"/>
      <c r="BD955" s="187"/>
      <c r="BE955" s="187"/>
      <c r="BF955" s="187"/>
      <c r="BG955" s="187"/>
      <c r="BH955" s="187"/>
      <c r="BI955" s="187"/>
      <c r="BJ955" s="187"/>
      <c r="BK955" s="187"/>
      <c r="BL955" s="187"/>
      <c r="BM955" s="187"/>
      <c r="BN955" s="187"/>
      <c r="BO955" s="187"/>
      <c r="BP955" s="187"/>
      <c r="BQ955" s="187"/>
      <c r="BR955" s="187"/>
      <c r="BS955" s="187"/>
      <c r="BT955" s="187"/>
      <c r="BU955" s="187"/>
      <c r="BV955" s="187"/>
      <c r="BW955" s="187"/>
      <c r="BX955" s="187"/>
      <c r="BY955" s="187"/>
      <c r="BZ955" s="187"/>
      <c r="CA955" s="187"/>
      <c r="CB955" s="187"/>
      <c r="CC955" s="187"/>
      <c r="CD955" s="187"/>
      <c r="CE955" s="187"/>
      <c r="CF955" s="187"/>
      <c r="CG955" s="187"/>
      <c r="CH955" s="187"/>
      <c r="CI955" s="187"/>
      <c r="CJ955" s="187"/>
      <c r="CK955" s="187"/>
      <c r="CL955" s="187"/>
      <c r="CM955" s="187"/>
      <c r="CN955" s="187"/>
      <c r="CO955" s="187"/>
      <c r="CP955" s="187"/>
      <c r="CQ955" s="187"/>
      <c r="CR955" s="187"/>
      <c r="CS955" s="187"/>
      <c r="CT955" s="187"/>
      <c r="CU955" s="187"/>
      <c r="CV955" s="187"/>
      <c r="CW955" s="187"/>
      <c r="CX955" s="187"/>
      <c r="CY955" s="187"/>
      <c r="CZ955" s="187"/>
      <c r="DA955" s="187"/>
      <c r="DB955" s="187"/>
      <c r="DC955" s="187"/>
      <c r="DD955" s="187"/>
      <c r="DE955" s="187"/>
      <c r="DF955" s="187"/>
      <c r="DG955" s="187"/>
      <c r="DH955" s="187"/>
      <c r="DI955" s="187"/>
      <c r="DJ955" s="187"/>
      <c r="DK955" s="187"/>
      <c r="DL955" s="187"/>
      <c r="DM955" s="187"/>
      <c r="DN955" s="187"/>
      <c r="DO955" s="187"/>
      <c r="DP955" s="187"/>
      <c r="DQ955" s="187"/>
      <c r="DR955" s="187"/>
      <c r="DS955" s="187"/>
      <c r="DT955" s="187"/>
      <c r="DU955" s="187"/>
      <c r="DV955" s="187"/>
      <c r="DW955" s="187"/>
      <c r="DX955" s="187"/>
      <c r="DY955" s="187"/>
      <c r="DZ955" s="187"/>
      <c r="EA955" s="187"/>
      <c r="EB955" s="187"/>
      <c r="EC955" s="187"/>
      <c r="ED955" s="187"/>
      <c r="EE955" s="187"/>
      <c r="EF955" s="187"/>
      <c r="EG955" s="187"/>
      <c r="EH955" s="187"/>
      <c r="EI955" s="187"/>
      <c r="EJ955" s="187"/>
      <c r="EK955" s="187"/>
      <c r="EL955" s="187"/>
      <c r="EM955" s="187"/>
      <c r="EN955" s="187"/>
      <c r="EO955" s="187"/>
      <c r="EP955" s="187"/>
      <c r="EQ955" s="187"/>
      <c r="ER955" s="187"/>
      <c r="ES955" s="187"/>
      <c r="ET955" s="187"/>
      <c r="EU955" s="187"/>
      <c r="EV955" s="187"/>
      <c r="EW955" s="187"/>
      <c r="EX955" s="187"/>
      <c r="EY955" s="187"/>
      <c r="EZ955" s="187"/>
      <c r="FA955" s="187"/>
      <c r="FB955" s="187"/>
      <c r="FC955" s="187"/>
      <c r="FD955" s="187"/>
      <c r="FE955" s="187"/>
      <c r="FF955" s="187"/>
      <c r="FG955" s="187"/>
      <c r="FH955" s="187"/>
      <c r="FI955" s="187"/>
      <c r="FJ955" s="187"/>
      <c r="FK955" s="187"/>
      <c r="FL955" s="187"/>
      <c r="FM955" s="187"/>
      <c r="FN955" s="187"/>
      <c r="FO955" s="187"/>
      <c r="FP955" s="187"/>
      <c r="FQ955" s="187"/>
      <c r="FR955" s="187"/>
      <c r="FS955" s="187"/>
      <c r="FT955" s="187"/>
      <c r="FU955" s="187"/>
      <c r="FV955" s="187"/>
      <c r="FW955" s="187"/>
      <c r="FX955" s="187"/>
      <c r="FY955" s="187"/>
      <c r="FZ955" s="187"/>
      <c r="GA955" s="187"/>
      <c r="GB955" s="187"/>
      <c r="GC955" s="187"/>
      <c r="GD955" s="187"/>
      <c r="GE955" s="187"/>
      <c r="GF955" s="187"/>
      <c r="GG955" s="187"/>
      <c r="GH955" s="187"/>
      <c r="GI955" s="187"/>
      <c r="GJ955" s="187"/>
      <c r="GK955" s="187"/>
      <c r="GL955" s="187"/>
      <c r="GM955" s="187"/>
      <c r="GN955" s="187"/>
      <c r="GO955" s="187"/>
      <c r="GP955" s="187"/>
      <c r="GQ955" s="187"/>
      <c r="GR955" s="187"/>
      <c r="GS955" s="187"/>
      <c r="GT955" s="187"/>
      <c r="GU955" s="187"/>
      <c r="GV955" s="187"/>
      <c r="GW955" s="187"/>
      <c r="GX955" s="187"/>
      <c r="GY955" s="187"/>
      <c r="GZ955" s="187"/>
      <c r="HA955" s="187"/>
      <c r="HB955" s="187"/>
      <c r="HC955" s="187"/>
      <c r="HD955" s="187"/>
      <c r="HE955" s="187"/>
      <c r="HF955" s="187"/>
      <c r="HG955" s="187"/>
      <c r="HH955" s="187"/>
      <c r="HI955" s="187"/>
      <c r="HJ955" s="187"/>
      <c r="HK955" s="187"/>
      <c r="HL955" s="187"/>
      <c r="HM955" s="187"/>
      <c r="HN955" s="187"/>
      <c r="HO955" s="187"/>
      <c r="HP955" s="187"/>
      <c r="HQ955" s="187"/>
      <c r="HR955" s="187"/>
      <c r="HS955" s="187"/>
      <c r="HT955" s="187"/>
      <c r="HU955" s="187"/>
      <c r="HV955" s="187"/>
      <c r="HW955" s="187"/>
      <c r="HX955" s="187"/>
      <c r="HY955" s="187"/>
      <c r="HZ955" s="187"/>
      <c r="IA955" s="187"/>
      <c r="IB955" s="187"/>
    </row>
    <row r="956" spans="1:236" ht="13.15" customHeight="1">
      <c r="A956" s="412"/>
      <c r="C956" s="446"/>
      <c r="D956" s="193"/>
      <c r="E956" s="187"/>
      <c r="F956" s="187"/>
      <c r="G956" s="187"/>
      <c r="H956" s="187"/>
      <c r="I956" s="187"/>
      <c r="J956" s="187"/>
      <c r="K956" s="187"/>
      <c r="L956" s="187"/>
      <c r="M956" s="447"/>
      <c r="AA956" s="187"/>
      <c r="AB956" s="187"/>
      <c r="AC956" s="187"/>
      <c r="AD956" s="187"/>
      <c r="AE956" s="187"/>
      <c r="AF956" s="187"/>
      <c r="AG956" s="187"/>
      <c r="AH956" s="187"/>
      <c r="AI956" s="187"/>
      <c r="AJ956" s="187"/>
      <c r="AK956" s="187"/>
      <c r="AL956" s="187"/>
      <c r="AM956" s="187"/>
      <c r="AN956" s="187"/>
      <c r="AO956" s="187"/>
      <c r="AP956" s="187"/>
      <c r="AQ956" s="187"/>
      <c r="AR956" s="187"/>
      <c r="AS956" s="187"/>
      <c r="AT956" s="187"/>
      <c r="AU956" s="187"/>
      <c r="AV956" s="187"/>
      <c r="AW956" s="187"/>
      <c r="AX956" s="187"/>
      <c r="AY956" s="187"/>
      <c r="AZ956" s="187"/>
      <c r="BA956" s="187"/>
      <c r="BB956" s="187"/>
      <c r="BC956" s="187"/>
      <c r="BD956" s="187"/>
      <c r="BE956" s="187"/>
      <c r="BF956" s="187"/>
      <c r="BG956" s="187"/>
      <c r="BH956" s="187"/>
      <c r="BI956" s="187"/>
      <c r="BJ956" s="187"/>
      <c r="BK956" s="187"/>
      <c r="BL956" s="187"/>
      <c r="BM956" s="187"/>
      <c r="BN956" s="187"/>
      <c r="BO956" s="187"/>
      <c r="BP956" s="187"/>
      <c r="BQ956" s="187"/>
      <c r="BR956" s="187"/>
      <c r="BS956" s="187"/>
      <c r="BT956" s="187"/>
      <c r="BU956" s="187"/>
      <c r="BV956" s="187"/>
      <c r="BW956" s="187"/>
      <c r="BX956" s="187"/>
      <c r="BY956" s="187"/>
      <c r="BZ956" s="187"/>
      <c r="CA956" s="187"/>
      <c r="CB956" s="187"/>
      <c r="CC956" s="187"/>
      <c r="CD956" s="187"/>
      <c r="CE956" s="187"/>
      <c r="CF956" s="187"/>
      <c r="CG956" s="187"/>
      <c r="CH956" s="187"/>
      <c r="CI956" s="187"/>
      <c r="CJ956" s="187"/>
      <c r="CK956" s="187"/>
      <c r="CL956" s="187"/>
      <c r="CM956" s="187"/>
      <c r="CN956" s="187"/>
      <c r="CO956" s="187"/>
      <c r="CP956" s="187"/>
      <c r="CQ956" s="187"/>
      <c r="CR956" s="187"/>
      <c r="CS956" s="187"/>
      <c r="CT956" s="187"/>
      <c r="CU956" s="187"/>
      <c r="CV956" s="187"/>
      <c r="CW956" s="187"/>
      <c r="CX956" s="187"/>
      <c r="CY956" s="187"/>
      <c r="CZ956" s="187"/>
      <c r="DA956" s="187"/>
      <c r="DB956" s="187"/>
      <c r="DC956" s="187"/>
      <c r="DD956" s="187"/>
      <c r="DE956" s="187"/>
      <c r="DF956" s="187"/>
      <c r="DG956" s="187"/>
      <c r="DH956" s="187"/>
      <c r="DI956" s="187"/>
      <c r="DJ956" s="187"/>
      <c r="DK956" s="187"/>
      <c r="DL956" s="187"/>
      <c r="DM956" s="187"/>
      <c r="DN956" s="187"/>
      <c r="DO956" s="187"/>
      <c r="DP956" s="187"/>
      <c r="DQ956" s="187"/>
      <c r="DR956" s="187"/>
      <c r="DS956" s="187"/>
      <c r="DT956" s="187"/>
      <c r="DU956" s="187"/>
      <c r="DV956" s="187"/>
      <c r="DW956" s="187"/>
      <c r="DX956" s="187"/>
      <c r="DY956" s="187"/>
      <c r="DZ956" s="187"/>
      <c r="EA956" s="187"/>
      <c r="EB956" s="187"/>
      <c r="EC956" s="187"/>
      <c r="ED956" s="187"/>
      <c r="EE956" s="187"/>
      <c r="EF956" s="187"/>
      <c r="EG956" s="187"/>
      <c r="EH956" s="187"/>
      <c r="EI956" s="187"/>
      <c r="EJ956" s="187"/>
      <c r="EK956" s="187"/>
      <c r="EL956" s="187"/>
      <c r="EM956" s="187"/>
      <c r="EN956" s="187"/>
      <c r="EO956" s="187"/>
      <c r="EP956" s="187"/>
      <c r="EQ956" s="187"/>
      <c r="ER956" s="187"/>
      <c r="ES956" s="187"/>
      <c r="ET956" s="187"/>
      <c r="EU956" s="187"/>
      <c r="EV956" s="187"/>
      <c r="EW956" s="187"/>
      <c r="EX956" s="187"/>
      <c r="EY956" s="187"/>
      <c r="EZ956" s="187"/>
      <c r="FA956" s="187"/>
      <c r="FB956" s="187"/>
      <c r="FC956" s="187"/>
      <c r="FD956" s="187"/>
      <c r="FE956" s="187"/>
      <c r="FF956" s="187"/>
      <c r="FG956" s="187"/>
      <c r="FH956" s="187"/>
      <c r="FI956" s="187"/>
      <c r="FJ956" s="187"/>
      <c r="FK956" s="187"/>
      <c r="FL956" s="187"/>
      <c r="FM956" s="187"/>
      <c r="FN956" s="187"/>
      <c r="FO956" s="187"/>
      <c r="FP956" s="187"/>
      <c r="FQ956" s="187"/>
      <c r="FR956" s="187"/>
      <c r="FS956" s="187"/>
      <c r="FT956" s="187"/>
      <c r="FU956" s="187"/>
      <c r="FV956" s="187"/>
      <c r="FW956" s="187"/>
      <c r="FX956" s="187"/>
      <c r="FY956" s="187"/>
      <c r="FZ956" s="187"/>
      <c r="GA956" s="187"/>
      <c r="GB956" s="187"/>
      <c r="GC956" s="187"/>
      <c r="GD956" s="187"/>
      <c r="GE956" s="187"/>
      <c r="GF956" s="187"/>
      <c r="GG956" s="187"/>
      <c r="GH956" s="187"/>
      <c r="GI956" s="187"/>
      <c r="GJ956" s="187"/>
      <c r="GK956" s="187"/>
      <c r="GL956" s="187"/>
      <c r="GM956" s="187"/>
      <c r="GN956" s="187"/>
      <c r="GO956" s="187"/>
      <c r="GP956" s="187"/>
      <c r="GQ956" s="187"/>
      <c r="GR956" s="187"/>
      <c r="GS956" s="187"/>
      <c r="GT956" s="187"/>
      <c r="GU956" s="187"/>
      <c r="GV956" s="187"/>
      <c r="GW956" s="187"/>
      <c r="GX956" s="187"/>
      <c r="GY956" s="187"/>
      <c r="GZ956" s="187"/>
      <c r="HA956" s="187"/>
      <c r="HB956" s="187"/>
      <c r="HC956" s="187"/>
      <c r="HD956" s="187"/>
      <c r="HE956" s="187"/>
      <c r="HF956" s="187"/>
      <c r="HG956" s="187"/>
      <c r="HH956" s="187"/>
      <c r="HI956" s="187"/>
      <c r="HJ956" s="187"/>
      <c r="HK956" s="187"/>
      <c r="HL956" s="187"/>
      <c r="HM956" s="187"/>
      <c r="HN956" s="187"/>
      <c r="HO956" s="187"/>
      <c r="HP956" s="187"/>
      <c r="HQ956" s="187"/>
      <c r="HR956" s="187"/>
      <c r="HS956" s="187"/>
      <c r="HT956" s="187"/>
      <c r="HU956" s="187"/>
      <c r="HV956" s="187"/>
      <c r="HW956" s="187"/>
      <c r="HX956" s="187"/>
      <c r="HY956" s="187"/>
      <c r="HZ956" s="187"/>
      <c r="IA956" s="187"/>
      <c r="IB956" s="187"/>
    </row>
    <row r="957" spans="1:236" ht="13.15" customHeight="1">
      <c r="A957" s="412"/>
      <c r="C957" s="446"/>
      <c r="D957" s="193"/>
      <c r="E957" s="187"/>
      <c r="F957" s="187"/>
      <c r="G957" s="187"/>
      <c r="H957" s="187"/>
      <c r="I957" s="187"/>
      <c r="J957" s="187"/>
      <c r="K957" s="187"/>
      <c r="L957" s="187"/>
      <c r="M957" s="447"/>
      <c r="AA957" s="187"/>
      <c r="AB957" s="187"/>
      <c r="AC957" s="187"/>
      <c r="AD957" s="187"/>
      <c r="AE957" s="187"/>
      <c r="AF957" s="187"/>
      <c r="AG957" s="187"/>
      <c r="AH957" s="187"/>
      <c r="AI957" s="187"/>
      <c r="AJ957" s="187"/>
      <c r="AK957" s="187"/>
      <c r="AL957" s="187"/>
      <c r="AM957" s="187"/>
      <c r="AN957" s="187"/>
      <c r="AO957" s="187"/>
      <c r="AP957" s="187"/>
      <c r="AQ957" s="187"/>
      <c r="AR957" s="187"/>
      <c r="AS957" s="187"/>
      <c r="AT957" s="187"/>
      <c r="AU957" s="187"/>
      <c r="AV957" s="187"/>
      <c r="AW957" s="187"/>
      <c r="AX957" s="187"/>
      <c r="AY957" s="187"/>
      <c r="AZ957" s="187"/>
      <c r="BA957" s="187"/>
      <c r="BB957" s="187"/>
      <c r="BC957" s="187"/>
      <c r="BD957" s="187"/>
      <c r="BE957" s="187"/>
      <c r="BF957" s="187"/>
      <c r="BG957" s="187"/>
      <c r="BH957" s="187"/>
      <c r="BI957" s="187"/>
      <c r="BJ957" s="187"/>
      <c r="BK957" s="187"/>
      <c r="BL957" s="187"/>
      <c r="BM957" s="187"/>
      <c r="BN957" s="187"/>
      <c r="BO957" s="187"/>
      <c r="BP957" s="187"/>
      <c r="BQ957" s="187"/>
      <c r="BR957" s="187"/>
      <c r="BS957" s="187"/>
      <c r="BT957" s="187"/>
      <c r="BU957" s="187"/>
      <c r="BV957" s="187"/>
      <c r="BW957" s="187"/>
      <c r="BX957" s="187"/>
      <c r="BY957" s="187"/>
      <c r="BZ957" s="187"/>
      <c r="CA957" s="187"/>
      <c r="CB957" s="187"/>
      <c r="CC957" s="187"/>
      <c r="CD957" s="187"/>
      <c r="CE957" s="187"/>
      <c r="CF957" s="187"/>
      <c r="CG957" s="187"/>
      <c r="CH957" s="187"/>
      <c r="CI957" s="187"/>
      <c r="CJ957" s="187"/>
      <c r="CK957" s="187"/>
      <c r="CL957" s="187"/>
      <c r="CM957" s="187"/>
      <c r="CN957" s="187"/>
      <c r="CO957" s="187"/>
      <c r="CP957" s="187"/>
      <c r="CQ957" s="187"/>
      <c r="CR957" s="187"/>
      <c r="CS957" s="187"/>
      <c r="CT957" s="187"/>
      <c r="CU957" s="187"/>
      <c r="CV957" s="187"/>
      <c r="CW957" s="187"/>
      <c r="CX957" s="187"/>
      <c r="CY957" s="187"/>
      <c r="CZ957" s="187"/>
      <c r="DA957" s="187"/>
      <c r="DB957" s="187"/>
      <c r="DC957" s="187"/>
      <c r="DD957" s="187"/>
      <c r="DE957" s="187"/>
      <c r="DF957" s="187"/>
      <c r="DG957" s="187"/>
      <c r="DH957" s="187"/>
      <c r="DI957" s="187"/>
      <c r="DJ957" s="187"/>
      <c r="DK957" s="187"/>
      <c r="DL957" s="187"/>
      <c r="DM957" s="187"/>
      <c r="DN957" s="187"/>
      <c r="DO957" s="187"/>
      <c r="DP957" s="187"/>
      <c r="DQ957" s="187"/>
      <c r="DR957" s="187"/>
      <c r="DS957" s="187"/>
      <c r="DT957" s="187"/>
      <c r="DU957" s="187"/>
      <c r="DV957" s="187"/>
      <c r="DW957" s="187"/>
      <c r="DX957" s="187"/>
      <c r="DY957" s="187"/>
      <c r="DZ957" s="187"/>
      <c r="EA957" s="187"/>
      <c r="EB957" s="187"/>
      <c r="EC957" s="187"/>
      <c r="ED957" s="187"/>
      <c r="EE957" s="187"/>
      <c r="EF957" s="187"/>
      <c r="EG957" s="187"/>
      <c r="EH957" s="187"/>
      <c r="EI957" s="187"/>
      <c r="EJ957" s="187"/>
      <c r="EK957" s="187"/>
      <c r="EL957" s="187"/>
      <c r="EM957" s="187"/>
      <c r="EN957" s="187"/>
      <c r="EO957" s="187"/>
      <c r="EP957" s="187"/>
      <c r="EQ957" s="187"/>
      <c r="ER957" s="187"/>
      <c r="ES957" s="187"/>
      <c r="ET957" s="187"/>
      <c r="EU957" s="187"/>
      <c r="EV957" s="187"/>
      <c r="EW957" s="187"/>
      <c r="EX957" s="187"/>
      <c r="EY957" s="187"/>
      <c r="EZ957" s="187"/>
      <c r="FA957" s="187"/>
      <c r="FB957" s="187"/>
      <c r="FC957" s="187"/>
      <c r="FD957" s="187"/>
      <c r="FE957" s="187"/>
      <c r="FF957" s="187"/>
      <c r="FG957" s="187"/>
      <c r="FH957" s="187"/>
      <c r="FI957" s="187"/>
      <c r="FJ957" s="187"/>
      <c r="FK957" s="187"/>
      <c r="FL957" s="187"/>
      <c r="FM957" s="187"/>
      <c r="FN957" s="187"/>
      <c r="FO957" s="187"/>
      <c r="FP957" s="187"/>
      <c r="FQ957" s="187"/>
      <c r="FR957" s="187"/>
      <c r="FS957" s="187"/>
      <c r="FT957" s="187"/>
      <c r="FU957" s="187"/>
      <c r="FV957" s="187"/>
      <c r="FW957" s="187"/>
      <c r="FX957" s="187"/>
      <c r="FY957" s="187"/>
      <c r="FZ957" s="187"/>
      <c r="GA957" s="187"/>
      <c r="GB957" s="187"/>
      <c r="GC957" s="187"/>
      <c r="GD957" s="187"/>
      <c r="GE957" s="187"/>
      <c r="GF957" s="187"/>
      <c r="GG957" s="187"/>
      <c r="GH957" s="187"/>
      <c r="GI957" s="187"/>
      <c r="GJ957" s="187"/>
      <c r="GK957" s="187"/>
      <c r="GL957" s="187"/>
      <c r="GM957" s="187"/>
      <c r="GN957" s="187"/>
      <c r="GO957" s="187"/>
      <c r="GP957" s="187"/>
      <c r="GQ957" s="187"/>
      <c r="GR957" s="187"/>
      <c r="GS957" s="187"/>
      <c r="GT957" s="187"/>
      <c r="GU957" s="187"/>
      <c r="GV957" s="187"/>
      <c r="GW957" s="187"/>
      <c r="GX957" s="187"/>
      <c r="GY957" s="187"/>
      <c r="GZ957" s="187"/>
      <c r="HA957" s="187"/>
      <c r="HB957" s="187"/>
      <c r="HC957" s="187"/>
      <c r="HD957" s="187"/>
      <c r="HE957" s="187"/>
      <c r="HF957" s="187"/>
      <c r="HG957" s="187"/>
      <c r="HH957" s="187"/>
      <c r="HI957" s="187"/>
      <c r="HJ957" s="187"/>
      <c r="HK957" s="187"/>
      <c r="HL957" s="187"/>
      <c r="HM957" s="187"/>
      <c r="HN957" s="187"/>
      <c r="HO957" s="187"/>
      <c r="HP957" s="187"/>
      <c r="HQ957" s="187"/>
      <c r="HR957" s="187"/>
      <c r="HS957" s="187"/>
      <c r="HT957" s="187"/>
      <c r="HU957" s="187"/>
      <c r="HV957" s="187"/>
      <c r="HW957" s="187"/>
      <c r="HX957" s="187"/>
      <c r="HY957" s="187"/>
      <c r="HZ957" s="187"/>
      <c r="IA957" s="187"/>
      <c r="IB957" s="187"/>
    </row>
    <row r="958" spans="1:236" ht="13.15" customHeight="1">
      <c r="A958" s="412"/>
      <c r="C958" s="446"/>
      <c r="D958" s="193"/>
      <c r="E958" s="187"/>
      <c r="F958" s="187"/>
      <c r="G958" s="187"/>
      <c r="H958" s="187"/>
      <c r="I958" s="187"/>
      <c r="J958" s="187"/>
      <c r="K958" s="187"/>
      <c r="L958" s="187"/>
      <c r="M958" s="447"/>
      <c r="AA958" s="187"/>
      <c r="AB958" s="187"/>
      <c r="AC958" s="187"/>
      <c r="AD958" s="187"/>
      <c r="AE958" s="187"/>
      <c r="AF958" s="187"/>
      <c r="AG958" s="187"/>
      <c r="AH958" s="187"/>
      <c r="AI958" s="187"/>
      <c r="AJ958" s="187"/>
      <c r="AK958" s="187"/>
      <c r="AL958" s="187"/>
      <c r="AM958" s="187"/>
      <c r="AN958" s="187"/>
      <c r="AO958" s="187"/>
      <c r="AP958" s="187"/>
      <c r="AQ958" s="187"/>
      <c r="AR958" s="187"/>
      <c r="AS958" s="187"/>
      <c r="AT958" s="187"/>
      <c r="AU958" s="187"/>
      <c r="AV958" s="187"/>
      <c r="AW958" s="187"/>
      <c r="AX958" s="187"/>
      <c r="AY958" s="187"/>
      <c r="AZ958" s="187"/>
      <c r="BA958" s="187"/>
      <c r="BB958" s="187"/>
      <c r="BC958" s="187"/>
      <c r="BD958" s="187"/>
      <c r="BE958" s="187"/>
      <c r="BF958" s="187"/>
      <c r="BG958" s="187"/>
      <c r="BH958" s="187"/>
      <c r="BI958" s="187"/>
      <c r="BJ958" s="187"/>
      <c r="BK958" s="187"/>
      <c r="BL958" s="187"/>
      <c r="BM958" s="187"/>
      <c r="BN958" s="187"/>
      <c r="BO958" s="187"/>
      <c r="BP958" s="187"/>
      <c r="BQ958" s="187"/>
      <c r="BR958" s="187"/>
      <c r="BS958" s="187"/>
      <c r="BT958" s="187"/>
      <c r="BU958" s="187"/>
      <c r="BV958" s="187"/>
      <c r="BW958" s="187"/>
      <c r="BX958" s="187"/>
      <c r="BY958" s="187"/>
      <c r="BZ958" s="187"/>
      <c r="CA958" s="187"/>
      <c r="CB958" s="187"/>
      <c r="CC958" s="187"/>
      <c r="CD958" s="187"/>
      <c r="CE958" s="187"/>
      <c r="CF958" s="187"/>
      <c r="CG958" s="187"/>
      <c r="CH958" s="187"/>
      <c r="CI958" s="187"/>
      <c r="CJ958" s="187"/>
      <c r="CK958" s="187"/>
      <c r="CL958" s="187"/>
      <c r="CM958" s="187"/>
      <c r="CN958" s="187"/>
      <c r="CO958" s="187"/>
      <c r="CP958" s="187"/>
      <c r="CQ958" s="187"/>
      <c r="CR958" s="187"/>
      <c r="CS958" s="187"/>
      <c r="CT958" s="187"/>
      <c r="CU958" s="187"/>
      <c r="CV958" s="187"/>
      <c r="CW958" s="187"/>
      <c r="CX958" s="187"/>
      <c r="CY958" s="187"/>
      <c r="CZ958" s="187"/>
      <c r="DA958" s="187"/>
      <c r="DB958" s="187"/>
      <c r="DC958" s="187"/>
      <c r="DD958" s="187"/>
      <c r="DE958" s="187"/>
      <c r="DF958" s="187"/>
      <c r="DG958" s="187"/>
      <c r="DH958" s="187"/>
      <c r="DI958" s="187"/>
      <c r="DJ958" s="187"/>
      <c r="DK958" s="187"/>
      <c r="DL958" s="187"/>
      <c r="DM958" s="187"/>
      <c r="DN958" s="187"/>
      <c r="DO958" s="187"/>
      <c r="DP958" s="187"/>
      <c r="DQ958" s="187"/>
      <c r="DR958" s="187"/>
      <c r="DS958" s="187"/>
      <c r="DT958" s="187"/>
      <c r="DU958" s="187"/>
      <c r="DV958" s="187"/>
      <c r="DW958" s="187"/>
      <c r="DX958" s="187"/>
      <c r="DY958" s="187"/>
      <c r="DZ958" s="187"/>
      <c r="EA958" s="187"/>
      <c r="EB958" s="187"/>
      <c r="EC958" s="187"/>
      <c r="ED958" s="187"/>
      <c r="EE958" s="187"/>
      <c r="EF958" s="187"/>
      <c r="EG958" s="187"/>
      <c r="EH958" s="187"/>
      <c r="EI958" s="187"/>
      <c r="EJ958" s="187"/>
      <c r="EK958" s="187"/>
      <c r="EL958" s="187"/>
      <c r="EM958" s="187"/>
      <c r="EN958" s="187"/>
      <c r="EO958" s="187"/>
      <c r="EP958" s="187"/>
      <c r="EQ958" s="187"/>
      <c r="ER958" s="187"/>
      <c r="ES958" s="187"/>
      <c r="ET958" s="187"/>
      <c r="EU958" s="187"/>
      <c r="EV958" s="187"/>
      <c r="EW958" s="187"/>
      <c r="EX958" s="187"/>
      <c r="EY958" s="187"/>
      <c r="EZ958" s="187"/>
      <c r="FA958" s="187"/>
      <c r="FB958" s="187"/>
      <c r="FC958" s="187"/>
      <c r="FD958" s="187"/>
      <c r="FE958" s="187"/>
      <c r="FF958" s="187"/>
      <c r="FG958" s="187"/>
      <c r="FH958" s="187"/>
      <c r="FI958" s="187"/>
      <c r="FJ958" s="187"/>
      <c r="FK958" s="187"/>
      <c r="FL958" s="187"/>
      <c r="FM958" s="187"/>
      <c r="FN958" s="187"/>
      <c r="FO958" s="187"/>
      <c r="FP958" s="187"/>
      <c r="FQ958" s="187"/>
      <c r="FR958" s="187"/>
      <c r="FS958" s="187"/>
      <c r="FT958" s="187"/>
      <c r="FU958" s="187"/>
      <c r="FV958" s="187"/>
      <c r="FW958" s="187"/>
      <c r="FX958" s="187"/>
      <c r="FY958" s="187"/>
      <c r="FZ958" s="187"/>
      <c r="GA958" s="187"/>
      <c r="GB958" s="187"/>
      <c r="GC958" s="187"/>
      <c r="GD958" s="187"/>
      <c r="GE958" s="187"/>
      <c r="GF958" s="187"/>
      <c r="GG958" s="187"/>
      <c r="GH958" s="187"/>
      <c r="GI958" s="187"/>
      <c r="GJ958" s="187"/>
      <c r="GK958" s="187"/>
      <c r="GL958" s="187"/>
      <c r="GM958" s="187"/>
      <c r="GN958" s="187"/>
      <c r="GO958" s="187"/>
      <c r="GP958" s="187"/>
      <c r="GQ958" s="187"/>
      <c r="GR958" s="187"/>
      <c r="GS958" s="187"/>
      <c r="GT958" s="187"/>
      <c r="GU958" s="187"/>
      <c r="GV958" s="187"/>
      <c r="GW958" s="187"/>
      <c r="GX958" s="187"/>
      <c r="GY958" s="187"/>
      <c r="GZ958" s="187"/>
      <c r="HA958" s="187"/>
      <c r="HB958" s="187"/>
      <c r="HC958" s="187"/>
      <c r="HD958" s="187"/>
      <c r="HE958" s="187"/>
      <c r="HF958" s="187"/>
      <c r="HG958" s="187"/>
      <c r="HH958" s="187"/>
      <c r="HI958" s="187"/>
      <c r="HJ958" s="187"/>
      <c r="HK958" s="187"/>
      <c r="HL958" s="187"/>
      <c r="HM958" s="187"/>
      <c r="HN958" s="187"/>
      <c r="HO958" s="187"/>
      <c r="HP958" s="187"/>
      <c r="HQ958" s="187"/>
      <c r="HR958" s="187"/>
      <c r="HS958" s="187"/>
      <c r="HT958" s="187"/>
      <c r="HU958" s="187"/>
      <c r="HV958" s="187"/>
      <c r="HW958" s="187"/>
      <c r="HX958" s="187"/>
      <c r="HY958" s="187"/>
      <c r="HZ958" s="187"/>
      <c r="IA958" s="187"/>
      <c r="IB958" s="187"/>
    </row>
    <row r="959" spans="1:236" ht="13.15" customHeight="1">
      <c r="A959" s="412"/>
      <c r="C959" s="446"/>
      <c r="D959" s="193"/>
      <c r="E959" s="187"/>
      <c r="F959" s="187"/>
      <c r="G959" s="187"/>
      <c r="H959" s="187"/>
      <c r="I959" s="187"/>
      <c r="J959" s="187"/>
      <c r="K959" s="187"/>
      <c r="L959" s="187"/>
      <c r="M959" s="447"/>
      <c r="AA959" s="187"/>
      <c r="AB959" s="187"/>
      <c r="AC959" s="187"/>
      <c r="AD959" s="187"/>
      <c r="AE959" s="187"/>
      <c r="AF959" s="187"/>
      <c r="AG959" s="187"/>
      <c r="AH959" s="187"/>
      <c r="AI959" s="187"/>
      <c r="AJ959" s="187"/>
      <c r="AK959" s="187"/>
      <c r="AL959" s="187"/>
      <c r="AM959" s="187"/>
      <c r="AN959" s="187"/>
      <c r="AO959" s="187"/>
      <c r="AP959" s="187"/>
      <c r="AQ959" s="187"/>
      <c r="AR959" s="187"/>
      <c r="AS959" s="187"/>
      <c r="AT959" s="187"/>
      <c r="AU959" s="187"/>
      <c r="AV959" s="187"/>
      <c r="AW959" s="187"/>
      <c r="AX959" s="187"/>
      <c r="AY959" s="187"/>
      <c r="AZ959" s="187"/>
      <c r="BA959" s="187"/>
      <c r="BB959" s="187"/>
      <c r="BC959" s="187"/>
      <c r="BD959" s="187"/>
      <c r="BE959" s="187"/>
      <c r="BF959" s="187"/>
      <c r="BG959" s="187"/>
      <c r="BH959" s="187"/>
      <c r="BI959" s="187"/>
      <c r="BJ959" s="187"/>
      <c r="BK959" s="187"/>
      <c r="BL959" s="187"/>
      <c r="BM959" s="187"/>
      <c r="BN959" s="187"/>
      <c r="BO959" s="187"/>
      <c r="BP959" s="187"/>
      <c r="BQ959" s="187"/>
      <c r="BR959" s="187"/>
      <c r="BS959" s="187"/>
      <c r="BT959" s="187"/>
      <c r="BU959" s="187"/>
      <c r="BV959" s="187"/>
      <c r="BW959" s="187"/>
      <c r="BX959" s="187"/>
      <c r="BY959" s="187"/>
      <c r="BZ959" s="187"/>
      <c r="CA959" s="187"/>
      <c r="CB959" s="187"/>
      <c r="CC959" s="187"/>
      <c r="CD959" s="187"/>
      <c r="CE959" s="187"/>
      <c r="CF959" s="187"/>
      <c r="CG959" s="187"/>
      <c r="CH959" s="187"/>
      <c r="CI959" s="187"/>
      <c r="CJ959" s="187"/>
      <c r="CK959" s="187"/>
      <c r="CL959" s="187"/>
      <c r="CM959" s="187"/>
      <c r="CN959" s="187"/>
      <c r="CO959" s="187"/>
      <c r="CP959" s="187"/>
      <c r="CQ959" s="187"/>
      <c r="CR959" s="187"/>
      <c r="CS959" s="187"/>
      <c r="CT959" s="187"/>
      <c r="CU959" s="187"/>
      <c r="CV959" s="187"/>
      <c r="CW959" s="187"/>
      <c r="CX959" s="187"/>
      <c r="CY959" s="187"/>
      <c r="CZ959" s="187"/>
      <c r="DA959" s="187"/>
      <c r="DB959" s="187"/>
      <c r="DC959" s="187"/>
      <c r="DD959" s="187"/>
      <c r="DE959" s="187"/>
      <c r="DF959" s="187"/>
      <c r="DG959" s="187"/>
      <c r="DH959" s="187"/>
      <c r="DI959" s="187"/>
      <c r="DJ959" s="187"/>
      <c r="DK959" s="187"/>
      <c r="DL959" s="187"/>
      <c r="DM959" s="187"/>
      <c r="DN959" s="187"/>
      <c r="DO959" s="187"/>
      <c r="DP959" s="187"/>
      <c r="DQ959" s="187"/>
      <c r="DR959" s="187"/>
      <c r="DS959" s="187"/>
      <c r="DT959" s="187"/>
      <c r="DU959" s="187"/>
      <c r="DV959" s="187"/>
      <c r="DW959" s="187"/>
      <c r="DX959" s="187"/>
      <c r="DY959" s="187"/>
      <c r="DZ959" s="187"/>
      <c r="EA959" s="187"/>
      <c r="EB959" s="187"/>
      <c r="EC959" s="187"/>
      <c r="ED959" s="187"/>
      <c r="EE959" s="187"/>
      <c r="EF959" s="187"/>
      <c r="EG959" s="187"/>
      <c r="EH959" s="187"/>
      <c r="EI959" s="187"/>
      <c r="EJ959" s="187"/>
      <c r="EK959" s="187"/>
      <c r="EL959" s="187"/>
      <c r="EM959" s="187"/>
      <c r="EN959" s="187"/>
      <c r="EO959" s="187"/>
      <c r="EP959" s="187"/>
      <c r="EQ959" s="187"/>
      <c r="ER959" s="187"/>
      <c r="ES959" s="187"/>
      <c r="ET959" s="187"/>
      <c r="EU959" s="187"/>
      <c r="EV959" s="187"/>
      <c r="EW959" s="187"/>
      <c r="EX959" s="187"/>
      <c r="EY959" s="187"/>
      <c r="EZ959" s="187"/>
      <c r="FA959" s="187"/>
      <c r="FB959" s="187"/>
      <c r="FC959" s="187"/>
      <c r="FD959" s="187"/>
      <c r="FE959" s="187"/>
      <c r="FF959" s="187"/>
      <c r="FG959" s="187"/>
      <c r="FH959" s="187"/>
      <c r="FI959" s="187"/>
      <c r="FJ959" s="187"/>
      <c r="FK959" s="187"/>
      <c r="FL959" s="187"/>
      <c r="FM959" s="187"/>
      <c r="FN959" s="187"/>
      <c r="FO959" s="187"/>
      <c r="FP959" s="187"/>
      <c r="FQ959" s="187"/>
      <c r="FR959" s="187"/>
      <c r="FS959" s="187"/>
      <c r="FT959" s="187"/>
      <c r="FU959" s="187"/>
      <c r="FV959" s="187"/>
      <c r="FW959" s="187"/>
      <c r="FX959" s="187"/>
      <c r="FY959" s="187"/>
      <c r="FZ959" s="187"/>
      <c r="GA959" s="187"/>
      <c r="GB959" s="187"/>
      <c r="GC959" s="187"/>
      <c r="GD959" s="187"/>
      <c r="GE959" s="187"/>
      <c r="GF959" s="187"/>
      <c r="GG959" s="187"/>
      <c r="GH959" s="187"/>
      <c r="GI959" s="187"/>
      <c r="GJ959" s="187"/>
      <c r="GK959" s="187"/>
      <c r="GL959" s="187"/>
      <c r="GM959" s="187"/>
      <c r="GN959" s="187"/>
      <c r="GO959" s="187"/>
      <c r="GP959" s="187"/>
      <c r="GQ959" s="187"/>
      <c r="GR959" s="187"/>
      <c r="GS959" s="187"/>
      <c r="GT959" s="187"/>
      <c r="GU959" s="187"/>
      <c r="GV959" s="187"/>
      <c r="GW959" s="187"/>
      <c r="GX959" s="187"/>
      <c r="GY959" s="187"/>
      <c r="GZ959" s="187"/>
      <c r="HA959" s="187"/>
      <c r="HB959" s="187"/>
      <c r="HC959" s="187"/>
      <c r="HD959" s="187"/>
      <c r="HE959" s="187"/>
      <c r="HF959" s="187"/>
      <c r="HG959" s="187"/>
      <c r="HH959" s="187"/>
      <c r="HI959" s="187"/>
      <c r="HJ959" s="187"/>
      <c r="HK959" s="187"/>
      <c r="HL959" s="187"/>
      <c r="HM959" s="187"/>
      <c r="HN959" s="187"/>
      <c r="HO959" s="187"/>
      <c r="HP959" s="187"/>
      <c r="HQ959" s="187"/>
      <c r="HR959" s="187"/>
      <c r="HS959" s="187"/>
      <c r="HT959" s="187"/>
      <c r="HU959" s="187"/>
      <c r="HV959" s="187"/>
      <c r="HW959" s="187"/>
      <c r="HX959" s="187"/>
      <c r="HY959" s="187"/>
      <c r="HZ959" s="187"/>
      <c r="IA959" s="187"/>
      <c r="IB959" s="187"/>
    </row>
    <row r="960" spans="1:236" ht="13.15" customHeight="1">
      <c r="A960" s="412"/>
      <c r="C960" s="446"/>
      <c r="D960" s="193"/>
      <c r="E960" s="187"/>
      <c r="F960" s="187"/>
      <c r="G960" s="187"/>
      <c r="H960" s="187"/>
      <c r="I960" s="187"/>
      <c r="J960" s="187"/>
      <c r="K960" s="187"/>
      <c r="L960" s="187"/>
      <c r="M960" s="447"/>
      <c r="AA960" s="187"/>
      <c r="AB960" s="187"/>
      <c r="AC960" s="187"/>
      <c r="AD960" s="187"/>
      <c r="AE960" s="187"/>
      <c r="AF960" s="187"/>
      <c r="AG960" s="187"/>
      <c r="AH960" s="187"/>
      <c r="AI960" s="187"/>
      <c r="AJ960" s="187"/>
      <c r="AK960" s="187"/>
      <c r="AL960" s="187"/>
      <c r="AM960" s="187"/>
      <c r="AN960" s="187"/>
      <c r="AO960" s="187"/>
      <c r="AP960" s="187"/>
      <c r="AQ960" s="187"/>
      <c r="AR960" s="187"/>
      <c r="AS960" s="187"/>
      <c r="AT960" s="187"/>
      <c r="AU960" s="187"/>
      <c r="AV960" s="187"/>
      <c r="AW960" s="187"/>
      <c r="AX960" s="187"/>
      <c r="AY960" s="187"/>
      <c r="AZ960" s="187"/>
      <c r="BA960" s="187"/>
      <c r="BB960" s="187"/>
      <c r="BC960" s="187"/>
      <c r="BD960" s="187"/>
      <c r="BE960" s="187"/>
      <c r="BF960" s="187"/>
      <c r="BG960" s="187"/>
      <c r="BH960" s="187"/>
      <c r="BI960" s="187"/>
      <c r="BJ960" s="187"/>
      <c r="BK960" s="187"/>
      <c r="BL960" s="187"/>
      <c r="BM960" s="187"/>
      <c r="BN960" s="187"/>
      <c r="BO960" s="187"/>
      <c r="BP960" s="187"/>
      <c r="BQ960" s="187"/>
      <c r="BR960" s="187"/>
      <c r="BS960" s="187"/>
      <c r="BT960" s="187"/>
      <c r="BU960" s="187"/>
      <c r="BV960" s="187"/>
      <c r="BW960" s="187"/>
      <c r="BX960" s="187"/>
      <c r="BY960" s="187"/>
      <c r="BZ960" s="187"/>
      <c r="CA960" s="187"/>
      <c r="CB960" s="187"/>
      <c r="CC960" s="187"/>
      <c r="CD960" s="187"/>
      <c r="CE960" s="187"/>
      <c r="CF960" s="187"/>
      <c r="CG960" s="187"/>
      <c r="CH960" s="187"/>
      <c r="CI960" s="187"/>
      <c r="CJ960" s="187"/>
      <c r="CK960" s="187"/>
      <c r="CL960" s="187"/>
      <c r="CM960" s="187"/>
      <c r="CN960" s="187"/>
      <c r="CO960" s="187"/>
      <c r="CP960" s="187"/>
      <c r="CQ960" s="187"/>
      <c r="CR960" s="187"/>
      <c r="CS960" s="187"/>
      <c r="CT960" s="187"/>
      <c r="CU960" s="187"/>
      <c r="CV960" s="187"/>
      <c r="CW960" s="187"/>
      <c r="CX960" s="187"/>
      <c r="CY960" s="187"/>
      <c r="CZ960" s="187"/>
      <c r="DA960" s="187"/>
      <c r="DB960" s="187"/>
      <c r="DC960" s="187"/>
      <c r="DD960" s="187"/>
      <c r="DE960" s="187"/>
      <c r="DF960" s="187"/>
      <c r="DG960" s="187"/>
      <c r="DH960" s="187"/>
      <c r="DI960" s="187"/>
      <c r="DJ960" s="187"/>
      <c r="DK960" s="187"/>
      <c r="DL960" s="187"/>
      <c r="DM960" s="187"/>
      <c r="DN960" s="187"/>
      <c r="DO960" s="187"/>
      <c r="DP960" s="187"/>
      <c r="DQ960" s="187"/>
      <c r="DR960" s="187"/>
      <c r="DS960" s="187"/>
      <c r="DT960" s="187"/>
      <c r="DU960" s="187"/>
      <c r="DV960" s="187"/>
      <c r="DW960" s="187"/>
      <c r="DX960" s="187"/>
      <c r="DY960" s="187"/>
      <c r="DZ960" s="187"/>
      <c r="EA960" s="187"/>
      <c r="EB960" s="187"/>
      <c r="EC960" s="187"/>
      <c r="ED960" s="187"/>
      <c r="EE960" s="187"/>
      <c r="EF960" s="187"/>
      <c r="EG960" s="187"/>
      <c r="EH960" s="187"/>
      <c r="EI960" s="187"/>
      <c r="EJ960" s="187"/>
      <c r="EK960" s="187"/>
      <c r="EL960" s="187"/>
      <c r="EM960" s="187"/>
      <c r="EN960" s="187"/>
      <c r="EO960" s="187"/>
      <c r="EP960" s="187"/>
      <c r="EQ960" s="187"/>
      <c r="ER960" s="187"/>
      <c r="ES960" s="187"/>
      <c r="ET960" s="187"/>
      <c r="EU960" s="187"/>
      <c r="EV960" s="187"/>
      <c r="EW960" s="187"/>
      <c r="EX960" s="187"/>
      <c r="EY960" s="187"/>
      <c r="EZ960" s="187"/>
      <c r="FA960" s="187"/>
      <c r="FB960" s="187"/>
      <c r="FC960" s="187"/>
      <c r="FD960" s="187"/>
      <c r="FE960" s="187"/>
      <c r="FF960" s="187"/>
      <c r="FG960" s="187"/>
      <c r="FH960" s="187"/>
      <c r="FI960" s="187"/>
      <c r="FJ960" s="187"/>
      <c r="FK960" s="187"/>
      <c r="FL960" s="187"/>
      <c r="FM960" s="187"/>
      <c r="FN960" s="187"/>
      <c r="FO960" s="187"/>
      <c r="FP960" s="187"/>
      <c r="FQ960" s="187"/>
      <c r="FR960" s="187"/>
      <c r="FS960" s="187"/>
      <c r="FT960" s="187"/>
      <c r="FU960" s="187"/>
      <c r="FV960" s="187"/>
      <c r="FW960" s="187"/>
      <c r="FX960" s="187"/>
      <c r="FY960" s="187"/>
      <c r="FZ960" s="187"/>
      <c r="GA960" s="187"/>
      <c r="GB960" s="187"/>
      <c r="GC960" s="187"/>
      <c r="GD960" s="187"/>
      <c r="GE960" s="187"/>
      <c r="GF960" s="187"/>
      <c r="GG960" s="187"/>
      <c r="GH960" s="187"/>
      <c r="GI960" s="187"/>
      <c r="GJ960" s="187"/>
      <c r="GK960" s="187"/>
      <c r="GL960" s="187"/>
      <c r="GM960" s="187"/>
      <c r="GN960" s="187"/>
      <c r="GO960" s="187"/>
      <c r="GP960" s="187"/>
      <c r="GQ960" s="187"/>
      <c r="GR960" s="187"/>
      <c r="GS960" s="187"/>
      <c r="GT960" s="187"/>
      <c r="GU960" s="187"/>
      <c r="GV960" s="187"/>
      <c r="GW960" s="187"/>
      <c r="GX960" s="187"/>
      <c r="GY960" s="187"/>
      <c r="GZ960" s="187"/>
      <c r="HA960" s="187"/>
      <c r="HB960" s="187"/>
      <c r="HC960" s="187"/>
      <c r="HD960" s="187"/>
      <c r="HE960" s="187"/>
      <c r="HF960" s="187"/>
      <c r="HG960" s="187"/>
      <c r="HH960" s="187"/>
      <c r="HI960" s="187"/>
      <c r="HJ960" s="187"/>
      <c r="HK960" s="187"/>
      <c r="HL960" s="187"/>
      <c r="HM960" s="187"/>
      <c r="HN960" s="187"/>
      <c r="HO960" s="187"/>
      <c r="HP960" s="187"/>
      <c r="HQ960" s="187"/>
      <c r="HR960" s="187"/>
      <c r="HS960" s="187"/>
      <c r="HT960" s="187"/>
      <c r="HU960" s="187"/>
      <c r="HV960" s="187"/>
      <c r="HW960" s="187"/>
      <c r="HX960" s="187"/>
      <c r="HY960" s="187"/>
      <c r="HZ960" s="187"/>
      <c r="IA960" s="187"/>
      <c r="IB960" s="187"/>
    </row>
    <row r="961" spans="1:236" ht="13.15" customHeight="1">
      <c r="A961" s="412"/>
      <c r="C961" s="446"/>
      <c r="D961" s="193"/>
      <c r="E961" s="187"/>
      <c r="F961" s="187"/>
      <c r="G961" s="187"/>
      <c r="H961" s="187"/>
      <c r="I961" s="187"/>
      <c r="J961" s="187"/>
      <c r="K961" s="187"/>
      <c r="L961" s="187"/>
      <c r="M961" s="447"/>
      <c r="AA961" s="187"/>
      <c r="AB961" s="187"/>
      <c r="AC961" s="187"/>
      <c r="AD961" s="187"/>
      <c r="AE961" s="187"/>
      <c r="AF961" s="187"/>
      <c r="AG961" s="187"/>
      <c r="AH961" s="187"/>
      <c r="AI961" s="187"/>
      <c r="AJ961" s="187"/>
      <c r="AK961" s="187"/>
      <c r="AL961" s="187"/>
      <c r="AM961" s="187"/>
      <c r="AN961" s="187"/>
      <c r="AO961" s="187"/>
      <c r="AP961" s="187"/>
      <c r="AQ961" s="187"/>
      <c r="AR961" s="187"/>
      <c r="AS961" s="187"/>
      <c r="AT961" s="187"/>
      <c r="AU961" s="187"/>
      <c r="AV961" s="187"/>
      <c r="AW961" s="187"/>
      <c r="AX961" s="187"/>
      <c r="AY961" s="187"/>
      <c r="AZ961" s="187"/>
      <c r="BA961" s="187"/>
      <c r="BB961" s="187"/>
      <c r="BC961" s="187"/>
      <c r="BD961" s="187"/>
      <c r="BE961" s="187"/>
      <c r="BF961" s="187"/>
      <c r="BG961" s="187"/>
      <c r="BH961" s="187"/>
      <c r="BI961" s="187"/>
      <c r="BJ961" s="187"/>
      <c r="BK961" s="187"/>
      <c r="BL961" s="187"/>
      <c r="BM961" s="187"/>
      <c r="BN961" s="187"/>
      <c r="BO961" s="187"/>
      <c r="BP961" s="187"/>
      <c r="BQ961" s="187"/>
      <c r="BR961" s="187"/>
      <c r="BS961" s="187"/>
      <c r="BT961" s="187"/>
      <c r="BU961" s="187"/>
      <c r="BV961" s="187"/>
      <c r="BW961" s="187"/>
      <c r="BX961" s="187"/>
      <c r="BY961" s="187"/>
      <c r="BZ961" s="187"/>
      <c r="CA961" s="187"/>
      <c r="CB961" s="187"/>
      <c r="CC961" s="187"/>
      <c r="CD961" s="187"/>
      <c r="CE961" s="187"/>
      <c r="CF961" s="187"/>
      <c r="CG961" s="187"/>
      <c r="CH961" s="187"/>
      <c r="CI961" s="187"/>
      <c r="CJ961" s="187"/>
      <c r="CK961" s="187"/>
      <c r="CL961" s="187"/>
      <c r="CM961" s="187"/>
      <c r="CN961" s="187"/>
      <c r="CO961" s="187"/>
      <c r="CP961" s="187"/>
      <c r="CQ961" s="187"/>
      <c r="CR961" s="187"/>
      <c r="CS961" s="187"/>
      <c r="CT961" s="187"/>
      <c r="CU961" s="187"/>
      <c r="CV961" s="187"/>
      <c r="CW961" s="187"/>
      <c r="CX961" s="187"/>
      <c r="CY961" s="187"/>
      <c r="CZ961" s="187"/>
      <c r="DA961" s="187"/>
      <c r="DB961" s="187"/>
      <c r="DC961" s="187"/>
      <c r="DD961" s="187"/>
      <c r="DE961" s="187"/>
      <c r="DF961" s="187"/>
      <c r="DG961" s="187"/>
      <c r="DH961" s="187"/>
      <c r="DI961" s="187"/>
      <c r="DJ961" s="187"/>
      <c r="DK961" s="187"/>
      <c r="DL961" s="187"/>
      <c r="DM961" s="187"/>
      <c r="DN961" s="187"/>
      <c r="DO961" s="187"/>
      <c r="DP961" s="187"/>
      <c r="DQ961" s="187"/>
      <c r="DR961" s="187"/>
      <c r="DS961" s="187"/>
      <c r="DT961" s="187"/>
      <c r="DU961" s="187"/>
      <c r="DV961" s="187"/>
      <c r="DW961" s="187"/>
      <c r="DX961" s="187"/>
      <c r="DY961" s="187"/>
      <c r="DZ961" s="187"/>
      <c r="EA961" s="187"/>
      <c r="EB961" s="187"/>
      <c r="EC961" s="187"/>
      <c r="ED961" s="187"/>
      <c r="EE961" s="187"/>
      <c r="EF961" s="187"/>
      <c r="EG961" s="187"/>
      <c r="EH961" s="187"/>
      <c r="EI961" s="187"/>
      <c r="EJ961" s="187"/>
      <c r="EK961" s="187"/>
      <c r="EL961" s="187"/>
      <c r="EM961" s="187"/>
      <c r="EN961" s="187"/>
      <c r="EO961" s="187"/>
      <c r="EP961" s="187"/>
      <c r="EQ961" s="187"/>
      <c r="ER961" s="187"/>
      <c r="ES961" s="187"/>
      <c r="ET961" s="187"/>
      <c r="EU961" s="187"/>
      <c r="EV961" s="187"/>
      <c r="EW961" s="187"/>
      <c r="EX961" s="187"/>
      <c r="EY961" s="187"/>
      <c r="EZ961" s="187"/>
      <c r="FA961" s="187"/>
      <c r="FB961" s="187"/>
      <c r="FC961" s="187"/>
      <c r="FD961" s="187"/>
      <c r="FE961" s="187"/>
      <c r="FF961" s="187"/>
      <c r="FG961" s="187"/>
      <c r="FH961" s="187"/>
      <c r="FI961" s="187"/>
      <c r="FJ961" s="187"/>
      <c r="FK961" s="187"/>
      <c r="FL961" s="187"/>
      <c r="FM961" s="187"/>
      <c r="FN961" s="187"/>
      <c r="FO961" s="187"/>
      <c r="FP961" s="187"/>
      <c r="FQ961" s="187"/>
      <c r="FR961" s="187"/>
      <c r="FS961" s="187"/>
      <c r="FT961" s="187"/>
      <c r="FU961" s="187"/>
      <c r="FV961" s="187"/>
      <c r="FW961" s="187"/>
      <c r="FX961" s="187"/>
      <c r="FY961" s="187"/>
      <c r="FZ961" s="187"/>
      <c r="GA961" s="187"/>
      <c r="GB961" s="187"/>
      <c r="GC961" s="187"/>
      <c r="GD961" s="187"/>
      <c r="GE961" s="187"/>
      <c r="GF961" s="187"/>
      <c r="GG961" s="187"/>
      <c r="GH961" s="187"/>
      <c r="GI961" s="187"/>
      <c r="GJ961" s="187"/>
      <c r="GK961" s="187"/>
      <c r="GL961" s="187"/>
      <c r="GM961" s="187"/>
      <c r="GN961" s="187"/>
      <c r="GO961" s="187"/>
      <c r="GP961" s="187"/>
      <c r="GQ961" s="187"/>
      <c r="GR961" s="187"/>
      <c r="GS961" s="187"/>
      <c r="GT961" s="187"/>
      <c r="GU961" s="187"/>
      <c r="GV961" s="187"/>
      <c r="GW961" s="187"/>
      <c r="GX961" s="187"/>
      <c r="GY961" s="187"/>
      <c r="GZ961" s="187"/>
      <c r="HA961" s="187"/>
      <c r="HB961" s="187"/>
      <c r="HC961" s="187"/>
      <c r="HD961" s="187"/>
      <c r="HE961" s="187"/>
      <c r="HF961" s="187"/>
      <c r="HG961" s="187"/>
      <c r="HH961" s="187"/>
      <c r="HI961" s="187"/>
      <c r="HJ961" s="187"/>
      <c r="HK961" s="187"/>
      <c r="HL961" s="187"/>
      <c r="HM961" s="187"/>
      <c r="HN961" s="187"/>
      <c r="HO961" s="187"/>
      <c r="HP961" s="187"/>
      <c r="HQ961" s="187"/>
      <c r="HR961" s="187"/>
      <c r="HS961" s="187"/>
      <c r="HT961" s="187"/>
      <c r="HU961" s="187"/>
      <c r="HV961" s="187"/>
      <c r="HW961" s="187"/>
      <c r="HX961" s="187"/>
      <c r="HY961" s="187"/>
      <c r="HZ961" s="187"/>
      <c r="IA961" s="187"/>
      <c r="IB961" s="187"/>
    </row>
    <row r="962" spans="1:236" ht="13.15" customHeight="1">
      <c r="A962" s="412"/>
      <c r="C962" s="446"/>
      <c r="D962" s="193"/>
      <c r="E962" s="187"/>
      <c r="F962" s="187"/>
      <c r="G962" s="187"/>
      <c r="H962" s="187"/>
      <c r="I962" s="187"/>
      <c r="J962" s="187"/>
      <c r="K962" s="187"/>
      <c r="L962" s="187"/>
      <c r="M962" s="447"/>
      <c r="AA962" s="187"/>
      <c r="AB962" s="187"/>
      <c r="AC962" s="187"/>
      <c r="AD962" s="187"/>
      <c r="AE962" s="187"/>
      <c r="AF962" s="187"/>
      <c r="AG962" s="187"/>
      <c r="AH962" s="187"/>
      <c r="AI962" s="187"/>
      <c r="AJ962" s="187"/>
      <c r="AK962" s="187"/>
      <c r="AL962" s="187"/>
      <c r="AM962" s="187"/>
      <c r="AN962" s="187"/>
      <c r="AO962" s="187"/>
      <c r="AP962" s="187"/>
      <c r="AQ962" s="187"/>
      <c r="AR962" s="187"/>
      <c r="AS962" s="187"/>
      <c r="AT962" s="187"/>
      <c r="AU962" s="187"/>
      <c r="AV962" s="187"/>
      <c r="AW962" s="187"/>
      <c r="AX962" s="187"/>
      <c r="AY962" s="187"/>
      <c r="AZ962" s="187"/>
      <c r="BA962" s="187"/>
      <c r="BB962" s="187"/>
      <c r="BC962" s="187"/>
      <c r="BD962" s="187"/>
      <c r="BE962" s="187"/>
      <c r="BF962" s="187"/>
      <c r="BG962" s="187"/>
      <c r="BH962" s="187"/>
      <c r="BI962" s="187"/>
      <c r="BJ962" s="187"/>
      <c r="BK962" s="187"/>
      <c r="BL962" s="187"/>
      <c r="BM962" s="187"/>
      <c r="BN962" s="187"/>
      <c r="BO962" s="187"/>
      <c r="BP962" s="187"/>
      <c r="BQ962" s="187"/>
      <c r="BR962" s="187"/>
      <c r="BS962" s="187"/>
      <c r="BT962" s="187"/>
      <c r="BU962" s="187"/>
      <c r="BV962" s="187"/>
      <c r="BW962" s="187"/>
      <c r="BX962" s="187"/>
      <c r="BY962" s="187"/>
      <c r="BZ962" s="187"/>
      <c r="CA962" s="187"/>
      <c r="CB962" s="187"/>
      <c r="CC962" s="187"/>
      <c r="CD962" s="187"/>
      <c r="CE962" s="187"/>
      <c r="CF962" s="187"/>
      <c r="CG962" s="187"/>
      <c r="CH962" s="187"/>
      <c r="CI962" s="187"/>
      <c r="CJ962" s="187"/>
      <c r="CK962" s="187"/>
      <c r="CL962" s="187"/>
      <c r="CM962" s="187"/>
      <c r="CN962" s="187"/>
      <c r="CO962" s="187"/>
      <c r="CP962" s="187"/>
      <c r="CQ962" s="187"/>
      <c r="CR962" s="187"/>
      <c r="CS962" s="187"/>
      <c r="CT962" s="187"/>
      <c r="CU962" s="187"/>
      <c r="CV962" s="187"/>
      <c r="CW962" s="187"/>
      <c r="CX962" s="187"/>
      <c r="CY962" s="187"/>
      <c r="CZ962" s="187"/>
      <c r="DA962" s="187"/>
      <c r="DB962" s="187"/>
      <c r="DC962" s="187"/>
      <c r="DD962" s="187"/>
      <c r="DE962" s="187"/>
      <c r="DF962" s="187"/>
      <c r="DG962" s="187"/>
      <c r="DH962" s="187"/>
      <c r="DI962" s="187"/>
      <c r="DJ962" s="187"/>
      <c r="DK962" s="187"/>
      <c r="DL962" s="187"/>
      <c r="DM962" s="187"/>
      <c r="DN962" s="187"/>
      <c r="DO962" s="187"/>
      <c r="DP962" s="187"/>
      <c r="DQ962" s="187"/>
      <c r="DR962" s="187"/>
      <c r="DS962" s="187"/>
      <c r="DT962" s="187"/>
      <c r="DU962" s="187"/>
      <c r="DV962" s="187"/>
      <c r="DW962" s="187"/>
      <c r="DX962" s="187"/>
      <c r="DY962" s="187"/>
      <c r="DZ962" s="187"/>
      <c r="EA962" s="187"/>
      <c r="EB962" s="187"/>
      <c r="EC962" s="187"/>
      <c r="ED962" s="187"/>
      <c r="EE962" s="187"/>
      <c r="EF962" s="187"/>
      <c r="EG962" s="187"/>
      <c r="EH962" s="187"/>
      <c r="EI962" s="187"/>
      <c r="EJ962" s="187"/>
      <c r="EK962" s="187"/>
      <c r="EL962" s="187"/>
      <c r="EM962" s="187"/>
      <c r="EN962" s="187"/>
      <c r="EO962" s="187"/>
      <c r="EP962" s="187"/>
      <c r="EQ962" s="187"/>
      <c r="ER962" s="187"/>
      <c r="ES962" s="187"/>
      <c r="ET962" s="187"/>
      <c r="EU962" s="187"/>
      <c r="EV962" s="187"/>
      <c r="EW962" s="187"/>
      <c r="EX962" s="187"/>
      <c r="EY962" s="187"/>
      <c r="EZ962" s="187"/>
      <c r="FA962" s="187"/>
      <c r="FB962" s="187"/>
      <c r="FC962" s="187"/>
      <c r="FD962" s="187"/>
      <c r="FE962" s="187"/>
      <c r="FF962" s="187"/>
      <c r="FG962" s="187"/>
      <c r="FH962" s="187"/>
      <c r="FI962" s="187"/>
      <c r="FJ962" s="187"/>
      <c r="FK962" s="187"/>
      <c r="FL962" s="187"/>
      <c r="FM962" s="187"/>
      <c r="FN962" s="187"/>
      <c r="FO962" s="187"/>
      <c r="FP962" s="187"/>
      <c r="FQ962" s="187"/>
      <c r="FR962" s="187"/>
      <c r="FS962" s="187"/>
      <c r="FT962" s="187"/>
      <c r="FU962" s="187"/>
      <c r="FV962" s="187"/>
      <c r="FW962" s="187"/>
      <c r="FX962" s="187"/>
      <c r="FY962" s="187"/>
      <c r="FZ962" s="187"/>
      <c r="GA962" s="187"/>
      <c r="GB962" s="187"/>
      <c r="GC962" s="187"/>
      <c r="GD962" s="187"/>
      <c r="GE962" s="187"/>
      <c r="GF962" s="187"/>
      <c r="GG962" s="187"/>
      <c r="GH962" s="187"/>
      <c r="GI962" s="187"/>
      <c r="GJ962" s="187"/>
      <c r="GK962" s="187"/>
      <c r="GL962" s="187"/>
      <c r="GM962" s="187"/>
      <c r="GN962" s="187"/>
      <c r="GO962" s="187"/>
      <c r="GP962" s="187"/>
      <c r="GQ962" s="187"/>
      <c r="GR962" s="187"/>
      <c r="GS962" s="187"/>
      <c r="GT962" s="187"/>
      <c r="GU962" s="187"/>
      <c r="GV962" s="187"/>
      <c r="GW962" s="187"/>
      <c r="GX962" s="187"/>
      <c r="GY962" s="187"/>
      <c r="GZ962" s="187"/>
      <c r="HA962" s="187"/>
      <c r="HB962" s="187"/>
      <c r="HC962" s="187"/>
      <c r="HD962" s="187"/>
      <c r="HE962" s="187"/>
      <c r="HF962" s="187"/>
      <c r="HG962" s="187"/>
      <c r="HH962" s="187"/>
      <c r="HI962" s="187"/>
      <c r="HJ962" s="187"/>
      <c r="HK962" s="187"/>
      <c r="HL962" s="187"/>
      <c r="HM962" s="187"/>
      <c r="HN962" s="187"/>
      <c r="HO962" s="187"/>
      <c r="HP962" s="187"/>
      <c r="HQ962" s="187"/>
      <c r="HR962" s="187"/>
      <c r="HS962" s="187"/>
      <c r="HT962" s="187"/>
      <c r="HU962" s="187"/>
      <c r="HV962" s="187"/>
      <c r="HW962" s="187"/>
      <c r="HX962" s="187"/>
      <c r="HY962" s="187"/>
      <c r="HZ962" s="187"/>
      <c r="IA962" s="187"/>
      <c r="IB962" s="187"/>
    </row>
    <row r="963" spans="1:236" ht="13.15" customHeight="1">
      <c r="A963" s="412"/>
      <c r="C963" s="446"/>
      <c r="D963" s="193"/>
      <c r="E963" s="187"/>
      <c r="F963" s="187"/>
      <c r="G963" s="187"/>
      <c r="H963" s="187"/>
      <c r="I963" s="187"/>
      <c r="J963" s="187"/>
      <c r="K963" s="187"/>
      <c r="L963" s="187"/>
      <c r="M963" s="447"/>
      <c r="AA963" s="187"/>
      <c r="AB963" s="187"/>
      <c r="AC963" s="187"/>
      <c r="AD963" s="187"/>
      <c r="AE963" s="187"/>
      <c r="AF963" s="187"/>
      <c r="AG963" s="187"/>
      <c r="AH963" s="187"/>
      <c r="AI963" s="187"/>
      <c r="AJ963" s="187"/>
      <c r="AK963" s="187"/>
      <c r="AL963" s="187"/>
      <c r="AM963" s="187"/>
      <c r="AN963" s="187"/>
      <c r="AO963" s="187"/>
      <c r="AP963" s="187"/>
      <c r="AQ963" s="187"/>
      <c r="AR963" s="187"/>
      <c r="AS963" s="187"/>
      <c r="AT963" s="187"/>
      <c r="AU963" s="187"/>
      <c r="AV963" s="187"/>
      <c r="AW963" s="187"/>
      <c r="AX963" s="187"/>
      <c r="AY963" s="187"/>
      <c r="AZ963" s="187"/>
      <c r="BA963" s="187"/>
      <c r="BB963" s="187"/>
      <c r="BC963" s="187"/>
      <c r="BD963" s="187"/>
      <c r="BE963" s="187"/>
      <c r="BF963" s="187"/>
      <c r="BG963" s="187"/>
      <c r="BH963" s="187"/>
      <c r="BI963" s="187"/>
      <c r="BJ963" s="187"/>
      <c r="BK963" s="187"/>
      <c r="BL963" s="187"/>
      <c r="BM963" s="187"/>
      <c r="BN963" s="187"/>
      <c r="BO963" s="187"/>
      <c r="BP963" s="187"/>
      <c r="BQ963" s="187"/>
      <c r="BR963" s="187"/>
      <c r="BS963" s="187"/>
      <c r="BT963" s="187"/>
      <c r="BU963" s="187"/>
      <c r="BV963" s="187"/>
      <c r="BW963" s="187"/>
      <c r="BX963" s="187"/>
      <c r="BY963" s="187"/>
      <c r="BZ963" s="187"/>
      <c r="CA963" s="187"/>
      <c r="CB963" s="187"/>
      <c r="CC963" s="187"/>
      <c r="CD963" s="187"/>
      <c r="CE963" s="187"/>
      <c r="CF963" s="187"/>
      <c r="CG963" s="187"/>
      <c r="CH963" s="187"/>
      <c r="CI963" s="187"/>
      <c r="CJ963" s="187"/>
      <c r="CK963" s="187"/>
      <c r="CL963" s="187"/>
      <c r="CM963" s="187"/>
      <c r="CN963" s="187"/>
      <c r="CO963" s="187"/>
      <c r="CP963" s="187"/>
      <c r="CQ963" s="187"/>
      <c r="CR963" s="187"/>
      <c r="CS963" s="187"/>
      <c r="CT963" s="187"/>
      <c r="CU963" s="187"/>
      <c r="CV963" s="187"/>
      <c r="CW963" s="187"/>
      <c r="CX963" s="187"/>
      <c r="CY963" s="187"/>
      <c r="CZ963" s="187"/>
      <c r="DA963" s="187"/>
      <c r="DB963" s="187"/>
      <c r="DC963" s="187"/>
      <c r="DD963" s="187"/>
      <c r="DE963" s="187"/>
      <c r="DF963" s="187"/>
      <c r="DG963" s="187"/>
      <c r="DH963" s="187"/>
      <c r="DI963" s="187"/>
      <c r="DJ963" s="187"/>
      <c r="DK963" s="187"/>
      <c r="DL963" s="187"/>
      <c r="DM963" s="187"/>
      <c r="DN963" s="187"/>
      <c r="DO963" s="187"/>
      <c r="DP963" s="187"/>
      <c r="DQ963" s="187"/>
      <c r="DR963" s="187"/>
      <c r="DS963" s="187"/>
      <c r="DT963" s="187"/>
      <c r="DU963" s="187"/>
      <c r="DV963" s="187"/>
      <c r="DW963" s="187"/>
      <c r="DX963" s="187"/>
      <c r="DY963" s="187"/>
      <c r="DZ963" s="187"/>
      <c r="EA963" s="187"/>
      <c r="EB963" s="187"/>
      <c r="EC963" s="187"/>
      <c r="ED963" s="187"/>
      <c r="EE963" s="187"/>
      <c r="EF963" s="187"/>
      <c r="EG963" s="187"/>
      <c r="EH963" s="187"/>
      <c r="EI963" s="187"/>
      <c r="EJ963" s="187"/>
      <c r="EK963" s="187"/>
      <c r="EL963" s="187"/>
      <c r="EM963" s="187"/>
      <c r="EN963" s="187"/>
      <c r="EO963" s="187"/>
      <c r="EP963" s="187"/>
      <c r="EQ963" s="187"/>
      <c r="ER963" s="187"/>
      <c r="ES963" s="187"/>
      <c r="ET963" s="187"/>
      <c r="EU963" s="187"/>
      <c r="EV963" s="187"/>
      <c r="EW963" s="187"/>
      <c r="EX963" s="187"/>
      <c r="EY963" s="187"/>
      <c r="EZ963" s="187"/>
      <c r="FA963" s="187"/>
      <c r="FB963" s="187"/>
      <c r="FC963" s="187"/>
      <c r="FD963" s="187"/>
      <c r="FE963" s="187"/>
      <c r="FF963" s="187"/>
      <c r="FG963" s="187"/>
      <c r="FH963" s="187"/>
      <c r="FI963" s="187"/>
      <c r="FJ963" s="187"/>
      <c r="FK963" s="187"/>
      <c r="FL963" s="187"/>
      <c r="FM963" s="187"/>
      <c r="FN963" s="187"/>
      <c r="FO963" s="187"/>
      <c r="FP963" s="187"/>
      <c r="FQ963" s="187"/>
      <c r="FR963" s="187"/>
      <c r="FS963" s="187"/>
      <c r="FT963" s="187"/>
      <c r="FU963" s="187"/>
      <c r="FV963" s="187"/>
      <c r="FW963" s="187"/>
      <c r="FX963" s="187"/>
      <c r="FY963" s="187"/>
      <c r="FZ963" s="187"/>
      <c r="GA963" s="187"/>
      <c r="GB963" s="187"/>
      <c r="GC963" s="187"/>
      <c r="GD963" s="187"/>
      <c r="GE963" s="187"/>
      <c r="GF963" s="187"/>
      <c r="GG963" s="187"/>
      <c r="GH963" s="187"/>
      <c r="GI963" s="187"/>
      <c r="GJ963" s="187"/>
      <c r="GK963" s="187"/>
      <c r="GL963" s="187"/>
      <c r="GM963" s="187"/>
      <c r="GN963" s="187"/>
      <c r="GO963" s="187"/>
      <c r="GP963" s="187"/>
      <c r="GQ963" s="187"/>
      <c r="GR963" s="187"/>
      <c r="GS963" s="187"/>
      <c r="GT963" s="187"/>
      <c r="GU963" s="187"/>
      <c r="GV963" s="187"/>
      <c r="GW963" s="187"/>
      <c r="GX963" s="187"/>
      <c r="GY963" s="187"/>
      <c r="GZ963" s="187"/>
      <c r="HA963" s="187"/>
      <c r="HB963" s="187"/>
      <c r="HC963" s="187"/>
      <c r="HD963" s="187"/>
      <c r="HE963" s="187"/>
      <c r="HF963" s="187"/>
      <c r="HG963" s="187"/>
      <c r="HH963" s="187"/>
      <c r="HI963" s="187"/>
      <c r="HJ963" s="187"/>
      <c r="HK963" s="187"/>
      <c r="HL963" s="187"/>
      <c r="HM963" s="187"/>
      <c r="HN963" s="187"/>
      <c r="HO963" s="187"/>
      <c r="HP963" s="187"/>
      <c r="HQ963" s="187"/>
      <c r="HR963" s="187"/>
      <c r="HS963" s="187"/>
      <c r="HT963" s="187"/>
      <c r="HU963" s="187"/>
      <c r="HV963" s="187"/>
      <c r="HW963" s="187"/>
      <c r="HX963" s="187"/>
      <c r="HY963" s="187"/>
      <c r="HZ963" s="187"/>
      <c r="IA963" s="187"/>
      <c r="IB963" s="187"/>
    </row>
    <row r="964" spans="1:236" ht="13.15" customHeight="1">
      <c r="A964" s="412"/>
      <c r="C964" s="446"/>
      <c r="D964" s="193"/>
      <c r="E964" s="187"/>
      <c r="F964" s="187"/>
      <c r="G964" s="187"/>
      <c r="H964" s="187"/>
      <c r="I964" s="187"/>
      <c r="J964" s="187"/>
      <c r="K964" s="187"/>
      <c r="L964" s="187"/>
      <c r="M964" s="447"/>
      <c r="AA964" s="187"/>
      <c r="AB964" s="187"/>
      <c r="AC964" s="187"/>
      <c r="AD964" s="187"/>
      <c r="AE964" s="187"/>
      <c r="AF964" s="187"/>
      <c r="AG964" s="187"/>
      <c r="AH964" s="187"/>
      <c r="AI964" s="187"/>
      <c r="AJ964" s="187"/>
      <c r="AK964" s="187"/>
      <c r="AL964" s="187"/>
      <c r="AM964" s="187"/>
      <c r="AN964" s="187"/>
      <c r="AO964" s="187"/>
      <c r="AP964" s="187"/>
      <c r="AQ964" s="187"/>
      <c r="AR964" s="187"/>
      <c r="AS964" s="187"/>
      <c r="AT964" s="187"/>
      <c r="AU964" s="187"/>
      <c r="AV964" s="187"/>
      <c r="AW964" s="187"/>
      <c r="AX964" s="187"/>
      <c r="AY964" s="187"/>
      <c r="AZ964" s="187"/>
      <c r="BA964" s="187"/>
      <c r="BB964" s="187"/>
      <c r="BC964" s="187"/>
      <c r="BD964" s="187"/>
      <c r="BE964" s="187"/>
      <c r="BF964" s="187"/>
      <c r="BG964" s="187"/>
      <c r="BH964" s="187"/>
      <c r="BI964" s="187"/>
      <c r="BJ964" s="187"/>
      <c r="BK964" s="187"/>
      <c r="BL964" s="187"/>
      <c r="BM964" s="187"/>
      <c r="BN964" s="187"/>
      <c r="BO964" s="187"/>
      <c r="BP964" s="187"/>
      <c r="BQ964" s="187"/>
      <c r="BR964" s="187"/>
      <c r="BS964" s="187"/>
      <c r="BT964" s="187"/>
      <c r="BU964" s="187"/>
      <c r="BV964" s="187"/>
      <c r="BW964" s="187"/>
      <c r="BX964" s="187"/>
      <c r="BY964" s="187"/>
      <c r="BZ964" s="187"/>
      <c r="CA964" s="187"/>
      <c r="CB964" s="187"/>
      <c r="CC964" s="187"/>
      <c r="CD964" s="187"/>
      <c r="CE964" s="187"/>
      <c r="CF964" s="187"/>
      <c r="CG964" s="187"/>
      <c r="CH964" s="187"/>
      <c r="CI964" s="187"/>
      <c r="CJ964" s="187"/>
      <c r="CK964" s="187"/>
      <c r="CL964" s="187"/>
      <c r="CM964" s="187"/>
      <c r="CN964" s="187"/>
      <c r="CO964" s="187"/>
      <c r="CP964" s="187"/>
      <c r="CQ964" s="187"/>
      <c r="CR964" s="187"/>
      <c r="CS964" s="187"/>
      <c r="CT964" s="187"/>
      <c r="CU964" s="187"/>
      <c r="CV964" s="187"/>
      <c r="CW964" s="187"/>
      <c r="CX964" s="187"/>
      <c r="CY964" s="187"/>
      <c r="CZ964" s="187"/>
      <c r="DA964" s="187"/>
      <c r="DB964" s="187"/>
      <c r="DC964" s="187"/>
      <c r="DD964" s="187"/>
      <c r="DE964" s="187"/>
      <c r="DF964" s="187"/>
      <c r="DG964" s="187"/>
      <c r="DH964" s="187"/>
      <c r="DI964" s="187"/>
      <c r="DJ964" s="187"/>
      <c r="DK964" s="187"/>
      <c r="DL964" s="187"/>
      <c r="DM964" s="187"/>
      <c r="DN964" s="187"/>
      <c r="DO964" s="187"/>
      <c r="DP964" s="187"/>
      <c r="DQ964" s="187"/>
      <c r="DR964" s="187"/>
      <c r="DS964" s="187"/>
      <c r="DT964" s="187"/>
      <c r="DU964" s="187"/>
      <c r="DV964" s="187"/>
      <c r="DW964" s="187"/>
      <c r="DX964" s="187"/>
      <c r="DY964" s="187"/>
      <c r="DZ964" s="187"/>
      <c r="EA964" s="187"/>
      <c r="EB964" s="187"/>
      <c r="EC964" s="187"/>
      <c r="ED964" s="187"/>
      <c r="EE964" s="187"/>
      <c r="EF964" s="187"/>
      <c r="EG964" s="187"/>
      <c r="EH964" s="187"/>
      <c r="EI964" s="187"/>
      <c r="EJ964" s="187"/>
      <c r="EK964" s="187"/>
      <c r="EL964" s="187"/>
      <c r="EM964" s="187"/>
      <c r="EN964" s="187"/>
      <c r="EO964" s="187"/>
      <c r="EP964" s="187"/>
      <c r="EQ964" s="187"/>
      <c r="ER964" s="187"/>
      <c r="ES964" s="187"/>
      <c r="ET964" s="187"/>
      <c r="EU964" s="187"/>
      <c r="EV964" s="187"/>
      <c r="EW964" s="187"/>
      <c r="EX964" s="187"/>
      <c r="EY964" s="187"/>
      <c r="EZ964" s="187"/>
      <c r="FA964" s="187"/>
      <c r="FB964" s="187"/>
      <c r="FC964" s="187"/>
      <c r="FD964" s="187"/>
      <c r="FE964" s="187"/>
      <c r="FF964" s="187"/>
      <c r="FG964" s="187"/>
      <c r="FH964" s="187"/>
      <c r="FI964" s="187"/>
      <c r="FJ964" s="187"/>
      <c r="FK964" s="187"/>
      <c r="FL964" s="187"/>
      <c r="FM964" s="187"/>
      <c r="FN964" s="187"/>
      <c r="FO964" s="187"/>
      <c r="FP964" s="187"/>
      <c r="FQ964" s="187"/>
      <c r="FR964" s="187"/>
      <c r="FS964" s="187"/>
      <c r="FT964" s="187"/>
      <c r="FU964" s="187"/>
      <c r="FV964" s="187"/>
      <c r="FW964" s="187"/>
      <c r="FX964" s="187"/>
      <c r="FY964" s="187"/>
      <c r="FZ964" s="187"/>
      <c r="GA964" s="187"/>
      <c r="GB964" s="187"/>
      <c r="GC964" s="187"/>
      <c r="GD964" s="187"/>
      <c r="GE964" s="187"/>
      <c r="GF964" s="187"/>
      <c r="GG964" s="187"/>
      <c r="GH964" s="187"/>
      <c r="GI964" s="187"/>
      <c r="GJ964" s="187"/>
      <c r="GK964" s="187"/>
      <c r="GL964" s="187"/>
      <c r="GM964" s="187"/>
      <c r="GN964" s="187"/>
      <c r="GO964" s="187"/>
      <c r="GP964" s="187"/>
      <c r="GQ964" s="187"/>
      <c r="GR964" s="187"/>
      <c r="GS964" s="187"/>
      <c r="GT964" s="187"/>
      <c r="GU964" s="187"/>
      <c r="GV964" s="187"/>
      <c r="GW964" s="187"/>
      <c r="GX964" s="187"/>
      <c r="GY964" s="187"/>
      <c r="GZ964" s="187"/>
      <c r="HA964" s="187"/>
      <c r="HB964" s="187"/>
      <c r="HC964" s="187"/>
      <c r="HD964" s="187"/>
      <c r="HE964" s="187"/>
      <c r="HF964" s="187"/>
      <c r="HG964" s="187"/>
      <c r="HH964" s="187"/>
      <c r="HI964" s="187"/>
      <c r="HJ964" s="187"/>
      <c r="HK964" s="187"/>
      <c r="HL964" s="187"/>
      <c r="HM964" s="187"/>
      <c r="HN964" s="187"/>
      <c r="HO964" s="187"/>
      <c r="HP964" s="187"/>
      <c r="HQ964" s="187"/>
      <c r="HR964" s="187"/>
      <c r="HS964" s="187"/>
      <c r="HT964" s="187"/>
      <c r="HU964" s="187"/>
      <c r="HV964" s="187"/>
      <c r="HW964" s="187"/>
      <c r="HX964" s="187"/>
      <c r="HY964" s="187"/>
      <c r="HZ964" s="187"/>
      <c r="IA964" s="187"/>
      <c r="IB964" s="187"/>
    </row>
    <row r="965" spans="1:236" ht="13.15" customHeight="1">
      <c r="A965" s="412"/>
      <c r="C965" s="446"/>
      <c r="D965" s="193"/>
      <c r="E965" s="187"/>
      <c r="F965" s="187"/>
      <c r="G965" s="187"/>
      <c r="H965" s="187"/>
      <c r="I965" s="187"/>
      <c r="J965" s="187"/>
      <c r="K965" s="187"/>
      <c r="L965" s="187"/>
      <c r="M965" s="447"/>
      <c r="AA965" s="187"/>
      <c r="AB965" s="187"/>
      <c r="AC965" s="187"/>
      <c r="AD965" s="187"/>
      <c r="AE965" s="187"/>
      <c r="AF965" s="187"/>
      <c r="AG965" s="187"/>
      <c r="AH965" s="187"/>
      <c r="AI965" s="187"/>
      <c r="AJ965" s="187"/>
      <c r="AK965" s="187"/>
      <c r="AL965" s="187"/>
      <c r="AM965" s="187"/>
      <c r="AN965" s="187"/>
      <c r="AO965" s="187"/>
      <c r="AP965" s="187"/>
      <c r="AQ965" s="187"/>
      <c r="AR965" s="187"/>
      <c r="AS965" s="187"/>
      <c r="AT965" s="187"/>
      <c r="AU965" s="187"/>
      <c r="AV965" s="187"/>
      <c r="AW965" s="187"/>
      <c r="AX965" s="187"/>
      <c r="AY965" s="187"/>
      <c r="AZ965" s="187"/>
      <c r="BA965" s="187"/>
      <c r="BB965" s="187"/>
      <c r="BC965" s="187"/>
      <c r="BD965" s="187"/>
      <c r="BE965" s="187"/>
      <c r="BF965" s="187"/>
      <c r="BG965" s="187"/>
      <c r="BH965" s="187"/>
      <c r="BI965" s="187"/>
      <c r="BJ965" s="187"/>
      <c r="BK965" s="187"/>
      <c r="BL965" s="187"/>
      <c r="BM965" s="187"/>
      <c r="BN965" s="187"/>
      <c r="BO965" s="187"/>
      <c r="BP965" s="187"/>
      <c r="BQ965" s="187"/>
      <c r="BR965" s="187"/>
      <c r="BS965" s="187"/>
      <c r="BT965" s="187"/>
      <c r="BU965" s="187"/>
      <c r="BV965" s="187"/>
      <c r="BW965" s="187"/>
      <c r="BX965" s="187"/>
      <c r="BY965" s="187"/>
      <c r="BZ965" s="187"/>
      <c r="CA965" s="187"/>
      <c r="CB965" s="187"/>
      <c r="CC965" s="187"/>
      <c r="CD965" s="187"/>
      <c r="CE965" s="187"/>
      <c r="CF965" s="187"/>
      <c r="CG965" s="187"/>
      <c r="CH965" s="187"/>
      <c r="CI965" s="187"/>
      <c r="CJ965" s="187"/>
      <c r="CK965" s="187"/>
      <c r="CL965" s="187"/>
      <c r="CM965" s="187"/>
      <c r="CN965" s="187"/>
      <c r="CO965" s="187"/>
      <c r="CP965" s="187"/>
      <c r="CQ965" s="187"/>
      <c r="CR965" s="187"/>
      <c r="CS965" s="187"/>
      <c r="CT965" s="187"/>
      <c r="CU965" s="187"/>
      <c r="CV965" s="187"/>
      <c r="CW965" s="187"/>
      <c r="CX965" s="187"/>
      <c r="CY965" s="187"/>
      <c r="CZ965" s="187"/>
      <c r="DA965" s="187"/>
      <c r="DB965" s="187"/>
      <c r="DC965" s="187"/>
      <c r="DD965" s="187"/>
      <c r="DE965" s="187"/>
      <c r="DF965" s="187"/>
      <c r="DG965" s="187"/>
      <c r="DH965" s="187"/>
      <c r="DI965" s="187"/>
      <c r="DJ965" s="187"/>
      <c r="DK965" s="187"/>
      <c r="DL965" s="187"/>
      <c r="DM965" s="187"/>
      <c r="DN965" s="187"/>
      <c r="DO965" s="187"/>
      <c r="DP965" s="187"/>
      <c r="DQ965" s="187"/>
      <c r="DR965" s="187"/>
      <c r="DS965" s="187"/>
      <c r="DT965" s="187"/>
      <c r="DU965" s="187"/>
      <c r="DV965" s="187"/>
      <c r="DW965" s="187"/>
      <c r="DX965" s="187"/>
      <c r="DY965" s="187"/>
      <c r="DZ965" s="187"/>
      <c r="EA965" s="187"/>
      <c r="EB965" s="187"/>
      <c r="EC965" s="187"/>
      <c r="ED965" s="187"/>
      <c r="EE965" s="187"/>
      <c r="EF965" s="187"/>
      <c r="EG965" s="187"/>
      <c r="EH965" s="187"/>
      <c r="EI965" s="187"/>
      <c r="EJ965" s="187"/>
      <c r="EK965" s="187"/>
      <c r="EL965" s="187"/>
      <c r="EM965" s="187"/>
      <c r="EN965" s="187"/>
      <c r="EO965" s="187"/>
      <c r="EP965" s="187"/>
      <c r="EQ965" s="187"/>
      <c r="ER965" s="187"/>
      <c r="ES965" s="187"/>
      <c r="ET965" s="187"/>
      <c r="EU965" s="187"/>
      <c r="EV965" s="187"/>
      <c r="EW965" s="187"/>
      <c r="EX965" s="187"/>
      <c r="EY965" s="187"/>
      <c r="EZ965" s="187"/>
      <c r="FA965" s="187"/>
      <c r="FB965" s="187"/>
      <c r="FC965" s="187"/>
      <c r="FD965" s="187"/>
      <c r="FE965" s="187"/>
      <c r="FF965" s="187"/>
      <c r="FG965" s="187"/>
      <c r="FH965" s="187"/>
      <c r="FI965" s="187"/>
      <c r="FJ965" s="187"/>
      <c r="FK965" s="187"/>
      <c r="FL965" s="187"/>
      <c r="FM965" s="187"/>
      <c r="FN965" s="187"/>
      <c r="FO965" s="187"/>
      <c r="FP965" s="187"/>
      <c r="FQ965" s="187"/>
      <c r="FR965" s="187"/>
      <c r="FS965" s="187"/>
      <c r="FT965" s="187"/>
      <c r="FU965" s="187"/>
      <c r="FV965" s="187"/>
      <c r="FW965" s="187"/>
      <c r="FX965" s="187"/>
      <c r="FY965" s="187"/>
      <c r="FZ965" s="187"/>
      <c r="GA965" s="187"/>
      <c r="GB965" s="187"/>
      <c r="GC965" s="187"/>
      <c r="GD965" s="187"/>
      <c r="GE965" s="187"/>
      <c r="GF965" s="187"/>
      <c r="GG965" s="187"/>
      <c r="GH965" s="187"/>
      <c r="GI965" s="187"/>
      <c r="GJ965" s="187"/>
      <c r="GK965" s="187"/>
      <c r="GL965" s="187"/>
      <c r="GM965" s="187"/>
      <c r="GN965" s="187"/>
      <c r="GO965" s="187"/>
      <c r="GP965" s="187"/>
      <c r="GQ965" s="187"/>
      <c r="GR965" s="187"/>
      <c r="GS965" s="187"/>
      <c r="GT965" s="187"/>
      <c r="GU965" s="187"/>
      <c r="GV965" s="187"/>
      <c r="GW965" s="187"/>
      <c r="GX965" s="187"/>
      <c r="GY965" s="187"/>
      <c r="GZ965" s="187"/>
      <c r="HA965" s="187"/>
      <c r="HB965" s="187"/>
      <c r="HC965" s="187"/>
      <c r="HD965" s="187"/>
      <c r="HE965" s="187"/>
      <c r="HF965" s="187"/>
      <c r="HG965" s="187"/>
      <c r="HH965" s="187"/>
      <c r="HI965" s="187"/>
      <c r="HJ965" s="187"/>
      <c r="HK965" s="187"/>
      <c r="HL965" s="187"/>
      <c r="HM965" s="187"/>
      <c r="HN965" s="187"/>
      <c r="HO965" s="187"/>
      <c r="HP965" s="187"/>
      <c r="HQ965" s="187"/>
      <c r="HR965" s="187"/>
      <c r="HS965" s="187"/>
      <c r="HT965" s="187"/>
      <c r="HU965" s="187"/>
      <c r="HV965" s="187"/>
      <c r="HW965" s="187"/>
      <c r="HX965" s="187"/>
      <c r="HY965" s="187"/>
      <c r="HZ965" s="187"/>
      <c r="IA965" s="187"/>
      <c r="IB965" s="187"/>
    </row>
    <row r="966" spans="1:236" ht="13.15" customHeight="1">
      <c r="A966" s="412"/>
      <c r="C966" s="446"/>
      <c r="D966" s="193"/>
      <c r="E966" s="187"/>
      <c r="F966" s="187"/>
      <c r="G966" s="187"/>
      <c r="H966" s="187"/>
      <c r="I966" s="187"/>
      <c r="J966" s="187"/>
      <c r="K966" s="187"/>
      <c r="L966" s="187"/>
      <c r="M966" s="447"/>
      <c r="AA966" s="187"/>
      <c r="AB966" s="187"/>
      <c r="AC966" s="187"/>
      <c r="AD966" s="187"/>
      <c r="AE966" s="187"/>
      <c r="AF966" s="187"/>
      <c r="AG966" s="187"/>
      <c r="AH966" s="187"/>
      <c r="AI966" s="187"/>
      <c r="AJ966" s="187"/>
      <c r="AK966" s="187"/>
      <c r="AL966" s="187"/>
      <c r="AM966" s="187"/>
      <c r="AN966" s="187"/>
      <c r="AO966" s="187"/>
      <c r="AP966" s="187"/>
      <c r="AQ966" s="187"/>
      <c r="AR966" s="187"/>
      <c r="AS966" s="187"/>
      <c r="AT966" s="187"/>
      <c r="AU966" s="187"/>
      <c r="AV966" s="187"/>
      <c r="AW966" s="187"/>
      <c r="AX966" s="187"/>
      <c r="AY966" s="187"/>
      <c r="AZ966" s="187"/>
      <c r="BA966" s="187"/>
      <c r="BB966" s="187"/>
      <c r="BC966" s="187"/>
      <c r="BD966" s="187"/>
      <c r="BE966" s="187"/>
      <c r="BF966" s="187"/>
      <c r="BG966" s="187"/>
      <c r="BH966" s="187"/>
      <c r="BI966" s="187"/>
      <c r="BJ966" s="187"/>
      <c r="BK966" s="187"/>
      <c r="BL966" s="187"/>
      <c r="BM966" s="187"/>
      <c r="BN966" s="187"/>
      <c r="BO966" s="187"/>
      <c r="BP966" s="187"/>
      <c r="BQ966" s="187"/>
      <c r="BR966" s="187"/>
      <c r="BS966" s="187"/>
      <c r="BT966" s="187"/>
      <c r="BU966" s="187"/>
      <c r="BV966" s="187"/>
      <c r="BW966" s="187"/>
      <c r="BX966" s="187"/>
      <c r="BY966" s="187"/>
      <c r="BZ966" s="187"/>
      <c r="CA966" s="187"/>
      <c r="CB966" s="187"/>
      <c r="CC966" s="187"/>
      <c r="CD966" s="187"/>
      <c r="CE966" s="187"/>
      <c r="CF966" s="187"/>
      <c r="CG966" s="187"/>
      <c r="CH966" s="187"/>
      <c r="CI966" s="187"/>
      <c r="CJ966" s="187"/>
      <c r="CK966" s="187"/>
      <c r="CL966" s="187"/>
      <c r="CM966" s="187"/>
      <c r="CN966" s="187"/>
      <c r="CO966" s="187"/>
      <c r="CP966" s="187"/>
      <c r="CQ966" s="187"/>
      <c r="CR966" s="187"/>
      <c r="CS966" s="187"/>
      <c r="CT966" s="187"/>
      <c r="CU966" s="187"/>
      <c r="CV966" s="187"/>
      <c r="CW966" s="187"/>
      <c r="CX966" s="187"/>
      <c r="CY966" s="187"/>
      <c r="CZ966" s="187"/>
      <c r="DA966" s="187"/>
      <c r="DB966" s="187"/>
      <c r="DC966" s="187"/>
      <c r="DD966" s="187"/>
      <c r="DE966" s="187"/>
      <c r="DF966" s="187"/>
      <c r="DG966" s="187"/>
      <c r="DH966" s="187"/>
      <c r="DI966" s="187"/>
      <c r="DJ966" s="187"/>
      <c r="DK966" s="187"/>
      <c r="DL966" s="187"/>
      <c r="DM966" s="187"/>
      <c r="DN966" s="187"/>
      <c r="DO966" s="187"/>
      <c r="DP966" s="187"/>
      <c r="DQ966" s="187"/>
      <c r="DR966" s="187"/>
      <c r="DS966" s="187"/>
      <c r="DT966" s="187"/>
      <c r="DU966" s="187"/>
      <c r="DV966" s="187"/>
      <c r="DW966" s="187"/>
      <c r="DX966" s="187"/>
      <c r="DY966" s="187"/>
      <c r="DZ966" s="187"/>
      <c r="EA966" s="187"/>
      <c r="EB966" s="187"/>
      <c r="EC966" s="187"/>
      <c r="ED966" s="187"/>
      <c r="EE966" s="187"/>
      <c r="EF966" s="187"/>
      <c r="EG966" s="187"/>
      <c r="EH966" s="187"/>
      <c r="EI966" s="187"/>
      <c r="EJ966" s="187"/>
      <c r="EK966" s="187"/>
      <c r="EL966" s="187"/>
      <c r="EM966" s="187"/>
      <c r="EN966" s="187"/>
      <c r="EO966" s="187"/>
      <c r="EP966" s="187"/>
      <c r="EQ966" s="187"/>
      <c r="ER966" s="187"/>
      <c r="ES966" s="187"/>
      <c r="ET966" s="187"/>
      <c r="EU966" s="187"/>
      <c r="EV966" s="187"/>
      <c r="EW966" s="187"/>
      <c r="EX966" s="187"/>
      <c r="EY966" s="187"/>
      <c r="EZ966" s="187"/>
      <c r="FA966" s="187"/>
      <c r="FB966" s="187"/>
      <c r="FC966" s="187"/>
      <c r="FD966" s="187"/>
      <c r="FE966" s="187"/>
      <c r="FF966" s="187"/>
      <c r="FG966" s="187"/>
      <c r="FH966" s="187"/>
      <c r="FI966" s="187"/>
      <c r="FJ966" s="187"/>
      <c r="FK966" s="187"/>
      <c r="FL966" s="187"/>
      <c r="FM966" s="187"/>
      <c r="FN966" s="187"/>
      <c r="FO966" s="187"/>
      <c r="FP966" s="187"/>
      <c r="FQ966" s="187"/>
      <c r="FR966" s="187"/>
      <c r="FS966" s="187"/>
      <c r="FT966" s="187"/>
      <c r="FU966" s="187"/>
      <c r="FV966" s="187"/>
      <c r="FW966" s="187"/>
      <c r="FX966" s="187"/>
      <c r="FY966" s="187"/>
      <c r="FZ966" s="187"/>
      <c r="GA966" s="187"/>
      <c r="GB966" s="187"/>
      <c r="GC966" s="187"/>
      <c r="GD966" s="187"/>
      <c r="GE966" s="187"/>
      <c r="GF966" s="187"/>
      <c r="GG966" s="187"/>
      <c r="GH966" s="187"/>
      <c r="GI966" s="187"/>
      <c r="GJ966" s="187"/>
      <c r="GK966" s="187"/>
      <c r="GL966" s="187"/>
      <c r="GM966" s="187"/>
      <c r="GN966" s="187"/>
      <c r="GO966" s="187"/>
      <c r="GP966" s="187"/>
      <c r="GQ966" s="187"/>
      <c r="GR966" s="187"/>
      <c r="GS966" s="187"/>
      <c r="GT966" s="187"/>
      <c r="GU966" s="187"/>
      <c r="GV966" s="187"/>
      <c r="GW966" s="187"/>
      <c r="GX966" s="187"/>
      <c r="GY966" s="187"/>
      <c r="GZ966" s="187"/>
      <c r="HA966" s="187"/>
      <c r="HB966" s="187"/>
      <c r="HC966" s="187"/>
      <c r="HD966" s="187"/>
      <c r="HE966" s="187"/>
      <c r="HF966" s="187"/>
      <c r="HG966" s="187"/>
      <c r="HH966" s="187"/>
      <c r="HI966" s="187"/>
      <c r="HJ966" s="187"/>
      <c r="HK966" s="187"/>
      <c r="HL966" s="187"/>
      <c r="HM966" s="187"/>
      <c r="HN966" s="187"/>
      <c r="HO966" s="187"/>
      <c r="HP966" s="187"/>
      <c r="HQ966" s="187"/>
      <c r="HR966" s="187"/>
      <c r="HS966" s="187"/>
      <c r="HT966" s="187"/>
      <c r="HU966" s="187"/>
      <c r="HV966" s="187"/>
      <c r="HW966" s="187"/>
      <c r="HX966" s="187"/>
      <c r="HY966" s="187"/>
      <c r="HZ966" s="187"/>
      <c r="IA966" s="187"/>
      <c r="IB966" s="187"/>
    </row>
    <row r="967" spans="1:236" ht="13.15" customHeight="1">
      <c r="A967" s="412"/>
      <c r="C967" s="446"/>
      <c r="D967" s="193"/>
      <c r="E967" s="187"/>
      <c r="F967" s="187"/>
      <c r="G967" s="187"/>
      <c r="H967" s="187"/>
      <c r="I967" s="187"/>
      <c r="J967" s="187"/>
      <c r="K967" s="187"/>
      <c r="L967" s="187"/>
      <c r="M967" s="447"/>
      <c r="AA967" s="187"/>
      <c r="AB967" s="187"/>
      <c r="AC967" s="187"/>
      <c r="AD967" s="187"/>
      <c r="AE967" s="187"/>
      <c r="AF967" s="187"/>
      <c r="AG967" s="187"/>
      <c r="AH967" s="187"/>
      <c r="AI967" s="187"/>
      <c r="AJ967" s="187"/>
      <c r="AK967" s="187"/>
      <c r="AL967" s="187"/>
      <c r="AM967" s="187"/>
      <c r="AN967" s="187"/>
      <c r="AO967" s="187"/>
      <c r="AP967" s="187"/>
      <c r="AQ967" s="187"/>
      <c r="AR967" s="187"/>
      <c r="AS967" s="187"/>
      <c r="AT967" s="187"/>
      <c r="AU967" s="187"/>
      <c r="AV967" s="187"/>
      <c r="AW967" s="187"/>
      <c r="AX967" s="187"/>
      <c r="AY967" s="187"/>
      <c r="AZ967" s="187"/>
      <c r="BA967" s="187"/>
      <c r="BB967" s="187"/>
      <c r="BC967" s="187"/>
      <c r="BD967" s="187"/>
      <c r="BE967" s="187"/>
      <c r="BF967" s="187"/>
      <c r="BG967" s="187"/>
      <c r="BH967" s="187"/>
      <c r="BI967" s="187"/>
      <c r="BJ967" s="187"/>
      <c r="BK967" s="187"/>
      <c r="BL967" s="187"/>
      <c r="BM967" s="187"/>
      <c r="BN967" s="187"/>
      <c r="BO967" s="187"/>
      <c r="BP967" s="187"/>
      <c r="BQ967" s="187"/>
      <c r="BR967" s="187"/>
      <c r="BS967" s="187"/>
      <c r="BT967" s="187"/>
      <c r="BU967" s="187"/>
      <c r="BV967" s="187"/>
      <c r="BW967" s="187"/>
      <c r="BX967" s="187"/>
      <c r="BY967" s="187"/>
      <c r="BZ967" s="187"/>
      <c r="CA967" s="187"/>
      <c r="CB967" s="187"/>
      <c r="CC967" s="187"/>
      <c r="CD967" s="187"/>
      <c r="CE967" s="187"/>
      <c r="CF967" s="187"/>
      <c r="CG967" s="187"/>
      <c r="CH967" s="187"/>
      <c r="CI967" s="187"/>
      <c r="CJ967" s="187"/>
      <c r="CK967" s="187"/>
      <c r="CL967" s="187"/>
      <c r="CM967" s="187"/>
      <c r="CN967" s="187"/>
      <c r="CO967" s="187"/>
      <c r="CP967" s="187"/>
      <c r="CQ967" s="187"/>
      <c r="CR967" s="187"/>
      <c r="CS967" s="187"/>
      <c r="CT967" s="187"/>
      <c r="CU967" s="187"/>
      <c r="CV967" s="187"/>
      <c r="CW967" s="187"/>
      <c r="CX967" s="187"/>
      <c r="CY967" s="187"/>
      <c r="CZ967" s="187"/>
      <c r="DA967" s="187"/>
      <c r="DB967" s="187"/>
      <c r="DC967" s="187"/>
      <c r="DD967" s="187"/>
      <c r="DE967" s="187"/>
      <c r="DF967" s="187"/>
      <c r="DG967" s="187"/>
      <c r="DH967" s="187"/>
      <c r="DI967" s="187"/>
      <c r="DJ967" s="187"/>
      <c r="DK967" s="187"/>
      <c r="DL967" s="187"/>
      <c r="DM967" s="187"/>
      <c r="DN967" s="187"/>
      <c r="DO967" s="187"/>
      <c r="DP967" s="187"/>
      <c r="DQ967" s="187"/>
      <c r="DR967" s="187"/>
      <c r="DS967" s="187"/>
      <c r="DT967" s="187"/>
      <c r="DU967" s="187"/>
      <c r="DV967" s="187"/>
      <c r="DW967" s="187"/>
      <c r="DX967" s="187"/>
      <c r="DY967" s="187"/>
      <c r="DZ967" s="187"/>
      <c r="EA967" s="187"/>
      <c r="EB967" s="187"/>
      <c r="EC967" s="187"/>
      <c r="ED967" s="187"/>
      <c r="EE967" s="187"/>
      <c r="EF967" s="187"/>
      <c r="EG967" s="187"/>
      <c r="EH967" s="187"/>
      <c r="EI967" s="187"/>
      <c r="EJ967" s="187"/>
      <c r="EK967" s="187"/>
      <c r="EL967" s="187"/>
      <c r="EM967" s="187"/>
      <c r="EN967" s="187"/>
      <c r="EO967" s="187"/>
      <c r="EP967" s="187"/>
      <c r="EQ967" s="187"/>
      <c r="ER967" s="187"/>
      <c r="ES967" s="187"/>
      <c r="ET967" s="187"/>
      <c r="EU967" s="187"/>
      <c r="EV967" s="187"/>
      <c r="EW967" s="187"/>
      <c r="EX967" s="187"/>
      <c r="EY967" s="187"/>
      <c r="EZ967" s="187"/>
      <c r="FA967" s="187"/>
      <c r="FB967" s="187"/>
      <c r="FC967" s="187"/>
      <c r="FD967" s="187"/>
      <c r="FE967" s="187"/>
      <c r="FF967" s="187"/>
      <c r="FG967" s="187"/>
      <c r="FH967" s="187"/>
      <c r="FI967" s="187"/>
      <c r="FJ967" s="187"/>
      <c r="FK967" s="187"/>
      <c r="FL967" s="187"/>
      <c r="FM967" s="187"/>
      <c r="FN967" s="187"/>
      <c r="FO967" s="187"/>
      <c r="FP967" s="187"/>
      <c r="FQ967" s="187"/>
      <c r="FR967" s="187"/>
      <c r="FS967" s="187"/>
      <c r="FT967" s="187"/>
      <c r="FU967" s="187"/>
      <c r="FV967" s="187"/>
      <c r="FW967" s="187"/>
      <c r="FX967" s="187"/>
      <c r="FY967" s="187"/>
      <c r="FZ967" s="187"/>
      <c r="GA967" s="187"/>
      <c r="GB967" s="187"/>
      <c r="GC967" s="187"/>
      <c r="GD967" s="187"/>
      <c r="GE967" s="187"/>
      <c r="GF967" s="187"/>
      <c r="GG967" s="187"/>
      <c r="GH967" s="187"/>
      <c r="GI967" s="187"/>
      <c r="GJ967" s="187"/>
      <c r="GK967" s="187"/>
      <c r="GL967" s="187"/>
      <c r="GM967" s="187"/>
      <c r="GN967" s="187"/>
      <c r="GO967" s="187"/>
      <c r="GP967" s="187"/>
      <c r="GQ967" s="187"/>
      <c r="GR967" s="187"/>
      <c r="GS967" s="187"/>
      <c r="GT967" s="187"/>
      <c r="GU967" s="187"/>
      <c r="GV967" s="187"/>
      <c r="GW967" s="187"/>
      <c r="GX967" s="187"/>
      <c r="GY967" s="187"/>
      <c r="GZ967" s="187"/>
      <c r="HA967" s="187"/>
      <c r="HB967" s="187"/>
      <c r="HC967" s="187"/>
      <c r="HD967" s="187"/>
      <c r="HE967" s="187"/>
      <c r="HF967" s="187"/>
      <c r="HG967" s="187"/>
      <c r="HH967" s="187"/>
      <c r="HI967" s="187"/>
      <c r="HJ967" s="187"/>
      <c r="HK967" s="187"/>
      <c r="HL967" s="187"/>
      <c r="HM967" s="187"/>
      <c r="HN967" s="187"/>
      <c r="HO967" s="187"/>
      <c r="HP967" s="187"/>
      <c r="HQ967" s="187"/>
      <c r="HR967" s="187"/>
      <c r="HS967" s="187"/>
      <c r="HT967" s="187"/>
      <c r="HU967" s="187"/>
      <c r="HV967" s="187"/>
      <c r="HW967" s="187"/>
      <c r="HX967" s="187"/>
      <c r="HY967" s="187"/>
      <c r="HZ967" s="187"/>
      <c r="IA967" s="187"/>
      <c r="IB967" s="187"/>
    </row>
    <row r="968" spans="1:236" ht="13.15" customHeight="1">
      <c r="A968" s="412"/>
      <c r="C968" s="446"/>
      <c r="D968" s="193"/>
      <c r="E968" s="187"/>
      <c r="F968" s="187"/>
      <c r="G968" s="187"/>
      <c r="H968" s="187"/>
      <c r="I968" s="187"/>
      <c r="J968" s="187"/>
      <c r="K968" s="187"/>
      <c r="L968" s="187"/>
      <c r="M968" s="447"/>
      <c r="AA968" s="187"/>
      <c r="AB968" s="187"/>
      <c r="AC968" s="187"/>
      <c r="AD968" s="187"/>
      <c r="AE968" s="187"/>
      <c r="AF968" s="187"/>
      <c r="AG968" s="187"/>
      <c r="AH968" s="187"/>
      <c r="AI968" s="187"/>
      <c r="AJ968" s="187"/>
      <c r="AK968" s="187"/>
      <c r="AL968" s="187"/>
      <c r="AM968" s="187"/>
      <c r="AN968" s="187"/>
      <c r="AO968" s="187"/>
      <c r="AP968" s="187"/>
      <c r="AQ968" s="187"/>
      <c r="AR968" s="187"/>
      <c r="AS968" s="187"/>
      <c r="AT968" s="187"/>
      <c r="AU968" s="187"/>
      <c r="AV968" s="187"/>
      <c r="AW968" s="187"/>
      <c r="AX968" s="187"/>
      <c r="AY968" s="187"/>
      <c r="AZ968" s="187"/>
      <c r="BA968" s="187"/>
      <c r="BB968" s="187"/>
      <c r="BC968" s="187"/>
      <c r="BD968" s="187"/>
      <c r="BE968" s="187"/>
      <c r="BF968" s="187"/>
      <c r="BG968" s="187"/>
      <c r="BH968" s="187"/>
      <c r="BI968" s="187"/>
      <c r="BJ968" s="187"/>
      <c r="BK968" s="187"/>
      <c r="BL968" s="187"/>
      <c r="BM968" s="187"/>
      <c r="BN968" s="187"/>
      <c r="BO968" s="187"/>
      <c r="BP968" s="187"/>
      <c r="BQ968" s="187"/>
      <c r="BR968" s="187"/>
      <c r="BS968" s="187"/>
      <c r="BT968" s="187"/>
      <c r="BU968" s="187"/>
      <c r="BV968" s="187"/>
      <c r="BW968" s="187"/>
      <c r="BX968" s="187"/>
      <c r="BY968" s="187"/>
      <c r="BZ968" s="187"/>
      <c r="CA968" s="187"/>
      <c r="CB968" s="187"/>
      <c r="CC968" s="187"/>
      <c r="CD968" s="187"/>
      <c r="CE968" s="187"/>
      <c r="CF968" s="187"/>
      <c r="CG968" s="187"/>
      <c r="CH968" s="187"/>
      <c r="CI968" s="187"/>
      <c r="CJ968" s="187"/>
      <c r="CK968" s="187"/>
      <c r="CL968" s="187"/>
      <c r="CM968" s="187"/>
      <c r="CN968" s="187"/>
      <c r="CO968" s="187"/>
      <c r="CP968" s="187"/>
      <c r="CQ968" s="187"/>
      <c r="CR968" s="187"/>
      <c r="CS968" s="187"/>
      <c r="CT968" s="187"/>
      <c r="CU968" s="187"/>
      <c r="CV968" s="187"/>
      <c r="CW968" s="187"/>
      <c r="CX968" s="187"/>
      <c r="CY968" s="187"/>
      <c r="CZ968" s="187"/>
      <c r="DA968" s="187"/>
      <c r="DB968" s="187"/>
      <c r="DC968" s="187"/>
      <c r="DD968" s="187"/>
      <c r="DE968" s="187"/>
      <c r="DF968" s="187"/>
      <c r="DG968" s="187"/>
      <c r="DH968" s="187"/>
      <c r="DI968" s="187"/>
      <c r="DJ968" s="187"/>
      <c r="DK968" s="187"/>
      <c r="DL968" s="187"/>
      <c r="DM968" s="187"/>
      <c r="DN968" s="187"/>
      <c r="DO968" s="187"/>
      <c r="DP968" s="187"/>
      <c r="DQ968" s="187"/>
      <c r="DR968" s="187"/>
      <c r="DS968" s="187"/>
      <c r="DT968" s="187"/>
      <c r="DU968" s="187"/>
      <c r="DV968" s="187"/>
      <c r="DW968" s="187"/>
      <c r="DX968" s="187"/>
      <c r="DY968" s="187"/>
      <c r="DZ968" s="187"/>
      <c r="EA968" s="187"/>
      <c r="EB968" s="187"/>
      <c r="EC968" s="187"/>
      <c r="ED968" s="187"/>
      <c r="EE968" s="187"/>
      <c r="EF968" s="187"/>
      <c r="EG968" s="187"/>
      <c r="EH968" s="187"/>
      <c r="EI968" s="187"/>
      <c r="EJ968" s="187"/>
      <c r="EK968" s="187"/>
      <c r="EL968" s="187"/>
      <c r="EM968" s="187"/>
      <c r="EN968" s="187"/>
      <c r="EO968" s="187"/>
      <c r="EP968" s="187"/>
      <c r="EQ968" s="187"/>
      <c r="ER968" s="187"/>
      <c r="ES968" s="187"/>
      <c r="ET968" s="187"/>
      <c r="EU968" s="187"/>
      <c r="EV968" s="187"/>
      <c r="EW968" s="187"/>
      <c r="EX968" s="187"/>
      <c r="EY968" s="187"/>
      <c r="EZ968" s="187"/>
      <c r="FA968" s="187"/>
      <c r="FB968" s="187"/>
      <c r="FC968" s="187"/>
      <c r="FD968" s="187"/>
      <c r="FE968" s="187"/>
      <c r="FF968" s="187"/>
      <c r="FG968" s="187"/>
      <c r="FH968" s="187"/>
      <c r="FI968" s="187"/>
      <c r="FJ968" s="187"/>
      <c r="FK968" s="187"/>
      <c r="FL968" s="187"/>
      <c r="FM968" s="187"/>
      <c r="FN968" s="187"/>
      <c r="FO968" s="187"/>
      <c r="FP968" s="187"/>
      <c r="FQ968" s="187"/>
      <c r="FR968" s="187"/>
      <c r="FS968" s="187"/>
      <c r="FT968" s="187"/>
      <c r="FU968" s="187"/>
      <c r="FV968" s="187"/>
      <c r="FW968" s="187"/>
      <c r="FX968" s="187"/>
      <c r="FY968" s="187"/>
      <c r="FZ968" s="187"/>
      <c r="GA968" s="187"/>
      <c r="GB968" s="187"/>
      <c r="GC968" s="187"/>
      <c r="GD968" s="187"/>
      <c r="GE968" s="187"/>
      <c r="GF968" s="187"/>
      <c r="GG968" s="187"/>
      <c r="GH968" s="187"/>
      <c r="GI968" s="187"/>
      <c r="GJ968" s="187"/>
      <c r="GK968" s="187"/>
      <c r="GL968" s="187"/>
      <c r="GM968" s="187"/>
      <c r="GN968" s="187"/>
      <c r="GO968" s="187"/>
      <c r="GP968" s="187"/>
      <c r="GQ968" s="187"/>
      <c r="GR968" s="187"/>
      <c r="GS968" s="187"/>
      <c r="GT968" s="187"/>
      <c r="GU968" s="187"/>
      <c r="GV968" s="187"/>
      <c r="GW968" s="187"/>
      <c r="GX968" s="187"/>
      <c r="GY968" s="187"/>
      <c r="GZ968" s="187"/>
      <c r="HA968" s="187"/>
      <c r="HB968" s="187"/>
      <c r="HC968" s="187"/>
      <c r="HD968" s="187"/>
      <c r="HE968" s="187"/>
      <c r="HF968" s="187"/>
      <c r="HG968" s="187"/>
      <c r="HH968" s="187"/>
      <c r="HI968" s="187"/>
      <c r="HJ968" s="187"/>
      <c r="HK968" s="187"/>
      <c r="HL968" s="187"/>
      <c r="HM968" s="187"/>
      <c r="HN968" s="187"/>
      <c r="HO968" s="187"/>
      <c r="HP968" s="187"/>
      <c r="HQ968" s="187"/>
      <c r="HR968" s="187"/>
      <c r="HS968" s="187"/>
      <c r="HT968" s="187"/>
      <c r="HU968" s="187"/>
      <c r="HV968" s="187"/>
      <c r="HW968" s="187"/>
      <c r="HX968" s="187"/>
      <c r="HY968" s="187"/>
      <c r="HZ968" s="187"/>
      <c r="IA968" s="187"/>
      <c r="IB968" s="187"/>
    </row>
    <row r="969" spans="1:236" ht="13.15" customHeight="1">
      <c r="A969" s="412"/>
      <c r="C969" s="446"/>
      <c r="D969" s="193"/>
      <c r="E969" s="187"/>
      <c r="F969" s="187"/>
      <c r="G969" s="187"/>
      <c r="H969" s="187"/>
      <c r="I969" s="187"/>
      <c r="J969" s="187"/>
      <c r="K969" s="187"/>
      <c r="L969" s="187"/>
      <c r="M969" s="447"/>
      <c r="AA969" s="187"/>
      <c r="AB969" s="187"/>
      <c r="AC969" s="187"/>
      <c r="AD969" s="187"/>
      <c r="AE969" s="187"/>
      <c r="AF969" s="187"/>
      <c r="AG969" s="187"/>
      <c r="AH969" s="187"/>
      <c r="AI969" s="187"/>
      <c r="AJ969" s="187"/>
      <c r="AK969" s="187"/>
      <c r="AL969" s="187"/>
      <c r="AM969" s="187"/>
      <c r="AN969" s="187"/>
      <c r="AO969" s="187"/>
      <c r="AP969" s="187"/>
      <c r="AQ969" s="187"/>
      <c r="AR969" s="187"/>
      <c r="AS969" s="187"/>
      <c r="AT969" s="187"/>
      <c r="AU969" s="187"/>
      <c r="AV969" s="187"/>
      <c r="AW969" s="187"/>
      <c r="AX969" s="187"/>
      <c r="AY969" s="187"/>
      <c r="AZ969" s="187"/>
      <c r="BA969" s="187"/>
      <c r="BB969" s="187"/>
      <c r="BC969" s="187"/>
      <c r="BD969" s="187"/>
      <c r="BE969" s="187"/>
      <c r="BF969" s="187"/>
      <c r="BG969" s="187"/>
      <c r="BH969" s="187"/>
      <c r="BI969" s="187"/>
      <c r="BJ969" s="187"/>
      <c r="BK969" s="187"/>
      <c r="BL969" s="187"/>
      <c r="BM969" s="187"/>
      <c r="BN969" s="187"/>
      <c r="BO969" s="187"/>
      <c r="BP969" s="187"/>
      <c r="BQ969" s="187"/>
      <c r="BR969" s="187"/>
      <c r="BS969" s="187"/>
      <c r="BT969" s="187"/>
      <c r="BU969" s="187"/>
      <c r="BV969" s="187"/>
      <c r="BW969" s="187"/>
      <c r="BX969" s="187"/>
      <c r="BY969" s="187"/>
      <c r="BZ969" s="187"/>
      <c r="CA969" s="187"/>
      <c r="CB969" s="187"/>
      <c r="CC969" s="187"/>
      <c r="CD969" s="187"/>
      <c r="CE969" s="187"/>
      <c r="CF969" s="187"/>
      <c r="CG969" s="187"/>
      <c r="CH969" s="187"/>
      <c r="CI969" s="187"/>
      <c r="CJ969" s="187"/>
      <c r="CK969" s="187"/>
      <c r="CL969" s="187"/>
      <c r="CM969" s="187"/>
      <c r="CN969" s="187"/>
      <c r="CO969" s="187"/>
      <c r="CP969" s="187"/>
      <c r="CQ969" s="187"/>
      <c r="CR969" s="187"/>
      <c r="CS969" s="187"/>
      <c r="CT969" s="187"/>
      <c r="CU969" s="187"/>
      <c r="CV969" s="187"/>
      <c r="CW969" s="187"/>
      <c r="CX969" s="187"/>
      <c r="CY969" s="187"/>
      <c r="CZ969" s="187"/>
      <c r="DA969" s="187"/>
      <c r="DB969" s="187"/>
      <c r="DC969" s="187"/>
      <c r="DD969" s="187"/>
      <c r="DE969" s="187"/>
      <c r="DF969" s="187"/>
      <c r="DG969" s="187"/>
      <c r="DH969" s="187"/>
      <c r="DI969" s="187"/>
      <c r="DJ969" s="187"/>
      <c r="DK969" s="187"/>
      <c r="DL969" s="187"/>
      <c r="DM969" s="187"/>
      <c r="DN969" s="187"/>
      <c r="DO969" s="187"/>
      <c r="DP969" s="187"/>
      <c r="DQ969" s="187"/>
      <c r="DR969" s="187"/>
      <c r="DS969" s="187"/>
      <c r="DT969" s="187"/>
      <c r="DU969" s="187"/>
      <c r="DV969" s="187"/>
      <c r="DW969" s="187"/>
      <c r="DX969" s="187"/>
      <c r="DY969" s="187"/>
      <c r="DZ969" s="187"/>
      <c r="EA969" s="187"/>
      <c r="EB969" s="187"/>
      <c r="EC969" s="187"/>
      <c r="ED969" s="187"/>
      <c r="EE969" s="187"/>
      <c r="EF969" s="187"/>
      <c r="EG969" s="187"/>
      <c r="EH969" s="187"/>
      <c r="EI969" s="187"/>
      <c r="EJ969" s="187"/>
      <c r="EK969" s="187"/>
      <c r="EL969" s="187"/>
      <c r="EM969" s="187"/>
      <c r="EN969" s="187"/>
      <c r="EO969" s="187"/>
      <c r="EP969" s="187"/>
      <c r="EQ969" s="187"/>
      <c r="ER969" s="187"/>
      <c r="ES969" s="187"/>
      <c r="ET969" s="187"/>
      <c r="EU969" s="187"/>
      <c r="EV969" s="187"/>
      <c r="EW969" s="187"/>
      <c r="EX969" s="187"/>
      <c r="EY969" s="187"/>
      <c r="EZ969" s="187"/>
      <c r="FA969" s="187"/>
      <c r="FB969" s="187"/>
      <c r="FC969" s="187"/>
      <c r="FD969" s="187"/>
      <c r="FE969" s="187"/>
      <c r="FF969" s="187"/>
      <c r="FG969" s="187"/>
      <c r="FH969" s="187"/>
      <c r="FI969" s="187"/>
      <c r="FJ969" s="187"/>
      <c r="FK969" s="187"/>
      <c r="FL969" s="187"/>
      <c r="FM969" s="187"/>
      <c r="FN969" s="187"/>
      <c r="FO969" s="187"/>
      <c r="FP969" s="187"/>
      <c r="FQ969" s="187"/>
      <c r="FR969" s="187"/>
      <c r="FS969" s="187"/>
      <c r="FT969" s="187"/>
      <c r="FU969" s="187"/>
      <c r="FV969" s="187"/>
      <c r="FW969" s="187"/>
      <c r="FX969" s="187"/>
      <c r="FY969" s="187"/>
      <c r="FZ969" s="187"/>
      <c r="GA969" s="187"/>
      <c r="GB969" s="187"/>
      <c r="GC969" s="187"/>
      <c r="GD969" s="187"/>
      <c r="GE969" s="187"/>
      <c r="GF969" s="187"/>
      <c r="GG969" s="187"/>
      <c r="GH969" s="187"/>
      <c r="GI969" s="187"/>
      <c r="GJ969" s="187"/>
      <c r="GK969" s="187"/>
      <c r="GL969" s="187"/>
      <c r="GM969" s="187"/>
      <c r="GN969" s="187"/>
      <c r="GO969" s="187"/>
      <c r="GP969" s="187"/>
      <c r="GQ969" s="187"/>
      <c r="GR969" s="187"/>
      <c r="GS969" s="187"/>
      <c r="GT969" s="187"/>
      <c r="GU969" s="187"/>
      <c r="GV969" s="187"/>
      <c r="GW969" s="187"/>
      <c r="GX969" s="187"/>
      <c r="GY969" s="187"/>
      <c r="GZ969" s="187"/>
      <c r="HA969" s="187"/>
      <c r="HB969" s="187"/>
      <c r="HC969" s="187"/>
      <c r="HD969" s="187"/>
      <c r="HE969" s="187"/>
      <c r="HF969" s="187"/>
      <c r="HG969" s="187"/>
      <c r="HH969" s="187"/>
      <c r="HI969" s="187"/>
      <c r="HJ969" s="187"/>
      <c r="HK969" s="187"/>
      <c r="HL969" s="187"/>
      <c r="HM969" s="187"/>
      <c r="HN969" s="187"/>
      <c r="HO969" s="187"/>
      <c r="HP969" s="187"/>
      <c r="HQ969" s="187"/>
      <c r="HR969" s="187"/>
      <c r="HS969" s="187"/>
      <c r="HT969" s="187"/>
      <c r="HU969" s="187"/>
      <c r="HV969" s="187"/>
      <c r="HW969" s="187"/>
      <c r="HX969" s="187"/>
      <c r="HY969" s="187"/>
      <c r="HZ969" s="187"/>
      <c r="IA969" s="187"/>
      <c r="IB969" s="187"/>
    </row>
    <row r="970" spans="1:236" ht="13.15" customHeight="1">
      <c r="A970" s="412"/>
      <c r="C970" s="446"/>
      <c r="D970" s="193"/>
      <c r="E970" s="187"/>
      <c r="F970" s="187"/>
      <c r="G970" s="187"/>
      <c r="H970" s="187"/>
      <c r="I970" s="187"/>
      <c r="J970" s="187"/>
      <c r="K970" s="187"/>
      <c r="L970" s="187"/>
      <c r="M970" s="447"/>
      <c r="AA970" s="187"/>
      <c r="AB970" s="187"/>
      <c r="AC970" s="187"/>
      <c r="AD970" s="187"/>
      <c r="AE970" s="187"/>
      <c r="AF970" s="187"/>
      <c r="AG970" s="187"/>
      <c r="AH970" s="187"/>
      <c r="AI970" s="187"/>
      <c r="AJ970" s="187"/>
      <c r="AK970" s="187"/>
      <c r="AL970" s="187"/>
      <c r="AM970" s="187"/>
      <c r="AN970" s="187"/>
      <c r="AO970" s="187"/>
      <c r="AP970" s="187"/>
      <c r="AQ970" s="187"/>
      <c r="AR970" s="187"/>
      <c r="AS970" s="187"/>
      <c r="AT970" s="187"/>
      <c r="AU970" s="187"/>
      <c r="AV970" s="187"/>
      <c r="AW970" s="187"/>
      <c r="AX970" s="187"/>
      <c r="AY970" s="187"/>
      <c r="AZ970" s="187"/>
      <c r="BA970" s="187"/>
      <c r="BB970" s="187"/>
      <c r="BC970" s="187"/>
      <c r="BD970" s="187"/>
      <c r="BE970" s="187"/>
      <c r="BF970" s="187"/>
      <c r="BG970" s="187"/>
      <c r="BH970" s="187"/>
      <c r="BI970" s="187"/>
      <c r="BJ970" s="187"/>
      <c r="BK970" s="187"/>
      <c r="BL970" s="187"/>
      <c r="BM970" s="187"/>
      <c r="BN970" s="187"/>
      <c r="BO970" s="187"/>
      <c r="BP970" s="187"/>
      <c r="BQ970" s="187"/>
      <c r="BR970" s="187"/>
      <c r="BS970" s="187"/>
      <c r="BT970" s="187"/>
      <c r="BU970" s="187"/>
      <c r="BV970" s="187"/>
      <c r="BW970" s="187"/>
      <c r="BX970" s="187"/>
      <c r="BY970" s="187"/>
      <c r="BZ970" s="187"/>
      <c r="CA970" s="187"/>
      <c r="CB970" s="187"/>
      <c r="CC970" s="187"/>
      <c r="CD970" s="187"/>
      <c r="CE970" s="187"/>
      <c r="CF970" s="187"/>
      <c r="CG970" s="187"/>
      <c r="CH970" s="187"/>
      <c r="CI970" s="187"/>
      <c r="CJ970" s="187"/>
      <c r="CK970" s="187"/>
      <c r="CL970" s="187"/>
      <c r="CM970" s="187"/>
      <c r="CN970" s="187"/>
      <c r="CO970" s="187"/>
      <c r="CP970" s="187"/>
      <c r="CQ970" s="187"/>
      <c r="CR970" s="187"/>
      <c r="CS970" s="187"/>
      <c r="CT970" s="187"/>
      <c r="CU970" s="187"/>
      <c r="CV970" s="187"/>
      <c r="CW970" s="187"/>
      <c r="CX970" s="187"/>
      <c r="CY970" s="187"/>
      <c r="CZ970" s="187"/>
      <c r="DA970" s="187"/>
      <c r="DB970" s="187"/>
      <c r="DC970" s="187"/>
      <c r="DD970" s="187"/>
      <c r="DE970" s="187"/>
      <c r="DF970" s="187"/>
      <c r="DG970" s="187"/>
      <c r="DH970" s="187"/>
      <c r="DI970" s="187"/>
      <c r="DJ970" s="187"/>
      <c r="DK970" s="187"/>
      <c r="DL970" s="187"/>
      <c r="DM970" s="187"/>
      <c r="DN970" s="187"/>
      <c r="DO970" s="187"/>
      <c r="DP970" s="187"/>
      <c r="DQ970" s="187"/>
      <c r="DR970" s="187"/>
      <c r="DS970" s="187"/>
      <c r="DT970" s="187"/>
      <c r="DU970" s="187"/>
      <c r="DV970" s="187"/>
      <c r="DW970" s="187"/>
      <c r="DX970" s="187"/>
      <c r="DY970" s="187"/>
      <c r="DZ970" s="187"/>
      <c r="EA970" s="187"/>
      <c r="EB970" s="187"/>
      <c r="EC970" s="187"/>
      <c r="ED970" s="187"/>
      <c r="EE970" s="187"/>
      <c r="EF970" s="187"/>
      <c r="EG970" s="187"/>
      <c r="EH970" s="187"/>
      <c r="EI970" s="187"/>
      <c r="EJ970" s="187"/>
      <c r="EK970" s="187"/>
      <c r="EL970" s="187"/>
      <c r="EM970" s="187"/>
      <c r="EN970" s="187"/>
      <c r="EO970" s="187"/>
      <c r="EP970" s="187"/>
      <c r="EQ970" s="187"/>
      <c r="ER970" s="187"/>
      <c r="ES970" s="187"/>
      <c r="ET970" s="187"/>
      <c r="EU970" s="187"/>
      <c r="EV970" s="187"/>
      <c r="EW970" s="187"/>
      <c r="EX970" s="187"/>
      <c r="EY970" s="187"/>
      <c r="EZ970" s="187"/>
      <c r="FA970" s="187"/>
      <c r="FB970" s="187"/>
      <c r="FC970" s="187"/>
      <c r="FD970" s="187"/>
      <c r="FE970" s="187"/>
      <c r="FF970" s="187"/>
      <c r="FG970" s="187"/>
      <c r="FH970" s="187"/>
      <c r="FI970" s="187"/>
      <c r="FJ970" s="187"/>
      <c r="FK970" s="187"/>
      <c r="FL970" s="187"/>
      <c r="FM970" s="187"/>
      <c r="FN970" s="187"/>
      <c r="FO970" s="187"/>
      <c r="FP970" s="187"/>
      <c r="FQ970" s="187"/>
      <c r="FR970" s="187"/>
      <c r="FS970" s="187"/>
      <c r="FT970" s="187"/>
      <c r="FU970" s="187"/>
      <c r="FV970" s="187"/>
      <c r="FW970" s="187"/>
      <c r="FX970" s="187"/>
      <c r="FY970" s="187"/>
      <c r="FZ970" s="187"/>
      <c r="GA970" s="187"/>
      <c r="GB970" s="187"/>
      <c r="GC970" s="187"/>
      <c r="GD970" s="187"/>
      <c r="GE970" s="187"/>
      <c r="GF970" s="187"/>
      <c r="GG970" s="187"/>
      <c r="GH970" s="187"/>
      <c r="GI970" s="187"/>
      <c r="GJ970" s="187"/>
      <c r="GK970" s="187"/>
      <c r="GL970" s="187"/>
      <c r="GM970" s="187"/>
      <c r="GN970" s="187"/>
      <c r="GO970" s="187"/>
      <c r="GP970" s="187"/>
      <c r="GQ970" s="187"/>
      <c r="GR970" s="187"/>
      <c r="GS970" s="187"/>
      <c r="GT970" s="187"/>
      <c r="GU970" s="187"/>
      <c r="GV970" s="187"/>
      <c r="GW970" s="187"/>
      <c r="GX970" s="187"/>
      <c r="GY970" s="187"/>
      <c r="GZ970" s="187"/>
      <c r="HA970" s="187"/>
      <c r="HB970" s="187"/>
      <c r="HC970" s="187"/>
      <c r="HD970" s="187"/>
      <c r="HE970" s="187"/>
      <c r="HF970" s="187"/>
      <c r="HG970" s="187"/>
      <c r="HH970" s="187"/>
      <c r="HI970" s="187"/>
      <c r="HJ970" s="187"/>
      <c r="HK970" s="187"/>
      <c r="HL970" s="187"/>
      <c r="HM970" s="187"/>
      <c r="HN970" s="187"/>
      <c r="HO970" s="187"/>
      <c r="HP970" s="187"/>
      <c r="HQ970" s="187"/>
      <c r="HR970" s="187"/>
      <c r="HS970" s="187"/>
      <c r="HT970" s="187"/>
      <c r="HU970" s="187"/>
      <c r="HV970" s="187"/>
      <c r="HW970" s="187"/>
      <c r="HX970" s="187"/>
      <c r="HY970" s="187"/>
      <c r="HZ970" s="187"/>
      <c r="IA970" s="187"/>
      <c r="IB970" s="187"/>
    </row>
    <row r="971" spans="1:236" ht="13.15" customHeight="1">
      <c r="A971" s="412"/>
      <c r="C971" s="446"/>
      <c r="D971" s="193"/>
      <c r="E971" s="187"/>
      <c r="F971" s="187"/>
      <c r="G971" s="187"/>
      <c r="H971" s="187"/>
      <c r="I971" s="187"/>
      <c r="J971" s="187"/>
      <c r="K971" s="187"/>
      <c r="L971" s="187"/>
      <c r="M971" s="447"/>
      <c r="AA971" s="187"/>
      <c r="AB971" s="187"/>
      <c r="AC971" s="187"/>
      <c r="AD971" s="187"/>
      <c r="AE971" s="187"/>
      <c r="AF971" s="187"/>
      <c r="AG971" s="187"/>
      <c r="AH971" s="187"/>
      <c r="AI971" s="187"/>
      <c r="AJ971" s="187"/>
      <c r="AK971" s="187"/>
      <c r="AL971" s="187"/>
      <c r="AM971" s="187"/>
      <c r="AN971" s="187"/>
      <c r="AO971" s="187"/>
      <c r="AP971" s="187"/>
      <c r="AQ971" s="187"/>
      <c r="AR971" s="187"/>
      <c r="AS971" s="187"/>
      <c r="AT971" s="187"/>
      <c r="AU971" s="187"/>
      <c r="AV971" s="187"/>
      <c r="AW971" s="187"/>
      <c r="AX971" s="187"/>
      <c r="AY971" s="187"/>
      <c r="AZ971" s="187"/>
      <c r="BA971" s="187"/>
      <c r="BB971" s="187"/>
      <c r="BC971" s="187"/>
      <c r="BD971" s="187"/>
      <c r="BE971" s="187"/>
      <c r="BF971" s="187"/>
      <c r="BG971" s="187"/>
      <c r="BH971" s="187"/>
      <c r="BI971" s="187"/>
      <c r="BJ971" s="187"/>
      <c r="BK971" s="187"/>
      <c r="BL971" s="187"/>
      <c r="BM971" s="187"/>
      <c r="BN971" s="187"/>
      <c r="BO971" s="187"/>
      <c r="BP971" s="187"/>
      <c r="BQ971" s="187"/>
      <c r="BR971" s="187"/>
      <c r="BS971" s="187"/>
      <c r="BT971" s="187"/>
      <c r="BU971" s="187"/>
      <c r="BV971" s="187"/>
      <c r="BW971" s="187"/>
      <c r="BX971" s="187"/>
      <c r="BY971" s="187"/>
      <c r="BZ971" s="187"/>
      <c r="CA971" s="187"/>
      <c r="CB971" s="187"/>
      <c r="CC971" s="187"/>
      <c r="CD971" s="187"/>
      <c r="CE971" s="187"/>
      <c r="CF971" s="187"/>
      <c r="CG971" s="187"/>
      <c r="CH971" s="187"/>
      <c r="CI971" s="187"/>
      <c r="CJ971" s="187"/>
      <c r="CK971" s="187"/>
      <c r="CL971" s="187"/>
      <c r="CM971" s="187"/>
      <c r="CN971" s="187"/>
      <c r="CO971" s="187"/>
      <c r="CP971" s="187"/>
      <c r="CQ971" s="187"/>
      <c r="CR971" s="187"/>
      <c r="CS971" s="187"/>
      <c r="CT971" s="187"/>
      <c r="CU971" s="187"/>
      <c r="CV971" s="187"/>
      <c r="CW971" s="187"/>
      <c r="CX971" s="187"/>
      <c r="CY971" s="187"/>
      <c r="CZ971" s="187"/>
      <c r="DA971" s="187"/>
      <c r="DB971" s="187"/>
      <c r="DC971" s="187"/>
      <c r="DD971" s="187"/>
      <c r="DE971" s="187"/>
      <c r="DF971" s="187"/>
      <c r="DG971" s="187"/>
      <c r="DH971" s="187"/>
      <c r="DI971" s="187"/>
      <c r="DJ971" s="187"/>
      <c r="DK971" s="187"/>
      <c r="DL971" s="187"/>
      <c r="DM971" s="187"/>
      <c r="DN971" s="187"/>
      <c r="DO971" s="187"/>
      <c r="DP971" s="187"/>
      <c r="DQ971" s="187"/>
      <c r="DR971" s="187"/>
      <c r="DS971" s="187"/>
      <c r="DT971" s="187"/>
      <c r="DU971" s="187"/>
      <c r="DV971" s="187"/>
      <c r="DW971" s="187"/>
      <c r="DX971" s="187"/>
      <c r="DY971" s="187"/>
      <c r="DZ971" s="187"/>
      <c r="EA971" s="187"/>
      <c r="EB971" s="187"/>
      <c r="EC971" s="187"/>
      <c r="ED971" s="187"/>
      <c r="EE971" s="187"/>
      <c r="EF971" s="187"/>
      <c r="EG971" s="187"/>
      <c r="EH971" s="187"/>
      <c r="EI971" s="187"/>
      <c r="EJ971" s="187"/>
      <c r="EK971" s="187"/>
      <c r="EL971" s="187"/>
      <c r="EM971" s="187"/>
      <c r="EN971" s="187"/>
      <c r="EO971" s="187"/>
      <c r="EP971" s="187"/>
      <c r="EQ971" s="187"/>
      <c r="ER971" s="187"/>
      <c r="ES971" s="187"/>
      <c r="ET971" s="187"/>
      <c r="EU971" s="187"/>
      <c r="EV971" s="187"/>
      <c r="EW971" s="187"/>
      <c r="EX971" s="187"/>
      <c r="EY971" s="187"/>
      <c r="EZ971" s="187"/>
      <c r="FA971" s="187"/>
      <c r="FB971" s="187"/>
      <c r="FC971" s="187"/>
      <c r="FD971" s="187"/>
      <c r="FE971" s="187"/>
      <c r="FF971" s="187"/>
      <c r="FG971" s="187"/>
      <c r="FH971" s="187"/>
      <c r="FI971" s="187"/>
      <c r="FJ971" s="187"/>
      <c r="FK971" s="187"/>
      <c r="FL971" s="187"/>
      <c r="FM971" s="187"/>
      <c r="FN971" s="187"/>
      <c r="FO971" s="187"/>
      <c r="FP971" s="187"/>
      <c r="FQ971" s="187"/>
      <c r="FR971" s="187"/>
      <c r="FS971" s="187"/>
      <c r="FT971" s="187"/>
      <c r="FU971" s="187"/>
      <c r="FV971" s="187"/>
      <c r="FW971" s="187"/>
      <c r="FX971" s="187"/>
      <c r="FY971" s="187"/>
      <c r="FZ971" s="187"/>
      <c r="GA971" s="187"/>
      <c r="GB971" s="187"/>
      <c r="GC971" s="187"/>
      <c r="GD971" s="187"/>
      <c r="GE971" s="187"/>
      <c r="GF971" s="187"/>
      <c r="GG971" s="187"/>
      <c r="GH971" s="187"/>
      <c r="GI971" s="187"/>
      <c r="GJ971" s="187"/>
      <c r="GK971" s="187"/>
      <c r="GL971" s="187"/>
      <c r="GM971" s="187"/>
      <c r="GN971" s="187"/>
      <c r="GO971" s="187"/>
      <c r="GP971" s="187"/>
      <c r="GQ971" s="187"/>
      <c r="GR971" s="187"/>
      <c r="GS971" s="187"/>
      <c r="GT971" s="187"/>
      <c r="GU971" s="187"/>
      <c r="GV971" s="187"/>
      <c r="GW971" s="187"/>
      <c r="GX971" s="187"/>
      <c r="GY971" s="187"/>
      <c r="GZ971" s="187"/>
      <c r="HA971" s="187"/>
      <c r="HB971" s="187"/>
      <c r="HC971" s="187"/>
      <c r="HD971" s="187"/>
      <c r="HE971" s="187"/>
      <c r="HF971" s="187"/>
      <c r="HG971" s="187"/>
      <c r="HH971" s="187"/>
      <c r="HI971" s="187"/>
      <c r="HJ971" s="187"/>
      <c r="HK971" s="187"/>
      <c r="HL971" s="187"/>
      <c r="HM971" s="187"/>
      <c r="HN971" s="187"/>
      <c r="HO971" s="187"/>
      <c r="HP971" s="187"/>
      <c r="HQ971" s="187"/>
      <c r="HR971" s="187"/>
      <c r="HS971" s="187"/>
      <c r="HT971" s="187"/>
      <c r="HU971" s="187"/>
      <c r="HV971" s="187"/>
      <c r="HW971" s="187"/>
      <c r="HX971" s="187"/>
      <c r="HY971" s="187"/>
      <c r="HZ971" s="187"/>
      <c r="IA971" s="187"/>
      <c r="IB971" s="187"/>
    </row>
    <row r="972" spans="1:236" ht="13.15" customHeight="1">
      <c r="A972" s="412"/>
      <c r="C972" s="446"/>
      <c r="D972" s="193"/>
      <c r="E972" s="187"/>
      <c r="F972" s="187"/>
      <c r="G972" s="187"/>
      <c r="H972" s="187"/>
      <c r="I972" s="187"/>
      <c r="J972" s="187"/>
      <c r="K972" s="187"/>
      <c r="L972" s="187"/>
      <c r="M972" s="447"/>
      <c r="AA972" s="187"/>
      <c r="AB972" s="187"/>
      <c r="AC972" s="187"/>
      <c r="AD972" s="187"/>
      <c r="AE972" s="187"/>
      <c r="AF972" s="187"/>
      <c r="AG972" s="187"/>
      <c r="AH972" s="187"/>
      <c r="AI972" s="187"/>
      <c r="AJ972" s="187"/>
      <c r="AK972" s="187"/>
      <c r="AL972" s="187"/>
      <c r="AM972" s="187"/>
      <c r="AN972" s="187"/>
      <c r="AO972" s="187"/>
      <c r="AP972" s="187"/>
      <c r="AQ972" s="187"/>
      <c r="AR972" s="187"/>
      <c r="AS972" s="187"/>
      <c r="AT972" s="187"/>
      <c r="AU972" s="187"/>
      <c r="AV972" s="187"/>
      <c r="AW972" s="187"/>
      <c r="AX972" s="187"/>
      <c r="AY972" s="187"/>
      <c r="AZ972" s="187"/>
      <c r="BA972" s="187"/>
      <c r="BB972" s="187"/>
      <c r="BC972" s="187"/>
      <c r="BD972" s="187"/>
      <c r="BE972" s="187"/>
      <c r="BF972" s="187"/>
      <c r="BG972" s="187"/>
      <c r="BH972" s="187"/>
      <c r="BI972" s="187"/>
      <c r="BJ972" s="187"/>
      <c r="BK972" s="187"/>
      <c r="BL972" s="187"/>
      <c r="BM972" s="187"/>
      <c r="BN972" s="187"/>
      <c r="BO972" s="187"/>
      <c r="BP972" s="187"/>
      <c r="BQ972" s="187"/>
      <c r="BR972" s="187"/>
      <c r="BS972" s="187"/>
      <c r="BT972" s="187"/>
      <c r="BU972" s="187"/>
      <c r="BV972" s="187"/>
      <c r="BW972" s="187"/>
      <c r="BX972" s="187"/>
      <c r="BY972" s="187"/>
      <c r="BZ972" s="187"/>
      <c r="CA972" s="187"/>
      <c r="CB972" s="187"/>
      <c r="CC972" s="187"/>
      <c r="CD972" s="187"/>
      <c r="CE972" s="187"/>
      <c r="CF972" s="187"/>
      <c r="CG972" s="187"/>
      <c r="CH972" s="187"/>
      <c r="CI972" s="187"/>
      <c r="CJ972" s="187"/>
      <c r="CK972" s="187"/>
      <c r="CL972" s="187"/>
      <c r="CM972" s="187"/>
      <c r="CN972" s="187"/>
      <c r="CO972" s="187"/>
      <c r="CP972" s="187"/>
      <c r="CQ972" s="187"/>
      <c r="CR972" s="187"/>
      <c r="CS972" s="187"/>
      <c r="CT972" s="187"/>
      <c r="CU972" s="187"/>
      <c r="CV972" s="187"/>
      <c r="CW972" s="187"/>
      <c r="CX972" s="187"/>
      <c r="CY972" s="187"/>
      <c r="CZ972" s="187"/>
      <c r="DA972" s="187"/>
      <c r="DB972" s="187"/>
      <c r="DC972" s="187"/>
      <c r="DD972" s="187"/>
      <c r="DE972" s="187"/>
      <c r="DF972" s="187"/>
      <c r="DG972" s="187"/>
      <c r="DH972" s="187"/>
      <c r="DI972" s="187"/>
      <c r="DJ972" s="187"/>
      <c r="DK972" s="187"/>
      <c r="DL972" s="187"/>
      <c r="DM972" s="187"/>
      <c r="DN972" s="187"/>
      <c r="DO972" s="187"/>
      <c r="DP972" s="187"/>
      <c r="DQ972" s="187"/>
      <c r="DR972" s="187"/>
      <c r="DS972" s="187"/>
      <c r="DT972" s="187"/>
      <c r="DU972" s="187"/>
      <c r="DV972" s="187"/>
      <c r="DW972" s="187"/>
      <c r="DX972" s="187"/>
      <c r="DY972" s="187"/>
      <c r="DZ972" s="187"/>
      <c r="EA972" s="187"/>
      <c r="EB972" s="187"/>
      <c r="EC972" s="187"/>
      <c r="ED972" s="187"/>
      <c r="EE972" s="187"/>
      <c r="EF972" s="187"/>
      <c r="EG972" s="187"/>
      <c r="EH972" s="187"/>
      <c r="EI972" s="187"/>
      <c r="EJ972" s="187"/>
      <c r="EK972" s="187"/>
      <c r="EL972" s="187"/>
      <c r="EM972" s="187"/>
      <c r="EN972" s="187"/>
      <c r="EO972" s="187"/>
      <c r="EP972" s="187"/>
      <c r="EQ972" s="187"/>
      <c r="ER972" s="187"/>
      <c r="ES972" s="187"/>
      <c r="ET972" s="187"/>
      <c r="EU972" s="187"/>
      <c r="EV972" s="187"/>
      <c r="EW972" s="187"/>
      <c r="EX972" s="187"/>
      <c r="EY972" s="187"/>
      <c r="EZ972" s="187"/>
      <c r="FA972" s="187"/>
      <c r="FB972" s="187"/>
      <c r="FC972" s="187"/>
      <c r="FD972" s="187"/>
      <c r="FE972" s="187"/>
      <c r="FF972" s="187"/>
      <c r="FG972" s="187"/>
      <c r="FH972" s="187"/>
      <c r="FI972" s="187"/>
      <c r="FJ972" s="187"/>
      <c r="FK972" s="187"/>
      <c r="FL972" s="187"/>
      <c r="FM972" s="187"/>
      <c r="FN972" s="187"/>
      <c r="FO972" s="187"/>
      <c r="FP972" s="187"/>
      <c r="FQ972" s="187"/>
      <c r="FR972" s="187"/>
      <c r="FS972" s="187"/>
      <c r="FT972" s="187"/>
      <c r="FU972" s="187"/>
      <c r="FV972" s="187"/>
      <c r="FW972" s="187"/>
      <c r="FX972" s="187"/>
      <c r="FY972" s="187"/>
      <c r="FZ972" s="187"/>
      <c r="GA972" s="187"/>
      <c r="GB972" s="187"/>
      <c r="GC972" s="187"/>
      <c r="GD972" s="187"/>
      <c r="GE972" s="187"/>
      <c r="GF972" s="187"/>
      <c r="GG972" s="187"/>
      <c r="GH972" s="187"/>
      <c r="GI972" s="187"/>
      <c r="GJ972" s="187"/>
      <c r="GK972" s="187"/>
      <c r="GL972" s="187"/>
      <c r="GM972" s="187"/>
      <c r="GN972" s="187"/>
      <c r="GO972" s="187"/>
      <c r="GP972" s="187"/>
      <c r="GQ972" s="187"/>
      <c r="GR972" s="187"/>
      <c r="GS972" s="187"/>
      <c r="GT972" s="187"/>
      <c r="GU972" s="187"/>
      <c r="GV972" s="187"/>
      <c r="GW972" s="187"/>
      <c r="GX972" s="187"/>
      <c r="GY972" s="187"/>
      <c r="GZ972" s="187"/>
      <c r="HA972" s="187"/>
      <c r="HB972" s="187"/>
      <c r="HC972" s="187"/>
      <c r="HD972" s="187"/>
      <c r="HE972" s="187"/>
      <c r="HF972" s="187"/>
      <c r="HG972" s="187"/>
      <c r="HH972" s="187"/>
      <c r="HI972" s="187"/>
      <c r="HJ972" s="187"/>
      <c r="HK972" s="187"/>
      <c r="HL972" s="187"/>
      <c r="HM972" s="187"/>
      <c r="HN972" s="187"/>
      <c r="HO972" s="187"/>
      <c r="HP972" s="187"/>
      <c r="HQ972" s="187"/>
      <c r="HR972" s="187"/>
      <c r="HS972" s="187"/>
      <c r="HT972" s="187"/>
      <c r="HU972" s="187"/>
      <c r="HV972" s="187"/>
      <c r="HW972" s="187"/>
      <c r="HX972" s="187"/>
      <c r="HY972" s="187"/>
      <c r="HZ972" s="187"/>
      <c r="IA972" s="187"/>
      <c r="IB972" s="187"/>
    </row>
    <row r="973" spans="1:236" ht="13.15" customHeight="1">
      <c r="A973" s="412"/>
      <c r="C973" s="446"/>
      <c r="D973" s="193"/>
      <c r="E973" s="187"/>
      <c r="F973" s="187"/>
      <c r="G973" s="187"/>
      <c r="H973" s="187"/>
      <c r="I973" s="187"/>
      <c r="J973" s="187"/>
      <c r="K973" s="187"/>
      <c r="L973" s="187"/>
      <c r="M973" s="447"/>
      <c r="AA973" s="187"/>
      <c r="AB973" s="187"/>
      <c r="AC973" s="187"/>
      <c r="AD973" s="187"/>
      <c r="AE973" s="187"/>
      <c r="AF973" s="187"/>
      <c r="AG973" s="187"/>
      <c r="AH973" s="187"/>
      <c r="AI973" s="187"/>
      <c r="AJ973" s="187"/>
      <c r="AK973" s="187"/>
      <c r="AL973" s="187"/>
      <c r="AM973" s="187"/>
      <c r="AN973" s="187"/>
      <c r="AO973" s="187"/>
      <c r="AP973" s="187"/>
      <c r="AQ973" s="187"/>
      <c r="AR973" s="187"/>
      <c r="AS973" s="187"/>
      <c r="AT973" s="187"/>
      <c r="AU973" s="187"/>
      <c r="AV973" s="187"/>
      <c r="AW973" s="187"/>
      <c r="AX973" s="187"/>
      <c r="AY973" s="187"/>
      <c r="AZ973" s="187"/>
      <c r="BA973" s="187"/>
      <c r="BB973" s="187"/>
      <c r="BC973" s="187"/>
      <c r="BD973" s="187"/>
      <c r="BE973" s="187"/>
      <c r="BF973" s="187"/>
      <c r="BG973" s="187"/>
      <c r="BH973" s="187"/>
      <c r="BI973" s="187"/>
      <c r="BJ973" s="187"/>
      <c r="BK973" s="187"/>
      <c r="BL973" s="187"/>
      <c r="BM973" s="187"/>
      <c r="BN973" s="187"/>
      <c r="BO973" s="187"/>
      <c r="BP973" s="187"/>
      <c r="BQ973" s="187"/>
      <c r="BR973" s="187"/>
      <c r="BS973" s="187"/>
      <c r="BT973" s="187"/>
      <c r="BU973" s="187"/>
      <c r="BV973" s="187"/>
      <c r="BW973" s="187"/>
      <c r="BX973" s="187"/>
      <c r="BY973" s="187"/>
      <c r="BZ973" s="187"/>
      <c r="CA973" s="187"/>
      <c r="CB973" s="187"/>
      <c r="CC973" s="187"/>
      <c r="CD973" s="187"/>
      <c r="CE973" s="187"/>
      <c r="CF973" s="187"/>
      <c r="CG973" s="187"/>
      <c r="CH973" s="187"/>
      <c r="CI973" s="187"/>
      <c r="CJ973" s="187"/>
      <c r="CK973" s="187"/>
      <c r="CL973" s="187"/>
      <c r="CM973" s="187"/>
      <c r="CN973" s="187"/>
      <c r="CO973" s="187"/>
      <c r="CP973" s="187"/>
      <c r="CQ973" s="187"/>
      <c r="CR973" s="187"/>
      <c r="CS973" s="187"/>
      <c r="CT973" s="187"/>
      <c r="CU973" s="187"/>
      <c r="CV973" s="187"/>
      <c r="CW973" s="187"/>
      <c r="CX973" s="187"/>
      <c r="CY973" s="187"/>
      <c r="CZ973" s="187"/>
      <c r="DA973" s="187"/>
      <c r="DB973" s="187"/>
      <c r="DC973" s="187"/>
      <c r="DD973" s="187"/>
      <c r="DE973" s="187"/>
      <c r="DF973" s="187"/>
      <c r="DG973" s="187"/>
      <c r="DH973" s="187"/>
      <c r="DI973" s="187"/>
      <c r="DJ973" s="187"/>
      <c r="DK973" s="187"/>
      <c r="DL973" s="187"/>
      <c r="DM973" s="187"/>
      <c r="DN973" s="187"/>
      <c r="DO973" s="187"/>
      <c r="DP973" s="187"/>
      <c r="DQ973" s="187"/>
      <c r="DR973" s="187"/>
      <c r="DS973" s="187"/>
      <c r="DT973" s="187"/>
      <c r="DU973" s="187"/>
      <c r="DV973" s="187"/>
      <c r="DW973" s="187"/>
      <c r="DX973" s="187"/>
      <c r="DY973" s="187"/>
      <c r="DZ973" s="187"/>
      <c r="EA973" s="187"/>
      <c r="EB973" s="187"/>
      <c r="EC973" s="187"/>
      <c r="ED973" s="187"/>
      <c r="EE973" s="187"/>
      <c r="EF973" s="187"/>
      <c r="EG973" s="187"/>
      <c r="EH973" s="187"/>
      <c r="EI973" s="187"/>
      <c r="EJ973" s="187"/>
      <c r="EK973" s="187"/>
      <c r="EL973" s="187"/>
      <c r="EM973" s="187"/>
      <c r="EN973" s="187"/>
      <c r="EO973" s="187"/>
      <c r="EP973" s="187"/>
      <c r="EQ973" s="187"/>
      <c r="ER973" s="187"/>
      <c r="ES973" s="187"/>
      <c r="ET973" s="187"/>
      <c r="EU973" s="187"/>
      <c r="EV973" s="187"/>
      <c r="EW973" s="187"/>
      <c r="EX973" s="187"/>
      <c r="EY973" s="187"/>
      <c r="EZ973" s="187"/>
      <c r="FA973" s="187"/>
      <c r="FB973" s="187"/>
      <c r="FC973" s="187"/>
      <c r="FD973" s="187"/>
      <c r="FE973" s="187"/>
      <c r="FF973" s="187"/>
      <c r="FG973" s="187"/>
      <c r="FH973" s="187"/>
      <c r="FI973" s="187"/>
      <c r="FJ973" s="187"/>
      <c r="FK973" s="187"/>
      <c r="FL973" s="187"/>
      <c r="FM973" s="187"/>
      <c r="FN973" s="187"/>
      <c r="FO973" s="187"/>
      <c r="FP973" s="187"/>
      <c r="FQ973" s="187"/>
      <c r="FR973" s="187"/>
      <c r="FS973" s="187"/>
      <c r="FT973" s="187"/>
      <c r="FU973" s="187"/>
      <c r="FV973" s="187"/>
      <c r="FW973" s="187"/>
      <c r="FX973" s="187"/>
      <c r="FY973" s="187"/>
      <c r="FZ973" s="187"/>
      <c r="GA973" s="187"/>
      <c r="GB973" s="187"/>
      <c r="GC973" s="187"/>
      <c r="GD973" s="187"/>
      <c r="GE973" s="187"/>
      <c r="GF973" s="187"/>
      <c r="GG973" s="187"/>
      <c r="GH973" s="187"/>
      <c r="GI973" s="187"/>
      <c r="GJ973" s="187"/>
      <c r="GK973" s="187"/>
      <c r="GL973" s="187"/>
      <c r="GM973" s="187"/>
      <c r="GN973" s="187"/>
      <c r="GO973" s="187"/>
      <c r="GP973" s="187"/>
      <c r="GQ973" s="187"/>
      <c r="GR973" s="187"/>
      <c r="GS973" s="187"/>
      <c r="GT973" s="187"/>
      <c r="GU973" s="187"/>
      <c r="GV973" s="187"/>
      <c r="GW973" s="187"/>
      <c r="GX973" s="187"/>
      <c r="GY973" s="187"/>
      <c r="GZ973" s="187"/>
      <c r="HA973" s="187"/>
      <c r="HB973" s="187"/>
      <c r="HC973" s="187"/>
      <c r="HD973" s="187"/>
      <c r="HE973" s="187"/>
      <c r="HF973" s="187"/>
      <c r="HG973" s="187"/>
      <c r="HH973" s="187"/>
      <c r="HI973" s="187"/>
      <c r="HJ973" s="187"/>
      <c r="HK973" s="187"/>
      <c r="HL973" s="187"/>
      <c r="HM973" s="187"/>
      <c r="HN973" s="187"/>
      <c r="HO973" s="187"/>
      <c r="HP973" s="187"/>
      <c r="HQ973" s="187"/>
      <c r="HR973" s="187"/>
      <c r="HS973" s="187"/>
      <c r="HT973" s="187"/>
      <c r="HU973" s="187"/>
      <c r="HV973" s="187"/>
      <c r="HW973" s="187"/>
      <c r="HX973" s="187"/>
      <c r="HY973" s="187"/>
      <c r="HZ973" s="187"/>
      <c r="IA973" s="187"/>
      <c r="IB973" s="187"/>
    </row>
    <row r="974" spans="1:236" ht="13.15" customHeight="1">
      <c r="A974" s="412"/>
      <c r="C974" s="446"/>
      <c r="D974" s="193"/>
      <c r="E974" s="187"/>
      <c r="F974" s="187"/>
      <c r="G974" s="187"/>
      <c r="H974" s="187"/>
      <c r="I974" s="187"/>
      <c r="J974" s="187"/>
      <c r="K974" s="187"/>
      <c r="L974" s="187"/>
      <c r="M974" s="447"/>
      <c r="AA974" s="187"/>
      <c r="AB974" s="187"/>
      <c r="AC974" s="187"/>
      <c r="AD974" s="187"/>
      <c r="AE974" s="187"/>
      <c r="AF974" s="187"/>
      <c r="AG974" s="187"/>
      <c r="AH974" s="187"/>
      <c r="AI974" s="187"/>
      <c r="AJ974" s="187"/>
      <c r="AK974" s="187"/>
      <c r="AL974" s="187"/>
      <c r="AM974" s="187"/>
      <c r="AN974" s="187"/>
      <c r="AO974" s="187"/>
      <c r="AP974" s="187"/>
      <c r="AQ974" s="187"/>
      <c r="AR974" s="187"/>
      <c r="AS974" s="187"/>
      <c r="AT974" s="187"/>
      <c r="AU974" s="187"/>
      <c r="AV974" s="187"/>
      <c r="AW974" s="187"/>
      <c r="AX974" s="187"/>
      <c r="AY974" s="187"/>
      <c r="AZ974" s="187"/>
      <c r="BA974" s="187"/>
      <c r="BB974" s="187"/>
      <c r="BC974" s="187"/>
      <c r="BD974" s="187"/>
      <c r="BE974" s="187"/>
      <c r="BF974" s="187"/>
      <c r="BG974" s="187"/>
      <c r="BH974" s="187"/>
      <c r="BI974" s="187"/>
      <c r="BJ974" s="187"/>
      <c r="BK974" s="187"/>
      <c r="BL974" s="187"/>
      <c r="BM974" s="187"/>
      <c r="BN974" s="187"/>
      <c r="BO974" s="187"/>
      <c r="BP974" s="187"/>
      <c r="BQ974" s="187"/>
      <c r="BR974" s="187"/>
      <c r="BS974" s="187"/>
      <c r="BT974" s="187"/>
      <c r="BU974" s="187"/>
      <c r="BV974" s="187"/>
      <c r="BW974" s="187"/>
      <c r="BX974" s="187"/>
      <c r="BY974" s="187"/>
      <c r="BZ974" s="187"/>
      <c r="CA974" s="187"/>
      <c r="CB974" s="187"/>
      <c r="CC974" s="187"/>
      <c r="CD974" s="187"/>
      <c r="CE974" s="187"/>
      <c r="CF974" s="187"/>
      <c r="CG974" s="187"/>
      <c r="CH974" s="187"/>
      <c r="CI974" s="187"/>
      <c r="CJ974" s="187"/>
      <c r="CK974" s="187"/>
      <c r="CL974" s="187"/>
      <c r="CM974" s="187"/>
      <c r="CN974" s="187"/>
      <c r="CO974" s="187"/>
      <c r="CP974" s="187"/>
      <c r="CQ974" s="187"/>
      <c r="CR974" s="187"/>
      <c r="CS974" s="187"/>
      <c r="CT974" s="187"/>
      <c r="CU974" s="187"/>
      <c r="CV974" s="187"/>
      <c r="CW974" s="187"/>
      <c r="CX974" s="187"/>
      <c r="CY974" s="187"/>
      <c r="CZ974" s="187"/>
      <c r="DA974" s="187"/>
      <c r="DB974" s="187"/>
      <c r="DC974" s="187"/>
      <c r="DD974" s="187"/>
      <c r="DE974" s="187"/>
      <c r="DF974" s="187"/>
      <c r="DG974" s="187"/>
      <c r="DH974" s="187"/>
      <c r="DI974" s="187"/>
      <c r="DJ974" s="187"/>
      <c r="DK974" s="187"/>
      <c r="DL974" s="187"/>
      <c r="DM974" s="187"/>
      <c r="DN974" s="187"/>
      <c r="DO974" s="187"/>
      <c r="DP974" s="187"/>
      <c r="DQ974" s="187"/>
      <c r="DR974" s="187"/>
      <c r="DS974" s="187"/>
      <c r="DT974" s="187"/>
      <c r="DU974" s="187"/>
      <c r="DV974" s="187"/>
      <c r="DW974" s="187"/>
      <c r="DX974" s="187"/>
      <c r="DY974" s="187"/>
      <c r="DZ974" s="187"/>
      <c r="EA974" s="187"/>
      <c r="EB974" s="187"/>
      <c r="EC974" s="187"/>
      <c r="ED974" s="187"/>
      <c r="EE974" s="187"/>
      <c r="EF974" s="187"/>
      <c r="EG974" s="187"/>
      <c r="EH974" s="187"/>
      <c r="EI974" s="187"/>
      <c r="EJ974" s="187"/>
      <c r="EK974" s="187"/>
      <c r="EL974" s="187"/>
      <c r="EM974" s="187"/>
      <c r="EN974" s="187"/>
      <c r="EO974" s="187"/>
      <c r="EP974" s="187"/>
      <c r="EQ974" s="187"/>
      <c r="ER974" s="187"/>
      <c r="ES974" s="187"/>
      <c r="ET974" s="187"/>
      <c r="EU974" s="187"/>
      <c r="EV974" s="187"/>
      <c r="EW974" s="187"/>
      <c r="EX974" s="187"/>
      <c r="EY974" s="187"/>
      <c r="EZ974" s="187"/>
      <c r="FA974" s="187"/>
      <c r="FB974" s="187"/>
      <c r="FC974" s="187"/>
      <c r="FD974" s="187"/>
      <c r="FE974" s="187"/>
      <c r="FF974" s="187"/>
      <c r="FG974" s="187"/>
      <c r="FH974" s="187"/>
      <c r="FI974" s="187"/>
      <c r="FJ974" s="187"/>
      <c r="FK974" s="187"/>
      <c r="FL974" s="187"/>
      <c r="FM974" s="187"/>
      <c r="FN974" s="187"/>
      <c r="FO974" s="187"/>
      <c r="FP974" s="187"/>
      <c r="FQ974" s="187"/>
      <c r="FR974" s="187"/>
      <c r="FS974" s="187"/>
      <c r="FT974" s="187"/>
      <c r="FU974" s="187"/>
      <c r="FV974" s="187"/>
      <c r="FW974" s="187"/>
      <c r="FX974" s="187"/>
      <c r="FY974" s="187"/>
      <c r="FZ974" s="187"/>
      <c r="GA974" s="187"/>
      <c r="GB974" s="187"/>
      <c r="GC974" s="187"/>
      <c r="GD974" s="187"/>
      <c r="GE974" s="187"/>
      <c r="GF974" s="187"/>
      <c r="GG974" s="187"/>
      <c r="GH974" s="187"/>
      <c r="GI974" s="187"/>
      <c r="GJ974" s="187"/>
      <c r="GK974" s="187"/>
      <c r="GL974" s="187"/>
      <c r="GM974" s="187"/>
      <c r="GN974" s="187"/>
      <c r="GO974" s="187"/>
      <c r="GP974" s="187"/>
      <c r="GQ974" s="187"/>
      <c r="GR974" s="187"/>
      <c r="GS974" s="187"/>
      <c r="GT974" s="187"/>
      <c r="GU974" s="187"/>
      <c r="GV974" s="187"/>
      <c r="GW974" s="187"/>
      <c r="GX974" s="187"/>
      <c r="GY974" s="187"/>
      <c r="GZ974" s="187"/>
      <c r="HA974" s="187"/>
      <c r="HB974" s="187"/>
      <c r="HC974" s="187"/>
      <c r="HD974" s="187"/>
      <c r="HE974" s="187"/>
      <c r="HF974" s="187"/>
      <c r="HG974" s="187"/>
      <c r="HH974" s="187"/>
      <c r="HI974" s="187"/>
      <c r="HJ974" s="187"/>
      <c r="HK974" s="187"/>
      <c r="HL974" s="187"/>
      <c r="HM974" s="187"/>
      <c r="HN974" s="187"/>
      <c r="HO974" s="187"/>
      <c r="HP974" s="187"/>
      <c r="HQ974" s="187"/>
      <c r="HR974" s="187"/>
      <c r="HS974" s="187"/>
      <c r="HT974" s="187"/>
      <c r="HU974" s="187"/>
      <c r="HV974" s="187"/>
      <c r="HW974" s="187"/>
      <c r="HX974" s="187"/>
      <c r="HY974" s="187"/>
      <c r="HZ974" s="187"/>
      <c r="IA974" s="187"/>
      <c r="IB974" s="187"/>
    </row>
    <row r="975" spans="1:236" ht="13.15" customHeight="1">
      <c r="A975" s="412"/>
      <c r="C975" s="446"/>
      <c r="D975" s="193"/>
      <c r="E975" s="187"/>
      <c r="F975" s="187"/>
      <c r="G975" s="187"/>
      <c r="H975" s="187"/>
      <c r="I975" s="187"/>
      <c r="J975" s="187"/>
      <c r="K975" s="187"/>
      <c r="L975" s="187"/>
      <c r="M975" s="447"/>
      <c r="AA975" s="187"/>
      <c r="AB975" s="187"/>
      <c r="AC975" s="187"/>
      <c r="AD975" s="187"/>
      <c r="AE975" s="187"/>
      <c r="AF975" s="187"/>
      <c r="AG975" s="187"/>
      <c r="AH975" s="187"/>
      <c r="AI975" s="187"/>
      <c r="AJ975" s="187"/>
      <c r="AK975" s="187"/>
      <c r="AL975" s="187"/>
      <c r="AM975" s="187"/>
      <c r="AN975" s="187"/>
      <c r="AO975" s="187"/>
      <c r="AP975" s="187"/>
      <c r="AQ975" s="187"/>
      <c r="AR975" s="187"/>
      <c r="AS975" s="187"/>
      <c r="AT975" s="187"/>
      <c r="AU975" s="187"/>
      <c r="AV975" s="187"/>
      <c r="AW975" s="187"/>
      <c r="AX975" s="187"/>
      <c r="AY975" s="187"/>
      <c r="AZ975" s="187"/>
      <c r="BA975" s="187"/>
      <c r="BB975" s="187"/>
      <c r="BC975" s="187"/>
      <c r="BD975" s="187"/>
      <c r="BE975" s="187"/>
      <c r="BF975" s="187"/>
      <c r="BG975" s="187"/>
      <c r="BH975" s="187"/>
      <c r="BI975" s="187"/>
      <c r="BJ975" s="187"/>
      <c r="BK975" s="187"/>
      <c r="BL975" s="187"/>
      <c r="BM975" s="187"/>
      <c r="BN975" s="187"/>
      <c r="BO975" s="187"/>
      <c r="BP975" s="187"/>
      <c r="BQ975" s="187"/>
      <c r="BR975" s="187"/>
      <c r="BS975" s="187"/>
      <c r="BT975" s="187"/>
      <c r="BU975" s="187"/>
      <c r="BV975" s="187"/>
      <c r="BW975" s="187"/>
      <c r="BX975" s="187"/>
      <c r="BY975" s="187"/>
      <c r="BZ975" s="187"/>
      <c r="CA975" s="187"/>
      <c r="CB975" s="187"/>
      <c r="CC975" s="187"/>
      <c r="CD975" s="187"/>
      <c r="CE975" s="187"/>
      <c r="CF975" s="187"/>
      <c r="CG975" s="187"/>
      <c r="CH975" s="187"/>
      <c r="CI975" s="187"/>
      <c r="CJ975" s="187"/>
      <c r="CK975" s="187"/>
      <c r="CL975" s="187"/>
      <c r="CM975" s="187"/>
      <c r="CN975" s="187"/>
      <c r="CO975" s="187"/>
      <c r="CP975" s="187"/>
      <c r="CQ975" s="187"/>
      <c r="CR975" s="187"/>
      <c r="CS975" s="187"/>
      <c r="CT975" s="187"/>
      <c r="CU975" s="187"/>
      <c r="CV975" s="187"/>
      <c r="CW975" s="187"/>
      <c r="CX975" s="187"/>
      <c r="CY975" s="187"/>
      <c r="CZ975" s="187"/>
      <c r="DA975" s="187"/>
      <c r="DB975" s="187"/>
      <c r="DC975" s="187"/>
      <c r="DD975" s="187"/>
      <c r="DE975" s="187"/>
      <c r="DF975" s="187"/>
      <c r="DG975" s="187"/>
      <c r="DH975" s="187"/>
      <c r="DI975" s="187"/>
      <c r="DJ975" s="187"/>
      <c r="DK975" s="187"/>
      <c r="DL975" s="187"/>
      <c r="DM975" s="187"/>
      <c r="DN975" s="187"/>
      <c r="DO975" s="187"/>
      <c r="DP975" s="187"/>
      <c r="DQ975" s="187"/>
      <c r="DR975" s="187"/>
      <c r="DS975" s="187"/>
      <c r="DT975" s="187"/>
      <c r="DU975" s="187"/>
      <c r="DV975" s="187"/>
      <c r="DW975" s="187"/>
      <c r="DX975" s="187"/>
      <c r="DY975" s="187"/>
      <c r="DZ975" s="187"/>
      <c r="EA975" s="187"/>
      <c r="EB975" s="187"/>
      <c r="EC975" s="187"/>
      <c r="ED975" s="187"/>
      <c r="EE975" s="187"/>
      <c r="EF975" s="187"/>
      <c r="EG975" s="187"/>
      <c r="EH975" s="187"/>
      <c r="EI975" s="187"/>
      <c r="EJ975" s="187"/>
      <c r="EK975" s="187"/>
      <c r="EL975" s="187"/>
      <c r="EM975" s="187"/>
      <c r="EN975" s="187"/>
      <c r="EO975" s="187"/>
      <c r="EP975" s="187"/>
      <c r="EQ975" s="187"/>
      <c r="ER975" s="187"/>
      <c r="ES975" s="187"/>
      <c r="ET975" s="187"/>
      <c r="EU975" s="187"/>
      <c r="EV975" s="187"/>
      <c r="EW975" s="187"/>
      <c r="EX975" s="187"/>
      <c r="EY975" s="187"/>
      <c r="EZ975" s="187"/>
      <c r="FA975" s="187"/>
      <c r="FB975" s="187"/>
      <c r="FC975" s="187"/>
      <c r="FD975" s="187"/>
      <c r="FE975" s="187"/>
      <c r="FF975" s="187"/>
      <c r="FG975" s="187"/>
      <c r="FH975" s="187"/>
      <c r="FI975" s="187"/>
      <c r="FJ975" s="187"/>
      <c r="FK975" s="187"/>
      <c r="FL975" s="187"/>
      <c r="FM975" s="187"/>
      <c r="FN975" s="187"/>
      <c r="FO975" s="187"/>
      <c r="FP975" s="187"/>
      <c r="FQ975" s="187"/>
      <c r="FR975" s="187"/>
      <c r="FS975" s="187"/>
      <c r="FT975" s="187"/>
      <c r="FU975" s="187"/>
      <c r="FV975" s="187"/>
      <c r="FW975" s="187"/>
      <c r="FX975" s="187"/>
      <c r="FY975" s="187"/>
      <c r="FZ975" s="187"/>
      <c r="GA975" s="187"/>
      <c r="GB975" s="187"/>
      <c r="GC975" s="187"/>
      <c r="GD975" s="187"/>
      <c r="GE975" s="187"/>
      <c r="GF975" s="187"/>
      <c r="GG975" s="187"/>
      <c r="GH975" s="187"/>
      <c r="GI975" s="187"/>
      <c r="GJ975" s="187"/>
      <c r="GK975" s="187"/>
      <c r="GL975" s="187"/>
      <c r="GM975" s="187"/>
      <c r="GN975" s="187"/>
      <c r="GO975" s="187"/>
      <c r="GP975" s="187"/>
      <c r="GQ975" s="187"/>
      <c r="GR975" s="187"/>
      <c r="GS975" s="187"/>
      <c r="GT975" s="187"/>
      <c r="GU975" s="187"/>
      <c r="GV975" s="187"/>
      <c r="GW975" s="187"/>
      <c r="GX975" s="187"/>
      <c r="GY975" s="187"/>
      <c r="GZ975" s="187"/>
      <c r="HA975" s="187"/>
      <c r="HB975" s="187"/>
      <c r="HC975" s="187"/>
      <c r="HD975" s="187"/>
      <c r="HE975" s="187"/>
      <c r="HF975" s="187"/>
      <c r="HG975" s="187"/>
      <c r="HH975" s="187"/>
      <c r="HI975" s="187"/>
      <c r="HJ975" s="187"/>
      <c r="HK975" s="187"/>
      <c r="HL975" s="187"/>
      <c r="HM975" s="187"/>
      <c r="HN975" s="187"/>
      <c r="HO975" s="187"/>
      <c r="HP975" s="187"/>
      <c r="HQ975" s="187"/>
      <c r="HR975" s="187"/>
      <c r="HS975" s="187"/>
      <c r="HT975" s="187"/>
      <c r="HU975" s="187"/>
      <c r="HV975" s="187"/>
      <c r="HW975" s="187"/>
      <c r="HX975" s="187"/>
      <c r="HY975" s="187"/>
      <c r="HZ975" s="187"/>
      <c r="IA975" s="187"/>
      <c r="IB975" s="187"/>
    </row>
    <row r="976" spans="1:236" ht="13.15" customHeight="1">
      <c r="A976" s="412"/>
      <c r="C976" s="446"/>
      <c r="D976" s="193"/>
      <c r="E976" s="187"/>
      <c r="F976" s="187"/>
      <c r="G976" s="187"/>
      <c r="H976" s="187"/>
      <c r="I976" s="187"/>
      <c r="J976" s="187"/>
      <c r="K976" s="187"/>
      <c r="L976" s="187"/>
      <c r="M976" s="447"/>
      <c r="AA976" s="187"/>
      <c r="AB976" s="187"/>
      <c r="AC976" s="187"/>
      <c r="AD976" s="187"/>
      <c r="AE976" s="187"/>
      <c r="AF976" s="187"/>
      <c r="AG976" s="187"/>
      <c r="AH976" s="187"/>
      <c r="AI976" s="187"/>
      <c r="AJ976" s="187"/>
      <c r="AK976" s="187"/>
      <c r="AL976" s="187"/>
      <c r="AM976" s="187"/>
      <c r="AN976" s="187"/>
      <c r="AO976" s="187"/>
      <c r="AP976" s="187"/>
      <c r="AQ976" s="187"/>
      <c r="AR976" s="187"/>
      <c r="AS976" s="187"/>
      <c r="AT976" s="187"/>
      <c r="AU976" s="187"/>
      <c r="AV976" s="187"/>
      <c r="AW976" s="187"/>
      <c r="AX976" s="187"/>
      <c r="AY976" s="187"/>
      <c r="AZ976" s="187"/>
      <c r="BA976" s="187"/>
      <c r="BB976" s="187"/>
      <c r="BC976" s="187"/>
      <c r="BD976" s="187"/>
      <c r="BE976" s="187"/>
      <c r="BF976" s="187"/>
      <c r="BG976" s="187"/>
      <c r="BH976" s="187"/>
      <c r="BI976" s="187"/>
      <c r="BJ976" s="187"/>
      <c r="BK976" s="187"/>
      <c r="BL976" s="187"/>
      <c r="BM976" s="187"/>
      <c r="BN976" s="187"/>
      <c r="BO976" s="187"/>
      <c r="BP976" s="187"/>
      <c r="BQ976" s="187"/>
      <c r="BR976" s="187"/>
      <c r="BS976" s="187"/>
      <c r="BT976" s="187"/>
      <c r="BU976" s="187"/>
      <c r="BV976" s="187"/>
      <c r="BW976" s="187"/>
      <c r="BX976" s="187"/>
      <c r="BY976" s="187"/>
      <c r="BZ976" s="187"/>
      <c r="CA976" s="187"/>
      <c r="CB976" s="187"/>
      <c r="CC976" s="187"/>
      <c r="CD976" s="187"/>
      <c r="CE976" s="187"/>
      <c r="CF976" s="187"/>
      <c r="CG976" s="187"/>
      <c r="CH976" s="187"/>
      <c r="CI976" s="187"/>
      <c r="CJ976" s="187"/>
      <c r="CK976" s="187"/>
      <c r="CL976" s="187"/>
      <c r="CM976" s="187"/>
      <c r="CN976" s="187"/>
      <c r="CO976" s="187"/>
      <c r="CP976" s="187"/>
      <c r="CQ976" s="187"/>
      <c r="CR976" s="187"/>
      <c r="CS976" s="187"/>
      <c r="CT976" s="187"/>
      <c r="CU976" s="187"/>
      <c r="CV976" s="187"/>
      <c r="CW976" s="187"/>
      <c r="CX976" s="187"/>
      <c r="CY976" s="187"/>
      <c r="CZ976" s="187"/>
      <c r="DA976" s="187"/>
      <c r="DB976" s="187"/>
      <c r="DC976" s="187"/>
      <c r="DD976" s="187"/>
      <c r="DE976" s="187"/>
      <c r="DF976" s="187"/>
      <c r="DG976" s="187"/>
      <c r="DH976" s="187"/>
      <c r="DI976" s="187"/>
      <c r="DJ976" s="187"/>
      <c r="DK976" s="187"/>
      <c r="DL976" s="187"/>
      <c r="DM976" s="187"/>
      <c r="DN976" s="187"/>
      <c r="DO976" s="187"/>
      <c r="DP976" s="187"/>
      <c r="DQ976" s="187"/>
      <c r="DR976" s="187"/>
      <c r="DS976" s="187"/>
      <c r="DT976" s="187"/>
      <c r="DU976" s="187"/>
      <c r="DV976" s="187"/>
      <c r="DW976" s="187"/>
      <c r="DX976" s="187"/>
      <c r="DY976" s="187"/>
      <c r="DZ976" s="187"/>
      <c r="EA976" s="187"/>
      <c r="EB976" s="187"/>
      <c r="EC976" s="187"/>
      <c r="ED976" s="187"/>
      <c r="EE976" s="187"/>
      <c r="EF976" s="187"/>
      <c r="EG976" s="187"/>
      <c r="EH976" s="187"/>
      <c r="EI976" s="187"/>
      <c r="EJ976" s="187"/>
      <c r="EK976" s="187"/>
      <c r="EL976" s="187"/>
      <c r="EM976" s="187"/>
      <c r="EN976" s="187"/>
      <c r="EO976" s="187"/>
      <c r="EP976" s="187"/>
      <c r="EQ976" s="187"/>
      <c r="ER976" s="187"/>
      <c r="ES976" s="187"/>
      <c r="ET976" s="187"/>
      <c r="EU976" s="187"/>
      <c r="EV976" s="187"/>
      <c r="EW976" s="187"/>
      <c r="EX976" s="187"/>
      <c r="EY976" s="187"/>
      <c r="EZ976" s="187"/>
      <c r="FA976" s="187"/>
      <c r="FB976" s="187"/>
      <c r="FC976" s="187"/>
      <c r="FD976" s="187"/>
      <c r="FE976" s="187"/>
      <c r="FF976" s="187"/>
      <c r="FG976" s="187"/>
      <c r="FH976" s="187"/>
      <c r="FI976" s="187"/>
      <c r="FJ976" s="187"/>
      <c r="FK976" s="187"/>
      <c r="FL976" s="187"/>
      <c r="FM976" s="187"/>
      <c r="FN976" s="187"/>
      <c r="FO976" s="187"/>
      <c r="FP976" s="187"/>
      <c r="FQ976" s="187"/>
      <c r="FR976" s="187"/>
      <c r="FS976" s="187"/>
      <c r="FT976" s="187"/>
      <c r="FU976" s="187"/>
      <c r="FV976" s="187"/>
      <c r="FW976" s="187"/>
      <c r="FX976" s="187"/>
      <c r="FY976" s="187"/>
      <c r="FZ976" s="187"/>
      <c r="GA976" s="187"/>
      <c r="GB976" s="187"/>
      <c r="GC976" s="187"/>
      <c r="GD976" s="187"/>
      <c r="GE976" s="187"/>
      <c r="GF976" s="187"/>
      <c r="GG976" s="187"/>
      <c r="GH976" s="187"/>
      <c r="GI976" s="187"/>
      <c r="GJ976" s="187"/>
      <c r="GK976" s="187"/>
      <c r="GL976" s="187"/>
      <c r="GM976" s="187"/>
      <c r="GN976" s="187"/>
      <c r="GO976" s="187"/>
      <c r="GP976" s="187"/>
      <c r="GQ976" s="187"/>
      <c r="GR976" s="187"/>
      <c r="GS976" s="187"/>
      <c r="GT976" s="187"/>
      <c r="GU976" s="187"/>
      <c r="GV976" s="187"/>
      <c r="GW976" s="187"/>
      <c r="GX976" s="187"/>
      <c r="GY976" s="187"/>
      <c r="GZ976" s="187"/>
      <c r="HA976" s="187"/>
      <c r="HB976" s="187"/>
      <c r="HC976" s="187"/>
      <c r="HD976" s="187"/>
      <c r="HE976" s="187"/>
      <c r="HF976" s="187"/>
      <c r="HG976" s="187"/>
      <c r="HH976" s="187"/>
      <c r="HI976" s="187"/>
      <c r="HJ976" s="187"/>
      <c r="HK976" s="187"/>
      <c r="HL976" s="187"/>
      <c r="HM976" s="187"/>
      <c r="HN976" s="187"/>
      <c r="HO976" s="187"/>
      <c r="HP976" s="187"/>
      <c r="HQ976" s="187"/>
      <c r="HR976" s="187"/>
      <c r="HS976" s="187"/>
      <c r="HT976" s="187"/>
      <c r="HU976" s="187"/>
      <c r="HV976" s="187"/>
      <c r="HW976" s="187"/>
      <c r="HX976" s="187"/>
      <c r="HY976" s="187"/>
      <c r="HZ976" s="187"/>
      <c r="IA976" s="187"/>
      <c r="IB976" s="187"/>
    </row>
    <row r="977" spans="1:236" ht="13.15" customHeight="1">
      <c r="A977" s="412"/>
      <c r="C977" s="446"/>
      <c r="D977" s="193"/>
      <c r="E977" s="187"/>
      <c r="F977" s="187"/>
      <c r="G977" s="187"/>
      <c r="H977" s="187"/>
      <c r="I977" s="187"/>
      <c r="J977" s="187"/>
      <c r="K977" s="187"/>
      <c r="L977" s="187"/>
      <c r="M977" s="447"/>
      <c r="AA977" s="187"/>
      <c r="AB977" s="187"/>
      <c r="AC977" s="187"/>
      <c r="AD977" s="187"/>
      <c r="AE977" s="187"/>
      <c r="AF977" s="187"/>
      <c r="AG977" s="187"/>
      <c r="AH977" s="187"/>
      <c r="AI977" s="187"/>
      <c r="AJ977" s="187"/>
      <c r="AK977" s="187"/>
      <c r="AL977" s="187"/>
      <c r="AM977" s="187"/>
      <c r="AN977" s="187"/>
      <c r="AO977" s="187"/>
      <c r="AP977" s="187"/>
      <c r="AQ977" s="187"/>
      <c r="AR977" s="187"/>
      <c r="AS977" s="187"/>
      <c r="AT977" s="187"/>
      <c r="AU977" s="187"/>
      <c r="AV977" s="187"/>
      <c r="AW977" s="187"/>
      <c r="AX977" s="187"/>
      <c r="AY977" s="187"/>
      <c r="AZ977" s="187"/>
      <c r="BA977" s="187"/>
      <c r="BB977" s="187"/>
      <c r="BC977" s="187"/>
      <c r="BD977" s="187"/>
      <c r="BE977" s="187"/>
      <c r="BF977" s="187"/>
      <c r="BG977" s="187"/>
      <c r="BH977" s="187"/>
      <c r="BI977" s="187"/>
      <c r="BJ977" s="187"/>
      <c r="BK977" s="187"/>
      <c r="BL977" s="187"/>
      <c r="BM977" s="187"/>
      <c r="BN977" s="187"/>
      <c r="BO977" s="187"/>
      <c r="BP977" s="187"/>
      <c r="BQ977" s="187"/>
      <c r="BR977" s="187"/>
      <c r="BS977" s="187"/>
      <c r="BT977" s="187"/>
      <c r="BU977" s="187"/>
      <c r="BV977" s="187"/>
      <c r="BW977" s="187"/>
      <c r="BX977" s="187"/>
      <c r="BY977" s="187"/>
      <c r="BZ977" s="187"/>
      <c r="CA977" s="187"/>
      <c r="CB977" s="187"/>
      <c r="CC977" s="187"/>
      <c r="CD977" s="187"/>
      <c r="CE977" s="187"/>
      <c r="CF977" s="187"/>
      <c r="CG977" s="187"/>
      <c r="CH977" s="187"/>
      <c r="CI977" s="187"/>
      <c r="CJ977" s="187"/>
      <c r="CK977" s="187"/>
      <c r="CL977" s="187"/>
      <c r="CM977" s="187"/>
      <c r="CN977" s="187"/>
      <c r="CO977" s="187"/>
      <c r="CP977" s="187"/>
      <c r="CQ977" s="187"/>
      <c r="CR977" s="187"/>
      <c r="CS977" s="187"/>
      <c r="CT977" s="187"/>
      <c r="CU977" s="187"/>
      <c r="CV977" s="187"/>
      <c r="CW977" s="187"/>
      <c r="CX977" s="187"/>
      <c r="CY977" s="187"/>
      <c r="CZ977" s="187"/>
      <c r="DA977" s="187"/>
      <c r="DB977" s="187"/>
      <c r="DC977" s="187"/>
      <c r="DD977" s="187"/>
      <c r="DE977" s="187"/>
      <c r="DF977" s="187"/>
      <c r="DG977" s="187"/>
      <c r="DH977" s="187"/>
      <c r="DI977" s="187"/>
      <c r="DJ977" s="187"/>
      <c r="DK977" s="187"/>
      <c r="DL977" s="187"/>
      <c r="DM977" s="187"/>
      <c r="DN977" s="187"/>
      <c r="DO977" s="187"/>
      <c r="DP977" s="187"/>
      <c r="DQ977" s="187"/>
      <c r="DR977" s="187"/>
      <c r="DS977" s="187"/>
      <c r="DT977" s="187"/>
      <c r="DU977" s="187"/>
      <c r="DV977" s="187"/>
      <c r="DW977" s="187"/>
      <c r="DX977" s="187"/>
      <c r="DY977" s="187"/>
      <c r="DZ977" s="187"/>
      <c r="EA977" s="187"/>
      <c r="EB977" s="187"/>
      <c r="EC977" s="187"/>
      <c r="ED977" s="187"/>
      <c r="EE977" s="187"/>
      <c r="EF977" s="187"/>
      <c r="EG977" s="187"/>
      <c r="EH977" s="187"/>
      <c r="EI977" s="187"/>
      <c r="EJ977" s="187"/>
      <c r="EK977" s="187"/>
      <c r="EL977" s="187"/>
      <c r="EM977" s="187"/>
      <c r="EN977" s="187"/>
      <c r="EO977" s="187"/>
      <c r="EP977" s="187"/>
      <c r="EQ977" s="187"/>
      <c r="ER977" s="187"/>
      <c r="ES977" s="187"/>
      <c r="ET977" s="187"/>
      <c r="EU977" s="187"/>
      <c r="EV977" s="187"/>
      <c r="EW977" s="187"/>
      <c r="EX977" s="187"/>
      <c r="EY977" s="187"/>
      <c r="EZ977" s="187"/>
      <c r="FA977" s="187"/>
      <c r="FB977" s="187"/>
      <c r="FC977" s="187"/>
      <c r="FD977" s="187"/>
      <c r="FE977" s="187"/>
      <c r="FF977" s="187"/>
      <c r="FG977" s="187"/>
      <c r="FH977" s="187"/>
      <c r="FI977" s="187"/>
      <c r="FJ977" s="187"/>
      <c r="FK977" s="187"/>
      <c r="FL977" s="187"/>
      <c r="FM977" s="187"/>
      <c r="FN977" s="187"/>
      <c r="FO977" s="187"/>
      <c r="FP977" s="187"/>
      <c r="FQ977" s="187"/>
      <c r="FR977" s="187"/>
      <c r="FS977" s="187"/>
      <c r="FT977" s="187"/>
      <c r="FU977" s="187"/>
      <c r="FV977" s="187"/>
      <c r="FW977" s="187"/>
      <c r="FX977" s="187"/>
      <c r="FY977" s="187"/>
      <c r="FZ977" s="187"/>
      <c r="GA977" s="187"/>
      <c r="GB977" s="187"/>
      <c r="GC977" s="187"/>
      <c r="GD977" s="187"/>
      <c r="GE977" s="187"/>
      <c r="GF977" s="187"/>
      <c r="GG977" s="187"/>
      <c r="GH977" s="187"/>
      <c r="GI977" s="187"/>
      <c r="GJ977" s="187"/>
      <c r="GK977" s="187"/>
      <c r="GL977" s="187"/>
      <c r="GM977" s="187"/>
      <c r="GN977" s="187"/>
      <c r="GO977" s="187"/>
      <c r="GP977" s="187"/>
      <c r="GQ977" s="187"/>
      <c r="GR977" s="187"/>
      <c r="GS977" s="187"/>
      <c r="GT977" s="187"/>
      <c r="GU977" s="187"/>
      <c r="GV977" s="187"/>
      <c r="GW977" s="187"/>
      <c r="GX977" s="187"/>
      <c r="GY977" s="187"/>
      <c r="GZ977" s="187"/>
      <c r="HA977" s="187"/>
      <c r="HB977" s="187"/>
      <c r="HC977" s="187"/>
      <c r="HD977" s="187"/>
      <c r="HE977" s="187"/>
      <c r="HF977" s="187"/>
      <c r="HG977" s="187"/>
      <c r="HH977" s="187"/>
      <c r="HI977" s="187"/>
      <c r="HJ977" s="187"/>
      <c r="HK977" s="187"/>
      <c r="HL977" s="187"/>
      <c r="HM977" s="187"/>
      <c r="HN977" s="187"/>
      <c r="HO977" s="187"/>
      <c r="HP977" s="187"/>
      <c r="HQ977" s="187"/>
      <c r="HR977" s="187"/>
      <c r="HS977" s="187"/>
      <c r="HT977" s="187"/>
      <c r="HU977" s="187"/>
      <c r="HV977" s="187"/>
      <c r="HW977" s="187"/>
      <c r="HX977" s="187"/>
      <c r="HY977" s="187"/>
      <c r="HZ977" s="187"/>
      <c r="IA977" s="187"/>
      <c r="IB977" s="187"/>
    </row>
    <row r="978" spans="1:236" ht="13.15" customHeight="1">
      <c r="A978" s="412"/>
      <c r="C978" s="446"/>
      <c r="D978" s="193"/>
      <c r="E978" s="187"/>
      <c r="F978" s="187"/>
      <c r="G978" s="187"/>
      <c r="H978" s="187"/>
      <c r="I978" s="187"/>
      <c r="J978" s="187"/>
      <c r="K978" s="187"/>
      <c r="L978" s="187"/>
      <c r="M978" s="447"/>
      <c r="AA978" s="187"/>
      <c r="AB978" s="187"/>
      <c r="AC978" s="187"/>
      <c r="AD978" s="187"/>
      <c r="AE978" s="187"/>
      <c r="AF978" s="187"/>
      <c r="AG978" s="187"/>
      <c r="AH978" s="187"/>
      <c r="AI978" s="187"/>
      <c r="AJ978" s="187"/>
      <c r="AK978" s="187"/>
      <c r="AL978" s="187"/>
      <c r="AM978" s="187"/>
      <c r="AN978" s="187"/>
      <c r="AO978" s="187"/>
      <c r="AP978" s="187"/>
      <c r="AQ978" s="187"/>
      <c r="AR978" s="187"/>
      <c r="AS978" s="187"/>
      <c r="AT978" s="187"/>
      <c r="AU978" s="187"/>
      <c r="AV978" s="187"/>
      <c r="AW978" s="187"/>
      <c r="AX978" s="187"/>
      <c r="AY978" s="187"/>
      <c r="AZ978" s="187"/>
      <c r="BA978" s="187"/>
      <c r="BB978" s="187"/>
      <c r="BC978" s="187"/>
      <c r="BD978" s="187"/>
      <c r="BE978" s="187"/>
      <c r="BF978" s="187"/>
      <c r="BG978" s="187"/>
      <c r="BH978" s="187"/>
      <c r="BI978" s="187"/>
      <c r="BJ978" s="187"/>
      <c r="BK978" s="187"/>
      <c r="BL978" s="187"/>
      <c r="BM978" s="187"/>
      <c r="BN978" s="187"/>
      <c r="BO978" s="187"/>
      <c r="BP978" s="187"/>
      <c r="BQ978" s="187"/>
      <c r="BR978" s="187"/>
      <c r="BS978" s="187"/>
      <c r="BT978" s="187"/>
      <c r="BU978" s="187"/>
      <c r="BV978" s="187"/>
      <c r="BW978" s="187"/>
      <c r="BX978" s="187"/>
      <c r="BY978" s="187"/>
      <c r="BZ978" s="187"/>
      <c r="CA978" s="187"/>
      <c r="CB978" s="187"/>
      <c r="CC978" s="187"/>
      <c r="CD978" s="187"/>
      <c r="CE978" s="187"/>
      <c r="CF978" s="187"/>
      <c r="CG978" s="187"/>
      <c r="CH978" s="187"/>
      <c r="CI978" s="187"/>
      <c r="CJ978" s="187"/>
      <c r="CK978" s="187"/>
      <c r="CL978" s="187"/>
      <c r="CM978" s="187"/>
      <c r="CN978" s="187"/>
      <c r="CO978" s="187"/>
      <c r="CP978" s="187"/>
      <c r="CQ978" s="187"/>
      <c r="CR978" s="187"/>
      <c r="CS978" s="187"/>
      <c r="CT978" s="187"/>
      <c r="CU978" s="187"/>
      <c r="CV978" s="187"/>
      <c r="CW978" s="187"/>
      <c r="CX978" s="187"/>
      <c r="CY978" s="187"/>
      <c r="CZ978" s="187"/>
      <c r="DA978" s="187"/>
      <c r="DB978" s="187"/>
      <c r="DC978" s="187"/>
      <c r="DD978" s="187"/>
      <c r="DE978" s="187"/>
      <c r="DF978" s="187"/>
      <c r="DG978" s="187"/>
      <c r="DH978" s="187"/>
      <c r="DI978" s="187"/>
      <c r="DJ978" s="187"/>
      <c r="DK978" s="187"/>
      <c r="DL978" s="187"/>
      <c r="DM978" s="187"/>
      <c r="DN978" s="187"/>
      <c r="DO978" s="187"/>
      <c r="DP978" s="187"/>
      <c r="DQ978" s="187"/>
      <c r="DR978" s="187"/>
      <c r="DS978" s="187"/>
      <c r="DT978" s="187"/>
      <c r="DU978" s="187"/>
      <c r="DV978" s="187"/>
      <c r="DW978" s="187"/>
      <c r="DX978" s="187"/>
      <c r="DY978" s="187"/>
      <c r="DZ978" s="187"/>
      <c r="EA978" s="187"/>
      <c r="EB978" s="187"/>
      <c r="EC978" s="187"/>
      <c r="ED978" s="187"/>
      <c r="EE978" s="187"/>
      <c r="EF978" s="187"/>
      <c r="EG978" s="187"/>
      <c r="EH978" s="187"/>
      <c r="EI978" s="187"/>
      <c r="EJ978" s="187"/>
      <c r="EK978" s="187"/>
      <c r="EL978" s="187"/>
      <c r="EM978" s="187"/>
      <c r="EN978" s="187"/>
      <c r="EO978" s="187"/>
      <c r="EP978" s="187"/>
      <c r="EQ978" s="187"/>
      <c r="ER978" s="187"/>
      <c r="ES978" s="187"/>
      <c r="ET978" s="187"/>
      <c r="EU978" s="187"/>
      <c r="EV978" s="187"/>
      <c r="EW978" s="187"/>
      <c r="EX978" s="187"/>
      <c r="EY978" s="187"/>
      <c r="EZ978" s="187"/>
      <c r="FA978" s="187"/>
      <c r="FB978" s="187"/>
      <c r="FC978" s="187"/>
      <c r="FD978" s="187"/>
      <c r="FE978" s="187"/>
      <c r="FF978" s="187"/>
      <c r="FG978" s="187"/>
      <c r="FH978" s="187"/>
      <c r="FI978" s="187"/>
      <c r="FJ978" s="187"/>
      <c r="FK978" s="187"/>
      <c r="FL978" s="187"/>
      <c r="FM978" s="187"/>
      <c r="FN978" s="187"/>
      <c r="FO978" s="187"/>
      <c r="FP978" s="187"/>
      <c r="FQ978" s="187"/>
      <c r="FR978" s="187"/>
      <c r="FS978" s="187"/>
      <c r="FT978" s="187"/>
      <c r="FU978" s="187"/>
      <c r="FV978" s="187"/>
      <c r="FW978" s="187"/>
      <c r="FX978" s="187"/>
      <c r="FY978" s="187"/>
      <c r="FZ978" s="187"/>
      <c r="GA978" s="187"/>
      <c r="GB978" s="187"/>
      <c r="GC978" s="187"/>
      <c r="GD978" s="187"/>
      <c r="GE978" s="187"/>
      <c r="GF978" s="187"/>
      <c r="GG978" s="187"/>
      <c r="GH978" s="187"/>
      <c r="GI978" s="187"/>
      <c r="GJ978" s="187"/>
      <c r="GK978" s="187"/>
      <c r="GL978" s="187"/>
      <c r="GM978" s="187"/>
      <c r="GN978" s="187"/>
      <c r="GO978" s="187"/>
      <c r="GP978" s="187"/>
      <c r="GQ978" s="187"/>
      <c r="GR978" s="187"/>
      <c r="GS978" s="187"/>
      <c r="GT978" s="187"/>
      <c r="GU978" s="187"/>
      <c r="GV978" s="187"/>
      <c r="GW978" s="187"/>
      <c r="GX978" s="187"/>
      <c r="GY978" s="187"/>
      <c r="GZ978" s="187"/>
      <c r="HA978" s="187"/>
      <c r="HB978" s="187"/>
      <c r="HC978" s="187"/>
      <c r="HD978" s="187"/>
      <c r="HE978" s="187"/>
      <c r="HF978" s="187"/>
      <c r="HG978" s="187"/>
      <c r="HH978" s="187"/>
      <c r="HI978" s="187"/>
      <c r="HJ978" s="187"/>
      <c r="HK978" s="187"/>
      <c r="HL978" s="187"/>
      <c r="HM978" s="187"/>
      <c r="HN978" s="187"/>
      <c r="HO978" s="187"/>
      <c r="HP978" s="187"/>
      <c r="HQ978" s="187"/>
      <c r="HR978" s="187"/>
      <c r="HS978" s="187"/>
      <c r="HT978" s="187"/>
      <c r="HU978" s="187"/>
      <c r="HV978" s="187"/>
      <c r="HW978" s="187"/>
      <c r="HX978" s="187"/>
      <c r="HY978" s="187"/>
      <c r="HZ978" s="187"/>
      <c r="IA978" s="187"/>
      <c r="IB978" s="187"/>
    </row>
    <row r="979" spans="1:236" ht="13.15" customHeight="1">
      <c r="A979" s="412"/>
      <c r="C979" s="446"/>
      <c r="D979" s="193"/>
      <c r="E979" s="187"/>
      <c r="F979" s="187"/>
      <c r="G979" s="187"/>
      <c r="H979" s="187"/>
      <c r="I979" s="187"/>
      <c r="J979" s="187"/>
      <c r="K979" s="187"/>
      <c r="L979" s="187"/>
      <c r="M979" s="447"/>
      <c r="AA979" s="187"/>
      <c r="AB979" s="187"/>
      <c r="AC979" s="187"/>
      <c r="AD979" s="187"/>
      <c r="AE979" s="187"/>
      <c r="AF979" s="187"/>
      <c r="AG979" s="187"/>
      <c r="AH979" s="187"/>
      <c r="AI979" s="187"/>
      <c r="AJ979" s="187"/>
      <c r="AK979" s="187"/>
      <c r="AL979" s="187"/>
      <c r="AM979" s="187"/>
      <c r="AN979" s="187"/>
      <c r="AO979" s="187"/>
      <c r="AP979" s="187"/>
      <c r="AQ979" s="187"/>
      <c r="AR979" s="187"/>
      <c r="AS979" s="187"/>
      <c r="AT979" s="187"/>
      <c r="AU979" s="187"/>
      <c r="AV979" s="187"/>
      <c r="AW979" s="187"/>
      <c r="AX979" s="187"/>
      <c r="AY979" s="187"/>
      <c r="AZ979" s="187"/>
      <c r="BA979" s="187"/>
      <c r="BB979" s="187"/>
      <c r="BC979" s="187"/>
      <c r="BD979" s="187"/>
      <c r="BE979" s="187"/>
      <c r="BF979" s="187"/>
      <c r="BG979" s="187"/>
      <c r="BH979" s="187"/>
      <c r="BI979" s="187"/>
      <c r="BJ979" s="187"/>
      <c r="BK979" s="187"/>
      <c r="BL979" s="187"/>
      <c r="BM979" s="187"/>
      <c r="BN979" s="187"/>
      <c r="BO979" s="187"/>
      <c r="BP979" s="187"/>
      <c r="BQ979" s="187"/>
      <c r="BR979" s="187"/>
      <c r="BS979" s="187"/>
      <c r="BT979" s="187"/>
      <c r="BU979" s="187"/>
      <c r="BV979" s="187"/>
      <c r="BW979" s="187"/>
      <c r="BX979" s="187"/>
      <c r="BY979" s="187"/>
      <c r="BZ979" s="187"/>
      <c r="CA979" s="187"/>
      <c r="CB979" s="187"/>
      <c r="CC979" s="187"/>
      <c r="CD979" s="187"/>
      <c r="CE979" s="187"/>
      <c r="CF979" s="187"/>
      <c r="CG979" s="187"/>
      <c r="CH979" s="187"/>
      <c r="CI979" s="187"/>
      <c r="CJ979" s="187"/>
      <c r="CK979" s="187"/>
      <c r="CL979" s="187"/>
      <c r="CM979" s="187"/>
      <c r="CN979" s="187"/>
      <c r="CO979" s="187"/>
      <c r="CP979" s="187"/>
      <c r="CQ979" s="187"/>
      <c r="CR979" s="187"/>
      <c r="CS979" s="187"/>
      <c r="CT979" s="187"/>
      <c r="CU979" s="187"/>
      <c r="CV979" s="187"/>
      <c r="CW979" s="187"/>
      <c r="CX979" s="187"/>
      <c r="CY979" s="187"/>
      <c r="CZ979" s="187"/>
      <c r="DA979" s="187"/>
      <c r="DB979" s="187"/>
      <c r="DC979" s="187"/>
      <c r="DD979" s="187"/>
      <c r="DE979" s="187"/>
      <c r="DF979" s="187"/>
      <c r="DG979" s="187"/>
      <c r="DH979" s="187"/>
      <c r="DI979" s="187"/>
      <c r="DJ979" s="187"/>
      <c r="DK979" s="187"/>
      <c r="DL979" s="187"/>
      <c r="DM979" s="187"/>
      <c r="DN979" s="187"/>
      <c r="DO979" s="187"/>
      <c r="DP979" s="187"/>
      <c r="DQ979" s="187"/>
      <c r="DR979" s="187"/>
      <c r="DS979" s="187"/>
      <c r="DT979" s="187"/>
      <c r="DU979" s="187"/>
      <c r="DV979" s="187"/>
      <c r="DW979" s="187"/>
      <c r="DX979" s="187"/>
      <c r="DY979" s="187"/>
      <c r="DZ979" s="187"/>
      <c r="EA979" s="187"/>
      <c r="EB979" s="187"/>
      <c r="EC979" s="187"/>
      <c r="ED979" s="187"/>
      <c r="EE979" s="187"/>
      <c r="EF979" s="187"/>
      <c r="EG979" s="187"/>
      <c r="EH979" s="187"/>
      <c r="EI979" s="187"/>
      <c r="EJ979" s="187"/>
      <c r="EK979" s="187"/>
      <c r="EL979" s="187"/>
      <c r="EM979" s="187"/>
      <c r="EN979" s="187"/>
      <c r="EO979" s="187"/>
      <c r="EP979" s="187"/>
      <c r="EQ979" s="187"/>
      <c r="ER979" s="187"/>
      <c r="ES979" s="187"/>
      <c r="ET979" s="187"/>
      <c r="EU979" s="187"/>
      <c r="EV979" s="187"/>
      <c r="EW979" s="187"/>
      <c r="EX979" s="187"/>
      <c r="EY979" s="187"/>
      <c r="EZ979" s="187"/>
      <c r="FA979" s="187"/>
      <c r="FB979" s="187"/>
      <c r="FC979" s="187"/>
      <c r="FD979" s="187"/>
      <c r="FE979" s="187"/>
      <c r="FF979" s="187"/>
      <c r="FG979" s="187"/>
      <c r="FH979" s="187"/>
      <c r="FI979" s="187"/>
      <c r="FJ979" s="187"/>
      <c r="FK979" s="187"/>
      <c r="FL979" s="187"/>
      <c r="FM979" s="187"/>
      <c r="FN979" s="187"/>
      <c r="FO979" s="187"/>
      <c r="FP979" s="187"/>
      <c r="FQ979" s="187"/>
      <c r="FR979" s="187"/>
      <c r="FS979" s="187"/>
      <c r="FT979" s="187"/>
      <c r="FU979" s="187"/>
      <c r="FV979" s="187"/>
      <c r="FW979" s="187"/>
      <c r="FX979" s="187"/>
      <c r="FY979" s="187"/>
      <c r="FZ979" s="187"/>
      <c r="GA979" s="187"/>
      <c r="GB979" s="187"/>
      <c r="GC979" s="187"/>
      <c r="GD979" s="187"/>
      <c r="GE979" s="187"/>
      <c r="GF979" s="187"/>
      <c r="GG979" s="187"/>
      <c r="GH979" s="187"/>
      <c r="GI979" s="187"/>
      <c r="GJ979" s="187"/>
      <c r="GK979" s="187"/>
      <c r="GL979" s="187"/>
      <c r="GM979" s="187"/>
      <c r="GN979" s="187"/>
      <c r="GO979" s="187"/>
      <c r="GP979" s="187"/>
      <c r="GQ979" s="187"/>
      <c r="GR979" s="187"/>
      <c r="GS979" s="187"/>
      <c r="GT979" s="187"/>
      <c r="GU979" s="187"/>
      <c r="GV979" s="187"/>
      <c r="GW979" s="187"/>
      <c r="GX979" s="187"/>
      <c r="GY979" s="187"/>
      <c r="GZ979" s="187"/>
      <c r="HA979" s="187"/>
      <c r="HB979" s="187"/>
      <c r="HC979" s="187"/>
      <c r="HD979" s="187"/>
      <c r="HE979" s="187"/>
      <c r="HF979" s="187"/>
      <c r="HG979" s="187"/>
      <c r="HH979" s="187"/>
      <c r="HI979" s="187"/>
      <c r="HJ979" s="187"/>
      <c r="HK979" s="187"/>
      <c r="HL979" s="187"/>
      <c r="HM979" s="187"/>
      <c r="HN979" s="187"/>
      <c r="HO979" s="187"/>
      <c r="HP979" s="187"/>
      <c r="HQ979" s="187"/>
      <c r="HR979" s="187"/>
      <c r="HS979" s="187"/>
      <c r="HT979" s="187"/>
      <c r="HU979" s="187"/>
      <c r="HV979" s="187"/>
      <c r="HW979" s="187"/>
      <c r="HX979" s="187"/>
      <c r="HY979" s="187"/>
      <c r="HZ979" s="187"/>
      <c r="IA979" s="187"/>
      <c r="IB979" s="187"/>
    </row>
    <row r="980" spans="1:236" ht="13.15" customHeight="1">
      <c r="A980" s="412"/>
      <c r="C980" s="446"/>
      <c r="D980" s="193"/>
      <c r="E980" s="187"/>
      <c r="F980" s="187"/>
      <c r="G980" s="187"/>
      <c r="H980" s="187"/>
      <c r="I980" s="187"/>
      <c r="J980" s="187"/>
      <c r="K980" s="187"/>
      <c r="L980" s="187"/>
      <c r="M980" s="447"/>
      <c r="AA980" s="187"/>
      <c r="AB980" s="187"/>
      <c r="AC980" s="187"/>
      <c r="AD980" s="187"/>
      <c r="AE980" s="187"/>
      <c r="AF980" s="187"/>
      <c r="AG980" s="187"/>
      <c r="AH980" s="187"/>
      <c r="AI980" s="187"/>
      <c r="AJ980" s="187"/>
      <c r="AK980" s="187"/>
      <c r="AL980" s="187"/>
      <c r="AM980" s="187"/>
      <c r="AN980" s="187"/>
      <c r="AO980" s="187"/>
      <c r="AP980" s="187"/>
      <c r="AQ980" s="187"/>
      <c r="AR980" s="187"/>
      <c r="AS980" s="187"/>
      <c r="AT980" s="187"/>
      <c r="AU980" s="187"/>
      <c r="AV980" s="187"/>
      <c r="AW980" s="187"/>
      <c r="AX980" s="187"/>
      <c r="AY980" s="187"/>
      <c r="AZ980" s="187"/>
      <c r="BA980" s="187"/>
      <c r="BB980" s="187"/>
      <c r="BC980" s="187"/>
      <c r="BD980" s="187"/>
      <c r="BE980" s="187"/>
      <c r="BF980" s="187"/>
      <c r="BG980" s="187"/>
      <c r="BH980" s="187"/>
      <c r="BI980" s="187"/>
      <c r="BJ980" s="187"/>
      <c r="BK980" s="187"/>
      <c r="BL980" s="187"/>
      <c r="BM980" s="187"/>
      <c r="BN980" s="187"/>
      <c r="BO980" s="187"/>
      <c r="BP980" s="187"/>
      <c r="BQ980" s="187"/>
      <c r="BR980" s="187"/>
      <c r="BS980" s="187"/>
      <c r="BT980" s="187"/>
      <c r="BU980" s="187"/>
      <c r="BV980" s="187"/>
      <c r="BW980" s="187"/>
      <c r="BX980" s="187"/>
      <c r="BY980" s="187"/>
      <c r="BZ980" s="187"/>
      <c r="CA980" s="187"/>
      <c r="CB980" s="187"/>
      <c r="CC980" s="187"/>
      <c r="CD980" s="187"/>
      <c r="CE980" s="187"/>
      <c r="CF980" s="187"/>
      <c r="CG980" s="187"/>
      <c r="CH980" s="187"/>
      <c r="CI980" s="187"/>
      <c r="CJ980" s="187"/>
      <c r="CK980" s="187"/>
      <c r="CL980" s="187"/>
      <c r="CM980" s="187"/>
      <c r="CN980" s="187"/>
      <c r="CO980" s="187"/>
      <c r="CP980" s="187"/>
      <c r="CQ980" s="187"/>
      <c r="CR980" s="187"/>
      <c r="CS980" s="187"/>
      <c r="CT980" s="187"/>
      <c r="CU980" s="187"/>
      <c r="CV980" s="187"/>
      <c r="CW980" s="187"/>
      <c r="CX980" s="187"/>
      <c r="CY980" s="187"/>
      <c r="CZ980" s="187"/>
      <c r="DA980" s="187"/>
      <c r="DB980" s="187"/>
      <c r="DC980" s="187"/>
      <c r="DD980" s="187"/>
      <c r="DE980" s="187"/>
      <c r="DF980" s="187"/>
      <c r="DG980" s="187"/>
      <c r="DH980" s="187"/>
      <c r="DI980" s="187"/>
      <c r="DJ980" s="187"/>
      <c r="DK980" s="187"/>
      <c r="DL980" s="187"/>
      <c r="DM980" s="187"/>
      <c r="DN980" s="187"/>
      <c r="DO980" s="187"/>
      <c r="DP980" s="187"/>
      <c r="DQ980" s="187"/>
      <c r="DR980" s="187"/>
      <c r="DS980" s="187"/>
      <c r="DT980" s="187"/>
      <c r="DU980" s="187"/>
      <c r="DV980" s="187"/>
      <c r="DW980" s="187"/>
      <c r="DX980" s="187"/>
      <c r="DY980" s="187"/>
      <c r="DZ980" s="187"/>
      <c r="EA980" s="187"/>
      <c r="EB980" s="187"/>
      <c r="EC980" s="187"/>
      <c r="ED980" s="187"/>
      <c r="EE980" s="187"/>
      <c r="EF980" s="187"/>
      <c r="EG980" s="187"/>
      <c r="EH980" s="187"/>
      <c r="EI980" s="187"/>
      <c r="EJ980" s="187"/>
      <c r="EK980" s="187"/>
      <c r="EL980" s="187"/>
      <c r="EM980" s="187"/>
      <c r="EN980" s="187"/>
      <c r="EO980" s="187"/>
      <c r="EP980" s="187"/>
      <c r="EQ980" s="187"/>
      <c r="ER980" s="187"/>
      <c r="ES980" s="187"/>
      <c r="ET980" s="187"/>
      <c r="EU980" s="187"/>
      <c r="EV980" s="187"/>
      <c r="EW980" s="187"/>
      <c r="EX980" s="187"/>
      <c r="EY980" s="187"/>
      <c r="EZ980" s="187"/>
      <c r="FA980" s="187"/>
      <c r="FB980" s="187"/>
      <c r="FC980" s="187"/>
      <c r="FD980" s="187"/>
      <c r="FE980" s="187"/>
      <c r="FF980" s="187"/>
      <c r="FG980" s="187"/>
      <c r="FH980" s="187"/>
      <c r="FI980" s="187"/>
      <c r="FJ980" s="187"/>
      <c r="FK980" s="187"/>
      <c r="FL980" s="187"/>
      <c r="FM980" s="187"/>
      <c r="FN980" s="187"/>
      <c r="FO980" s="187"/>
      <c r="FP980" s="187"/>
      <c r="FQ980" s="187"/>
      <c r="FR980" s="187"/>
      <c r="FS980" s="187"/>
      <c r="FT980" s="187"/>
      <c r="FU980" s="187"/>
      <c r="FV980" s="187"/>
      <c r="FW980" s="187"/>
      <c r="FX980" s="187"/>
      <c r="FY980" s="187"/>
      <c r="FZ980" s="187"/>
      <c r="GA980" s="187"/>
      <c r="GB980" s="187"/>
      <c r="GC980" s="187"/>
      <c r="GD980" s="187"/>
      <c r="GE980" s="187"/>
      <c r="GF980" s="187"/>
      <c r="GG980" s="187"/>
      <c r="GH980" s="187"/>
      <c r="GI980" s="187"/>
      <c r="GJ980" s="187"/>
      <c r="GK980" s="187"/>
      <c r="GL980" s="187"/>
      <c r="GM980" s="187"/>
      <c r="GN980" s="187"/>
      <c r="GO980" s="187"/>
      <c r="GP980" s="187"/>
      <c r="GQ980" s="187"/>
      <c r="GR980" s="187"/>
      <c r="GS980" s="187"/>
      <c r="GT980" s="187"/>
      <c r="GU980" s="187"/>
      <c r="GV980" s="187"/>
      <c r="GW980" s="187"/>
      <c r="GX980" s="187"/>
      <c r="GY980" s="187"/>
      <c r="GZ980" s="187"/>
      <c r="HA980" s="187"/>
      <c r="HB980" s="187"/>
      <c r="HC980" s="187"/>
      <c r="HD980" s="187"/>
      <c r="HE980" s="187"/>
      <c r="HF980" s="187"/>
      <c r="HG980" s="187"/>
      <c r="HH980" s="187"/>
      <c r="HI980" s="187"/>
      <c r="HJ980" s="187"/>
      <c r="HK980" s="187"/>
      <c r="HL980" s="187"/>
      <c r="HM980" s="187"/>
      <c r="HN980" s="187"/>
      <c r="HO980" s="187"/>
      <c r="HP980" s="187"/>
      <c r="HQ980" s="187"/>
      <c r="HR980" s="187"/>
      <c r="HS980" s="187"/>
      <c r="HT980" s="187"/>
      <c r="HU980" s="187"/>
      <c r="HV980" s="187"/>
      <c r="HW980" s="187"/>
      <c r="HX980" s="187"/>
      <c r="HY980" s="187"/>
      <c r="HZ980" s="187"/>
      <c r="IA980" s="187"/>
      <c r="IB980" s="187"/>
    </row>
    <row r="981" spans="1:236" ht="13.15" customHeight="1">
      <c r="A981" s="412"/>
      <c r="C981" s="446"/>
      <c r="D981" s="193"/>
      <c r="E981" s="187"/>
      <c r="F981" s="187"/>
      <c r="G981" s="187"/>
      <c r="H981" s="187"/>
      <c r="I981" s="187"/>
      <c r="J981" s="187"/>
      <c r="K981" s="187"/>
      <c r="L981" s="187"/>
      <c r="M981" s="447"/>
      <c r="AA981" s="187"/>
      <c r="AB981" s="187"/>
      <c r="AC981" s="187"/>
      <c r="AD981" s="187"/>
      <c r="AE981" s="187"/>
      <c r="AF981" s="187"/>
      <c r="AG981" s="187"/>
      <c r="AH981" s="187"/>
      <c r="AI981" s="187"/>
      <c r="AJ981" s="187"/>
      <c r="AK981" s="187"/>
      <c r="AL981" s="187"/>
      <c r="AM981" s="187"/>
      <c r="AN981" s="187"/>
      <c r="AO981" s="187"/>
      <c r="AP981" s="187"/>
      <c r="AQ981" s="187"/>
      <c r="AR981" s="187"/>
      <c r="AS981" s="187"/>
      <c r="AT981" s="187"/>
      <c r="AU981" s="187"/>
      <c r="AV981" s="187"/>
      <c r="AW981" s="187"/>
      <c r="AX981" s="187"/>
      <c r="AY981" s="187"/>
      <c r="AZ981" s="187"/>
      <c r="BA981" s="187"/>
      <c r="BB981" s="187"/>
      <c r="BC981" s="187"/>
      <c r="BD981" s="187"/>
      <c r="BE981" s="187"/>
      <c r="BF981" s="187"/>
      <c r="BG981" s="187"/>
      <c r="BH981" s="187"/>
      <c r="BI981" s="187"/>
      <c r="BJ981" s="187"/>
      <c r="BK981" s="187"/>
      <c r="BL981" s="187"/>
      <c r="BM981" s="187"/>
      <c r="BN981" s="187"/>
      <c r="BO981" s="187"/>
      <c r="BP981" s="187"/>
      <c r="BQ981" s="187"/>
      <c r="BR981" s="187"/>
      <c r="BS981" s="187"/>
      <c r="BT981" s="187"/>
      <c r="BU981" s="187"/>
      <c r="BV981" s="187"/>
      <c r="BW981" s="187"/>
      <c r="BX981" s="187"/>
      <c r="BY981" s="187"/>
      <c r="BZ981" s="187"/>
      <c r="CA981" s="187"/>
      <c r="CB981" s="187"/>
      <c r="CC981" s="187"/>
      <c r="CD981" s="187"/>
      <c r="CE981" s="187"/>
      <c r="CF981" s="187"/>
      <c r="CG981" s="187"/>
      <c r="CH981" s="187"/>
      <c r="CI981" s="187"/>
      <c r="CJ981" s="187"/>
      <c r="CK981" s="187"/>
      <c r="CL981" s="187"/>
      <c r="CM981" s="187"/>
      <c r="CN981" s="187"/>
      <c r="CO981" s="187"/>
      <c r="CP981" s="187"/>
      <c r="CQ981" s="187"/>
      <c r="CR981" s="187"/>
      <c r="CS981" s="187"/>
      <c r="CT981" s="187"/>
      <c r="CU981" s="187"/>
      <c r="CV981" s="187"/>
      <c r="CW981" s="187"/>
      <c r="CX981" s="187"/>
      <c r="CY981" s="187"/>
      <c r="CZ981" s="187"/>
      <c r="DA981" s="187"/>
      <c r="DB981" s="187"/>
      <c r="DC981" s="187"/>
      <c r="DD981" s="187"/>
      <c r="DE981" s="187"/>
      <c r="DF981" s="187"/>
      <c r="DG981" s="187"/>
      <c r="DH981" s="187"/>
      <c r="DI981" s="187"/>
      <c r="DJ981" s="187"/>
      <c r="DK981" s="187"/>
      <c r="DL981" s="187"/>
      <c r="DM981" s="187"/>
      <c r="DN981" s="187"/>
      <c r="DO981" s="187"/>
      <c r="DP981" s="187"/>
      <c r="DQ981" s="187"/>
      <c r="DR981" s="187"/>
      <c r="DS981" s="187"/>
      <c r="DT981" s="187"/>
      <c r="DU981" s="187"/>
      <c r="DV981" s="187"/>
      <c r="DW981" s="187"/>
      <c r="DX981" s="187"/>
      <c r="DY981" s="187"/>
      <c r="DZ981" s="187"/>
      <c r="EA981" s="187"/>
      <c r="EB981" s="187"/>
      <c r="EC981" s="187"/>
      <c r="ED981" s="187"/>
      <c r="EE981" s="187"/>
      <c r="EF981" s="187"/>
      <c r="EG981" s="187"/>
      <c r="EH981" s="187"/>
      <c r="EI981" s="187"/>
      <c r="EJ981" s="187"/>
      <c r="EK981" s="187"/>
      <c r="EL981" s="187"/>
      <c r="EM981" s="187"/>
      <c r="EN981" s="187"/>
      <c r="EO981" s="187"/>
      <c r="EP981" s="187"/>
      <c r="EQ981" s="187"/>
      <c r="ER981" s="187"/>
      <c r="ES981" s="187"/>
      <c r="ET981" s="187"/>
      <c r="EU981" s="187"/>
      <c r="EV981" s="187"/>
      <c r="EW981" s="187"/>
      <c r="EX981" s="187"/>
      <c r="EY981" s="187"/>
      <c r="EZ981" s="187"/>
      <c r="FA981" s="187"/>
      <c r="FB981" s="187"/>
      <c r="FC981" s="187"/>
      <c r="FD981" s="187"/>
      <c r="FE981" s="187"/>
      <c r="FF981" s="187"/>
      <c r="FG981" s="187"/>
      <c r="FH981" s="187"/>
      <c r="FI981" s="187"/>
      <c r="FJ981" s="187"/>
      <c r="FK981" s="187"/>
      <c r="FL981" s="187"/>
      <c r="FM981" s="187"/>
      <c r="FN981" s="187"/>
      <c r="FO981" s="187"/>
      <c r="FP981" s="187"/>
      <c r="FQ981" s="187"/>
      <c r="FR981" s="187"/>
      <c r="FS981" s="187"/>
      <c r="FT981" s="187"/>
      <c r="FU981" s="187"/>
      <c r="FV981" s="187"/>
      <c r="FW981" s="187"/>
      <c r="FX981" s="187"/>
      <c r="FY981" s="187"/>
      <c r="FZ981" s="187"/>
      <c r="GA981" s="187"/>
      <c r="GB981" s="187"/>
      <c r="GC981" s="187"/>
      <c r="GD981" s="187"/>
      <c r="GE981" s="187"/>
      <c r="GF981" s="187"/>
      <c r="GG981" s="187"/>
      <c r="GH981" s="187"/>
      <c r="GI981" s="187"/>
      <c r="GJ981" s="187"/>
      <c r="GK981" s="187"/>
      <c r="GL981" s="187"/>
      <c r="GM981" s="187"/>
      <c r="GN981" s="187"/>
      <c r="GO981" s="187"/>
      <c r="GP981" s="187"/>
      <c r="GQ981" s="187"/>
      <c r="GR981" s="187"/>
      <c r="GS981" s="187"/>
      <c r="GT981" s="187"/>
      <c r="GU981" s="187"/>
      <c r="GV981" s="187"/>
      <c r="GW981" s="187"/>
      <c r="GX981" s="187"/>
      <c r="GY981" s="187"/>
      <c r="GZ981" s="187"/>
      <c r="HA981" s="187"/>
      <c r="HB981" s="187"/>
      <c r="HC981" s="187"/>
      <c r="HD981" s="187"/>
      <c r="HE981" s="187"/>
      <c r="HF981" s="187"/>
      <c r="HG981" s="187"/>
      <c r="HH981" s="187"/>
      <c r="HI981" s="187"/>
      <c r="HJ981" s="187"/>
      <c r="HK981" s="187"/>
      <c r="HL981" s="187"/>
      <c r="HM981" s="187"/>
      <c r="HN981" s="187"/>
      <c r="HO981" s="187"/>
      <c r="HP981" s="187"/>
      <c r="HQ981" s="187"/>
      <c r="HR981" s="187"/>
      <c r="HS981" s="187"/>
      <c r="HT981" s="187"/>
      <c r="HU981" s="187"/>
      <c r="HV981" s="187"/>
      <c r="HW981" s="187"/>
      <c r="HX981" s="187"/>
      <c r="HY981" s="187"/>
      <c r="HZ981" s="187"/>
      <c r="IA981" s="187"/>
      <c r="IB981" s="187"/>
    </row>
    <row r="982" spans="1:236" ht="13.15" customHeight="1">
      <c r="A982" s="412"/>
      <c r="C982" s="446"/>
      <c r="D982" s="193"/>
      <c r="E982" s="187"/>
      <c r="F982" s="187"/>
      <c r="G982" s="187"/>
      <c r="H982" s="187"/>
      <c r="I982" s="187"/>
      <c r="J982" s="187"/>
      <c r="K982" s="187"/>
      <c r="L982" s="187"/>
      <c r="M982" s="447"/>
      <c r="AA982" s="187"/>
      <c r="AB982" s="187"/>
      <c r="AC982" s="187"/>
      <c r="AD982" s="187"/>
      <c r="AE982" s="187"/>
      <c r="AF982" s="187"/>
      <c r="AG982" s="187"/>
      <c r="AH982" s="187"/>
      <c r="AI982" s="187"/>
      <c r="AJ982" s="187"/>
      <c r="AK982" s="187"/>
      <c r="AL982" s="187"/>
      <c r="AM982" s="187"/>
      <c r="AN982" s="187"/>
      <c r="AO982" s="187"/>
      <c r="AP982" s="187"/>
      <c r="AQ982" s="187"/>
      <c r="AR982" s="187"/>
      <c r="AS982" s="187"/>
      <c r="AT982" s="187"/>
      <c r="AU982" s="187"/>
      <c r="AV982" s="187"/>
      <c r="AW982" s="187"/>
      <c r="AX982" s="187"/>
      <c r="AY982" s="187"/>
      <c r="AZ982" s="187"/>
      <c r="BA982" s="187"/>
      <c r="BB982" s="187"/>
      <c r="BC982" s="187"/>
      <c r="BD982" s="187"/>
      <c r="BE982" s="187"/>
      <c r="BF982" s="187"/>
      <c r="BG982" s="187"/>
      <c r="BH982" s="187"/>
      <c r="BI982" s="187"/>
      <c r="BJ982" s="187"/>
      <c r="BK982" s="187"/>
      <c r="BL982" s="187"/>
      <c r="BM982" s="187"/>
      <c r="BN982" s="187"/>
      <c r="BO982" s="187"/>
      <c r="BP982" s="187"/>
      <c r="BQ982" s="187"/>
      <c r="BR982" s="187"/>
      <c r="BS982" s="187"/>
      <c r="BT982" s="187"/>
      <c r="BU982" s="187"/>
      <c r="BV982" s="187"/>
      <c r="BW982" s="187"/>
      <c r="BX982" s="187"/>
      <c r="BY982" s="187"/>
      <c r="BZ982" s="187"/>
      <c r="CA982" s="187"/>
      <c r="CB982" s="187"/>
      <c r="CC982" s="187"/>
      <c r="CD982" s="187"/>
      <c r="CE982" s="187"/>
      <c r="CF982" s="187"/>
      <c r="CG982" s="187"/>
      <c r="CH982" s="187"/>
      <c r="CI982" s="187"/>
      <c r="CJ982" s="187"/>
      <c r="CK982" s="187"/>
      <c r="CL982" s="187"/>
      <c r="CM982" s="187"/>
      <c r="CN982" s="187"/>
      <c r="CO982" s="187"/>
      <c r="CP982" s="187"/>
      <c r="CQ982" s="187"/>
      <c r="CR982" s="187"/>
      <c r="CS982" s="187"/>
      <c r="CT982" s="187"/>
      <c r="CU982" s="187"/>
      <c r="CV982" s="187"/>
      <c r="CW982" s="187"/>
      <c r="CX982" s="187"/>
      <c r="CY982" s="187"/>
      <c r="CZ982" s="187"/>
      <c r="DA982" s="187"/>
      <c r="DB982" s="187"/>
      <c r="DC982" s="187"/>
      <c r="DD982" s="187"/>
      <c r="DE982" s="187"/>
      <c r="DF982" s="187"/>
      <c r="DG982" s="187"/>
      <c r="DH982" s="187"/>
      <c r="DI982" s="187"/>
      <c r="DJ982" s="187"/>
      <c r="DK982" s="187"/>
      <c r="DL982" s="187"/>
      <c r="DM982" s="187"/>
      <c r="DN982" s="187"/>
      <c r="DO982" s="187"/>
      <c r="DP982" s="187"/>
      <c r="DQ982" s="187"/>
      <c r="DR982" s="187"/>
      <c r="DS982" s="187"/>
      <c r="DT982" s="187"/>
      <c r="DU982" s="187"/>
      <c r="DV982" s="187"/>
      <c r="DW982" s="187"/>
      <c r="DX982" s="187"/>
      <c r="DY982" s="187"/>
      <c r="DZ982" s="187"/>
      <c r="EA982" s="187"/>
      <c r="EB982" s="187"/>
      <c r="EC982" s="187"/>
      <c r="ED982" s="187"/>
      <c r="EE982" s="187"/>
      <c r="EF982" s="187"/>
      <c r="EG982" s="187"/>
      <c r="EH982" s="187"/>
      <c r="EI982" s="187"/>
      <c r="EJ982" s="187"/>
      <c r="EK982" s="187"/>
      <c r="EL982" s="187"/>
      <c r="EM982" s="187"/>
      <c r="EN982" s="187"/>
      <c r="EO982" s="187"/>
      <c r="EP982" s="187"/>
      <c r="EQ982" s="187"/>
      <c r="ER982" s="187"/>
      <c r="ES982" s="187"/>
      <c r="ET982" s="187"/>
      <c r="EU982" s="187"/>
      <c r="EV982" s="187"/>
      <c r="EW982" s="187"/>
      <c r="EX982" s="187"/>
      <c r="EY982" s="187"/>
      <c r="EZ982" s="187"/>
      <c r="FA982" s="187"/>
      <c r="FB982" s="187"/>
      <c r="FC982" s="187"/>
      <c r="FD982" s="187"/>
      <c r="FE982" s="187"/>
      <c r="FF982" s="187"/>
      <c r="FG982" s="187"/>
      <c r="FH982" s="187"/>
      <c r="FI982" s="187"/>
      <c r="FJ982" s="187"/>
      <c r="FK982" s="187"/>
      <c r="FL982" s="187"/>
      <c r="FM982" s="187"/>
      <c r="FN982" s="187"/>
      <c r="FO982" s="187"/>
      <c r="FP982" s="187"/>
      <c r="FQ982" s="187"/>
      <c r="FR982" s="187"/>
      <c r="FS982" s="187"/>
      <c r="FT982" s="187"/>
      <c r="FU982" s="187"/>
      <c r="FV982" s="187"/>
      <c r="FW982" s="187"/>
      <c r="FX982" s="187"/>
      <c r="FY982" s="187"/>
      <c r="FZ982" s="187"/>
      <c r="GA982" s="187"/>
      <c r="GB982" s="187"/>
      <c r="GC982" s="187"/>
      <c r="GD982" s="187"/>
      <c r="GE982" s="187"/>
      <c r="GF982" s="187"/>
      <c r="GG982" s="187"/>
      <c r="GH982" s="187"/>
      <c r="GI982" s="187"/>
      <c r="GJ982" s="187"/>
      <c r="GK982" s="187"/>
      <c r="GL982" s="187"/>
      <c r="GM982" s="187"/>
      <c r="GN982" s="187"/>
      <c r="GO982" s="187"/>
      <c r="GP982" s="187"/>
      <c r="GQ982" s="187"/>
      <c r="GR982" s="187"/>
      <c r="GS982" s="187"/>
      <c r="GT982" s="187"/>
      <c r="GU982" s="187"/>
      <c r="GV982" s="187"/>
      <c r="GW982" s="187"/>
      <c r="GX982" s="187"/>
      <c r="GY982" s="187"/>
      <c r="GZ982" s="187"/>
      <c r="HA982" s="187"/>
      <c r="HB982" s="187"/>
      <c r="HC982" s="187"/>
      <c r="HD982" s="187"/>
      <c r="HE982" s="187"/>
      <c r="HF982" s="187"/>
      <c r="HG982" s="187"/>
      <c r="HH982" s="187"/>
      <c r="HI982" s="187"/>
      <c r="HJ982" s="187"/>
      <c r="HK982" s="187"/>
      <c r="HL982" s="187"/>
      <c r="HM982" s="187"/>
      <c r="HN982" s="187"/>
      <c r="HO982" s="187"/>
      <c r="HP982" s="187"/>
      <c r="HQ982" s="187"/>
      <c r="HR982" s="187"/>
      <c r="HS982" s="187"/>
      <c r="HT982" s="187"/>
      <c r="HU982" s="187"/>
      <c r="HV982" s="187"/>
      <c r="HW982" s="187"/>
      <c r="HX982" s="187"/>
      <c r="HY982" s="187"/>
      <c r="HZ982" s="187"/>
      <c r="IA982" s="187"/>
      <c r="IB982" s="187"/>
    </row>
    <row r="983" spans="1:236" ht="13.15" customHeight="1">
      <c r="A983" s="412"/>
      <c r="C983" s="446"/>
      <c r="D983" s="193"/>
      <c r="E983" s="187"/>
      <c r="F983" s="187"/>
      <c r="G983" s="187"/>
      <c r="H983" s="187"/>
      <c r="I983" s="187"/>
      <c r="J983" s="187"/>
      <c r="K983" s="187"/>
      <c r="L983" s="187"/>
      <c r="M983" s="447"/>
      <c r="AA983" s="187"/>
      <c r="AB983" s="187"/>
      <c r="AC983" s="187"/>
      <c r="AD983" s="187"/>
      <c r="AE983" s="187"/>
      <c r="AF983" s="187"/>
      <c r="AG983" s="187"/>
      <c r="AH983" s="187"/>
      <c r="AI983" s="187"/>
      <c r="AJ983" s="187"/>
      <c r="AK983" s="187"/>
      <c r="AL983" s="187"/>
      <c r="AM983" s="187"/>
      <c r="AN983" s="187"/>
      <c r="AO983" s="187"/>
      <c r="AP983" s="187"/>
      <c r="AQ983" s="187"/>
      <c r="AR983" s="187"/>
      <c r="AS983" s="187"/>
      <c r="AT983" s="187"/>
      <c r="AU983" s="187"/>
      <c r="AV983" s="187"/>
      <c r="AW983" s="187"/>
      <c r="AX983" s="187"/>
      <c r="AY983" s="187"/>
      <c r="AZ983" s="187"/>
      <c r="BA983" s="187"/>
      <c r="BB983" s="187"/>
      <c r="BC983" s="187"/>
      <c r="BD983" s="187"/>
      <c r="BE983" s="187"/>
      <c r="BF983" s="187"/>
      <c r="BG983" s="187"/>
      <c r="BH983" s="187"/>
      <c r="BI983" s="187"/>
      <c r="BJ983" s="187"/>
      <c r="BK983" s="187"/>
      <c r="BL983" s="187"/>
      <c r="BM983" s="187"/>
      <c r="BN983" s="187"/>
      <c r="BO983" s="187"/>
      <c r="BP983" s="187"/>
      <c r="BQ983" s="187"/>
      <c r="BR983" s="187"/>
      <c r="BS983" s="187"/>
      <c r="BT983" s="187"/>
      <c r="BU983" s="187"/>
      <c r="BV983" s="187"/>
      <c r="BW983" s="187"/>
      <c r="BX983" s="187"/>
      <c r="BY983" s="187"/>
      <c r="BZ983" s="187"/>
      <c r="CA983" s="187"/>
      <c r="CB983" s="187"/>
      <c r="CC983" s="187"/>
      <c r="CD983" s="187"/>
      <c r="CE983" s="187"/>
      <c r="CF983" s="187"/>
      <c r="CG983" s="187"/>
      <c r="CH983" s="187"/>
      <c r="CI983" s="187"/>
      <c r="CJ983" s="187"/>
      <c r="CK983" s="187"/>
      <c r="CL983" s="187"/>
      <c r="CM983" s="187"/>
      <c r="CN983" s="187"/>
      <c r="CO983" s="187"/>
      <c r="CP983" s="187"/>
      <c r="CQ983" s="187"/>
      <c r="CR983" s="187"/>
      <c r="CS983" s="187"/>
      <c r="CT983" s="187"/>
      <c r="CU983" s="187"/>
      <c r="CV983" s="187"/>
      <c r="CW983" s="187"/>
      <c r="CX983" s="187"/>
      <c r="CY983" s="187"/>
      <c r="CZ983" s="187"/>
      <c r="DA983" s="187"/>
      <c r="DB983" s="187"/>
      <c r="DC983" s="187"/>
      <c r="DD983" s="187"/>
      <c r="DE983" s="187"/>
      <c r="DF983" s="187"/>
      <c r="DG983" s="187"/>
      <c r="DH983" s="187"/>
      <c r="DI983" s="187"/>
      <c r="DJ983" s="187"/>
      <c r="DK983" s="187"/>
      <c r="DL983" s="187"/>
      <c r="DM983" s="187"/>
      <c r="DN983" s="187"/>
      <c r="DO983" s="187"/>
      <c r="DP983" s="187"/>
      <c r="DQ983" s="187"/>
      <c r="DR983" s="187"/>
      <c r="DS983" s="187"/>
      <c r="DT983" s="187"/>
      <c r="DU983" s="187"/>
      <c r="DV983" s="187"/>
      <c r="DW983" s="187"/>
      <c r="DX983" s="187"/>
      <c r="DY983" s="187"/>
      <c r="DZ983" s="187"/>
      <c r="EA983" s="187"/>
      <c r="EB983" s="187"/>
      <c r="EC983" s="187"/>
      <c r="ED983" s="187"/>
      <c r="EE983" s="187"/>
      <c r="EF983" s="187"/>
      <c r="EG983" s="187"/>
      <c r="EH983" s="187"/>
      <c r="EI983" s="187"/>
      <c r="EJ983" s="187"/>
      <c r="EK983" s="187"/>
      <c r="EL983" s="187"/>
      <c r="EM983" s="187"/>
      <c r="EN983" s="187"/>
      <c r="EO983" s="187"/>
      <c r="EP983" s="187"/>
      <c r="EQ983" s="187"/>
      <c r="ER983" s="187"/>
      <c r="ES983" s="187"/>
      <c r="ET983" s="187"/>
      <c r="EU983" s="187"/>
      <c r="EV983" s="187"/>
      <c r="EW983" s="187"/>
      <c r="EX983" s="187"/>
      <c r="EY983" s="187"/>
      <c r="EZ983" s="187"/>
      <c r="FA983" s="187"/>
      <c r="FB983" s="187"/>
      <c r="FC983" s="187"/>
      <c r="FD983" s="187"/>
      <c r="FE983" s="187"/>
      <c r="FF983" s="187"/>
      <c r="FG983" s="187"/>
      <c r="FH983" s="187"/>
      <c r="FI983" s="187"/>
      <c r="FJ983" s="187"/>
      <c r="FK983" s="187"/>
      <c r="FL983" s="187"/>
      <c r="FM983" s="187"/>
      <c r="FN983" s="187"/>
      <c r="FO983" s="187"/>
      <c r="FP983" s="187"/>
      <c r="FQ983" s="187"/>
      <c r="FR983" s="187"/>
      <c r="FS983" s="187"/>
      <c r="FT983" s="187"/>
      <c r="FU983" s="187"/>
      <c r="FV983" s="187"/>
      <c r="FW983" s="187"/>
      <c r="FX983" s="187"/>
      <c r="FY983" s="187"/>
      <c r="FZ983" s="187"/>
      <c r="GA983" s="187"/>
      <c r="GB983" s="187"/>
      <c r="GC983" s="187"/>
      <c r="GD983" s="187"/>
      <c r="GE983" s="187"/>
      <c r="GF983" s="187"/>
      <c r="GG983" s="187"/>
      <c r="GH983" s="187"/>
      <c r="GI983" s="187"/>
      <c r="GJ983" s="187"/>
      <c r="GK983" s="187"/>
      <c r="GL983" s="187"/>
      <c r="GM983" s="187"/>
      <c r="GN983" s="187"/>
      <c r="GO983" s="187"/>
      <c r="GP983" s="187"/>
      <c r="GQ983" s="187"/>
      <c r="GR983" s="187"/>
      <c r="GS983" s="187"/>
      <c r="GT983" s="187"/>
      <c r="GU983" s="187"/>
      <c r="GV983" s="187"/>
      <c r="GW983" s="187"/>
      <c r="GX983" s="187"/>
      <c r="GY983" s="187"/>
      <c r="GZ983" s="187"/>
      <c r="HA983" s="187"/>
      <c r="HB983" s="187"/>
      <c r="HC983" s="187"/>
      <c r="HD983" s="187"/>
      <c r="HE983" s="187"/>
      <c r="HF983" s="187"/>
      <c r="HG983" s="187"/>
      <c r="HH983" s="187"/>
      <c r="HI983" s="187"/>
      <c r="HJ983" s="187"/>
      <c r="HK983" s="187"/>
      <c r="HL983" s="187"/>
      <c r="HM983" s="187"/>
      <c r="HN983" s="187"/>
      <c r="HO983" s="187"/>
      <c r="HP983" s="187"/>
      <c r="HQ983" s="187"/>
      <c r="HR983" s="187"/>
      <c r="HS983" s="187"/>
      <c r="HT983" s="187"/>
      <c r="HU983" s="187"/>
      <c r="HV983" s="187"/>
      <c r="HW983" s="187"/>
      <c r="HX983" s="187"/>
      <c r="HY983" s="187"/>
      <c r="HZ983" s="187"/>
      <c r="IA983" s="187"/>
      <c r="IB983" s="187"/>
    </row>
    <row r="984" spans="1:236" ht="13.15" customHeight="1">
      <c r="A984" s="412"/>
      <c r="C984" s="446"/>
      <c r="D984" s="193"/>
      <c r="E984" s="187"/>
      <c r="F984" s="187"/>
      <c r="G984" s="187"/>
      <c r="H984" s="187"/>
      <c r="I984" s="187"/>
      <c r="J984" s="187"/>
      <c r="K984" s="187"/>
      <c r="L984" s="187"/>
      <c r="M984" s="447"/>
      <c r="AA984" s="187"/>
      <c r="AB984" s="187"/>
      <c r="AC984" s="187"/>
      <c r="AD984" s="187"/>
      <c r="AE984" s="187"/>
      <c r="AF984" s="187"/>
      <c r="AG984" s="187"/>
      <c r="AH984" s="187"/>
      <c r="AI984" s="187"/>
      <c r="AJ984" s="187"/>
      <c r="AK984" s="187"/>
      <c r="AL984" s="187"/>
      <c r="AM984" s="187"/>
      <c r="AN984" s="187"/>
      <c r="AO984" s="187"/>
      <c r="AP984" s="187"/>
      <c r="AQ984" s="187"/>
      <c r="AR984" s="187"/>
      <c r="AS984" s="187"/>
      <c r="AT984" s="187"/>
      <c r="AU984" s="187"/>
      <c r="AV984" s="187"/>
      <c r="AW984" s="187"/>
      <c r="AX984" s="187"/>
      <c r="AY984" s="187"/>
      <c r="AZ984" s="187"/>
      <c r="BA984" s="187"/>
      <c r="BB984" s="187"/>
      <c r="BC984" s="187"/>
      <c r="BD984" s="187"/>
      <c r="BE984" s="187"/>
      <c r="BF984" s="187"/>
      <c r="BG984" s="187"/>
      <c r="BH984" s="187"/>
      <c r="BI984" s="187"/>
      <c r="BJ984" s="187"/>
      <c r="BK984" s="187"/>
      <c r="BL984" s="187"/>
      <c r="BM984" s="187"/>
      <c r="BN984" s="187"/>
      <c r="BO984" s="187"/>
      <c r="BP984" s="187"/>
      <c r="BQ984" s="187"/>
      <c r="BR984" s="187"/>
      <c r="BS984" s="187"/>
      <c r="BT984" s="187"/>
      <c r="BU984" s="187"/>
      <c r="BV984" s="187"/>
      <c r="BW984" s="187"/>
      <c r="BX984" s="187"/>
      <c r="BY984" s="187"/>
      <c r="BZ984" s="187"/>
      <c r="CA984" s="187"/>
      <c r="CB984" s="187"/>
      <c r="CC984" s="187"/>
      <c r="CD984" s="187"/>
      <c r="CE984" s="187"/>
      <c r="CF984" s="187"/>
      <c r="CG984" s="187"/>
      <c r="CH984" s="187"/>
      <c r="CI984" s="187"/>
      <c r="CJ984" s="187"/>
      <c r="CK984" s="187"/>
      <c r="CL984" s="187"/>
      <c r="CM984" s="187"/>
      <c r="CN984" s="187"/>
      <c r="CO984" s="187"/>
      <c r="CP984" s="187"/>
      <c r="CQ984" s="187"/>
      <c r="CR984" s="187"/>
      <c r="CS984" s="187"/>
      <c r="CT984" s="187"/>
      <c r="CU984" s="187"/>
      <c r="CV984" s="187"/>
      <c r="CW984" s="187"/>
      <c r="CX984" s="187"/>
      <c r="CY984" s="187"/>
      <c r="CZ984" s="187"/>
      <c r="DA984" s="187"/>
      <c r="DB984" s="187"/>
      <c r="DC984" s="187"/>
      <c r="DD984" s="187"/>
      <c r="DE984" s="187"/>
      <c r="DF984" s="187"/>
      <c r="DG984" s="187"/>
      <c r="DH984" s="187"/>
      <c r="DI984" s="187"/>
      <c r="DJ984" s="187"/>
      <c r="DK984" s="187"/>
      <c r="DL984" s="187"/>
      <c r="DM984" s="187"/>
      <c r="DN984" s="187"/>
      <c r="DO984" s="187"/>
      <c r="DP984" s="187"/>
      <c r="DQ984" s="187"/>
      <c r="DR984" s="187"/>
      <c r="DS984" s="187"/>
      <c r="DT984" s="187"/>
      <c r="DU984" s="187"/>
      <c r="DV984" s="187"/>
      <c r="DW984" s="187"/>
      <c r="DX984" s="187"/>
      <c r="DY984" s="187"/>
      <c r="DZ984" s="187"/>
      <c r="EA984" s="187"/>
      <c r="EB984" s="187"/>
      <c r="EC984" s="187"/>
      <c r="ED984" s="187"/>
      <c r="EE984" s="187"/>
      <c r="EF984" s="187"/>
      <c r="EG984" s="187"/>
      <c r="EH984" s="187"/>
      <c r="EI984" s="187"/>
      <c r="EJ984" s="187"/>
      <c r="EK984" s="187"/>
      <c r="EL984" s="187"/>
      <c r="EM984" s="187"/>
      <c r="EN984" s="187"/>
      <c r="EO984" s="187"/>
      <c r="EP984" s="187"/>
      <c r="EQ984" s="187"/>
      <c r="ER984" s="187"/>
      <c r="ES984" s="187"/>
      <c r="ET984" s="187"/>
      <c r="EU984" s="187"/>
      <c r="EV984" s="187"/>
      <c r="EW984" s="187"/>
      <c r="EX984" s="187"/>
      <c r="EY984" s="187"/>
      <c r="EZ984" s="187"/>
      <c r="FA984" s="187"/>
      <c r="FB984" s="187"/>
      <c r="FC984" s="187"/>
      <c r="FD984" s="187"/>
      <c r="FE984" s="187"/>
      <c r="FF984" s="187"/>
      <c r="FG984" s="187"/>
      <c r="FH984" s="187"/>
      <c r="FI984" s="187"/>
      <c r="FJ984" s="187"/>
      <c r="FK984" s="187"/>
      <c r="FL984" s="187"/>
      <c r="FM984" s="187"/>
      <c r="FN984" s="187"/>
      <c r="FO984" s="187"/>
      <c r="FP984" s="187"/>
      <c r="FQ984" s="187"/>
      <c r="FR984" s="187"/>
      <c r="FS984" s="187"/>
      <c r="FT984" s="187"/>
      <c r="FU984" s="187"/>
      <c r="FV984" s="187"/>
      <c r="FW984" s="187"/>
      <c r="FX984" s="187"/>
      <c r="FY984" s="187"/>
      <c r="FZ984" s="187"/>
      <c r="GA984" s="187"/>
      <c r="GB984" s="187"/>
      <c r="GC984" s="187"/>
      <c r="GD984" s="187"/>
      <c r="GE984" s="187"/>
      <c r="GF984" s="187"/>
      <c r="GG984" s="187"/>
      <c r="GH984" s="187"/>
      <c r="GI984" s="187"/>
      <c r="GJ984" s="187"/>
      <c r="GK984" s="187"/>
      <c r="GL984" s="187"/>
      <c r="GM984" s="187"/>
      <c r="GN984" s="187"/>
      <c r="GO984" s="187"/>
      <c r="GP984" s="187"/>
      <c r="GQ984" s="187"/>
      <c r="GR984" s="187"/>
      <c r="GS984" s="187"/>
      <c r="GT984" s="187"/>
      <c r="GU984" s="187"/>
      <c r="GV984" s="187"/>
      <c r="GW984" s="187"/>
      <c r="GX984" s="187"/>
      <c r="GY984" s="187"/>
      <c r="GZ984" s="187"/>
      <c r="HA984" s="187"/>
      <c r="HB984" s="187"/>
      <c r="HC984" s="187"/>
      <c r="HD984" s="187"/>
      <c r="HE984" s="187"/>
      <c r="HF984" s="187"/>
      <c r="HG984" s="187"/>
      <c r="HH984" s="187"/>
      <c r="HI984" s="187"/>
      <c r="HJ984" s="187"/>
      <c r="HK984" s="187"/>
      <c r="HL984" s="187"/>
      <c r="HM984" s="187"/>
      <c r="HN984" s="187"/>
      <c r="HO984" s="187"/>
      <c r="HP984" s="187"/>
      <c r="HQ984" s="187"/>
      <c r="HR984" s="187"/>
      <c r="HS984" s="187"/>
      <c r="HT984" s="187"/>
      <c r="HU984" s="187"/>
      <c r="HV984" s="187"/>
      <c r="HW984" s="187"/>
      <c r="HX984" s="187"/>
      <c r="HY984" s="187"/>
      <c r="HZ984" s="187"/>
      <c r="IA984" s="187"/>
      <c r="IB984" s="187"/>
    </row>
    <row r="985" spans="1:236" ht="13.15" customHeight="1">
      <c r="A985" s="412"/>
      <c r="C985" s="446"/>
      <c r="D985" s="193"/>
      <c r="E985" s="187"/>
      <c r="F985" s="187"/>
      <c r="G985" s="187"/>
      <c r="H985" s="187"/>
      <c r="I985" s="187"/>
      <c r="J985" s="187"/>
      <c r="K985" s="187"/>
      <c r="L985" s="187"/>
      <c r="M985" s="447"/>
      <c r="AA985" s="187"/>
      <c r="AB985" s="187"/>
      <c r="AC985" s="187"/>
      <c r="AD985" s="187"/>
      <c r="AE985" s="187"/>
      <c r="AF985" s="187"/>
      <c r="AG985" s="187"/>
      <c r="AH985" s="187"/>
      <c r="AI985" s="187"/>
      <c r="AJ985" s="187"/>
      <c r="AK985" s="187"/>
      <c r="AL985" s="187"/>
      <c r="AM985" s="187"/>
      <c r="AN985" s="187"/>
      <c r="AO985" s="187"/>
      <c r="AP985" s="187"/>
      <c r="AQ985" s="187"/>
      <c r="AR985" s="187"/>
      <c r="AS985" s="187"/>
      <c r="AT985" s="187"/>
      <c r="AU985" s="187"/>
      <c r="AV985" s="187"/>
      <c r="AW985" s="187"/>
      <c r="AX985" s="187"/>
      <c r="AY985" s="187"/>
      <c r="AZ985" s="187"/>
      <c r="BA985" s="187"/>
      <c r="BB985" s="187"/>
      <c r="BC985" s="187"/>
      <c r="BD985" s="187"/>
      <c r="BE985" s="187"/>
      <c r="BF985" s="187"/>
      <c r="BG985" s="187"/>
      <c r="BH985" s="187"/>
      <c r="BI985" s="187"/>
      <c r="BJ985" s="187"/>
      <c r="BK985" s="187"/>
      <c r="BL985" s="187"/>
      <c r="BM985" s="187"/>
      <c r="BN985" s="187"/>
      <c r="BO985" s="187"/>
      <c r="BP985" s="187"/>
      <c r="BQ985" s="187"/>
      <c r="BR985" s="187"/>
      <c r="BS985" s="187"/>
      <c r="BT985" s="187"/>
      <c r="BU985" s="187"/>
      <c r="BV985" s="187"/>
      <c r="BW985" s="187"/>
      <c r="BX985" s="187"/>
      <c r="BY985" s="187"/>
      <c r="BZ985" s="187"/>
      <c r="CA985" s="187"/>
      <c r="CB985" s="187"/>
      <c r="CC985" s="187"/>
      <c r="CD985" s="187"/>
      <c r="CE985" s="187"/>
      <c r="CF985" s="187"/>
      <c r="CG985" s="187"/>
      <c r="CH985" s="187"/>
      <c r="CI985" s="187"/>
      <c r="CJ985" s="187"/>
      <c r="CK985" s="187"/>
      <c r="CL985" s="187"/>
      <c r="CM985" s="187"/>
      <c r="CN985" s="187"/>
      <c r="CO985" s="187"/>
      <c r="CP985" s="187"/>
      <c r="CQ985" s="187"/>
      <c r="CR985" s="187"/>
      <c r="CS985" s="187"/>
      <c r="CT985" s="187"/>
      <c r="CU985" s="187"/>
      <c r="CV985" s="187"/>
      <c r="CW985" s="187"/>
      <c r="CX985" s="187"/>
      <c r="CY985" s="187"/>
      <c r="CZ985" s="187"/>
      <c r="DA985" s="187"/>
      <c r="DB985" s="187"/>
      <c r="DC985" s="187"/>
      <c r="DD985" s="187"/>
      <c r="DE985" s="187"/>
      <c r="DF985" s="187"/>
      <c r="DG985" s="187"/>
      <c r="DH985" s="187"/>
      <c r="DI985" s="187"/>
      <c r="DJ985" s="187"/>
      <c r="DK985" s="187"/>
      <c r="DL985" s="187"/>
      <c r="DM985" s="187"/>
      <c r="DN985" s="187"/>
      <c r="DO985" s="187"/>
      <c r="DP985" s="187"/>
      <c r="DQ985" s="187"/>
      <c r="DR985" s="187"/>
      <c r="DS985" s="187"/>
      <c r="DT985" s="187"/>
      <c r="DU985" s="187"/>
      <c r="DV985" s="187"/>
      <c r="DW985" s="187"/>
      <c r="DX985" s="187"/>
      <c r="DY985" s="187"/>
      <c r="DZ985" s="187"/>
      <c r="EA985" s="187"/>
      <c r="EB985" s="187"/>
      <c r="EC985" s="187"/>
      <c r="ED985" s="187"/>
      <c r="EE985" s="187"/>
      <c r="EF985" s="187"/>
      <c r="EG985" s="187"/>
      <c r="EH985" s="187"/>
      <c r="EI985" s="187"/>
      <c r="EJ985" s="187"/>
      <c r="EK985" s="187"/>
      <c r="EL985" s="187"/>
      <c r="EM985" s="187"/>
      <c r="EN985" s="187"/>
      <c r="EO985" s="187"/>
      <c r="EP985" s="187"/>
      <c r="EQ985" s="187"/>
      <c r="ER985" s="187"/>
      <c r="ES985" s="187"/>
      <c r="ET985" s="187"/>
      <c r="EU985" s="187"/>
      <c r="EV985" s="187"/>
      <c r="EW985" s="187"/>
      <c r="EX985" s="187"/>
      <c r="EY985" s="187"/>
      <c r="EZ985" s="187"/>
      <c r="FA985" s="187"/>
      <c r="FB985" s="187"/>
      <c r="FC985" s="187"/>
      <c r="FD985" s="187"/>
      <c r="FE985" s="187"/>
      <c r="FF985" s="187"/>
      <c r="FG985" s="187"/>
      <c r="FH985" s="187"/>
      <c r="FI985" s="187"/>
      <c r="FJ985" s="187"/>
      <c r="FK985" s="187"/>
      <c r="FL985" s="187"/>
      <c r="FM985" s="187"/>
      <c r="FN985" s="187"/>
      <c r="FO985" s="187"/>
      <c r="FP985" s="187"/>
      <c r="FQ985" s="187"/>
      <c r="FR985" s="187"/>
      <c r="FS985" s="187"/>
      <c r="FT985" s="187"/>
      <c r="FU985" s="187"/>
      <c r="FV985" s="187"/>
      <c r="FW985" s="187"/>
      <c r="FX985" s="187"/>
      <c r="FY985" s="187"/>
      <c r="FZ985" s="187"/>
      <c r="GA985" s="187"/>
      <c r="GB985" s="187"/>
      <c r="GC985" s="187"/>
      <c r="GD985" s="187"/>
      <c r="GE985" s="187"/>
      <c r="GF985" s="187"/>
      <c r="GG985" s="187"/>
      <c r="GH985" s="187"/>
      <c r="GI985" s="187"/>
      <c r="GJ985" s="187"/>
      <c r="GK985" s="187"/>
      <c r="GL985" s="187"/>
      <c r="GM985" s="187"/>
      <c r="GN985" s="187"/>
      <c r="GO985" s="187"/>
      <c r="GP985" s="187"/>
      <c r="GQ985" s="187"/>
      <c r="GR985" s="187"/>
      <c r="GS985" s="187"/>
      <c r="GT985" s="187"/>
      <c r="GU985" s="187"/>
      <c r="GV985" s="187"/>
      <c r="GW985" s="187"/>
      <c r="GX985" s="187"/>
      <c r="GY985" s="187"/>
      <c r="GZ985" s="187"/>
      <c r="HA985" s="187"/>
      <c r="HB985" s="187"/>
      <c r="HC985" s="187"/>
      <c r="HD985" s="187"/>
      <c r="HE985" s="187"/>
      <c r="HF985" s="187"/>
      <c r="HG985" s="187"/>
      <c r="HH985" s="187"/>
      <c r="HI985" s="187"/>
      <c r="HJ985" s="187"/>
      <c r="HK985" s="187"/>
      <c r="HL985" s="187"/>
      <c r="HM985" s="187"/>
      <c r="HN985" s="187"/>
      <c r="HO985" s="187"/>
      <c r="HP985" s="187"/>
      <c r="HQ985" s="187"/>
      <c r="HR985" s="187"/>
      <c r="HS985" s="187"/>
      <c r="HT985" s="187"/>
      <c r="HU985" s="187"/>
      <c r="HV985" s="187"/>
      <c r="HW985" s="187"/>
      <c r="HX985" s="187"/>
      <c r="HY985" s="187"/>
      <c r="HZ985" s="187"/>
      <c r="IA985" s="187"/>
      <c r="IB985" s="187"/>
    </row>
    <row r="986" spans="1:236" ht="13.15" customHeight="1">
      <c r="A986" s="412"/>
      <c r="C986" s="446"/>
      <c r="D986" s="193"/>
      <c r="E986" s="187"/>
      <c r="F986" s="187"/>
      <c r="G986" s="187"/>
      <c r="H986" s="187"/>
      <c r="I986" s="187"/>
      <c r="J986" s="187"/>
      <c r="K986" s="187"/>
      <c r="L986" s="187"/>
      <c r="M986" s="447"/>
      <c r="AA986" s="187"/>
      <c r="AB986" s="187"/>
      <c r="AC986" s="187"/>
      <c r="AD986" s="187"/>
      <c r="AE986" s="187"/>
      <c r="AF986" s="187"/>
      <c r="AG986" s="187"/>
      <c r="AH986" s="187"/>
      <c r="AI986" s="187"/>
      <c r="AJ986" s="187"/>
      <c r="AK986" s="187"/>
      <c r="AL986" s="187"/>
      <c r="AM986" s="187"/>
      <c r="AN986" s="187"/>
      <c r="AO986" s="187"/>
      <c r="AP986" s="187"/>
      <c r="AQ986" s="187"/>
      <c r="AR986" s="187"/>
      <c r="AS986" s="187"/>
      <c r="AT986" s="187"/>
      <c r="AU986" s="187"/>
      <c r="AV986" s="187"/>
      <c r="AW986" s="187"/>
      <c r="AX986" s="187"/>
      <c r="AY986" s="187"/>
      <c r="AZ986" s="187"/>
      <c r="BA986" s="187"/>
      <c r="BB986" s="187"/>
      <c r="BC986" s="187"/>
      <c r="BD986" s="187"/>
      <c r="BE986" s="187"/>
      <c r="BF986" s="187"/>
      <c r="BG986" s="187"/>
      <c r="BH986" s="187"/>
      <c r="BI986" s="187"/>
      <c r="BJ986" s="187"/>
      <c r="BK986" s="187"/>
      <c r="BL986" s="187"/>
      <c r="BM986" s="187"/>
      <c r="BN986" s="187"/>
      <c r="BO986" s="187"/>
      <c r="BP986" s="187"/>
      <c r="BQ986" s="187"/>
      <c r="BR986" s="187"/>
      <c r="BS986" s="187"/>
      <c r="BT986" s="187"/>
      <c r="BU986" s="187"/>
      <c r="BV986" s="187"/>
      <c r="BW986" s="187"/>
      <c r="BX986" s="187"/>
      <c r="BY986" s="187"/>
      <c r="BZ986" s="187"/>
      <c r="CA986" s="187"/>
      <c r="CB986" s="187"/>
      <c r="CC986" s="187"/>
      <c r="CD986" s="187"/>
      <c r="CE986" s="187"/>
      <c r="CF986" s="187"/>
      <c r="CG986" s="187"/>
      <c r="CH986" s="187"/>
      <c r="CI986" s="187"/>
      <c r="CJ986" s="187"/>
      <c r="CK986" s="187"/>
      <c r="CL986" s="187"/>
      <c r="CM986" s="187"/>
      <c r="CN986" s="187"/>
      <c r="CO986" s="187"/>
      <c r="CP986" s="187"/>
      <c r="CQ986" s="187"/>
      <c r="CR986" s="187"/>
      <c r="CS986" s="187"/>
      <c r="CT986" s="187"/>
      <c r="CU986" s="187"/>
      <c r="CV986" s="187"/>
      <c r="CW986" s="187"/>
      <c r="CX986" s="187"/>
      <c r="CY986" s="187"/>
      <c r="CZ986" s="187"/>
      <c r="DA986" s="187"/>
      <c r="DB986" s="187"/>
      <c r="DC986" s="187"/>
      <c r="DD986" s="187"/>
      <c r="DE986" s="187"/>
      <c r="DF986" s="187"/>
      <c r="DG986" s="187"/>
      <c r="DH986" s="187"/>
      <c r="DI986" s="187"/>
      <c r="DJ986" s="187"/>
      <c r="DK986" s="187"/>
      <c r="DL986" s="187"/>
      <c r="DM986" s="187"/>
      <c r="DN986" s="187"/>
      <c r="DO986" s="187"/>
      <c r="DP986" s="187"/>
      <c r="DQ986" s="187"/>
      <c r="DR986" s="187"/>
      <c r="DS986" s="187"/>
      <c r="DT986" s="187"/>
      <c r="DU986" s="187"/>
      <c r="DV986" s="187"/>
      <c r="DW986" s="187"/>
      <c r="DX986" s="187"/>
      <c r="DY986" s="187"/>
      <c r="DZ986" s="187"/>
      <c r="EA986" s="187"/>
      <c r="EB986" s="187"/>
      <c r="EC986" s="187"/>
      <c r="ED986" s="187"/>
      <c r="EE986" s="187"/>
      <c r="EF986" s="187"/>
      <c r="EG986" s="187"/>
      <c r="EH986" s="187"/>
      <c r="EI986" s="187"/>
      <c r="EJ986" s="187"/>
      <c r="EK986" s="187"/>
      <c r="EL986" s="187"/>
      <c r="EM986" s="187"/>
      <c r="EN986" s="187"/>
      <c r="EO986" s="187"/>
      <c r="EP986" s="187"/>
      <c r="EQ986" s="187"/>
      <c r="ER986" s="187"/>
      <c r="ES986" s="187"/>
      <c r="ET986" s="187"/>
      <c r="EU986" s="187"/>
      <c r="EV986" s="187"/>
      <c r="EW986" s="187"/>
      <c r="EX986" s="187"/>
      <c r="EY986" s="187"/>
      <c r="EZ986" s="187"/>
      <c r="FA986" s="187"/>
      <c r="FB986" s="187"/>
      <c r="FC986" s="187"/>
      <c r="FD986" s="187"/>
      <c r="FE986" s="187"/>
      <c r="FF986" s="187"/>
      <c r="FG986" s="187"/>
      <c r="FH986" s="187"/>
      <c r="FI986" s="187"/>
      <c r="FJ986" s="187"/>
      <c r="FK986" s="187"/>
      <c r="FL986" s="187"/>
      <c r="FM986" s="187"/>
      <c r="FN986" s="187"/>
      <c r="FO986" s="187"/>
      <c r="FP986" s="187"/>
      <c r="FQ986" s="187"/>
      <c r="FR986" s="187"/>
      <c r="FS986" s="187"/>
      <c r="FT986" s="187"/>
      <c r="FU986" s="187"/>
      <c r="FV986" s="187"/>
      <c r="FW986" s="187"/>
      <c r="FX986" s="187"/>
      <c r="FY986" s="187"/>
      <c r="FZ986" s="187"/>
      <c r="GA986" s="187"/>
      <c r="GB986" s="187"/>
      <c r="GC986" s="187"/>
      <c r="GD986" s="187"/>
      <c r="GE986" s="187"/>
      <c r="GF986" s="187"/>
      <c r="GG986" s="187"/>
      <c r="GH986" s="187"/>
      <c r="GI986" s="187"/>
      <c r="GJ986" s="187"/>
      <c r="GK986" s="187"/>
      <c r="GL986" s="187"/>
      <c r="GM986" s="187"/>
      <c r="GN986" s="187"/>
      <c r="GO986" s="187"/>
      <c r="GP986" s="187"/>
      <c r="GQ986" s="187"/>
      <c r="GR986" s="187"/>
      <c r="GS986" s="187"/>
      <c r="GT986" s="187"/>
      <c r="GU986" s="187"/>
      <c r="GV986" s="187"/>
      <c r="GW986" s="187"/>
      <c r="GX986" s="187"/>
      <c r="GY986" s="187"/>
      <c r="GZ986" s="187"/>
      <c r="HA986" s="187"/>
      <c r="HB986" s="187"/>
      <c r="HC986" s="187"/>
      <c r="HD986" s="187"/>
      <c r="HE986" s="187"/>
      <c r="HF986" s="187"/>
      <c r="HG986" s="187"/>
      <c r="HH986" s="187"/>
      <c r="HI986" s="187"/>
      <c r="HJ986" s="187"/>
      <c r="HK986" s="187"/>
      <c r="HL986" s="187"/>
      <c r="HM986" s="187"/>
      <c r="HN986" s="187"/>
      <c r="HO986" s="187"/>
      <c r="HP986" s="187"/>
      <c r="HQ986" s="187"/>
      <c r="HR986" s="187"/>
      <c r="HS986" s="187"/>
      <c r="HT986" s="187"/>
      <c r="HU986" s="187"/>
      <c r="HV986" s="187"/>
      <c r="HW986" s="187"/>
      <c r="HX986" s="187"/>
      <c r="HY986" s="187"/>
      <c r="HZ986" s="187"/>
      <c r="IA986" s="187"/>
      <c r="IB986" s="187"/>
    </row>
    <row r="987" spans="1:236" ht="13.15" customHeight="1">
      <c r="A987" s="412"/>
      <c r="C987" s="446"/>
      <c r="D987" s="193"/>
      <c r="E987" s="187"/>
      <c r="F987" s="187"/>
      <c r="G987" s="187"/>
      <c r="H987" s="187"/>
      <c r="I987" s="187"/>
      <c r="J987" s="187"/>
      <c r="K987" s="187"/>
      <c r="L987" s="187"/>
      <c r="M987" s="447"/>
      <c r="AA987" s="187"/>
      <c r="AB987" s="187"/>
      <c r="AC987" s="187"/>
      <c r="AD987" s="187"/>
      <c r="AE987" s="187"/>
      <c r="AF987" s="187"/>
      <c r="AG987" s="187"/>
      <c r="AH987" s="187"/>
      <c r="AI987" s="187"/>
      <c r="AJ987" s="187"/>
      <c r="AK987" s="187"/>
      <c r="AL987" s="187"/>
      <c r="AM987" s="187"/>
      <c r="AN987" s="187"/>
      <c r="AO987" s="187"/>
      <c r="AP987" s="187"/>
      <c r="AQ987" s="187"/>
      <c r="AR987" s="187"/>
      <c r="AS987" s="187"/>
      <c r="AT987" s="187"/>
      <c r="AU987" s="187"/>
      <c r="AV987" s="187"/>
      <c r="AW987" s="187"/>
      <c r="AX987" s="187"/>
      <c r="AY987" s="187"/>
      <c r="AZ987" s="187"/>
      <c r="BA987" s="187"/>
      <c r="BB987" s="187"/>
      <c r="BC987" s="187"/>
      <c r="BD987" s="187"/>
      <c r="BE987" s="187"/>
      <c r="BF987" s="187"/>
      <c r="BG987" s="187"/>
      <c r="BH987" s="187"/>
      <c r="BI987" s="187"/>
      <c r="BJ987" s="187"/>
      <c r="BK987" s="187"/>
      <c r="BL987" s="187"/>
      <c r="BM987" s="187"/>
      <c r="BN987" s="187"/>
      <c r="BO987" s="187"/>
      <c r="BP987" s="187"/>
      <c r="BQ987" s="187"/>
      <c r="BR987" s="187"/>
      <c r="BS987" s="187"/>
      <c r="BT987" s="187"/>
      <c r="BU987" s="187"/>
      <c r="BV987" s="187"/>
      <c r="BW987" s="187"/>
      <c r="BX987" s="187"/>
      <c r="BY987" s="187"/>
      <c r="BZ987" s="187"/>
      <c r="CA987" s="187"/>
      <c r="CB987" s="187"/>
      <c r="CC987" s="187"/>
      <c r="CD987" s="187"/>
      <c r="CE987" s="187"/>
      <c r="CF987" s="187"/>
      <c r="CG987" s="187"/>
      <c r="CH987" s="187"/>
      <c r="CI987" s="187"/>
      <c r="CJ987" s="187"/>
      <c r="CK987" s="187"/>
      <c r="CL987" s="187"/>
      <c r="CM987" s="187"/>
      <c r="CN987" s="187"/>
      <c r="CO987" s="187"/>
      <c r="CP987" s="187"/>
      <c r="CQ987" s="187"/>
      <c r="CR987" s="187"/>
      <c r="CS987" s="187"/>
      <c r="CT987" s="187"/>
      <c r="CU987" s="187"/>
      <c r="CV987" s="187"/>
      <c r="CW987" s="187"/>
      <c r="CX987" s="187"/>
      <c r="CY987" s="187"/>
      <c r="CZ987" s="187"/>
      <c r="DA987" s="187"/>
      <c r="DB987" s="187"/>
      <c r="DC987" s="187"/>
      <c r="DD987" s="187"/>
      <c r="DE987" s="187"/>
      <c r="DF987" s="187"/>
      <c r="DG987" s="187"/>
      <c r="DH987" s="187"/>
      <c r="DI987" s="187"/>
      <c r="DJ987" s="187"/>
      <c r="DK987" s="187"/>
      <c r="DL987" s="187"/>
      <c r="DM987" s="187"/>
      <c r="DN987" s="187"/>
      <c r="DO987" s="187"/>
      <c r="DP987" s="187"/>
      <c r="DQ987" s="187"/>
      <c r="DR987" s="187"/>
      <c r="DS987" s="187"/>
      <c r="DT987" s="187"/>
      <c r="DU987" s="187"/>
      <c r="DV987" s="187"/>
      <c r="DW987" s="187"/>
      <c r="DX987" s="187"/>
      <c r="DY987" s="187"/>
      <c r="DZ987" s="187"/>
      <c r="EA987" s="187"/>
      <c r="EB987" s="187"/>
      <c r="EC987" s="187"/>
      <c r="ED987" s="187"/>
      <c r="EE987" s="187"/>
      <c r="EF987" s="187"/>
      <c r="EG987" s="187"/>
      <c r="EH987" s="187"/>
      <c r="EI987" s="187"/>
      <c r="EJ987" s="187"/>
      <c r="EK987" s="187"/>
      <c r="EL987" s="187"/>
      <c r="EM987" s="187"/>
      <c r="EN987" s="187"/>
      <c r="EO987" s="187"/>
      <c r="EP987" s="187"/>
      <c r="EQ987" s="187"/>
      <c r="ER987" s="187"/>
      <c r="ES987" s="187"/>
      <c r="ET987" s="187"/>
      <c r="EU987" s="187"/>
      <c r="EV987" s="187"/>
      <c r="EW987" s="187"/>
      <c r="EX987" s="187"/>
      <c r="EY987" s="187"/>
      <c r="EZ987" s="187"/>
      <c r="FA987" s="187"/>
      <c r="FB987" s="187"/>
      <c r="FC987" s="187"/>
      <c r="FD987" s="187"/>
      <c r="FE987" s="187"/>
      <c r="FF987" s="187"/>
      <c r="FG987" s="187"/>
      <c r="FH987" s="187"/>
      <c r="FI987" s="187"/>
      <c r="FJ987" s="187"/>
      <c r="FK987" s="187"/>
      <c r="FL987" s="187"/>
      <c r="FM987" s="187"/>
      <c r="FN987" s="187"/>
      <c r="FO987" s="187"/>
      <c r="FP987" s="187"/>
      <c r="FQ987" s="187"/>
      <c r="FR987" s="187"/>
      <c r="FS987" s="187"/>
      <c r="FT987" s="187"/>
      <c r="FU987" s="187"/>
      <c r="FV987" s="187"/>
      <c r="FW987" s="187"/>
      <c r="FX987" s="187"/>
      <c r="FY987" s="187"/>
      <c r="FZ987" s="187"/>
      <c r="GA987" s="187"/>
      <c r="GB987" s="187"/>
      <c r="GC987" s="187"/>
      <c r="GD987" s="187"/>
      <c r="GE987" s="187"/>
      <c r="GF987" s="187"/>
      <c r="GG987" s="187"/>
      <c r="GH987" s="187"/>
      <c r="GI987" s="187"/>
      <c r="GJ987" s="187"/>
      <c r="GK987" s="187"/>
      <c r="GL987" s="187"/>
      <c r="GM987" s="187"/>
      <c r="GN987" s="187"/>
      <c r="GO987" s="187"/>
      <c r="GP987" s="187"/>
      <c r="GQ987" s="187"/>
      <c r="GR987" s="187"/>
      <c r="GS987" s="187"/>
      <c r="GT987" s="187"/>
      <c r="GU987" s="187"/>
      <c r="GV987" s="187"/>
      <c r="GW987" s="187"/>
      <c r="GX987" s="187"/>
      <c r="GY987" s="187"/>
      <c r="GZ987" s="187"/>
      <c r="HA987" s="187"/>
      <c r="HB987" s="187"/>
      <c r="HC987" s="187"/>
      <c r="HD987" s="187"/>
      <c r="HE987" s="187"/>
      <c r="HF987" s="187"/>
      <c r="HG987" s="187"/>
      <c r="HH987" s="187"/>
      <c r="HI987" s="187"/>
      <c r="HJ987" s="187"/>
      <c r="HK987" s="187"/>
      <c r="HL987" s="187"/>
      <c r="HM987" s="187"/>
      <c r="HN987" s="187"/>
      <c r="HO987" s="187"/>
      <c r="HP987" s="187"/>
      <c r="HQ987" s="187"/>
      <c r="HR987" s="187"/>
      <c r="HS987" s="187"/>
      <c r="HT987" s="187"/>
      <c r="HU987" s="187"/>
      <c r="HV987" s="187"/>
      <c r="HW987" s="187"/>
      <c r="HX987" s="187"/>
      <c r="HY987" s="187"/>
      <c r="HZ987" s="187"/>
      <c r="IA987" s="187"/>
      <c r="IB987" s="187"/>
    </row>
    <row r="988" spans="1:236" ht="13.15" customHeight="1">
      <c r="A988" s="412"/>
      <c r="C988" s="446"/>
      <c r="D988" s="193"/>
      <c r="E988" s="187"/>
      <c r="F988" s="187"/>
      <c r="G988" s="187"/>
      <c r="H988" s="187"/>
      <c r="I988" s="187"/>
      <c r="J988" s="187"/>
      <c r="K988" s="187"/>
      <c r="L988" s="187"/>
      <c r="M988" s="447"/>
      <c r="AA988" s="187"/>
      <c r="AB988" s="187"/>
      <c r="AC988" s="187"/>
      <c r="AD988" s="187"/>
      <c r="AE988" s="187"/>
      <c r="AF988" s="187"/>
      <c r="AG988" s="187"/>
      <c r="AH988" s="187"/>
      <c r="AI988" s="187"/>
      <c r="AJ988" s="187"/>
      <c r="AK988" s="187"/>
      <c r="AL988" s="187"/>
      <c r="AM988" s="187"/>
      <c r="AN988" s="187"/>
      <c r="AO988" s="187"/>
      <c r="AP988" s="187"/>
      <c r="AQ988" s="187"/>
      <c r="AR988" s="187"/>
      <c r="AS988" s="187"/>
      <c r="AT988" s="187"/>
      <c r="AU988" s="187"/>
      <c r="AV988" s="187"/>
      <c r="AW988" s="187"/>
      <c r="AX988" s="187"/>
      <c r="AY988" s="187"/>
      <c r="AZ988" s="187"/>
      <c r="BA988" s="187"/>
      <c r="BB988" s="187"/>
      <c r="BC988" s="187"/>
      <c r="BD988" s="187"/>
      <c r="BE988" s="187"/>
      <c r="BF988" s="187"/>
      <c r="BG988" s="187"/>
      <c r="BH988" s="187"/>
      <c r="BI988" s="187"/>
      <c r="BJ988" s="187"/>
      <c r="BK988" s="187"/>
      <c r="BL988" s="187"/>
      <c r="BM988" s="187"/>
      <c r="BN988" s="187"/>
      <c r="BO988" s="187"/>
      <c r="BP988" s="187"/>
      <c r="BQ988" s="187"/>
      <c r="BR988" s="187"/>
      <c r="BS988" s="187"/>
      <c r="BT988" s="187"/>
      <c r="BU988" s="187"/>
      <c r="BV988" s="187"/>
      <c r="BW988" s="187"/>
      <c r="BX988" s="187"/>
      <c r="BY988" s="187"/>
      <c r="BZ988" s="187"/>
      <c r="CA988" s="187"/>
      <c r="CB988" s="187"/>
      <c r="CC988" s="187"/>
      <c r="CD988" s="187"/>
      <c r="CE988" s="187"/>
      <c r="CF988" s="187"/>
      <c r="CG988" s="187"/>
      <c r="CH988" s="187"/>
      <c r="CI988" s="187"/>
      <c r="CJ988" s="187"/>
      <c r="CK988" s="187"/>
      <c r="CL988" s="187"/>
      <c r="CM988" s="187"/>
      <c r="CN988" s="187"/>
      <c r="CO988" s="187"/>
      <c r="CP988" s="187"/>
      <c r="CQ988" s="187"/>
      <c r="CR988" s="187"/>
      <c r="CS988" s="187"/>
      <c r="CT988" s="187"/>
      <c r="CU988" s="187"/>
      <c r="CV988" s="187"/>
      <c r="CW988" s="187"/>
      <c r="CX988" s="187"/>
      <c r="CY988" s="187"/>
      <c r="CZ988" s="187"/>
      <c r="DA988" s="187"/>
      <c r="DB988" s="187"/>
      <c r="DC988" s="187"/>
      <c r="DD988" s="187"/>
      <c r="DE988" s="187"/>
      <c r="DF988" s="187"/>
      <c r="DG988" s="187"/>
      <c r="DH988" s="187"/>
      <c r="DI988" s="187"/>
      <c r="DJ988" s="187"/>
      <c r="DK988" s="187"/>
      <c r="DL988" s="187"/>
      <c r="DM988" s="187"/>
      <c r="DN988" s="187"/>
      <c r="DO988" s="187"/>
      <c r="DP988" s="187"/>
      <c r="DQ988" s="187"/>
      <c r="DR988" s="187"/>
      <c r="DS988" s="187"/>
      <c r="DT988" s="187"/>
      <c r="DU988" s="187"/>
      <c r="DV988" s="187"/>
      <c r="DW988" s="187"/>
      <c r="DX988" s="187"/>
      <c r="DY988" s="187"/>
      <c r="DZ988" s="187"/>
      <c r="EA988" s="187"/>
      <c r="EB988" s="187"/>
      <c r="EC988" s="187"/>
      <c r="ED988" s="187"/>
      <c r="EE988" s="187"/>
      <c r="EF988" s="187"/>
      <c r="EG988" s="187"/>
      <c r="EH988" s="187"/>
      <c r="EI988" s="187"/>
      <c r="EJ988" s="187"/>
      <c r="EK988" s="187"/>
      <c r="EL988" s="187"/>
      <c r="EM988" s="187"/>
      <c r="EN988" s="187"/>
      <c r="EO988" s="187"/>
      <c r="EP988" s="187"/>
      <c r="EQ988" s="187"/>
      <c r="ER988" s="187"/>
      <c r="ES988" s="187"/>
      <c r="ET988" s="187"/>
      <c r="EU988" s="187"/>
      <c r="EV988" s="187"/>
      <c r="EW988" s="187"/>
      <c r="EX988" s="187"/>
      <c r="EY988" s="187"/>
      <c r="EZ988" s="187"/>
      <c r="FA988" s="187"/>
      <c r="FB988" s="187"/>
      <c r="FC988" s="187"/>
      <c r="FD988" s="187"/>
      <c r="FE988" s="187"/>
      <c r="FF988" s="187"/>
      <c r="FG988" s="187"/>
      <c r="FH988" s="187"/>
      <c r="FI988" s="187"/>
      <c r="FJ988" s="187"/>
      <c r="FK988" s="187"/>
      <c r="FL988" s="187"/>
      <c r="FM988" s="187"/>
      <c r="FN988" s="187"/>
      <c r="FO988" s="187"/>
      <c r="FP988" s="187"/>
      <c r="FQ988" s="187"/>
      <c r="FR988" s="187"/>
      <c r="FS988" s="187"/>
      <c r="FT988" s="187"/>
      <c r="FU988" s="187"/>
      <c r="FV988" s="187"/>
      <c r="FW988" s="187"/>
      <c r="FX988" s="187"/>
      <c r="FY988" s="187"/>
      <c r="FZ988" s="187"/>
      <c r="GA988" s="187"/>
      <c r="GB988" s="187"/>
      <c r="GC988" s="187"/>
      <c r="GD988" s="187"/>
      <c r="GE988" s="187"/>
      <c r="GF988" s="187"/>
      <c r="GG988" s="187"/>
      <c r="GH988" s="187"/>
      <c r="GI988" s="187"/>
      <c r="GJ988" s="187"/>
      <c r="GK988" s="187"/>
      <c r="GL988" s="187"/>
      <c r="GM988" s="187"/>
      <c r="GN988" s="187"/>
      <c r="GO988" s="187"/>
      <c r="GP988" s="187"/>
      <c r="GQ988" s="187"/>
      <c r="GR988" s="187"/>
      <c r="GS988" s="187"/>
      <c r="GT988" s="187"/>
      <c r="GU988" s="187"/>
      <c r="GV988" s="187"/>
      <c r="GW988" s="187"/>
      <c r="GX988" s="187"/>
      <c r="GY988" s="187"/>
      <c r="GZ988" s="187"/>
      <c r="HA988" s="187"/>
      <c r="HB988" s="187"/>
      <c r="HC988" s="187"/>
      <c r="HD988" s="187"/>
      <c r="HE988" s="187"/>
      <c r="HF988" s="187"/>
      <c r="HG988" s="187"/>
      <c r="HH988" s="187"/>
      <c r="HI988" s="187"/>
      <c r="HJ988" s="187"/>
      <c r="HK988" s="187"/>
      <c r="HL988" s="187"/>
      <c r="HM988" s="187"/>
      <c r="HN988" s="187"/>
      <c r="HO988" s="187"/>
      <c r="HP988" s="187"/>
      <c r="HQ988" s="187"/>
      <c r="HR988" s="187"/>
      <c r="HS988" s="187"/>
      <c r="HT988" s="187"/>
      <c r="HU988" s="187"/>
      <c r="HV988" s="187"/>
      <c r="HW988" s="187"/>
      <c r="HX988" s="187"/>
      <c r="HY988" s="187"/>
      <c r="HZ988" s="187"/>
      <c r="IA988" s="187"/>
      <c r="IB988" s="187"/>
    </row>
    <row r="989" spans="1:236" ht="13.15" customHeight="1">
      <c r="A989" s="412"/>
      <c r="C989" s="446"/>
      <c r="D989" s="193"/>
      <c r="E989" s="187"/>
      <c r="F989" s="187"/>
      <c r="G989" s="187"/>
      <c r="H989" s="187"/>
      <c r="I989" s="187"/>
      <c r="J989" s="187"/>
      <c r="K989" s="187"/>
      <c r="L989" s="187"/>
      <c r="M989" s="447"/>
      <c r="AA989" s="187"/>
      <c r="AB989" s="187"/>
      <c r="AC989" s="187"/>
      <c r="AD989" s="187"/>
      <c r="AE989" s="187"/>
      <c r="AF989" s="187"/>
      <c r="AG989" s="187"/>
      <c r="AH989" s="187"/>
      <c r="AI989" s="187"/>
      <c r="AJ989" s="187"/>
      <c r="AK989" s="187"/>
      <c r="AL989" s="187"/>
      <c r="AM989" s="187"/>
      <c r="AN989" s="187"/>
      <c r="AO989" s="187"/>
      <c r="AP989" s="187"/>
      <c r="AQ989" s="187"/>
      <c r="AR989" s="187"/>
      <c r="AS989" s="187"/>
      <c r="AT989" s="187"/>
      <c r="AU989" s="187"/>
      <c r="AV989" s="187"/>
      <c r="AW989" s="187"/>
      <c r="AX989" s="187"/>
      <c r="AY989" s="187"/>
      <c r="AZ989" s="187"/>
      <c r="BA989" s="187"/>
      <c r="BB989" s="187"/>
      <c r="BC989" s="187"/>
      <c r="BD989" s="187"/>
      <c r="BE989" s="187"/>
      <c r="BF989" s="187"/>
      <c r="BG989" s="187"/>
      <c r="BH989" s="187"/>
      <c r="BI989" s="187"/>
      <c r="BJ989" s="187"/>
      <c r="BK989" s="187"/>
      <c r="BL989" s="187"/>
      <c r="BM989" s="187"/>
      <c r="BN989" s="187"/>
      <c r="BO989" s="187"/>
      <c r="BP989" s="187"/>
      <c r="BQ989" s="187"/>
      <c r="BR989" s="187"/>
      <c r="BS989" s="187"/>
      <c r="BT989" s="187"/>
      <c r="BU989" s="187"/>
      <c r="BV989" s="187"/>
      <c r="BW989" s="187"/>
      <c r="BX989" s="187"/>
      <c r="BY989" s="187"/>
      <c r="BZ989" s="187"/>
      <c r="CA989" s="187"/>
      <c r="CB989" s="187"/>
      <c r="CC989" s="187"/>
      <c r="CD989" s="187"/>
      <c r="CE989" s="187"/>
      <c r="CF989" s="187"/>
      <c r="CG989" s="187"/>
      <c r="CH989" s="187"/>
      <c r="CI989" s="187"/>
      <c r="CJ989" s="187"/>
      <c r="CK989" s="187"/>
      <c r="CL989" s="187"/>
      <c r="CM989" s="187"/>
      <c r="CN989" s="187"/>
      <c r="CO989" s="187"/>
      <c r="CP989" s="187"/>
      <c r="CQ989" s="187"/>
      <c r="CR989" s="187"/>
      <c r="CS989" s="187"/>
      <c r="CT989" s="187"/>
      <c r="CU989" s="187"/>
      <c r="CV989" s="187"/>
      <c r="CW989" s="187"/>
      <c r="CX989" s="187"/>
      <c r="CY989" s="187"/>
      <c r="CZ989" s="187"/>
      <c r="DA989" s="187"/>
      <c r="DB989" s="187"/>
      <c r="DC989" s="187"/>
      <c r="DD989" s="187"/>
      <c r="DE989" s="187"/>
      <c r="DF989" s="187"/>
      <c r="DG989" s="187"/>
      <c r="DH989" s="187"/>
      <c r="DI989" s="187"/>
      <c r="DJ989" s="187"/>
      <c r="DK989" s="187"/>
      <c r="DL989" s="187"/>
      <c r="DM989" s="187"/>
      <c r="DN989" s="187"/>
      <c r="DO989" s="187"/>
      <c r="DP989" s="187"/>
      <c r="DQ989" s="187"/>
      <c r="DR989" s="187"/>
      <c r="DS989" s="187"/>
      <c r="DT989" s="187"/>
      <c r="DU989" s="187"/>
      <c r="DV989" s="187"/>
      <c r="DW989" s="187"/>
      <c r="DX989" s="187"/>
      <c r="DY989" s="187"/>
      <c r="DZ989" s="187"/>
      <c r="EA989" s="187"/>
      <c r="EB989" s="187"/>
      <c r="EC989" s="187"/>
      <c r="ED989" s="187"/>
      <c r="EE989" s="187"/>
      <c r="EF989" s="187"/>
      <c r="EG989" s="187"/>
      <c r="EH989" s="187"/>
      <c r="EI989" s="187"/>
      <c r="EJ989" s="187"/>
      <c r="EK989" s="187"/>
      <c r="EL989" s="187"/>
      <c r="EM989" s="187"/>
      <c r="EN989" s="187"/>
      <c r="EO989" s="187"/>
      <c r="EP989" s="187"/>
      <c r="EQ989" s="187"/>
      <c r="ER989" s="187"/>
      <c r="ES989" s="187"/>
      <c r="ET989" s="187"/>
      <c r="EU989" s="187"/>
      <c r="EV989" s="187"/>
      <c r="EW989" s="187"/>
      <c r="EX989" s="187"/>
      <c r="EY989" s="187"/>
      <c r="EZ989" s="187"/>
      <c r="FA989" s="187"/>
      <c r="FB989" s="187"/>
      <c r="FC989" s="187"/>
      <c r="FD989" s="187"/>
      <c r="FE989" s="187"/>
      <c r="FF989" s="187"/>
      <c r="FG989" s="187"/>
      <c r="FH989" s="187"/>
      <c r="FI989" s="187"/>
      <c r="FJ989" s="187"/>
      <c r="FK989" s="187"/>
      <c r="FL989" s="187"/>
      <c r="FM989" s="187"/>
      <c r="FN989" s="187"/>
      <c r="FO989" s="187"/>
      <c r="FP989" s="187"/>
      <c r="FQ989" s="187"/>
      <c r="FR989" s="187"/>
      <c r="FS989" s="187"/>
      <c r="FT989" s="187"/>
      <c r="FU989" s="187"/>
      <c r="FV989" s="187"/>
      <c r="FW989" s="187"/>
      <c r="FX989" s="187"/>
      <c r="FY989" s="187"/>
      <c r="FZ989" s="187"/>
      <c r="GA989" s="187"/>
      <c r="GB989" s="187"/>
      <c r="GC989" s="187"/>
      <c r="GD989" s="187"/>
      <c r="GE989" s="187"/>
      <c r="GF989" s="187"/>
      <c r="GG989" s="187"/>
      <c r="GH989" s="187"/>
      <c r="GI989" s="187"/>
      <c r="GJ989" s="187"/>
      <c r="GK989" s="187"/>
      <c r="GL989" s="187"/>
      <c r="GM989" s="187"/>
      <c r="GN989" s="187"/>
      <c r="GO989" s="187"/>
      <c r="GP989" s="187"/>
      <c r="GQ989" s="187"/>
      <c r="GR989" s="187"/>
      <c r="GS989" s="187"/>
      <c r="GT989" s="187"/>
      <c r="GU989" s="187"/>
      <c r="GV989" s="187"/>
      <c r="GW989" s="187"/>
      <c r="GX989" s="187"/>
      <c r="GY989" s="187"/>
      <c r="GZ989" s="187"/>
      <c r="HA989" s="187"/>
      <c r="HB989" s="187"/>
      <c r="HC989" s="187"/>
      <c r="HD989" s="187"/>
      <c r="HE989" s="187"/>
      <c r="HF989" s="187"/>
      <c r="HG989" s="187"/>
      <c r="HH989" s="187"/>
      <c r="HI989" s="187"/>
      <c r="HJ989" s="187"/>
      <c r="HK989" s="187"/>
      <c r="HL989" s="187"/>
      <c r="HM989" s="187"/>
      <c r="HN989" s="187"/>
      <c r="HO989" s="187"/>
      <c r="HP989" s="187"/>
      <c r="HQ989" s="187"/>
      <c r="HR989" s="187"/>
      <c r="HS989" s="187"/>
      <c r="HT989" s="187"/>
      <c r="HU989" s="187"/>
      <c r="HV989" s="187"/>
      <c r="HW989" s="187"/>
      <c r="HX989" s="187"/>
      <c r="HY989" s="187"/>
      <c r="HZ989" s="187"/>
      <c r="IA989" s="187"/>
      <c r="IB989" s="187"/>
    </row>
    <row r="990" spans="1:236" ht="13.15" customHeight="1">
      <c r="A990" s="412"/>
      <c r="C990" s="446"/>
      <c r="D990" s="193"/>
      <c r="E990" s="187"/>
      <c r="F990" s="187"/>
      <c r="G990" s="187"/>
      <c r="H990" s="187"/>
      <c r="I990" s="187"/>
      <c r="J990" s="187"/>
      <c r="K990" s="187"/>
      <c r="L990" s="187"/>
      <c r="M990" s="447"/>
      <c r="AA990" s="187"/>
      <c r="AB990" s="187"/>
      <c r="AC990" s="187"/>
      <c r="AD990" s="187"/>
      <c r="AE990" s="187"/>
      <c r="AF990" s="187"/>
      <c r="AG990" s="187"/>
      <c r="AH990" s="187"/>
      <c r="AI990" s="187"/>
      <c r="AJ990" s="187"/>
      <c r="AK990" s="187"/>
      <c r="AL990" s="187"/>
      <c r="AM990" s="187"/>
      <c r="AN990" s="187"/>
      <c r="AO990" s="187"/>
      <c r="AP990" s="187"/>
      <c r="AQ990" s="187"/>
      <c r="AR990" s="187"/>
      <c r="AS990" s="187"/>
      <c r="AT990" s="187"/>
      <c r="AU990" s="187"/>
      <c r="AV990" s="187"/>
      <c r="AW990" s="187"/>
      <c r="AX990" s="187"/>
      <c r="AY990" s="187"/>
      <c r="AZ990" s="187"/>
      <c r="BA990" s="187"/>
      <c r="BB990" s="187"/>
      <c r="BC990" s="187"/>
      <c r="BD990" s="187"/>
      <c r="BE990" s="187"/>
      <c r="BF990" s="187"/>
      <c r="BG990" s="187"/>
      <c r="BH990" s="187"/>
      <c r="BI990" s="187"/>
      <c r="BJ990" s="187"/>
      <c r="BK990" s="187"/>
      <c r="BL990" s="187"/>
      <c r="BM990" s="187"/>
      <c r="BN990" s="187"/>
      <c r="BO990" s="187"/>
      <c r="BP990" s="187"/>
      <c r="BQ990" s="187"/>
      <c r="BR990" s="187"/>
      <c r="BS990" s="187"/>
      <c r="BT990" s="187"/>
      <c r="BU990" s="187"/>
      <c r="BV990" s="187"/>
      <c r="BW990" s="187"/>
      <c r="BX990" s="187"/>
      <c r="BY990" s="187"/>
      <c r="BZ990" s="187"/>
      <c r="CA990" s="187"/>
      <c r="CB990" s="187"/>
      <c r="CC990" s="187"/>
      <c r="CD990" s="187"/>
      <c r="CE990" s="187"/>
      <c r="CF990" s="187"/>
      <c r="CG990" s="187"/>
      <c r="CH990" s="187"/>
      <c r="CI990" s="187"/>
      <c r="CJ990" s="187"/>
      <c r="CK990" s="187"/>
      <c r="CL990" s="187"/>
      <c r="CM990" s="187"/>
      <c r="CN990" s="187"/>
      <c r="CO990" s="187"/>
      <c r="CP990" s="187"/>
      <c r="CQ990" s="187"/>
      <c r="CR990" s="187"/>
      <c r="CS990" s="187"/>
      <c r="CT990" s="187"/>
      <c r="CU990" s="187"/>
      <c r="CV990" s="187"/>
      <c r="CW990" s="187"/>
      <c r="CX990" s="187"/>
      <c r="CY990" s="187"/>
      <c r="CZ990" s="187"/>
      <c r="DA990" s="187"/>
      <c r="DB990" s="187"/>
      <c r="DC990" s="187"/>
      <c r="DD990" s="187"/>
      <c r="DE990" s="187"/>
      <c r="DF990" s="187"/>
      <c r="DG990" s="187"/>
      <c r="DH990" s="187"/>
      <c r="DI990" s="187"/>
      <c r="DJ990" s="187"/>
      <c r="DK990" s="187"/>
      <c r="DL990" s="187"/>
      <c r="DM990" s="187"/>
      <c r="DN990" s="187"/>
      <c r="DO990" s="187"/>
      <c r="DP990" s="187"/>
      <c r="DQ990" s="187"/>
      <c r="DR990" s="187"/>
      <c r="DS990" s="187"/>
      <c r="DT990" s="187"/>
      <c r="DU990" s="187"/>
      <c r="DV990" s="187"/>
      <c r="DW990" s="187"/>
      <c r="DX990" s="187"/>
      <c r="DY990" s="187"/>
      <c r="DZ990" s="187"/>
      <c r="EA990" s="187"/>
      <c r="EB990" s="187"/>
      <c r="EC990" s="187"/>
      <c r="ED990" s="187"/>
      <c r="EE990" s="187"/>
      <c r="EF990" s="187"/>
      <c r="EG990" s="187"/>
      <c r="EH990" s="187"/>
      <c r="EI990" s="187"/>
      <c r="EJ990" s="187"/>
      <c r="EK990" s="187"/>
      <c r="EL990" s="187"/>
      <c r="EM990" s="187"/>
      <c r="EN990" s="187"/>
      <c r="EO990" s="187"/>
      <c r="EP990" s="187"/>
      <c r="EQ990" s="187"/>
      <c r="ER990" s="187"/>
      <c r="ES990" s="187"/>
      <c r="ET990" s="187"/>
      <c r="EU990" s="187"/>
      <c r="EV990" s="187"/>
      <c r="EW990" s="187"/>
      <c r="EX990" s="187"/>
      <c r="EY990" s="187"/>
      <c r="EZ990" s="187"/>
      <c r="FA990" s="187"/>
      <c r="FB990" s="187"/>
      <c r="FC990" s="187"/>
      <c r="FD990" s="187"/>
      <c r="FE990" s="187"/>
      <c r="FF990" s="187"/>
      <c r="FG990" s="187"/>
      <c r="FH990" s="187"/>
      <c r="FI990" s="187"/>
      <c r="FJ990" s="187"/>
      <c r="FK990" s="187"/>
      <c r="FL990" s="187"/>
      <c r="FM990" s="187"/>
      <c r="FN990" s="187"/>
      <c r="FO990" s="187"/>
      <c r="FP990" s="187"/>
      <c r="FQ990" s="187"/>
      <c r="FR990" s="187"/>
      <c r="FS990" s="187"/>
      <c r="FT990" s="187"/>
      <c r="FU990" s="187"/>
      <c r="FV990" s="187"/>
      <c r="FW990" s="187"/>
      <c r="FX990" s="187"/>
      <c r="FY990" s="187"/>
      <c r="FZ990" s="187"/>
      <c r="GA990" s="187"/>
      <c r="GB990" s="187"/>
      <c r="GC990" s="187"/>
      <c r="GD990" s="187"/>
      <c r="GE990" s="187"/>
      <c r="GF990" s="187"/>
      <c r="GG990" s="187"/>
      <c r="GH990" s="187"/>
      <c r="GI990" s="187"/>
      <c r="GJ990" s="187"/>
      <c r="GK990" s="187"/>
      <c r="GL990" s="187"/>
      <c r="GM990" s="187"/>
      <c r="GN990" s="187"/>
      <c r="GO990" s="187"/>
      <c r="GP990" s="187"/>
      <c r="GQ990" s="187"/>
      <c r="GR990" s="187"/>
      <c r="GS990" s="187"/>
      <c r="GT990" s="187"/>
      <c r="GU990" s="187"/>
      <c r="GV990" s="187"/>
      <c r="GW990" s="187"/>
      <c r="GX990" s="187"/>
      <c r="GY990" s="187"/>
      <c r="GZ990" s="187"/>
      <c r="HA990" s="187"/>
      <c r="HB990" s="187"/>
      <c r="HC990" s="187"/>
      <c r="HD990" s="187"/>
      <c r="HE990" s="187"/>
      <c r="HF990" s="187"/>
      <c r="HG990" s="187"/>
      <c r="HH990" s="187"/>
      <c r="HI990" s="187"/>
      <c r="HJ990" s="187"/>
      <c r="HK990" s="187"/>
      <c r="HL990" s="187"/>
      <c r="HM990" s="187"/>
      <c r="HN990" s="187"/>
      <c r="HO990" s="187"/>
      <c r="HP990" s="187"/>
      <c r="HQ990" s="187"/>
      <c r="HR990" s="187"/>
      <c r="HS990" s="187"/>
      <c r="HT990" s="187"/>
      <c r="HU990" s="187"/>
      <c r="HV990" s="187"/>
      <c r="HW990" s="187"/>
      <c r="HX990" s="187"/>
      <c r="HY990" s="187"/>
      <c r="HZ990" s="187"/>
      <c r="IA990" s="187"/>
      <c r="IB990" s="187"/>
    </row>
    <row r="991" spans="1:236" ht="13.15" customHeight="1">
      <c r="A991" s="412"/>
      <c r="C991" s="446"/>
      <c r="D991" s="193"/>
      <c r="E991" s="187"/>
      <c r="F991" s="187"/>
      <c r="G991" s="187"/>
      <c r="H991" s="187"/>
      <c r="I991" s="187"/>
      <c r="J991" s="187"/>
      <c r="K991" s="187"/>
      <c r="L991" s="187"/>
      <c r="M991" s="447"/>
      <c r="AA991" s="187"/>
      <c r="AB991" s="187"/>
      <c r="AC991" s="187"/>
      <c r="AD991" s="187"/>
      <c r="AE991" s="187"/>
      <c r="AF991" s="187"/>
      <c r="AG991" s="187"/>
      <c r="AH991" s="187"/>
      <c r="AI991" s="187"/>
      <c r="AJ991" s="187"/>
      <c r="AK991" s="187"/>
      <c r="AL991" s="187"/>
      <c r="AM991" s="187"/>
      <c r="AN991" s="187"/>
      <c r="AO991" s="187"/>
      <c r="AP991" s="187"/>
      <c r="AQ991" s="187"/>
      <c r="AR991" s="187"/>
      <c r="AS991" s="187"/>
      <c r="AT991" s="187"/>
      <c r="AU991" s="187"/>
      <c r="AV991" s="187"/>
      <c r="AW991" s="187"/>
      <c r="AX991" s="187"/>
      <c r="AY991" s="187"/>
      <c r="AZ991" s="187"/>
      <c r="BA991" s="187"/>
      <c r="BB991" s="187"/>
      <c r="BC991" s="187"/>
      <c r="BD991" s="187"/>
      <c r="BE991" s="187"/>
      <c r="BF991" s="187"/>
      <c r="BG991" s="187"/>
      <c r="BH991" s="187"/>
      <c r="BI991" s="187"/>
      <c r="BJ991" s="187"/>
      <c r="BK991" s="187"/>
      <c r="BL991" s="187"/>
      <c r="BM991" s="187"/>
      <c r="BN991" s="187"/>
      <c r="BO991" s="187"/>
      <c r="BP991" s="187"/>
      <c r="BQ991" s="187"/>
      <c r="BR991" s="187"/>
      <c r="BS991" s="187"/>
      <c r="BT991" s="187"/>
      <c r="BU991" s="187"/>
      <c r="BV991" s="187"/>
      <c r="BW991" s="187"/>
      <c r="BX991" s="187"/>
      <c r="BY991" s="187"/>
      <c r="BZ991" s="187"/>
      <c r="CA991" s="187"/>
      <c r="CB991" s="187"/>
      <c r="CC991" s="187"/>
      <c r="CD991" s="187"/>
      <c r="CE991" s="187"/>
      <c r="CF991" s="187"/>
      <c r="CG991" s="187"/>
      <c r="CH991" s="187"/>
      <c r="CI991" s="187"/>
      <c r="CJ991" s="187"/>
      <c r="CK991" s="187"/>
      <c r="CL991" s="187"/>
      <c r="CM991" s="187"/>
      <c r="CN991" s="187"/>
      <c r="CO991" s="187"/>
      <c r="CP991" s="187"/>
      <c r="CQ991" s="187"/>
      <c r="CR991" s="187"/>
      <c r="CS991" s="187"/>
      <c r="CT991" s="187"/>
      <c r="CU991" s="187"/>
      <c r="CV991" s="187"/>
      <c r="CW991" s="187"/>
      <c r="CX991" s="187"/>
      <c r="CY991" s="187"/>
      <c r="CZ991" s="187"/>
      <c r="DA991" s="187"/>
      <c r="DB991" s="187"/>
      <c r="DC991" s="187"/>
      <c r="DD991" s="187"/>
      <c r="DE991" s="187"/>
      <c r="DF991" s="187"/>
      <c r="DG991" s="187"/>
      <c r="DH991" s="187"/>
      <c r="DI991" s="187"/>
      <c r="DJ991" s="187"/>
      <c r="DK991" s="187"/>
      <c r="DL991" s="187"/>
      <c r="DM991" s="187"/>
      <c r="DN991" s="187"/>
      <c r="DO991" s="187"/>
      <c r="DP991" s="187"/>
      <c r="DQ991" s="187"/>
      <c r="DR991" s="187"/>
      <c r="DS991" s="187"/>
      <c r="DT991" s="187"/>
      <c r="DU991" s="187"/>
      <c r="DV991" s="187"/>
      <c r="DW991" s="187"/>
      <c r="DX991" s="187"/>
      <c r="DY991" s="187"/>
      <c r="DZ991" s="187"/>
      <c r="EA991" s="187"/>
      <c r="EB991" s="187"/>
      <c r="EC991" s="187"/>
      <c r="ED991" s="187"/>
      <c r="EE991" s="187"/>
      <c r="EF991" s="187"/>
      <c r="EG991" s="187"/>
      <c r="EH991" s="187"/>
      <c r="EI991" s="187"/>
      <c r="EJ991" s="187"/>
      <c r="EK991" s="187"/>
      <c r="EL991" s="187"/>
      <c r="EM991" s="187"/>
      <c r="EN991" s="187"/>
      <c r="EO991" s="187"/>
      <c r="EP991" s="187"/>
      <c r="EQ991" s="187"/>
      <c r="ER991" s="187"/>
      <c r="ES991" s="187"/>
      <c r="ET991" s="187"/>
      <c r="EU991" s="187"/>
      <c r="EV991" s="187"/>
      <c r="EW991" s="187"/>
      <c r="EX991" s="187"/>
      <c r="EY991" s="187"/>
      <c r="EZ991" s="187"/>
      <c r="FA991" s="187"/>
      <c r="FB991" s="187"/>
      <c r="FC991" s="187"/>
      <c r="FD991" s="187"/>
      <c r="FE991" s="187"/>
      <c r="FF991" s="187"/>
      <c r="FG991" s="187"/>
      <c r="FH991" s="187"/>
      <c r="FI991" s="187"/>
      <c r="FJ991" s="187"/>
      <c r="FK991" s="187"/>
      <c r="FL991" s="187"/>
      <c r="FM991" s="187"/>
      <c r="FN991" s="187"/>
      <c r="FO991" s="187"/>
      <c r="FP991" s="187"/>
      <c r="FQ991" s="187"/>
      <c r="FR991" s="187"/>
      <c r="FS991" s="187"/>
      <c r="FT991" s="187"/>
      <c r="FU991" s="187"/>
      <c r="FV991" s="187"/>
      <c r="FW991" s="187"/>
      <c r="FX991" s="187"/>
      <c r="FY991" s="187"/>
      <c r="FZ991" s="187"/>
      <c r="GA991" s="187"/>
      <c r="GB991" s="187"/>
      <c r="GC991" s="187"/>
      <c r="GD991" s="187"/>
      <c r="GE991" s="187"/>
      <c r="GF991" s="187"/>
      <c r="GG991" s="187"/>
      <c r="GH991" s="187"/>
      <c r="GI991" s="187"/>
      <c r="GJ991" s="187"/>
      <c r="GK991" s="187"/>
      <c r="GL991" s="187"/>
      <c r="GM991" s="187"/>
      <c r="GN991" s="187"/>
      <c r="GO991" s="187"/>
      <c r="GP991" s="187"/>
      <c r="GQ991" s="187"/>
      <c r="GR991" s="187"/>
      <c r="GS991" s="187"/>
      <c r="GT991" s="187"/>
      <c r="GU991" s="187"/>
      <c r="GV991" s="187"/>
      <c r="GW991" s="187"/>
      <c r="GX991" s="187"/>
      <c r="GY991" s="187"/>
      <c r="GZ991" s="187"/>
      <c r="HA991" s="187"/>
      <c r="HB991" s="187"/>
      <c r="HC991" s="187"/>
      <c r="HD991" s="187"/>
      <c r="HE991" s="187"/>
      <c r="HF991" s="187"/>
      <c r="HG991" s="187"/>
      <c r="HH991" s="187"/>
      <c r="HI991" s="187"/>
      <c r="HJ991" s="187"/>
      <c r="HK991" s="187"/>
      <c r="HL991" s="187"/>
      <c r="HM991" s="187"/>
      <c r="HN991" s="187"/>
      <c r="HO991" s="187"/>
      <c r="HP991" s="187"/>
      <c r="HQ991" s="187"/>
      <c r="HR991" s="187"/>
      <c r="HS991" s="187"/>
      <c r="HT991" s="187"/>
      <c r="HU991" s="187"/>
      <c r="HV991" s="187"/>
      <c r="HW991" s="187"/>
      <c r="HX991" s="187"/>
      <c r="HY991" s="187"/>
      <c r="HZ991" s="187"/>
      <c r="IA991" s="187"/>
      <c r="IB991" s="187"/>
    </row>
    <row r="992" spans="1:236" ht="13.15" customHeight="1">
      <c r="A992" s="412"/>
      <c r="C992" s="446"/>
      <c r="D992" s="193"/>
      <c r="E992" s="187"/>
      <c r="F992" s="187"/>
      <c r="G992" s="187"/>
      <c r="H992" s="187"/>
      <c r="I992" s="187"/>
      <c r="J992" s="187"/>
      <c r="K992" s="187"/>
      <c r="L992" s="187"/>
      <c r="M992" s="447"/>
      <c r="AA992" s="187"/>
      <c r="AB992" s="187"/>
      <c r="AC992" s="187"/>
      <c r="AD992" s="187"/>
      <c r="AE992" s="187"/>
      <c r="AF992" s="187"/>
      <c r="AG992" s="187"/>
      <c r="AH992" s="187"/>
      <c r="AI992" s="187"/>
      <c r="AJ992" s="187"/>
      <c r="AK992" s="187"/>
      <c r="AL992" s="187"/>
      <c r="AM992" s="187"/>
      <c r="AN992" s="187"/>
      <c r="AO992" s="187"/>
      <c r="AP992" s="187"/>
      <c r="AQ992" s="187"/>
      <c r="AR992" s="187"/>
      <c r="AS992" s="187"/>
      <c r="AT992" s="187"/>
      <c r="AU992" s="187"/>
      <c r="AV992" s="187"/>
      <c r="AW992" s="187"/>
      <c r="AX992" s="187"/>
      <c r="AY992" s="187"/>
      <c r="AZ992" s="187"/>
      <c r="BA992" s="187"/>
      <c r="BB992" s="187"/>
      <c r="BC992" s="187"/>
      <c r="BD992" s="187"/>
      <c r="BE992" s="187"/>
      <c r="BF992" s="187"/>
      <c r="BG992" s="187"/>
      <c r="BH992" s="187"/>
      <c r="BI992" s="187"/>
      <c r="BJ992" s="187"/>
      <c r="BK992" s="187"/>
      <c r="BL992" s="187"/>
      <c r="BM992" s="187"/>
      <c r="BN992" s="187"/>
      <c r="BO992" s="187"/>
      <c r="BP992" s="187"/>
      <c r="BQ992" s="187"/>
      <c r="BR992" s="187"/>
      <c r="BS992" s="187"/>
      <c r="BT992" s="187"/>
      <c r="BU992" s="187"/>
      <c r="BV992" s="187"/>
      <c r="BW992" s="187"/>
      <c r="BX992" s="187"/>
      <c r="BY992" s="187"/>
      <c r="BZ992" s="187"/>
      <c r="CA992" s="187"/>
      <c r="CB992" s="187"/>
      <c r="CC992" s="187"/>
      <c r="CD992" s="187"/>
      <c r="CE992" s="187"/>
      <c r="CF992" s="187"/>
      <c r="CG992" s="187"/>
      <c r="CH992" s="187"/>
      <c r="CI992" s="187"/>
      <c r="CJ992" s="187"/>
      <c r="CK992" s="187"/>
      <c r="CL992" s="187"/>
      <c r="CM992" s="187"/>
      <c r="CN992" s="187"/>
      <c r="CO992" s="187"/>
      <c r="CP992" s="187"/>
      <c r="CQ992" s="187"/>
      <c r="CR992" s="187"/>
      <c r="CS992" s="187"/>
      <c r="CT992" s="187"/>
      <c r="CU992" s="187"/>
      <c r="CV992" s="187"/>
      <c r="CW992" s="187"/>
      <c r="CX992" s="187"/>
      <c r="CY992" s="187"/>
      <c r="CZ992" s="187"/>
      <c r="DA992" s="187"/>
      <c r="DB992" s="187"/>
      <c r="DC992" s="187"/>
      <c r="DD992" s="187"/>
      <c r="DE992" s="187"/>
      <c r="DF992" s="187"/>
      <c r="DG992" s="187"/>
      <c r="DH992" s="187"/>
      <c r="DI992" s="187"/>
      <c r="DJ992" s="187"/>
      <c r="DK992" s="187"/>
      <c r="DL992" s="187"/>
      <c r="DM992" s="187"/>
      <c r="DN992" s="187"/>
      <c r="DO992" s="187"/>
      <c r="DP992" s="187"/>
      <c r="DQ992" s="187"/>
      <c r="DR992" s="187"/>
      <c r="DS992" s="187"/>
      <c r="DT992" s="187"/>
      <c r="DU992" s="187"/>
      <c r="DV992" s="187"/>
      <c r="DW992" s="187"/>
      <c r="DX992" s="187"/>
      <c r="DY992" s="187"/>
      <c r="DZ992" s="187"/>
      <c r="EA992" s="187"/>
      <c r="EB992" s="187"/>
      <c r="EC992" s="187"/>
      <c r="ED992" s="187"/>
      <c r="EE992" s="187"/>
      <c r="EF992" s="187"/>
      <c r="EG992" s="187"/>
      <c r="EH992" s="187"/>
      <c r="EI992" s="187"/>
      <c r="EJ992" s="187"/>
      <c r="EK992" s="187"/>
      <c r="EL992" s="187"/>
      <c r="EM992" s="187"/>
      <c r="EN992" s="187"/>
      <c r="EO992" s="187"/>
      <c r="EP992" s="187"/>
      <c r="EQ992" s="187"/>
      <c r="ER992" s="187"/>
      <c r="ES992" s="187"/>
      <c r="ET992" s="187"/>
      <c r="EU992" s="187"/>
      <c r="EV992" s="187"/>
      <c r="EW992" s="187"/>
      <c r="EX992" s="187"/>
      <c r="EY992" s="187"/>
      <c r="EZ992" s="187"/>
      <c r="FA992" s="187"/>
      <c r="FB992" s="187"/>
      <c r="FC992" s="187"/>
      <c r="FD992" s="187"/>
      <c r="FE992" s="187"/>
      <c r="FF992" s="187"/>
      <c r="FG992" s="187"/>
      <c r="FH992" s="187"/>
      <c r="FI992" s="187"/>
      <c r="FJ992" s="187"/>
      <c r="FK992" s="187"/>
      <c r="FL992" s="187"/>
      <c r="FM992" s="187"/>
      <c r="FN992" s="187"/>
      <c r="FO992" s="187"/>
      <c r="FP992" s="187"/>
      <c r="FQ992" s="187"/>
      <c r="FR992" s="187"/>
      <c r="FS992" s="187"/>
      <c r="FT992" s="187"/>
      <c r="FU992" s="187"/>
      <c r="FV992" s="187"/>
      <c r="FW992" s="187"/>
      <c r="FX992" s="187"/>
      <c r="FY992" s="187"/>
      <c r="FZ992" s="187"/>
      <c r="GA992" s="187"/>
      <c r="GB992" s="187"/>
      <c r="GC992" s="187"/>
      <c r="GD992" s="187"/>
      <c r="GE992" s="187"/>
      <c r="GF992" s="187"/>
      <c r="GG992" s="187"/>
      <c r="GH992" s="187"/>
      <c r="GI992" s="187"/>
      <c r="GJ992" s="187"/>
      <c r="GK992" s="187"/>
      <c r="GL992" s="187"/>
      <c r="GM992" s="187"/>
      <c r="GN992" s="187"/>
      <c r="GO992" s="187"/>
      <c r="GP992" s="187"/>
      <c r="GQ992" s="187"/>
      <c r="GR992" s="187"/>
      <c r="GS992" s="187"/>
      <c r="GT992" s="187"/>
      <c r="GU992" s="187"/>
      <c r="GV992" s="187"/>
      <c r="GW992" s="187"/>
      <c r="GX992" s="187"/>
      <c r="GY992" s="187"/>
      <c r="GZ992" s="187"/>
      <c r="HA992" s="187"/>
      <c r="HB992" s="187"/>
      <c r="HC992" s="187"/>
      <c r="HD992" s="187"/>
      <c r="HE992" s="187"/>
      <c r="HF992" s="187"/>
      <c r="HG992" s="187"/>
      <c r="HH992" s="187"/>
      <c r="HI992" s="187"/>
      <c r="HJ992" s="187"/>
      <c r="HK992" s="187"/>
      <c r="HL992" s="187"/>
      <c r="HM992" s="187"/>
      <c r="HN992" s="187"/>
      <c r="HO992" s="187"/>
      <c r="HP992" s="187"/>
      <c r="HQ992" s="187"/>
      <c r="HR992" s="187"/>
      <c r="HS992" s="187"/>
      <c r="HT992" s="187"/>
      <c r="HU992" s="187"/>
      <c r="HV992" s="187"/>
      <c r="HW992" s="187"/>
      <c r="HX992" s="187"/>
      <c r="HY992" s="187"/>
      <c r="HZ992" s="187"/>
      <c r="IA992" s="187"/>
      <c r="IB992" s="187"/>
    </row>
    <row r="993" spans="1:236" ht="13.15" customHeight="1">
      <c r="A993" s="412"/>
      <c r="C993" s="446"/>
      <c r="D993" s="193"/>
      <c r="E993" s="187"/>
      <c r="F993" s="187"/>
      <c r="G993" s="187"/>
      <c r="H993" s="187"/>
      <c r="I993" s="187"/>
      <c r="J993" s="187"/>
      <c r="K993" s="187"/>
      <c r="L993" s="187"/>
      <c r="M993" s="447"/>
      <c r="AA993" s="187"/>
      <c r="AB993" s="187"/>
      <c r="AC993" s="187"/>
      <c r="AD993" s="187"/>
      <c r="AE993" s="187"/>
      <c r="AF993" s="187"/>
      <c r="AG993" s="187"/>
      <c r="AH993" s="187"/>
      <c r="AI993" s="187"/>
      <c r="AJ993" s="187"/>
      <c r="AK993" s="187"/>
      <c r="AL993" s="187"/>
      <c r="AM993" s="187"/>
      <c r="AN993" s="187"/>
      <c r="AO993" s="187"/>
      <c r="AP993" s="187"/>
      <c r="AQ993" s="187"/>
      <c r="AR993" s="187"/>
      <c r="AS993" s="187"/>
      <c r="AT993" s="187"/>
      <c r="AU993" s="187"/>
      <c r="AV993" s="187"/>
      <c r="AW993" s="187"/>
      <c r="AX993" s="187"/>
      <c r="AY993" s="187"/>
      <c r="AZ993" s="187"/>
      <c r="BA993" s="187"/>
      <c r="BB993" s="187"/>
      <c r="BC993" s="187"/>
      <c r="BD993" s="187"/>
      <c r="BE993" s="187"/>
      <c r="BF993" s="187"/>
      <c r="BG993" s="187"/>
      <c r="BH993" s="187"/>
      <c r="BI993" s="187"/>
      <c r="BJ993" s="187"/>
      <c r="BK993" s="187"/>
      <c r="BL993" s="187"/>
      <c r="BM993" s="187"/>
      <c r="BN993" s="187"/>
      <c r="BO993" s="187"/>
      <c r="BP993" s="187"/>
      <c r="BQ993" s="187"/>
      <c r="BR993" s="187"/>
      <c r="BS993" s="187"/>
      <c r="BT993" s="187"/>
      <c r="BU993" s="187"/>
      <c r="BV993" s="187"/>
      <c r="BW993" s="187"/>
      <c r="BX993" s="187"/>
      <c r="BY993" s="187"/>
      <c r="BZ993" s="187"/>
      <c r="CA993" s="187"/>
      <c r="CB993" s="187"/>
      <c r="CC993" s="187"/>
      <c r="CD993" s="187"/>
      <c r="CE993" s="187"/>
      <c r="CF993" s="187"/>
      <c r="CG993" s="187"/>
      <c r="CH993" s="187"/>
      <c r="CI993" s="187"/>
      <c r="CJ993" s="187"/>
      <c r="CK993" s="187"/>
      <c r="CL993" s="187"/>
      <c r="CM993" s="187"/>
      <c r="CN993" s="187"/>
      <c r="CO993" s="187"/>
      <c r="CP993" s="187"/>
      <c r="CQ993" s="187"/>
      <c r="CR993" s="187"/>
      <c r="CS993" s="187"/>
      <c r="CT993" s="187"/>
      <c r="CU993" s="187"/>
      <c r="CV993" s="187"/>
      <c r="CW993" s="187"/>
      <c r="CX993" s="187"/>
      <c r="CY993" s="187"/>
      <c r="CZ993" s="187"/>
      <c r="DA993" s="187"/>
      <c r="DB993" s="187"/>
      <c r="DC993" s="187"/>
      <c r="DD993" s="187"/>
      <c r="DE993" s="187"/>
      <c r="DF993" s="187"/>
      <c r="DG993" s="187"/>
      <c r="DH993" s="187"/>
      <c r="DI993" s="187"/>
      <c r="DJ993" s="187"/>
      <c r="DK993" s="187"/>
      <c r="DL993" s="187"/>
      <c r="DM993" s="187"/>
      <c r="DN993" s="187"/>
      <c r="DO993" s="187"/>
      <c r="DP993" s="187"/>
      <c r="DQ993" s="187"/>
      <c r="DR993" s="187"/>
      <c r="DS993" s="187"/>
      <c r="DT993" s="187"/>
      <c r="DU993" s="187"/>
      <c r="DV993" s="187"/>
      <c r="DW993" s="187"/>
      <c r="DX993" s="187"/>
      <c r="DY993" s="187"/>
      <c r="DZ993" s="187"/>
      <c r="EA993" s="187"/>
      <c r="EB993" s="187"/>
      <c r="EC993" s="187"/>
      <c r="ED993" s="187"/>
      <c r="EE993" s="187"/>
      <c r="EF993" s="187"/>
      <c r="EG993" s="187"/>
      <c r="EH993" s="187"/>
      <c r="EI993" s="187"/>
      <c r="EJ993" s="187"/>
      <c r="EK993" s="187"/>
      <c r="EL993" s="187"/>
      <c r="EM993" s="187"/>
      <c r="EN993" s="187"/>
      <c r="EO993" s="187"/>
      <c r="EP993" s="187"/>
      <c r="EQ993" s="187"/>
      <c r="ER993" s="187"/>
      <c r="ES993" s="187"/>
      <c r="ET993" s="187"/>
      <c r="EU993" s="187"/>
      <c r="EV993" s="187"/>
      <c r="EW993" s="187"/>
      <c r="EX993" s="187"/>
      <c r="EY993" s="187"/>
      <c r="EZ993" s="187"/>
      <c r="FA993" s="187"/>
      <c r="FB993" s="187"/>
      <c r="FC993" s="187"/>
      <c r="FD993" s="187"/>
      <c r="FE993" s="187"/>
      <c r="FF993" s="187"/>
      <c r="FG993" s="187"/>
      <c r="FH993" s="187"/>
      <c r="FI993" s="187"/>
      <c r="FJ993" s="187"/>
      <c r="FK993" s="187"/>
      <c r="FL993" s="187"/>
      <c r="FM993" s="187"/>
      <c r="FN993" s="187"/>
      <c r="FO993" s="187"/>
      <c r="FP993" s="187"/>
      <c r="FQ993" s="187"/>
      <c r="FR993" s="187"/>
      <c r="FS993" s="187"/>
      <c r="FT993" s="187"/>
      <c r="FU993" s="187"/>
      <c r="FV993" s="187"/>
      <c r="FW993" s="187"/>
      <c r="FX993" s="187"/>
      <c r="FY993" s="187"/>
      <c r="FZ993" s="187"/>
      <c r="GA993" s="187"/>
      <c r="GB993" s="187"/>
      <c r="GC993" s="187"/>
      <c r="GD993" s="187"/>
      <c r="GE993" s="187"/>
      <c r="GF993" s="187"/>
      <c r="GG993" s="187"/>
      <c r="GH993" s="187"/>
      <c r="GI993" s="187"/>
      <c r="GJ993" s="187"/>
      <c r="GK993" s="187"/>
      <c r="GL993" s="187"/>
      <c r="GM993" s="187"/>
      <c r="GN993" s="187"/>
      <c r="GO993" s="187"/>
      <c r="GP993" s="187"/>
      <c r="GQ993" s="187"/>
      <c r="GR993" s="187"/>
      <c r="GS993" s="187"/>
      <c r="GT993" s="187"/>
      <c r="GU993" s="187"/>
      <c r="GV993" s="187"/>
      <c r="GW993" s="187"/>
      <c r="GX993" s="187"/>
      <c r="GY993" s="187"/>
      <c r="GZ993" s="187"/>
      <c r="HA993" s="187"/>
      <c r="HB993" s="187"/>
      <c r="HC993" s="187"/>
      <c r="HD993" s="187"/>
      <c r="HE993" s="187"/>
      <c r="HF993" s="187"/>
      <c r="HG993" s="187"/>
      <c r="HH993" s="187"/>
      <c r="HI993" s="187"/>
      <c r="HJ993" s="187"/>
      <c r="HK993" s="187"/>
      <c r="HL993" s="187"/>
      <c r="HM993" s="187"/>
      <c r="HN993" s="187"/>
      <c r="HO993" s="187"/>
      <c r="HP993" s="187"/>
      <c r="HQ993" s="187"/>
      <c r="HR993" s="187"/>
      <c r="HS993" s="187"/>
      <c r="HT993" s="187"/>
      <c r="HU993" s="187"/>
      <c r="HV993" s="187"/>
      <c r="HW993" s="187"/>
      <c r="HX993" s="187"/>
      <c r="HY993" s="187"/>
      <c r="HZ993" s="187"/>
      <c r="IA993" s="187"/>
      <c r="IB993" s="187"/>
    </row>
    <row r="994" spans="1:236" ht="13.15" customHeight="1">
      <c r="A994" s="412"/>
      <c r="C994" s="446"/>
      <c r="D994" s="193"/>
      <c r="E994" s="187"/>
      <c r="F994" s="187"/>
      <c r="G994" s="187"/>
      <c r="H994" s="187"/>
      <c r="I994" s="187"/>
      <c r="J994" s="187"/>
      <c r="K994" s="187"/>
      <c r="L994" s="187"/>
      <c r="M994" s="447"/>
      <c r="AA994" s="187"/>
      <c r="AB994" s="187"/>
      <c r="AC994" s="187"/>
      <c r="AD994" s="187"/>
      <c r="AE994" s="187"/>
      <c r="AF994" s="187"/>
      <c r="AG994" s="187"/>
      <c r="AH994" s="187"/>
      <c r="AI994" s="187"/>
      <c r="AJ994" s="187"/>
      <c r="AK994" s="187"/>
      <c r="AL994" s="187"/>
      <c r="AM994" s="187"/>
      <c r="AN994" s="187"/>
      <c r="AO994" s="187"/>
      <c r="AP994" s="187"/>
      <c r="AQ994" s="187"/>
      <c r="AR994" s="187"/>
      <c r="AS994" s="187"/>
      <c r="AT994" s="187"/>
      <c r="AU994" s="187"/>
      <c r="AV994" s="187"/>
      <c r="AW994" s="187"/>
      <c r="AX994" s="187"/>
      <c r="AY994" s="187"/>
      <c r="AZ994" s="187"/>
      <c r="BA994" s="187"/>
      <c r="BB994" s="187"/>
      <c r="BC994" s="187"/>
      <c r="BD994" s="187"/>
      <c r="BE994" s="187"/>
      <c r="BF994" s="187"/>
      <c r="BG994" s="187"/>
      <c r="BH994" s="187"/>
      <c r="BI994" s="187"/>
      <c r="BJ994" s="187"/>
      <c r="BK994" s="187"/>
      <c r="BL994" s="187"/>
      <c r="BM994" s="187"/>
      <c r="BN994" s="187"/>
      <c r="BO994" s="187"/>
      <c r="BP994" s="187"/>
      <c r="BQ994" s="187"/>
      <c r="BR994" s="187"/>
      <c r="BS994" s="187"/>
      <c r="BT994" s="187"/>
      <c r="BU994" s="187"/>
      <c r="BV994" s="187"/>
      <c r="BW994" s="187"/>
      <c r="BX994" s="187"/>
      <c r="BY994" s="187"/>
      <c r="BZ994" s="187"/>
      <c r="CA994" s="187"/>
      <c r="CB994" s="187"/>
      <c r="CC994" s="187"/>
      <c r="CD994" s="187"/>
      <c r="CE994" s="187"/>
      <c r="CF994" s="187"/>
      <c r="CG994" s="187"/>
      <c r="CH994" s="187"/>
      <c r="CI994" s="187"/>
      <c r="CJ994" s="187"/>
      <c r="CK994" s="187"/>
      <c r="CL994" s="187"/>
      <c r="CM994" s="187"/>
      <c r="CN994" s="187"/>
      <c r="CO994" s="187"/>
      <c r="CP994" s="187"/>
      <c r="CQ994" s="187"/>
      <c r="CR994" s="187"/>
      <c r="CS994" s="187"/>
      <c r="CT994" s="187"/>
      <c r="CU994" s="187"/>
      <c r="CV994" s="187"/>
      <c r="CW994" s="187"/>
      <c r="CX994" s="187"/>
      <c r="CY994" s="187"/>
      <c r="CZ994" s="187"/>
      <c r="DA994" s="187"/>
      <c r="DB994" s="187"/>
      <c r="DC994" s="187"/>
      <c r="DD994" s="187"/>
      <c r="DE994" s="187"/>
      <c r="DF994" s="187"/>
      <c r="DG994" s="187"/>
      <c r="DH994" s="187"/>
      <c r="DI994" s="187"/>
      <c r="DJ994" s="187"/>
      <c r="DK994" s="187"/>
      <c r="DL994" s="187"/>
      <c r="DM994" s="187"/>
      <c r="DN994" s="187"/>
      <c r="DO994" s="187"/>
      <c r="DP994" s="187"/>
      <c r="DQ994" s="187"/>
      <c r="DR994" s="187"/>
      <c r="DS994" s="187"/>
      <c r="DT994" s="187"/>
      <c r="DU994" s="187"/>
      <c r="DV994" s="187"/>
      <c r="DW994" s="187"/>
      <c r="DX994" s="187"/>
      <c r="DY994" s="187"/>
      <c r="DZ994" s="187"/>
      <c r="EA994" s="187"/>
      <c r="EB994" s="187"/>
      <c r="EC994" s="187"/>
      <c r="ED994" s="187"/>
      <c r="EE994" s="187"/>
      <c r="EF994" s="187"/>
      <c r="EG994" s="187"/>
      <c r="EH994" s="187"/>
      <c r="EI994" s="187"/>
      <c r="EJ994" s="187"/>
      <c r="EK994" s="187"/>
      <c r="EL994" s="187"/>
      <c r="EM994" s="187"/>
      <c r="EN994" s="187"/>
      <c r="EO994" s="187"/>
      <c r="EP994" s="187"/>
      <c r="EQ994" s="187"/>
      <c r="ER994" s="187"/>
      <c r="ES994" s="187"/>
      <c r="ET994" s="187"/>
      <c r="EU994" s="187"/>
      <c r="EV994" s="187"/>
      <c r="EW994" s="187"/>
      <c r="EX994" s="187"/>
      <c r="EY994" s="187"/>
      <c r="EZ994" s="187"/>
      <c r="FA994" s="187"/>
      <c r="FB994" s="187"/>
      <c r="FC994" s="187"/>
      <c r="FD994" s="187"/>
      <c r="FE994" s="187"/>
      <c r="FF994" s="187"/>
      <c r="FG994" s="187"/>
      <c r="FH994" s="187"/>
      <c r="FI994" s="187"/>
      <c r="FJ994" s="187"/>
      <c r="FK994" s="187"/>
      <c r="FL994" s="187"/>
      <c r="FM994" s="187"/>
      <c r="FN994" s="187"/>
      <c r="FO994" s="187"/>
      <c r="FP994" s="187"/>
      <c r="FQ994" s="187"/>
      <c r="FR994" s="187"/>
      <c r="FS994" s="187"/>
      <c r="FT994" s="187"/>
      <c r="FU994" s="187"/>
      <c r="FV994" s="187"/>
      <c r="FW994" s="187"/>
      <c r="FX994" s="187"/>
      <c r="FY994" s="187"/>
      <c r="FZ994" s="187"/>
      <c r="GA994" s="187"/>
      <c r="GB994" s="187"/>
      <c r="GC994" s="187"/>
      <c r="GD994" s="187"/>
      <c r="GE994" s="187"/>
      <c r="GF994" s="187"/>
      <c r="GG994" s="187"/>
      <c r="GH994" s="187"/>
      <c r="GI994" s="187"/>
      <c r="GJ994" s="187"/>
      <c r="GK994" s="187"/>
      <c r="GL994" s="187"/>
      <c r="GM994" s="187"/>
      <c r="GN994" s="187"/>
      <c r="GO994" s="187"/>
      <c r="GP994" s="187"/>
      <c r="GQ994" s="187"/>
      <c r="GR994" s="187"/>
      <c r="GS994" s="187"/>
      <c r="GT994" s="187"/>
      <c r="GU994" s="187"/>
      <c r="GV994" s="187"/>
      <c r="GW994" s="187"/>
      <c r="GX994" s="187"/>
      <c r="GY994" s="187"/>
      <c r="GZ994" s="187"/>
      <c r="HA994" s="187"/>
      <c r="HB994" s="187"/>
      <c r="HC994" s="187"/>
      <c r="HD994" s="187"/>
      <c r="HE994" s="187"/>
      <c r="HF994" s="187"/>
      <c r="HG994" s="187"/>
      <c r="HH994" s="187"/>
      <c r="HI994" s="187"/>
      <c r="HJ994" s="187"/>
      <c r="HK994" s="187"/>
      <c r="HL994" s="187"/>
      <c r="HM994" s="187"/>
      <c r="HN994" s="187"/>
      <c r="HO994" s="187"/>
      <c r="HP994" s="187"/>
      <c r="HQ994" s="187"/>
      <c r="HR994" s="187"/>
      <c r="HS994" s="187"/>
      <c r="HT994" s="187"/>
      <c r="HU994" s="187"/>
      <c r="HV994" s="187"/>
      <c r="HW994" s="187"/>
      <c r="HX994" s="187"/>
      <c r="HY994" s="187"/>
      <c r="HZ994" s="187"/>
      <c r="IA994" s="187"/>
      <c r="IB994" s="187"/>
    </row>
    <row r="995" spans="1:236" ht="13.15" customHeight="1">
      <c r="A995" s="412"/>
      <c r="C995" s="446"/>
      <c r="D995" s="193"/>
      <c r="E995" s="187"/>
      <c r="F995" s="187"/>
      <c r="G995" s="187"/>
      <c r="H995" s="187"/>
      <c r="I995" s="187"/>
      <c r="J995" s="187"/>
      <c r="K995" s="187"/>
      <c r="L995" s="187"/>
      <c r="M995" s="447"/>
      <c r="AA995" s="187"/>
      <c r="AB995" s="187"/>
      <c r="AC995" s="187"/>
      <c r="AD995" s="187"/>
      <c r="AE995" s="187"/>
      <c r="AF995" s="187"/>
      <c r="AG995" s="187"/>
      <c r="AH995" s="187"/>
      <c r="AI995" s="187"/>
      <c r="AJ995" s="187"/>
      <c r="AK995" s="187"/>
      <c r="AL995" s="187"/>
      <c r="AM995" s="187"/>
      <c r="AN995" s="187"/>
      <c r="AO995" s="187"/>
      <c r="AP995" s="187"/>
      <c r="AQ995" s="187"/>
      <c r="AR995" s="187"/>
      <c r="AS995" s="187"/>
      <c r="AT995" s="187"/>
      <c r="AU995" s="187"/>
      <c r="AV995" s="187"/>
      <c r="AW995" s="187"/>
      <c r="AX995" s="187"/>
      <c r="AY995" s="187"/>
      <c r="AZ995" s="187"/>
      <c r="BA995" s="187"/>
      <c r="BB995" s="187"/>
      <c r="BC995" s="187"/>
      <c r="BD995" s="187"/>
      <c r="BE995" s="187"/>
      <c r="BF995" s="187"/>
      <c r="BG995" s="187"/>
      <c r="BH995" s="187"/>
      <c r="BI995" s="187"/>
      <c r="BJ995" s="187"/>
      <c r="BK995" s="187"/>
      <c r="BL995" s="187"/>
      <c r="BM995" s="187"/>
      <c r="BN995" s="187"/>
      <c r="BO995" s="187"/>
      <c r="BP995" s="187"/>
      <c r="BQ995" s="187"/>
      <c r="BR995" s="187"/>
      <c r="BS995" s="187"/>
      <c r="BT995" s="187"/>
      <c r="BU995" s="187"/>
      <c r="BV995" s="187"/>
      <c r="BW995" s="187"/>
      <c r="BX995" s="187"/>
      <c r="BY995" s="187"/>
      <c r="BZ995" s="187"/>
      <c r="CA995" s="187"/>
      <c r="CB995" s="187"/>
      <c r="CC995" s="187"/>
      <c r="CD995" s="187"/>
      <c r="CE995" s="187"/>
      <c r="CF995" s="187"/>
      <c r="CG995" s="187"/>
      <c r="CH995" s="187"/>
      <c r="CI995" s="187"/>
      <c r="CJ995" s="187"/>
      <c r="CK995" s="187"/>
      <c r="CL995" s="187"/>
      <c r="CM995" s="187"/>
      <c r="CN995" s="187"/>
      <c r="CO995" s="187"/>
      <c r="CP995" s="187"/>
      <c r="CQ995" s="187"/>
      <c r="CR995" s="187"/>
      <c r="CS995" s="187"/>
      <c r="CT995" s="187"/>
      <c r="CU995" s="187"/>
      <c r="CV995" s="187"/>
      <c r="CW995" s="187"/>
      <c r="CX995" s="187"/>
      <c r="CY995" s="187"/>
      <c r="CZ995" s="187"/>
      <c r="DA995" s="187"/>
      <c r="DB995" s="187"/>
      <c r="DC995" s="187"/>
      <c r="DD995" s="187"/>
      <c r="DE995" s="187"/>
      <c r="DF995" s="187"/>
      <c r="DG995" s="187"/>
      <c r="DH995" s="187"/>
      <c r="DI995" s="187"/>
      <c r="DJ995" s="187"/>
      <c r="DK995" s="187"/>
      <c r="DL995" s="187"/>
      <c r="DM995" s="187"/>
      <c r="DN995" s="187"/>
      <c r="DO995" s="187"/>
      <c r="DP995" s="187"/>
      <c r="DQ995" s="187"/>
      <c r="DR995" s="187"/>
      <c r="DS995" s="187"/>
      <c r="DT995" s="187"/>
      <c r="DU995" s="187"/>
      <c r="DV995" s="187"/>
      <c r="DW995" s="187"/>
      <c r="DX995" s="187"/>
      <c r="DY995" s="187"/>
      <c r="DZ995" s="187"/>
      <c r="EA995" s="187"/>
      <c r="EB995" s="187"/>
      <c r="EC995" s="187"/>
      <c r="ED995" s="187"/>
      <c r="EE995" s="187"/>
      <c r="EF995" s="187"/>
      <c r="EG995" s="187"/>
      <c r="EH995" s="187"/>
      <c r="EI995" s="187"/>
      <c r="EJ995" s="187"/>
      <c r="EK995" s="187"/>
      <c r="EL995" s="187"/>
      <c r="EM995" s="187"/>
      <c r="EN995" s="187"/>
      <c r="EO995" s="187"/>
      <c r="EP995" s="187"/>
      <c r="EQ995" s="187"/>
      <c r="ER995" s="187"/>
      <c r="ES995" s="187"/>
      <c r="ET995" s="187"/>
      <c r="EU995" s="187"/>
      <c r="EV995" s="187"/>
      <c r="EW995" s="187"/>
      <c r="EX995" s="187"/>
      <c r="EY995" s="187"/>
      <c r="EZ995" s="187"/>
      <c r="FA995" s="187"/>
      <c r="FB995" s="187"/>
      <c r="FC995" s="187"/>
      <c r="FD995" s="187"/>
      <c r="FE995" s="187"/>
      <c r="FF995" s="187"/>
      <c r="FG995" s="187"/>
      <c r="FH995" s="187"/>
      <c r="FI995" s="187"/>
      <c r="FJ995" s="187"/>
      <c r="FK995" s="187"/>
      <c r="FL995" s="187"/>
      <c r="FM995" s="187"/>
      <c r="FN995" s="187"/>
      <c r="FO995" s="187"/>
      <c r="FP995" s="187"/>
      <c r="FQ995" s="187"/>
      <c r="FR995" s="187"/>
      <c r="FS995" s="187"/>
      <c r="FT995" s="187"/>
      <c r="FU995" s="187"/>
      <c r="FV995" s="187"/>
      <c r="FW995" s="187"/>
      <c r="FX995" s="187"/>
      <c r="FY995" s="187"/>
      <c r="FZ995" s="187"/>
      <c r="GA995" s="187"/>
      <c r="GB995" s="187"/>
      <c r="GC995" s="187"/>
      <c r="GD995" s="187"/>
      <c r="GE995" s="187"/>
      <c r="GF995" s="187"/>
      <c r="GG995" s="187"/>
      <c r="GH995" s="187"/>
      <c r="GI995" s="187"/>
      <c r="GJ995" s="187"/>
      <c r="GK995" s="187"/>
      <c r="GL995" s="187"/>
      <c r="GM995" s="187"/>
      <c r="GN995" s="187"/>
      <c r="GO995" s="187"/>
      <c r="GP995" s="187"/>
      <c r="GQ995" s="187"/>
      <c r="GR995" s="187"/>
      <c r="GS995" s="187"/>
      <c r="GT995" s="187"/>
      <c r="GU995" s="187"/>
      <c r="GV995" s="187"/>
      <c r="GW995" s="187"/>
      <c r="GX995" s="187"/>
      <c r="GY995" s="187"/>
      <c r="GZ995" s="187"/>
      <c r="HA995" s="187"/>
      <c r="HB995" s="187"/>
      <c r="HC995" s="187"/>
      <c r="HD995" s="187"/>
      <c r="HE995" s="187"/>
      <c r="HF995" s="187"/>
      <c r="HG995" s="187"/>
      <c r="HH995" s="187"/>
      <c r="HI995" s="187"/>
      <c r="HJ995" s="187"/>
      <c r="HK995" s="187"/>
      <c r="HL995" s="187"/>
      <c r="HM995" s="187"/>
      <c r="HN995" s="187"/>
      <c r="HO995" s="187"/>
      <c r="HP995" s="187"/>
      <c r="HQ995" s="187"/>
      <c r="HR995" s="187"/>
      <c r="HS995" s="187"/>
      <c r="HT995" s="187"/>
      <c r="HU995" s="187"/>
      <c r="HV995" s="187"/>
      <c r="HW995" s="187"/>
      <c r="HX995" s="187"/>
      <c r="HY995" s="187"/>
      <c r="HZ995" s="187"/>
      <c r="IA995" s="187"/>
      <c r="IB995" s="187"/>
    </row>
    <row r="996" spans="1:236" ht="13.15" customHeight="1">
      <c r="A996" s="412"/>
      <c r="C996" s="446"/>
      <c r="D996" s="193"/>
      <c r="E996" s="187"/>
      <c r="F996" s="187"/>
      <c r="G996" s="187"/>
      <c r="H996" s="187"/>
      <c r="I996" s="187"/>
      <c r="J996" s="187"/>
      <c r="K996" s="187"/>
      <c r="L996" s="187"/>
      <c r="M996" s="447"/>
      <c r="AA996" s="187"/>
      <c r="AB996" s="187"/>
      <c r="AC996" s="187"/>
      <c r="AD996" s="187"/>
      <c r="AE996" s="187"/>
      <c r="AF996" s="187"/>
      <c r="AG996" s="187"/>
      <c r="AH996" s="187"/>
      <c r="AI996" s="187"/>
      <c r="AJ996" s="187"/>
      <c r="AK996" s="187"/>
      <c r="AL996" s="187"/>
      <c r="AM996" s="187"/>
      <c r="AN996" s="187"/>
      <c r="AO996" s="187"/>
      <c r="AP996" s="187"/>
      <c r="AQ996" s="187"/>
      <c r="AR996" s="187"/>
      <c r="AS996" s="187"/>
      <c r="AT996" s="187"/>
      <c r="AU996" s="187"/>
      <c r="AV996" s="187"/>
      <c r="AW996" s="187"/>
      <c r="AX996" s="187"/>
      <c r="AY996" s="187"/>
      <c r="AZ996" s="187"/>
      <c r="BA996" s="187"/>
      <c r="BB996" s="187"/>
      <c r="BC996" s="187"/>
      <c r="BD996" s="187"/>
      <c r="BE996" s="187"/>
      <c r="BF996" s="187"/>
      <c r="BG996" s="187"/>
      <c r="BH996" s="187"/>
      <c r="BI996" s="187"/>
      <c r="BJ996" s="187"/>
      <c r="BK996" s="187"/>
      <c r="BL996" s="187"/>
      <c r="BM996" s="187"/>
      <c r="BN996" s="187"/>
      <c r="BO996" s="187"/>
      <c r="BP996" s="187"/>
      <c r="BQ996" s="187"/>
      <c r="BR996" s="187"/>
      <c r="BS996" s="187"/>
      <c r="BT996" s="187"/>
      <c r="BU996" s="187"/>
      <c r="BV996" s="187"/>
      <c r="BW996" s="187"/>
      <c r="BX996" s="187"/>
      <c r="BY996" s="187"/>
      <c r="BZ996" s="187"/>
      <c r="CA996" s="187"/>
      <c r="CB996" s="187"/>
      <c r="CC996" s="187"/>
      <c r="CD996" s="187"/>
      <c r="CE996" s="187"/>
      <c r="CF996" s="187"/>
      <c r="CG996" s="187"/>
      <c r="CH996" s="187"/>
      <c r="CI996" s="187"/>
      <c r="CJ996" s="187"/>
      <c r="CK996" s="187"/>
      <c r="CL996" s="187"/>
      <c r="CM996" s="187"/>
      <c r="CN996" s="187"/>
      <c r="CO996" s="187"/>
      <c r="CP996" s="187"/>
      <c r="CQ996" s="187"/>
      <c r="CR996" s="187"/>
      <c r="CS996" s="187"/>
      <c r="CT996" s="187"/>
      <c r="CU996" s="187"/>
      <c r="CV996" s="187"/>
      <c r="CW996" s="187"/>
      <c r="CX996" s="187"/>
      <c r="CY996" s="187"/>
      <c r="CZ996" s="187"/>
      <c r="DA996" s="187"/>
      <c r="DB996" s="187"/>
      <c r="DC996" s="187"/>
      <c r="DD996" s="187"/>
      <c r="DE996" s="187"/>
      <c r="DF996" s="187"/>
      <c r="DG996" s="187"/>
      <c r="DH996" s="187"/>
      <c r="DI996" s="187"/>
      <c r="DJ996" s="187"/>
      <c r="DK996" s="187"/>
      <c r="DL996" s="187"/>
      <c r="DM996" s="187"/>
      <c r="DN996" s="187"/>
      <c r="DO996" s="187"/>
      <c r="DP996" s="187"/>
      <c r="DQ996" s="187"/>
      <c r="DR996" s="187"/>
      <c r="DS996" s="187"/>
      <c r="DT996" s="187"/>
      <c r="DU996" s="187"/>
      <c r="DV996" s="187"/>
      <c r="DW996" s="187"/>
      <c r="DX996" s="187"/>
      <c r="DY996" s="187"/>
      <c r="DZ996" s="187"/>
      <c r="EA996" s="187"/>
      <c r="EB996" s="187"/>
      <c r="EC996" s="187"/>
      <c r="ED996" s="187"/>
      <c r="EE996" s="187"/>
      <c r="EF996" s="187"/>
      <c r="EG996" s="187"/>
      <c r="EH996" s="187"/>
      <c r="EI996" s="187"/>
      <c r="EJ996" s="187"/>
      <c r="EK996" s="187"/>
      <c r="EL996" s="187"/>
      <c r="EM996" s="187"/>
      <c r="EN996" s="187"/>
      <c r="EO996" s="187"/>
      <c r="EP996" s="187"/>
      <c r="EQ996" s="187"/>
      <c r="ER996" s="187"/>
      <c r="ES996" s="187"/>
      <c r="ET996" s="187"/>
      <c r="EU996" s="187"/>
      <c r="EV996" s="187"/>
      <c r="EW996" s="187"/>
      <c r="EX996" s="187"/>
      <c r="EY996" s="187"/>
      <c r="EZ996" s="187"/>
      <c r="FA996" s="187"/>
      <c r="FB996" s="187"/>
      <c r="FC996" s="187"/>
      <c r="FD996" s="187"/>
      <c r="FE996" s="187"/>
      <c r="FF996" s="187"/>
      <c r="FG996" s="187"/>
      <c r="FH996" s="187"/>
      <c r="FI996" s="187"/>
      <c r="FJ996" s="187"/>
      <c r="FK996" s="187"/>
      <c r="FL996" s="187"/>
      <c r="FM996" s="187"/>
      <c r="FN996" s="187"/>
      <c r="FO996" s="187"/>
      <c r="FP996" s="187"/>
      <c r="FQ996" s="187"/>
      <c r="FR996" s="187"/>
      <c r="FS996" s="187"/>
      <c r="FT996" s="187"/>
      <c r="FU996" s="187"/>
      <c r="FV996" s="187"/>
      <c r="FW996" s="187"/>
      <c r="FX996" s="187"/>
      <c r="FY996" s="187"/>
      <c r="FZ996" s="187"/>
      <c r="GA996" s="187"/>
      <c r="GB996" s="187"/>
      <c r="GC996" s="187"/>
      <c r="GD996" s="187"/>
      <c r="GE996" s="187"/>
      <c r="GF996" s="187"/>
      <c r="GG996" s="187"/>
      <c r="GH996" s="187"/>
      <c r="GI996" s="187"/>
      <c r="GJ996" s="187"/>
      <c r="GK996" s="187"/>
      <c r="GL996" s="187"/>
      <c r="GM996" s="187"/>
      <c r="GN996" s="187"/>
      <c r="GO996" s="187"/>
      <c r="GP996" s="187"/>
      <c r="GQ996" s="187"/>
      <c r="GR996" s="187"/>
      <c r="GS996" s="187"/>
      <c r="GT996" s="187"/>
      <c r="GU996" s="187"/>
      <c r="GV996" s="187"/>
      <c r="GW996" s="187"/>
      <c r="GX996" s="187"/>
      <c r="GY996" s="187"/>
      <c r="GZ996" s="187"/>
      <c r="HA996" s="187"/>
      <c r="HB996" s="187"/>
      <c r="HC996" s="187"/>
      <c r="HD996" s="187"/>
      <c r="HE996" s="187"/>
      <c r="HF996" s="187"/>
      <c r="HG996" s="187"/>
      <c r="HH996" s="187"/>
      <c r="HI996" s="187"/>
      <c r="HJ996" s="187"/>
      <c r="HK996" s="187"/>
      <c r="HL996" s="187"/>
      <c r="HM996" s="187"/>
      <c r="HN996" s="187"/>
      <c r="HO996" s="187"/>
      <c r="HP996" s="187"/>
      <c r="HQ996" s="187"/>
      <c r="HR996" s="187"/>
      <c r="HS996" s="187"/>
      <c r="HT996" s="187"/>
      <c r="HU996" s="187"/>
      <c r="HV996" s="187"/>
      <c r="HW996" s="187"/>
      <c r="HX996" s="187"/>
      <c r="HY996" s="187"/>
      <c r="HZ996" s="187"/>
      <c r="IA996" s="187"/>
      <c r="IB996" s="187"/>
    </row>
    <row r="997" spans="1:236" ht="13.15" customHeight="1">
      <c r="A997" s="412"/>
      <c r="C997" s="446"/>
      <c r="D997" s="193"/>
      <c r="E997" s="187"/>
      <c r="F997" s="187"/>
      <c r="G997" s="187"/>
      <c r="H997" s="187"/>
      <c r="I997" s="187"/>
      <c r="J997" s="187"/>
      <c r="K997" s="187"/>
      <c r="L997" s="187"/>
      <c r="M997" s="447"/>
      <c r="AA997" s="187"/>
      <c r="AB997" s="187"/>
      <c r="AC997" s="187"/>
      <c r="AD997" s="187"/>
      <c r="AE997" s="187"/>
      <c r="AF997" s="187"/>
      <c r="AG997" s="187"/>
      <c r="AH997" s="187"/>
      <c r="AI997" s="187"/>
      <c r="AJ997" s="187"/>
      <c r="AK997" s="187"/>
      <c r="AL997" s="187"/>
      <c r="AM997" s="187"/>
      <c r="AN997" s="187"/>
      <c r="AO997" s="187"/>
      <c r="AP997" s="187"/>
      <c r="AQ997" s="187"/>
      <c r="AR997" s="187"/>
      <c r="AS997" s="187"/>
      <c r="AT997" s="187"/>
      <c r="AU997" s="187"/>
      <c r="AV997" s="187"/>
      <c r="AW997" s="187"/>
      <c r="AX997" s="187"/>
      <c r="AY997" s="187"/>
      <c r="AZ997" s="187"/>
      <c r="BA997" s="187"/>
      <c r="BB997" s="187"/>
      <c r="BC997" s="187"/>
      <c r="BD997" s="187"/>
      <c r="BE997" s="187"/>
      <c r="BF997" s="187"/>
      <c r="BG997" s="187"/>
      <c r="BH997" s="187"/>
      <c r="BI997" s="187"/>
      <c r="BJ997" s="187"/>
      <c r="BK997" s="187"/>
      <c r="BL997" s="187"/>
      <c r="BM997" s="187"/>
      <c r="BN997" s="187"/>
      <c r="BO997" s="187"/>
      <c r="BP997" s="187"/>
      <c r="BQ997" s="187"/>
      <c r="BR997" s="187"/>
      <c r="BS997" s="187"/>
      <c r="BT997" s="187"/>
      <c r="BU997" s="187"/>
      <c r="BV997" s="187"/>
      <c r="BW997" s="187"/>
      <c r="BX997" s="187"/>
      <c r="BY997" s="187"/>
      <c r="BZ997" s="187"/>
      <c r="CA997" s="187"/>
      <c r="CB997" s="187"/>
      <c r="CC997" s="187"/>
      <c r="CD997" s="187"/>
      <c r="CE997" s="187"/>
      <c r="CF997" s="187"/>
      <c r="CG997" s="187"/>
      <c r="CH997" s="187"/>
      <c r="CI997" s="187"/>
      <c r="CJ997" s="187"/>
      <c r="CK997" s="187"/>
      <c r="CL997" s="187"/>
      <c r="CM997" s="187"/>
      <c r="CN997" s="187"/>
      <c r="CO997" s="187"/>
      <c r="CP997" s="187"/>
      <c r="CQ997" s="187"/>
      <c r="CR997" s="187"/>
      <c r="CS997" s="187"/>
      <c r="CT997" s="187"/>
      <c r="CU997" s="187"/>
      <c r="CV997" s="187"/>
      <c r="CW997" s="187"/>
      <c r="CX997" s="187"/>
      <c r="CY997" s="187"/>
      <c r="CZ997" s="187"/>
      <c r="DA997" s="187"/>
      <c r="DB997" s="187"/>
      <c r="DC997" s="187"/>
      <c r="DD997" s="187"/>
      <c r="DE997" s="187"/>
      <c r="DF997" s="187"/>
      <c r="DG997" s="187"/>
      <c r="DH997" s="187"/>
      <c r="DI997" s="187"/>
      <c r="DJ997" s="187"/>
      <c r="DK997" s="187"/>
      <c r="DL997" s="187"/>
      <c r="DM997" s="187"/>
      <c r="DN997" s="187"/>
      <c r="DO997" s="187"/>
      <c r="DP997" s="187"/>
      <c r="DQ997" s="187"/>
      <c r="DR997" s="187"/>
      <c r="DS997" s="187"/>
      <c r="DT997" s="187"/>
      <c r="DU997" s="187"/>
      <c r="DV997" s="187"/>
      <c r="DW997" s="187"/>
      <c r="DX997" s="187"/>
      <c r="DY997" s="187"/>
      <c r="DZ997" s="187"/>
      <c r="EA997" s="187"/>
      <c r="EB997" s="187"/>
      <c r="EC997" s="187"/>
      <c r="ED997" s="187"/>
      <c r="EE997" s="187"/>
      <c r="EF997" s="187"/>
      <c r="EG997" s="187"/>
      <c r="EH997" s="187"/>
      <c r="EI997" s="187"/>
      <c r="EJ997" s="187"/>
      <c r="EK997" s="187"/>
      <c r="EL997" s="187"/>
      <c r="EM997" s="187"/>
      <c r="EN997" s="187"/>
      <c r="EO997" s="187"/>
      <c r="EP997" s="187"/>
      <c r="EQ997" s="187"/>
      <c r="ER997" s="187"/>
      <c r="ES997" s="187"/>
      <c r="ET997" s="187"/>
      <c r="EU997" s="187"/>
      <c r="EV997" s="187"/>
      <c r="EW997" s="187"/>
      <c r="EX997" s="187"/>
      <c r="EY997" s="187"/>
      <c r="EZ997" s="187"/>
      <c r="FA997" s="187"/>
      <c r="FB997" s="187"/>
      <c r="FC997" s="187"/>
      <c r="FD997" s="187"/>
      <c r="FE997" s="187"/>
      <c r="FF997" s="187"/>
      <c r="FG997" s="187"/>
      <c r="FH997" s="187"/>
      <c r="FI997" s="187"/>
      <c r="FJ997" s="187"/>
      <c r="FK997" s="187"/>
      <c r="FL997" s="187"/>
      <c r="FM997" s="187"/>
      <c r="FN997" s="187"/>
      <c r="FO997" s="187"/>
      <c r="FP997" s="187"/>
      <c r="FQ997" s="187"/>
      <c r="FR997" s="187"/>
      <c r="FS997" s="187"/>
      <c r="FT997" s="187"/>
      <c r="FU997" s="187"/>
      <c r="FV997" s="187"/>
      <c r="FW997" s="187"/>
      <c r="FX997" s="187"/>
      <c r="FY997" s="187"/>
      <c r="FZ997" s="187"/>
      <c r="GA997" s="187"/>
      <c r="GB997" s="187"/>
      <c r="GC997" s="187"/>
      <c r="GD997" s="187"/>
      <c r="GE997" s="187"/>
      <c r="GF997" s="187"/>
      <c r="GG997" s="187"/>
      <c r="GH997" s="187"/>
      <c r="GI997" s="187"/>
      <c r="GJ997" s="187"/>
      <c r="GK997" s="187"/>
      <c r="GL997" s="187"/>
      <c r="GM997" s="187"/>
      <c r="GN997" s="187"/>
      <c r="GO997" s="187"/>
      <c r="GP997" s="187"/>
      <c r="GQ997" s="187"/>
      <c r="GR997" s="187"/>
      <c r="GS997" s="187"/>
      <c r="GT997" s="187"/>
      <c r="GU997" s="187"/>
      <c r="GV997" s="187"/>
      <c r="GW997" s="187"/>
      <c r="GX997" s="187"/>
      <c r="GY997" s="187"/>
      <c r="GZ997" s="187"/>
      <c r="HA997" s="187"/>
      <c r="HB997" s="187"/>
      <c r="HC997" s="187"/>
      <c r="HD997" s="187"/>
      <c r="HE997" s="187"/>
      <c r="HF997" s="187"/>
      <c r="HG997" s="187"/>
      <c r="HH997" s="187"/>
      <c r="HI997" s="187"/>
      <c r="HJ997" s="187"/>
      <c r="HK997" s="187"/>
      <c r="HL997" s="187"/>
      <c r="HM997" s="187"/>
      <c r="HN997" s="187"/>
      <c r="HO997" s="187"/>
      <c r="HP997" s="187"/>
      <c r="HQ997" s="187"/>
      <c r="HR997" s="187"/>
      <c r="HS997" s="187"/>
      <c r="HT997" s="187"/>
      <c r="HU997" s="187"/>
      <c r="HV997" s="187"/>
      <c r="HW997" s="187"/>
      <c r="HX997" s="187"/>
      <c r="HY997" s="187"/>
      <c r="HZ997" s="187"/>
      <c r="IA997" s="187"/>
      <c r="IB997" s="187"/>
    </row>
    <row r="998" spans="1:236" ht="13.15" customHeight="1">
      <c r="A998" s="412"/>
      <c r="C998" s="446"/>
      <c r="D998" s="193"/>
      <c r="E998" s="187"/>
      <c r="F998" s="187"/>
      <c r="G998" s="187"/>
      <c r="H998" s="187"/>
      <c r="I998" s="187"/>
      <c r="J998" s="187"/>
      <c r="K998" s="187"/>
      <c r="L998" s="187"/>
      <c r="M998" s="447"/>
      <c r="AA998" s="187"/>
      <c r="AB998" s="187"/>
      <c r="AC998" s="187"/>
      <c r="AD998" s="187"/>
      <c r="AE998" s="187"/>
      <c r="AF998" s="187"/>
      <c r="AG998" s="187"/>
      <c r="AH998" s="187"/>
      <c r="AI998" s="187"/>
      <c r="AJ998" s="187"/>
      <c r="AK998" s="187"/>
      <c r="AL998" s="187"/>
      <c r="AM998" s="187"/>
      <c r="AN998" s="187"/>
      <c r="AO998" s="187"/>
      <c r="AP998" s="187"/>
      <c r="AQ998" s="187"/>
      <c r="AR998" s="187"/>
      <c r="AS998" s="187"/>
      <c r="AT998" s="187"/>
      <c r="AU998" s="187"/>
      <c r="AV998" s="187"/>
      <c r="AW998" s="187"/>
      <c r="AX998" s="187"/>
      <c r="AY998" s="187"/>
      <c r="AZ998" s="187"/>
      <c r="BA998" s="187"/>
      <c r="BB998" s="187"/>
      <c r="BC998" s="187"/>
      <c r="BD998" s="187"/>
      <c r="BE998" s="187"/>
      <c r="BF998" s="187"/>
      <c r="BG998" s="187"/>
      <c r="BH998" s="187"/>
      <c r="BI998" s="187"/>
      <c r="BJ998" s="187"/>
      <c r="BK998" s="187"/>
      <c r="BL998" s="187"/>
      <c r="BM998" s="187"/>
      <c r="BN998" s="187"/>
      <c r="BO998" s="187"/>
      <c r="BP998" s="187"/>
      <c r="BQ998" s="187"/>
      <c r="BR998" s="187"/>
      <c r="BS998" s="187"/>
      <c r="BT998" s="187"/>
      <c r="BU998" s="187"/>
      <c r="BV998" s="187"/>
      <c r="BW998" s="187"/>
      <c r="BX998" s="187"/>
      <c r="BY998" s="187"/>
      <c r="BZ998" s="187"/>
      <c r="CA998" s="187"/>
      <c r="CB998" s="187"/>
      <c r="CC998" s="187"/>
      <c r="CD998" s="187"/>
      <c r="CE998" s="187"/>
      <c r="CF998" s="187"/>
      <c r="CG998" s="187"/>
      <c r="CH998" s="187"/>
      <c r="CI998" s="187"/>
      <c r="CJ998" s="187"/>
      <c r="CK998" s="187"/>
      <c r="CL998" s="187"/>
      <c r="CM998" s="187"/>
      <c r="CN998" s="187"/>
      <c r="CO998" s="187"/>
      <c r="CP998" s="187"/>
      <c r="CQ998" s="187"/>
      <c r="CR998" s="187"/>
      <c r="CS998" s="187"/>
      <c r="CT998" s="187"/>
      <c r="CU998" s="187"/>
      <c r="CV998" s="187"/>
      <c r="CW998" s="187"/>
      <c r="CX998" s="187"/>
      <c r="CY998" s="187"/>
      <c r="CZ998" s="187"/>
      <c r="DA998" s="187"/>
      <c r="DB998" s="187"/>
      <c r="DC998" s="187"/>
      <c r="DD998" s="187"/>
      <c r="DE998" s="187"/>
      <c r="DF998" s="187"/>
      <c r="DG998" s="187"/>
      <c r="DH998" s="187"/>
      <c r="DI998" s="187"/>
      <c r="DJ998" s="187"/>
      <c r="DK998" s="187"/>
      <c r="DL998" s="187"/>
      <c r="DM998" s="187"/>
      <c r="DN998" s="187"/>
      <c r="DO998" s="187"/>
      <c r="DP998" s="187"/>
      <c r="DQ998" s="187"/>
      <c r="DR998" s="187"/>
      <c r="DS998" s="187"/>
      <c r="DT998" s="187"/>
      <c r="DU998" s="187"/>
      <c r="DV998" s="187"/>
      <c r="DW998" s="187"/>
      <c r="DX998" s="187"/>
      <c r="DY998" s="187"/>
      <c r="DZ998" s="187"/>
      <c r="EA998" s="187"/>
      <c r="EB998" s="187"/>
      <c r="EC998" s="187"/>
      <c r="ED998" s="187"/>
      <c r="EE998" s="187"/>
      <c r="EF998" s="187"/>
      <c r="EG998" s="187"/>
      <c r="EH998" s="187"/>
      <c r="EI998" s="187"/>
      <c r="EJ998" s="187"/>
      <c r="EK998" s="187"/>
      <c r="EL998" s="187"/>
      <c r="EM998" s="187"/>
      <c r="EN998" s="187"/>
      <c r="EO998" s="187"/>
      <c r="EP998" s="187"/>
      <c r="EQ998" s="187"/>
      <c r="ER998" s="187"/>
      <c r="ES998" s="187"/>
      <c r="ET998" s="187"/>
      <c r="EU998" s="187"/>
      <c r="EV998" s="187"/>
      <c r="EW998" s="187"/>
      <c r="EX998" s="187"/>
      <c r="EY998" s="187"/>
      <c r="EZ998" s="187"/>
      <c r="FA998" s="187"/>
      <c r="FB998" s="187"/>
      <c r="FC998" s="187"/>
      <c r="FD998" s="187"/>
      <c r="FE998" s="187"/>
      <c r="FF998" s="187"/>
      <c r="FG998" s="187"/>
      <c r="FH998" s="187"/>
      <c r="FI998" s="187"/>
      <c r="FJ998" s="187"/>
      <c r="FK998" s="187"/>
      <c r="FL998" s="187"/>
      <c r="FM998" s="187"/>
      <c r="FN998" s="187"/>
      <c r="FO998" s="187"/>
      <c r="FP998" s="187"/>
      <c r="FQ998" s="187"/>
      <c r="FR998" s="187"/>
      <c r="FS998" s="187"/>
      <c r="FT998" s="187"/>
      <c r="FU998" s="187"/>
      <c r="FV998" s="187"/>
      <c r="FW998" s="187"/>
      <c r="FX998" s="187"/>
      <c r="FY998" s="187"/>
      <c r="FZ998" s="187"/>
      <c r="GA998" s="187"/>
      <c r="GB998" s="187"/>
      <c r="GC998" s="187"/>
      <c r="GD998" s="187"/>
      <c r="GE998" s="187"/>
      <c r="GF998" s="187"/>
      <c r="GG998" s="187"/>
      <c r="GH998" s="187"/>
      <c r="GI998" s="187"/>
      <c r="GJ998" s="187"/>
      <c r="GK998" s="187"/>
      <c r="GL998" s="187"/>
      <c r="GM998" s="187"/>
      <c r="GN998" s="187"/>
      <c r="GO998" s="187"/>
      <c r="GP998" s="187"/>
      <c r="GQ998" s="187"/>
      <c r="GR998" s="187"/>
      <c r="GS998" s="187"/>
      <c r="GT998" s="187"/>
      <c r="GU998" s="187"/>
      <c r="GV998" s="187"/>
      <c r="GW998" s="187"/>
      <c r="GX998" s="187"/>
      <c r="GY998" s="187"/>
      <c r="GZ998" s="187"/>
      <c r="HA998" s="187"/>
      <c r="HB998" s="187"/>
      <c r="HC998" s="187"/>
      <c r="HD998" s="187"/>
      <c r="HE998" s="187"/>
      <c r="HF998" s="187"/>
      <c r="HG998" s="187"/>
      <c r="HH998" s="187"/>
      <c r="HI998" s="187"/>
      <c r="HJ998" s="187"/>
      <c r="HK998" s="187"/>
      <c r="HL998" s="187"/>
      <c r="HM998" s="187"/>
      <c r="HN998" s="187"/>
      <c r="HO998" s="187"/>
      <c r="HP998" s="187"/>
      <c r="HQ998" s="187"/>
      <c r="HR998" s="187"/>
      <c r="HS998" s="187"/>
      <c r="HT998" s="187"/>
      <c r="HU998" s="187"/>
      <c r="HV998" s="187"/>
      <c r="HW998" s="187"/>
      <c r="HX998" s="187"/>
      <c r="HY998" s="187"/>
      <c r="HZ998" s="187"/>
      <c r="IA998" s="187"/>
      <c r="IB998" s="187"/>
    </row>
    <row r="999" spans="1:236" ht="13.15" customHeight="1">
      <c r="A999" s="412"/>
      <c r="C999" s="446"/>
      <c r="D999" s="193"/>
      <c r="E999" s="187"/>
      <c r="F999" s="187"/>
      <c r="G999" s="187"/>
      <c r="H999" s="187"/>
      <c r="I999" s="187"/>
      <c r="J999" s="187"/>
      <c r="K999" s="187"/>
      <c r="L999" s="187"/>
      <c r="M999" s="447"/>
      <c r="AA999" s="187"/>
      <c r="AB999" s="187"/>
      <c r="AC999" s="187"/>
      <c r="AD999" s="187"/>
      <c r="AE999" s="187"/>
      <c r="AF999" s="187"/>
      <c r="AG999" s="187"/>
      <c r="AH999" s="187"/>
      <c r="AI999" s="187"/>
      <c r="AJ999" s="187"/>
      <c r="AK999" s="187"/>
      <c r="AL999" s="187"/>
      <c r="AM999" s="187"/>
      <c r="AN999" s="187"/>
      <c r="AO999" s="187"/>
      <c r="AP999" s="187"/>
      <c r="AQ999" s="187"/>
      <c r="AR999" s="187"/>
      <c r="AS999" s="187"/>
      <c r="AT999" s="187"/>
      <c r="AU999" s="187"/>
      <c r="AV999" s="187"/>
      <c r="AW999" s="187"/>
      <c r="AX999" s="187"/>
      <c r="AY999" s="187"/>
      <c r="AZ999" s="187"/>
      <c r="BA999" s="187"/>
      <c r="BB999" s="187"/>
      <c r="BC999" s="187"/>
      <c r="BD999" s="187"/>
      <c r="BE999" s="187"/>
      <c r="BF999" s="187"/>
      <c r="BG999" s="187"/>
      <c r="BH999" s="187"/>
      <c r="BI999" s="187"/>
      <c r="BJ999" s="187"/>
      <c r="BK999" s="187"/>
      <c r="BL999" s="187"/>
      <c r="BM999" s="187"/>
      <c r="BN999" s="187"/>
      <c r="BO999" s="187"/>
      <c r="BP999" s="187"/>
      <c r="BQ999" s="187"/>
      <c r="BR999" s="187"/>
      <c r="BS999" s="187"/>
      <c r="BT999" s="187"/>
      <c r="BU999" s="187"/>
      <c r="BV999" s="187"/>
      <c r="BW999" s="187"/>
      <c r="BX999" s="187"/>
      <c r="BY999" s="187"/>
      <c r="BZ999" s="187"/>
      <c r="CA999" s="187"/>
      <c r="CB999" s="187"/>
      <c r="CC999" s="187"/>
      <c r="CD999" s="187"/>
      <c r="CE999" s="187"/>
      <c r="CF999" s="187"/>
      <c r="CG999" s="187"/>
      <c r="CH999" s="187"/>
      <c r="CI999" s="187"/>
      <c r="CJ999" s="187"/>
      <c r="CK999" s="187"/>
      <c r="CL999" s="187"/>
      <c r="CM999" s="187"/>
      <c r="CN999" s="187"/>
      <c r="CO999" s="187"/>
      <c r="CP999" s="187"/>
      <c r="CQ999" s="187"/>
      <c r="CR999" s="187"/>
      <c r="CS999" s="187"/>
      <c r="CT999" s="187"/>
      <c r="CU999" s="187"/>
      <c r="CV999" s="187"/>
      <c r="CW999" s="187"/>
      <c r="CX999" s="187"/>
      <c r="CY999" s="187"/>
      <c r="CZ999" s="187"/>
      <c r="DA999" s="187"/>
      <c r="DB999" s="187"/>
      <c r="DC999" s="187"/>
      <c r="DD999" s="187"/>
      <c r="DE999" s="187"/>
      <c r="DF999" s="187"/>
      <c r="DG999" s="187"/>
      <c r="DH999" s="187"/>
      <c r="DI999" s="187"/>
      <c r="DJ999" s="187"/>
      <c r="DK999" s="187"/>
      <c r="DL999" s="187"/>
      <c r="DM999" s="187"/>
      <c r="DN999" s="187"/>
      <c r="DO999" s="187"/>
      <c r="DP999" s="187"/>
      <c r="DQ999" s="187"/>
      <c r="DR999" s="187"/>
      <c r="DS999" s="187"/>
      <c r="DT999" s="187"/>
      <c r="DU999" s="187"/>
      <c r="DV999" s="187"/>
      <c r="DW999" s="187"/>
      <c r="DX999" s="187"/>
      <c r="DY999" s="187"/>
      <c r="DZ999" s="187"/>
      <c r="EA999" s="187"/>
      <c r="EB999" s="187"/>
      <c r="EC999" s="187"/>
      <c r="ED999" s="187"/>
      <c r="EE999" s="187"/>
      <c r="EF999" s="187"/>
      <c r="EG999" s="187"/>
      <c r="EH999" s="187"/>
      <c r="EI999" s="187"/>
      <c r="EJ999" s="187"/>
      <c r="EK999" s="187"/>
      <c r="EL999" s="187"/>
      <c r="EM999" s="187"/>
      <c r="EN999" s="187"/>
      <c r="EO999" s="187"/>
      <c r="EP999" s="187"/>
      <c r="EQ999" s="187"/>
      <c r="ER999" s="187"/>
      <c r="ES999" s="187"/>
      <c r="ET999" s="187"/>
      <c r="EU999" s="187"/>
      <c r="EV999" s="187"/>
      <c r="EW999" s="187"/>
      <c r="EX999" s="187"/>
      <c r="EY999" s="187"/>
      <c r="EZ999" s="187"/>
      <c r="FA999" s="187"/>
      <c r="FB999" s="187"/>
      <c r="FC999" s="187"/>
      <c r="FD999" s="187"/>
      <c r="FE999" s="187"/>
      <c r="FF999" s="187"/>
      <c r="FG999" s="187"/>
      <c r="FH999" s="187"/>
      <c r="FI999" s="187"/>
      <c r="FJ999" s="187"/>
      <c r="FK999" s="187"/>
      <c r="FL999" s="187"/>
      <c r="FM999" s="187"/>
      <c r="FN999" s="187"/>
      <c r="FO999" s="187"/>
      <c r="FP999" s="187"/>
      <c r="FQ999" s="187"/>
      <c r="FR999" s="187"/>
      <c r="FS999" s="187"/>
      <c r="FT999" s="187"/>
      <c r="FU999" s="187"/>
      <c r="FV999" s="187"/>
      <c r="FW999" s="187"/>
      <c r="FX999" s="187"/>
      <c r="FY999" s="187"/>
      <c r="FZ999" s="187"/>
      <c r="GA999" s="187"/>
      <c r="GB999" s="187"/>
      <c r="GC999" s="187"/>
      <c r="GD999" s="187"/>
      <c r="GE999" s="187"/>
      <c r="GF999" s="187"/>
      <c r="GG999" s="187"/>
      <c r="GH999" s="187"/>
      <c r="GI999" s="187"/>
      <c r="GJ999" s="187"/>
      <c r="GK999" s="187"/>
      <c r="GL999" s="187"/>
      <c r="GM999" s="187"/>
      <c r="GN999" s="187"/>
      <c r="GO999" s="187"/>
      <c r="GP999" s="187"/>
      <c r="GQ999" s="187"/>
      <c r="GR999" s="187"/>
      <c r="GS999" s="187"/>
      <c r="GT999" s="187"/>
      <c r="GU999" s="187"/>
      <c r="GV999" s="187"/>
      <c r="GW999" s="187"/>
      <c r="GX999" s="187"/>
      <c r="GY999" s="187"/>
      <c r="GZ999" s="187"/>
      <c r="HA999" s="187"/>
      <c r="HB999" s="187"/>
      <c r="HC999" s="187"/>
      <c r="HD999" s="187"/>
      <c r="HE999" s="187"/>
      <c r="HF999" s="187"/>
      <c r="HG999" s="187"/>
      <c r="HH999" s="187"/>
      <c r="HI999" s="187"/>
      <c r="HJ999" s="187"/>
      <c r="HK999" s="187"/>
      <c r="HL999" s="187"/>
      <c r="HM999" s="187"/>
      <c r="HN999" s="187"/>
      <c r="HO999" s="187"/>
      <c r="HP999" s="187"/>
      <c r="HQ999" s="187"/>
      <c r="HR999" s="187"/>
      <c r="HS999" s="187"/>
      <c r="HT999" s="187"/>
      <c r="HU999" s="187"/>
      <c r="HV999" s="187"/>
      <c r="HW999" s="187"/>
      <c r="HX999" s="187"/>
      <c r="HY999" s="187"/>
      <c r="HZ999" s="187"/>
      <c r="IA999" s="187"/>
      <c r="IB999" s="187"/>
    </row>
    <row r="1000" spans="1:236" ht="13.15" customHeight="1">
      <c r="A1000" s="412"/>
      <c r="C1000" s="446"/>
      <c r="D1000" s="193"/>
      <c r="E1000" s="187"/>
      <c r="F1000" s="187"/>
      <c r="G1000" s="187"/>
      <c r="H1000" s="187"/>
      <c r="I1000" s="187"/>
      <c r="J1000" s="187"/>
      <c r="K1000" s="187"/>
      <c r="L1000" s="187"/>
      <c r="M1000" s="447"/>
      <c r="AA1000" s="187"/>
      <c r="AB1000" s="187"/>
      <c r="AC1000" s="187"/>
      <c r="AD1000" s="187"/>
      <c r="AE1000" s="187"/>
      <c r="AF1000" s="187"/>
      <c r="AG1000" s="187"/>
      <c r="AH1000" s="187"/>
      <c r="AI1000" s="187"/>
      <c r="AJ1000" s="187"/>
      <c r="AK1000" s="187"/>
      <c r="AL1000" s="187"/>
      <c r="AM1000" s="187"/>
      <c r="AN1000" s="187"/>
      <c r="AO1000" s="187"/>
      <c r="AP1000" s="187"/>
      <c r="AQ1000" s="187"/>
      <c r="AR1000" s="187"/>
      <c r="AS1000" s="187"/>
      <c r="AT1000" s="187"/>
      <c r="AU1000" s="187"/>
      <c r="AV1000" s="187"/>
      <c r="AW1000" s="187"/>
      <c r="AX1000" s="187"/>
      <c r="AY1000" s="187"/>
      <c r="AZ1000" s="187"/>
      <c r="BA1000" s="187"/>
      <c r="BB1000" s="187"/>
      <c r="BC1000" s="187"/>
      <c r="BD1000" s="187"/>
      <c r="BE1000" s="187"/>
      <c r="BF1000" s="187"/>
      <c r="BG1000" s="187"/>
      <c r="BH1000" s="187"/>
      <c r="BI1000" s="187"/>
      <c r="BJ1000" s="187"/>
      <c r="BK1000" s="187"/>
      <c r="BL1000" s="187"/>
      <c r="BM1000" s="187"/>
      <c r="BN1000" s="187"/>
      <c r="BO1000" s="187"/>
      <c r="BP1000" s="187"/>
      <c r="BQ1000" s="187"/>
      <c r="BR1000" s="187"/>
      <c r="BS1000" s="187"/>
      <c r="BT1000" s="187"/>
      <c r="BU1000" s="187"/>
      <c r="BV1000" s="187"/>
      <c r="BW1000" s="187"/>
      <c r="BX1000" s="187"/>
      <c r="BY1000" s="187"/>
      <c r="BZ1000" s="187"/>
      <c r="CA1000" s="187"/>
      <c r="CB1000" s="187"/>
      <c r="CC1000" s="187"/>
      <c r="CD1000" s="187"/>
      <c r="CE1000" s="187"/>
      <c r="CF1000" s="187"/>
      <c r="CG1000" s="187"/>
      <c r="CH1000" s="187"/>
      <c r="CI1000" s="187"/>
      <c r="CJ1000" s="187"/>
      <c r="CK1000" s="187"/>
      <c r="CL1000" s="187"/>
      <c r="CM1000" s="187"/>
      <c r="CN1000" s="187"/>
      <c r="CO1000" s="187"/>
      <c r="CP1000" s="187"/>
      <c r="CQ1000" s="187"/>
      <c r="CR1000" s="187"/>
      <c r="CS1000" s="187"/>
      <c r="CT1000" s="187"/>
      <c r="CU1000" s="187"/>
      <c r="CV1000" s="187"/>
      <c r="CW1000" s="187"/>
      <c r="CX1000" s="187"/>
      <c r="CY1000" s="187"/>
      <c r="CZ1000" s="187"/>
      <c r="DA1000" s="187"/>
      <c r="DB1000" s="187"/>
      <c r="DC1000" s="187"/>
      <c r="DD1000" s="187"/>
      <c r="DE1000" s="187"/>
      <c r="DF1000" s="187"/>
      <c r="DG1000" s="187"/>
      <c r="DH1000" s="187"/>
      <c r="DI1000" s="187"/>
      <c r="DJ1000" s="187"/>
      <c r="DK1000" s="187"/>
      <c r="DL1000" s="187"/>
      <c r="DM1000" s="187"/>
      <c r="DN1000" s="187"/>
      <c r="DO1000" s="187"/>
      <c r="DP1000" s="187"/>
      <c r="DQ1000" s="187"/>
      <c r="DR1000" s="187"/>
      <c r="DS1000" s="187"/>
      <c r="DT1000" s="187"/>
      <c r="DU1000" s="187"/>
      <c r="DV1000" s="187"/>
      <c r="DW1000" s="187"/>
      <c r="DX1000" s="187"/>
      <c r="DY1000" s="187"/>
      <c r="DZ1000" s="187"/>
      <c r="EA1000" s="187"/>
      <c r="EB1000" s="187"/>
      <c r="EC1000" s="187"/>
      <c r="ED1000" s="187"/>
      <c r="EE1000" s="187"/>
      <c r="EF1000" s="187"/>
      <c r="EG1000" s="187"/>
      <c r="EH1000" s="187"/>
      <c r="EI1000" s="187"/>
      <c r="EJ1000" s="187"/>
      <c r="EK1000" s="187"/>
      <c r="EL1000" s="187"/>
      <c r="EM1000" s="187"/>
      <c r="EN1000" s="187"/>
      <c r="EO1000" s="187"/>
      <c r="EP1000" s="187"/>
      <c r="EQ1000" s="187"/>
      <c r="ER1000" s="187"/>
      <c r="ES1000" s="187"/>
      <c r="ET1000" s="187"/>
      <c r="EU1000" s="187"/>
      <c r="EV1000" s="187"/>
      <c r="EW1000" s="187"/>
      <c r="EX1000" s="187"/>
      <c r="EY1000" s="187"/>
      <c r="EZ1000" s="187"/>
      <c r="FA1000" s="187"/>
      <c r="FB1000" s="187"/>
      <c r="FC1000" s="187"/>
      <c r="FD1000" s="187"/>
      <c r="FE1000" s="187"/>
      <c r="FF1000" s="187"/>
      <c r="FG1000" s="187"/>
      <c r="FH1000" s="187"/>
      <c r="FI1000" s="187"/>
      <c r="FJ1000" s="187"/>
      <c r="FK1000" s="187"/>
      <c r="FL1000" s="187"/>
      <c r="FM1000" s="187"/>
      <c r="FN1000" s="187"/>
      <c r="FO1000" s="187"/>
      <c r="FP1000" s="187"/>
      <c r="FQ1000" s="187"/>
      <c r="FR1000" s="187"/>
      <c r="FS1000" s="187"/>
      <c r="FT1000" s="187"/>
      <c r="FU1000" s="187"/>
      <c r="FV1000" s="187"/>
      <c r="FW1000" s="187"/>
      <c r="FX1000" s="187"/>
      <c r="FY1000" s="187"/>
      <c r="FZ1000" s="187"/>
      <c r="GA1000" s="187"/>
      <c r="GB1000" s="187"/>
      <c r="GC1000" s="187"/>
      <c r="GD1000" s="187"/>
      <c r="GE1000" s="187"/>
      <c r="GF1000" s="187"/>
      <c r="GG1000" s="187"/>
      <c r="GH1000" s="187"/>
      <c r="GI1000" s="187"/>
      <c r="GJ1000" s="187"/>
      <c r="GK1000" s="187"/>
      <c r="GL1000" s="187"/>
      <c r="GM1000" s="187"/>
      <c r="GN1000" s="187"/>
      <c r="GO1000" s="187"/>
      <c r="GP1000" s="187"/>
      <c r="GQ1000" s="187"/>
      <c r="GR1000" s="187"/>
      <c r="GS1000" s="187"/>
      <c r="GT1000" s="187"/>
      <c r="GU1000" s="187"/>
      <c r="GV1000" s="187"/>
      <c r="GW1000" s="187"/>
      <c r="GX1000" s="187"/>
      <c r="GY1000" s="187"/>
      <c r="GZ1000" s="187"/>
      <c r="HA1000" s="187"/>
      <c r="HB1000" s="187"/>
      <c r="HC1000" s="187"/>
      <c r="HD1000" s="187"/>
      <c r="HE1000" s="187"/>
      <c r="HF1000" s="187"/>
      <c r="HG1000" s="187"/>
      <c r="HH1000" s="187"/>
      <c r="HI1000" s="187"/>
      <c r="HJ1000" s="187"/>
      <c r="HK1000" s="187"/>
      <c r="HL1000" s="187"/>
      <c r="HM1000" s="187"/>
      <c r="HN1000" s="187"/>
      <c r="HO1000" s="187"/>
      <c r="HP1000" s="187"/>
      <c r="HQ1000" s="187"/>
      <c r="HR1000" s="187"/>
      <c r="HS1000" s="187"/>
      <c r="HT1000" s="187"/>
      <c r="HU1000" s="187"/>
      <c r="HV1000" s="187"/>
      <c r="HW1000" s="187"/>
      <c r="HX1000" s="187"/>
      <c r="HY1000" s="187"/>
      <c r="HZ1000" s="187"/>
      <c r="IA1000" s="187"/>
      <c r="IB1000" s="187"/>
    </row>
    <row r="1001" spans="1:236" ht="13.15" customHeight="1">
      <c r="A1001" s="412"/>
      <c r="C1001" s="446"/>
      <c r="D1001" s="193"/>
      <c r="E1001" s="187"/>
      <c r="F1001" s="187"/>
      <c r="G1001" s="187"/>
      <c r="H1001" s="187"/>
      <c r="I1001" s="187"/>
      <c r="J1001" s="187"/>
      <c r="K1001" s="187"/>
      <c r="L1001" s="187"/>
      <c r="M1001" s="447"/>
      <c r="AA1001" s="187"/>
      <c r="AB1001" s="187"/>
      <c r="AC1001" s="187"/>
      <c r="AD1001" s="187"/>
      <c r="AE1001" s="187"/>
      <c r="AF1001" s="187"/>
      <c r="AG1001" s="187"/>
      <c r="AH1001" s="187"/>
      <c r="AI1001" s="187"/>
      <c r="AJ1001" s="187"/>
      <c r="AK1001" s="187"/>
      <c r="AL1001" s="187"/>
      <c r="AM1001" s="187"/>
      <c r="AN1001" s="187"/>
      <c r="AO1001" s="187"/>
      <c r="AP1001" s="187"/>
      <c r="AQ1001" s="187"/>
      <c r="AR1001" s="187"/>
      <c r="AS1001" s="187"/>
      <c r="AT1001" s="187"/>
      <c r="AU1001" s="187"/>
      <c r="AV1001" s="187"/>
      <c r="AW1001" s="187"/>
      <c r="AX1001" s="187"/>
      <c r="AY1001" s="187"/>
      <c r="AZ1001" s="187"/>
      <c r="BA1001" s="187"/>
      <c r="BB1001" s="187"/>
      <c r="BC1001" s="187"/>
      <c r="BD1001" s="187"/>
      <c r="BE1001" s="187"/>
      <c r="BF1001" s="187"/>
      <c r="BG1001" s="187"/>
      <c r="BH1001" s="187"/>
      <c r="BI1001" s="187"/>
      <c r="BJ1001" s="187"/>
      <c r="BK1001" s="187"/>
      <c r="BL1001" s="187"/>
      <c r="BM1001" s="187"/>
      <c r="BN1001" s="187"/>
      <c r="BO1001" s="187"/>
      <c r="BP1001" s="187"/>
      <c r="BQ1001" s="187"/>
      <c r="BR1001" s="187"/>
      <c r="BS1001" s="187"/>
      <c r="BT1001" s="187"/>
      <c r="BU1001" s="187"/>
      <c r="BV1001" s="187"/>
      <c r="BW1001" s="187"/>
      <c r="BX1001" s="187"/>
      <c r="BY1001" s="187"/>
      <c r="BZ1001" s="187"/>
      <c r="CA1001" s="187"/>
      <c r="CB1001" s="187"/>
      <c r="CC1001" s="187"/>
      <c r="CD1001" s="187"/>
      <c r="CE1001" s="187"/>
      <c r="CF1001" s="187"/>
      <c r="CG1001" s="187"/>
      <c r="CH1001" s="187"/>
      <c r="CI1001" s="187"/>
      <c r="CJ1001" s="187"/>
      <c r="CK1001" s="187"/>
      <c r="CL1001" s="187"/>
      <c r="CM1001" s="187"/>
      <c r="CN1001" s="187"/>
      <c r="CO1001" s="187"/>
      <c r="CP1001" s="187"/>
      <c r="CQ1001" s="187"/>
      <c r="CR1001" s="187"/>
      <c r="CS1001" s="187"/>
      <c r="CT1001" s="187"/>
      <c r="CU1001" s="187"/>
      <c r="CV1001" s="187"/>
      <c r="CW1001" s="187"/>
      <c r="CX1001" s="187"/>
      <c r="CY1001" s="187"/>
      <c r="CZ1001" s="187"/>
      <c r="DA1001" s="187"/>
      <c r="DB1001" s="187"/>
      <c r="DC1001" s="187"/>
      <c r="DD1001" s="187"/>
      <c r="DE1001" s="187"/>
      <c r="DF1001" s="187"/>
      <c r="DG1001" s="187"/>
      <c r="DH1001" s="187"/>
      <c r="DI1001" s="187"/>
      <c r="DJ1001" s="187"/>
      <c r="DK1001" s="187"/>
      <c r="DL1001" s="187"/>
      <c r="DM1001" s="187"/>
      <c r="DN1001" s="187"/>
      <c r="DO1001" s="187"/>
      <c r="DP1001" s="187"/>
      <c r="DQ1001" s="187"/>
      <c r="DR1001" s="187"/>
      <c r="DS1001" s="187"/>
      <c r="DT1001" s="187"/>
      <c r="DU1001" s="187"/>
      <c r="DV1001" s="187"/>
      <c r="DW1001" s="187"/>
      <c r="DX1001" s="187"/>
      <c r="DY1001" s="187"/>
      <c r="DZ1001" s="187"/>
      <c r="EA1001" s="187"/>
      <c r="EB1001" s="187"/>
      <c r="EC1001" s="187"/>
      <c r="ED1001" s="187"/>
      <c r="EE1001" s="187"/>
      <c r="EF1001" s="187"/>
      <c r="EG1001" s="187"/>
      <c r="EH1001" s="187"/>
      <c r="EI1001" s="187"/>
      <c r="EJ1001" s="187"/>
      <c r="EK1001" s="187"/>
      <c r="EL1001" s="187"/>
      <c r="EM1001" s="187"/>
      <c r="EN1001" s="187"/>
      <c r="EO1001" s="187"/>
      <c r="EP1001" s="187"/>
      <c r="EQ1001" s="187"/>
      <c r="ER1001" s="187"/>
      <c r="ES1001" s="187"/>
      <c r="ET1001" s="187"/>
      <c r="EU1001" s="187"/>
      <c r="EV1001" s="187"/>
      <c r="EW1001" s="187"/>
      <c r="EX1001" s="187"/>
      <c r="EY1001" s="187"/>
      <c r="EZ1001" s="187"/>
      <c r="FA1001" s="187"/>
      <c r="FB1001" s="187"/>
      <c r="FC1001" s="187"/>
      <c r="FD1001" s="187"/>
      <c r="FE1001" s="187"/>
      <c r="FF1001" s="187"/>
      <c r="FG1001" s="187"/>
      <c r="FH1001" s="187"/>
      <c r="FI1001" s="187"/>
      <c r="FJ1001" s="187"/>
      <c r="FK1001" s="187"/>
      <c r="FL1001" s="187"/>
      <c r="FM1001" s="187"/>
      <c r="FN1001" s="187"/>
      <c r="FO1001" s="187"/>
      <c r="FP1001" s="187"/>
      <c r="FQ1001" s="187"/>
      <c r="FR1001" s="187"/>
      <c r="FS1001" s="187"/>
      <c r="FT1001" s="187"/>
      <c r="FU1001" s="187"/>
      <c r="FV1001" s="187"/>
      <c r="FW1001" s="187"/>
      <c r="FX1001" s="187"/>
      <c r="FY1001" s="187"/>
      <c r="FZ1001" s="187"/>
      <c r="GA1001" s="187"/>
      <c r="GB1001" s="187"/>
      <c r="GC1001" s="187"/>
      <c r="GD1001" s="187"/>
      <c r="GE1001" s="187"/>
      <c r="GF1001" s="187"/>
      <c r="GG1001" s="187"/>
      <c r="GH1001" s="187"/>
      <c r="GI1001" s="187"/>
      <c r="GJ1001" s="187"/>
      <c r="GK1001" s="187"/>
      <c r="GL1001" s="187"/>
      <c r="GM1001" s="187"/>
      <c r="GN1001" s="187"/>
      <c r="GO1001" s="187"/>
      <c r="GP1001" s="187"/>
      <c r="GQ1001" s="187"/>
      <c r="GR1001" s="187"/>
      <c r="GS1001" s="187"/>
      <c r="GT1001" s="187"/>
      <c r="GU1001" s="187"/>
      <c r="GV1001" s="187"/>
      <c r="GW1001" s="187"/>
      <c r="GX1001" s="187"/>
      <c r="GY1001" s="187"/>
      <c r="GZ1001" s="187"/>
      <c r="HA1001" s="187"/>
      <c r="HB1001" s="187"/>
      <c r="HC1001" s="187"/>
      <c r="HD1001" s="187"/>
      <c r="HE1001" s="187"/>
      <c r="HF1001" s="187"/>
      <c r="HG1001" s="187"/>
      <c r="HH1001" s="187"/>
      <c r="HI1001" s="187"/>
      <c r="HJ1001" s="187"/>
      <c r="HK1001" s="187"/>
      <c r="HL1001" s="187"/>
      <c r="HM1001" s="187"/>
      <c r="HN1001" s="187"/>
      <c r="HO1001" s="187"/>
      <c r="HP1001" s="187"/>
      <c r="HQ1001" s="187"/>
      <c r="HR1001" s="187"/>
      <c r="HS1001" s="187"/>
      <c r="HT1001" s="187"/>
      <c r="HU1001" s="187"/>
      <c r="HV1001" s="187"/>
      <c r="HW1001" s="187"/>
      <c r="HX1001" s="187"/>
      <c r="HY1001" s="187"/>
      <c r="HZ1001" s="187"/>
      <c r="IA1001" s="187"/>
      <c r="IB1001" s="187"/>
    </row>
    <row r="1002" spans="1:236" ht="13.15" customHeight="1">
      <c r="A1002" s="412"/>
      <c r="C1002" s="446"/>
      <c r="D1002" s="193"/>
      <c r="E1002" s="187"/>
      <c r="F1002" s="187"/>
      <c r="G1002" s="187"/>
      <c r="H1002" s="187"/>
      <c r="I1002" s="187"/>
      <c r="J1002" s="187"/>
      <c r="K1002" s="187"/>
      <c r="L1002" s="187"/>
      <c r="M1002" s="447"/>
      <c r="AA1002" s="187"/>
      <c r="AB1002" s="187"/>
      <c r="AC1002" s="187"/>
      <c r="AD1002" s="187"/>
      <c r="AE1002" s="187"/>
      <c r="AF1002" s="187"/>
      <c r="AG1002" s="187"/>
      <c r="AH1002" s="187"/>
      <c r="AI1002" s="187"/>
      <c r="AJ1002" s="187"/>
      <c r="AK1002" s="187"/>
      <c r="AL1002" s="187"/>
      <c r="AM1002" s="187"/>
      <c r="AN1002" s="187"/>
      <c r="AO1002" s="187"/>
      <c r="AP1002" s="187"/>
      <c r="AQ1002" s="187"/>
      <c r="AR1002" s="187"/>
      <c r="AS1002" s="187"/>
      <c r="AT1002" s="187"/>
      <c r="AU1002" s="187"/>
      <c r="AV1002" s="187"/>
      <c r="AW1002" s="187"/>
      <c r="AX1002" s="187"/>
      <c r="AY1002" s="187"/>
      <c r="AZ1002" s="187"/>
      <c r="BA1002" s="187"/>
      <c r="BB1002" s="187"/>
      <c r="BC1002" s="187"/>
      <c r="BD1002" s="187"/>
      <c r="BE1002" s="187"/>
      <c r="BF1002" s="187"/>
      <c r="BG1002" s="187"/>
      <c r="BH1002" s="187"/>
      <c r="BI1002" s="187"/>
      <c r="BJ1002" s="187"/>
      <c r="BK1002" s="187"/>
      <c r="BL1002" s="187"/>
      <c r="BM1002" s="187"/>
      <c r="BN1002" s="187"/>
      <c r="BO1002" s="187"/>
      <c r="BP1002" s="187"/>
      <c r="BQ1002" s="187"/>
      <c r="BR1002" s="187"/>
      <c r="BS1002" s="187"/>
      <c r="BT1002" s="187"/>
      <c r="BU1002" s="187"/>
      <c r="BV1002" s="187"/>
      <c r="BW1002" s="187"/>
      <c r="BX1002" s="187"/>
      <c r="BY1002" s="187"/>
      <c r="BZ1002" s="187"/>
      <c r="CA1002" s="187"/>
      <c r="CB1002" s="187"/>
      <c r="CC1002" s="187"/>
      <c r="CD1002" s="187"/>
      <c r="CE1002" s="187"/>
      <c r="CF1002" s="187"/>
      <c r="CG1002" s="187"/>
      <c r="CH1002" s="187"/>
      <c r="CI1002" s="187"/>
      <c r="CJ1002" s="187"/>
      <c r="CK1002" s="187"/>
      <c r="CL1002" s="187"/>
      <c r="CM1002" s="187"/>
      <c r="CN1002" s="187"/>
      <c r="CO1002" s="187"/>
      <c r="CP1002" s="187"/>
      <c r="CQ1002" s="187"/>
      <c r="CR1002" s="187"/>
      <c r="CS1002" s="187"/>
      <c r="CT1002" s="187"/>
      <c r="CU1002" s="187"/>
      <c r="CV1002" s="187"/>
      <c r="CW1002" s="187"/>
      <c r="CX1002" s="187"/>
      <c r="CY1002" s="187"/>
      <c r="CZ1002" s="187"/>
      <c r="DA1002" s="187"/>
      <c r="DB1002" s="187"/>
      <c r="DC1002" s="187"/>
      <c r="DD1002" s="187"/>
      <c r="DE1002" s="187"/>
      <c r="DF1002" s="187"/>
      <c r="DG1002" s="187"/>
      <c r="DH1002" s="187"/>
      <c r="DI1002" s="187"/>
      <c r="DJ1002" s="187"/>
      <c r="DK1002" s="187"/>
      <c r="DL1002" s="187"/>
      <c r="DM1002" s="187"/>
      <c r="DN1002" s="187"/>
      <c r="DO1002" s="187"/>
      <c r="DP1002" s="187"/>
      <c r="DQ1002" s="187"/>
      <c r="DR1002" s="187"/>
      <c r="DS1002" s="187"/>
      <c r="DT1002" s="187"/>
      <c r="DU1002" s="187"/>
      <c r="DV1002" s="187"/>
      <c r="DW1002" s="187"/>
      <c r="DX1002" s="187"/>
      <c r="DY1002" s="187"/>
      <c r="DZ1002" s="187"/>
      <c r="EA1002" s="187"/>
      <c r="EB1002" s="187"/>
      <c r="EC1002" s="187"/>
      <c r="ED1002" s="187"/>
      <c r="EE1002" s="187"/>
      <c r="EF1002" s="187"/>
      <c r="EG1002" s="187"/>
      <c r="EH1002" s="187"/>
      <c r="EI1002" s="187"/>
      <c r="EJ1002" s="187"/>
      <c r="EK1002" s="187"/>
      <c r="EL1002" s="187"/>
      <c r="EM1002" s="187"/>
      <c r="EN1002" s="187"/>
      <c r="EO1002" s="187"/>
      <c r="EP1002" s="187"/>
      <c r="EQ1002" s="187"/>
      <c r="ER1002" s="187"/>
      <c r="ES1002" s="187"/>
      <c r="ET1002" s="187"/>
      <c r="EU1002" s="187"/>
      <c r="EV1002" s="187"/>
      <c r="EW1002" s="187"/>
      <c r="EX1002" s="187"/>
      <c r="EY1002" s="187"/>
      <c r="EZ1002" s="187"/>
      <c r="FA1002" s="187"/>
      <c r="FB1002" s="187"/>
      <c r="FC1002" s="187"/>
      <c r="FD1002" s="187"/>
      <c r="FE1002" s="187"/>
      <c r="FF1002" s="187"/>
      <c r="FG1002" s="187"/>
      <c r="FH1002" s="187"/>
      <c r="FI1002" s="187"/>
      <c r="FJ1002" s="187"/>
      <c r="FK1002" s="187"/>
      <c r="FL1002" s="187"/>
      <c r="FM1002" s="187"/>
      <c r="FN1002" s="187"/>
      <c r="FO1002" s="187"/>
      <c r="FP1002" s="187"/>
      <c r="FQ1002" s="187"/>
      <c r="FR1002" s="187"/>
      <c r="FS1002" s="187"/>
      <c r="FT1002" s="187"/>
      <c r="FU1002" s="187"/>
      <c r="FV1002" s="187"/>
      <c r="FW1002" s="187"/>
      <c r="FX1002" s="187"/>
      <c r="FY1002" s="187"/>
      <c r="FZ1002" s="187"/>
      <c r="GA1002" s="187"/>
      <c r="GB1002" s="187"/>
      <c r="GC1002" s="187"/>
      <c r="GD1002" s="187"/>
      <c r="GE1002" s="187"/>
      <c r="GF1002" s="187"/>
      <c r="GG1002" s="187"/>
      <c r="GH1002" s="187"/>
      <c r="GI1002" s="187"/>
      <c r="GJ1002" s="187"/>
      <c r="GK1002" s="187"/>
      <c r="GL1002" s="187"/>
      <c r="GM1002" s="187"/>
      <c r="GN1002" s="187"/>
      <c r="GO1002" s="187"/>
      <c r="GP1002" s="187"/>
      <c r="GQ1002" s="187"/>
      <c r="GR1002" s="187"/>
      <c r="GS1002" s="187"/>
      <c r="GT1002" s="187"/>
      <c r="GU1002" s="187"/>
      <c r="GV1002" s="187"/>
      <c r="GW1002" s="187"/>
      <c r="GX1002" s="187"/>
      <c r="GY1002" s="187"/>
      <c r="GZ1002" s="187"/>
      <c r="HA1002" s="187"/>
      <c r="HB1002" s="187"/>
      <c r="HC1002" s="187"/>
      <c r="HD1002" s="187"/>
      <c r="HE1002" s="187"/>
      <c r="HF1002" s="187"/>
      <c r="HG1002" s="187"/>
      <c r="HH1002" s="187"/>
      <c r="HI1002" s="187"/>
      <c r="HJ1002" s="187"/>
      <c r="HK1002" s="187"/>
      <c r="HL1002" s="187"/>
      <c r="HM1002" s="187"/>
      <c r="HN1002" s="187"/>
      <c r="HO1002" s="187"/>
      <c r="HP1002" s="187"/>
      <c r="HQ1002" s="187"/>
      <c r="HR1002" s="187"/>
      <c r="HS1002" s="187"/>
      <c r="HT1002" s="187"/>
      <c r="HU1002" s="187"/>
      <c r="HV1002" s="187"/>
      <c r="HW1002" s="187"/>
      <c r="HX1002" s="187"/>
      <c r="HY1002" s="187"/>
      <c r="HZ1002" s="187"/>
      <c r="IA1002" s="187"/>
      <c r="IB1002" s="187"/>
    </row>
    <row r="1003" spans="1:236" ht="13.15" customHeight="1">
      <c r="A1003" s="412"/>
      <c r="C1003" s="446"/>
      <c r="D1003" s="193"/>
      <c r="E1003" s="187"/>
      <c r="F1003" s="187"/>
      <c r="G1003" s="187"/>
      <c r="H1003" s="187"/>
      <c r="I1003" s="187"/>
      <c r="J1003" s="187"/>
      <c r="K1003" s="187"/>
      <c r="L1003" s="187"/>
      <c r="M1003" s="447"/>
      <c r="AA1003" s="187"/>
      <c r="AB1003" s="187"/>
      <c r="AC1003" s="187"/>
      <c r="AD1003" s="187"/>
      <c r="AE1003" s="187"/>
      <c r="AF1003" s="187"/>
      <c r="AG1003" s="187"/>
      <c r="AH1003" s="187"/>
      <c r="AI1003" s="187"/>
      <c r="AJ1003" s="187"/>
      <c r="AK1003" s="187"/>
      <c r="AL1003" s="187"/>
      <c r="AM1003" s="187"/>
      <c r="AN1003" s="187"/>
      <c r="AO1003" s="187"/>
      <c r="AP1003" s="187"/>
      <c r="AQ1003" s="187"/>
      <c r="AR1003" s="187"/>
      <c r="AS1003" s="187"/>
      <c r="AT1003" s="187"/>
      <c r="AU1003" s="187"/>
      <c r="AV1003" s="187"/>
      <c r="AW1003" s="187"/>
      <c r="AX1003" s="187"/>
      <c r="AY1003" s="187"/>
      <c r="AZ1003" s="187"/>
      <c r="BA1003" s="187"/>
      <c r="BB1003" s="187"/>
      <c r="BC1003" s="187"/>
      <c r="BD1003" s="187"/>
      <c r="BE1003" s="187"/>
      <c r="BF1003" s="187"/>
      <c r="BG1003" s="187"/>
      <c r="BH1003" s="187"/>
      <c r="BI1003" s="187"/>
      <c r="BJ1003" s="187"/>
      <c r="BK1003" s="187"/>
      <c r="BL1003" s="187"/>
      <c r="BM1003" s="187"/>
      <c r="BN1003" s="187"/>
      <c r="BO1003" s="187"/>
      <c r="BP1003" s="187"/>
      <c r="BQ1003" s="187"/>
      <c r="BR1003" s="187"/>
      <c r="BS1003" s="187"/>
      <c r="BT1003" s="187"/>
      <c r="BU1003" s="187"/>
      <c r="BV1003" s="187"/>
      <c r="BW1003" s="187"/>
      <c r="BX1003" s="187"/>
      <c r="BY1003" s="187"/>
      <c r="BZ1003" s="187"/>
      <c r="CA1003" s="187"/>
      <c r="CB1003" s="187"/>
      <c r="CC1003" s="187"/>
      <c r="CD1003" s="187"/>
      <c r="CE1003" s="187"/>
      <c r="CF1003" s="187"/>
      <c r="CG1003" s="187"/>
      <c r="CH1003" s="187"/>
      <c r="CI1003" s="187"/>
      <c r="CJ1003" s="187"/>
      <c r="CK1003" s="187"/>
      <c r="CL1003" s="187"/>
      <c r="CM1003" s="187"/>
      <c r="CN1003" s="187"/>
      <c r="CO1003" s="187"/>
      <c r="CP1003" s="187"/>
      <c r="CQ1003" s="187"/>
      <c r="CR1003" s="187"/>
      <c r="CS1003" s="187"/>
      <c r="CT1003" s="187"/>
      <c r="CU1003" s="187"/>
      <c r="CV1003" s="187"/>
      <c r="CW1003" s="187"/>
      <c r="CX1003" s="187"/>
      <c r="CY1003" s="187"/>
      <c r="CZ1003" s="187"/>
      <c r="DA1003" s="187"/>
      <c r="DB1003" s="187"/>
      <c r="DC1003" s="187"/>
      <c r="DD1003" s="187"/>
      <c r="DE1003" s="187"/>
      <c r="DF1003" s="187"/>
      <c r="DG1003" s="187"/>
      <c r="DH1003" s="187"/>
      <c r="DI1003" s="187"/>
      <c r="DJ1003" s="187"/>
      <c r="DK1003" s="187"/>
      <c r="DL1003" s="187"/>
      <c r="DM1003" s="187"/>
      <c r="DN1003" s="187"/>
      <c r="DO1003" s="187"/>
      <c r="DP1003" s="187"/>
      <c r="DQ1003" s="187"/>
      <c r="DR1003" s="187"/>
      <c r="DS1003" s="187"/>
      <c r="DT1003" s="187"/>
      <c r="DU1003" s="187"/>
      <c r="DV1003" s="187"/>
      <c r="DW1003" s="187"/>
      <c r="DX1003" s="187"/>
      <c r="DY1003" s="187"/>
      <c r="DZ1003" s="187"/>
      <c r="EA1003" s="187"/>
      <c r="EB1003" s="187"/>
      <c r="EC1003" s="187"/>
      <c r="ED1003" s="187"/>
      <c r="EE1003" s="187"/>
      <c r="EF1003" s="187"/>
      <c r="EG1003" s="187"/>
      <c r="EH1003" s="187"/>
      <c r="EI1003" s="187"/>
      <c r="EJ1003" s="187"/>
      <c r="EK1003" s="187"/>
      <c r="EL1003" s="187"/>
      <c r="EM1003" s="187"/>
      <c r="EN1003" s="187"/>
      <c r="EO1003" s="187"/>
      <c r="EP1003" s="187"/>
      <c r="EQ1003" s="187"/>
      <c r="ER1003" s="187"/>
      <c r="ES1003" s="187"/>
      <c r="ET1003" s="187"/>
      <c r="EU1003" s="187"/>
      <c r="EV1003" s="187"/>
      <c r="EW1003" s="187"/>
      <c r="EX1003" s="187"/>
      <c r="EY1003" s="187"/>
      <c r="EZ1003" s="187"/>
      <c r="FA1003" s="187"/>
      <c r="FB1003" s="187"/>
      <c r="FC1003" s="187"/>
      <c r="FD1003" s="187"/>
      <c r="FE1003" s="187"/>
      <c r="FF1003" s="187"/>
      <c r="FG1003" s="187"/>
      <c r="FH1003" s="187"/>
      <c r="FI1003" s="187"/>
      <c r="FJ1003" s="187"/>
      <c r="FK1003" s="187"/>
      <c r="FL1003" s="187"/>
      <c r="FM1003" s="187"/>
      <c r="FN1003" s="187"/>
      <c r="FO1003" s="187"/>
      <c r="FP1003" s="187"/>
      <c r="FQ1003" s="187"/>
      <c r="FR1003" s="187"/>
      <c r="FS1003" s="187"/>
      <c r="FT1003" s="187"/>
      <c r="FU1003" s="187"/>
      <c r="FV1003" s="187"/>
      <c r="FW1003" s="187"/>
      <c r="FX1003" s="187"/>
      <c r="FY1003" s="187"/>
      <c r="FZ1003" s="187"/>
      <c r="GA1003" s="187"/>
      <c r="GB1003" s="187"/>
      <c r="GC1003" s="187"/>
      <c r="GD1003" s="187"/>
      <c r="GE1003" s="187"/>
      <c r="GF1003" s="187"/>
      <c r="GG1003" s="187"/>
      <c r="GH1003" s="187"/>
      <c r="GI1003" s="187"/>
      <c r="GJ1003" s="187"/>
      <c r="GK1003" s="187"/>
      <c r="GL1003" s="187"/>
      <c r="GM1003" s="187"/>
      <c r="GN1003" s="187"/>
      <c r="GO1003" s="187"/>
      <c r="GP1003" s="187"/>
      <c r="GQ1003" s="187"/>
      <c r="GR1003" s="187"/>
      <c r="GS1003" s="187"/>
      <c r="GT1003" s="187"/>
      <c r="GU1003" s="187"/>
      <c r="GV1003" s="187"/>
      <c r="GW1003" s="187"/>
      <c r="GX1003" s="187"/>
      <c r="GY1003" s="187"/>
      <c r="GZ1003" s="187"/>
      <c r="HA1003" s="187"/>
      <c r="HB1003" s="187"/>
      <c r="HC1003" s="187"/>
      <c r="HD1003" s="187"/>
      <c r="HE1003" s="187"/>
      <c r="HF1003" s="187"/>
      <c r="HG1003" s="187"/>
      <c r="HH1003" s="187"/>
      <c r="HI1003" s="187"/>
      <c r="HJ1003" s="187"/>
      <c r="HK1003" s="187"/>
      <c r="HL1003" s="187"/>
      <c r="HM1003" s="187"/>
      <c r="HN1003" s="187"/>
      <c r="HO1003" s="187"/>
      <c r="HP1003" s="187"/>
      <c r="HQ1003" s="187"/>
      <c r="HR1003" s="187"/>
      <c r="HS1003" s="187"/>
      <c r="HT1003" s="187"/>
      <c r="HU1003" s="187"/>
      <c r="HV1003" s="187"/>
      <c r="HW1003" s="187"/>
      <c r="HX1003" s="187"/>
      <c r="HY1003" s="187"/>
      <c r="HZ1003" s="187"/>
      <c r="IA1003" s="187"/>
      <c r="IB1003" s="187"/>
    </row>
    <row r="1004" spans="1:236" ht="13.15" customHeight="1">
      <c r="A1004" s="412"/>
      <c r="C1004" s="446"/>
      <c r="D1004" s="193"/>
      <c r="E1004" s="187"/>
      <c r="F1004" s="187"/>
      <c r="G1004" s="187"/>
      <c r="H1004" s="187"/>
      <c r="I1004" s="187"/>
      <c r="J1004" s="187"/>
      <c r="K1004" s="187"/>
      <c r="L1004" s="187"/>
      <c r="M1004" s="447"/>
      <c r="AA1004" s="187"/>
      <c r="AB1004" s="187"/>
      <c r="AC1004" s="187"/>
      <c r="AD1004" s="187"/>
      <c r="AE1004" s="187"/>
      <c r="AF1004" s="187"/>
      <c r="AG1004" s="187"/>
      <c r="AH1004" s="187"/>
      <c r="AI1004" s="187"/>
      <c r="AJ1004" s="187"/>
      <c r="AK1004" s="187"/>
      <c r="AL1004" s="187"/>
      <c r="AM1004" s="187"/>
      <c r="AN1004" s="187"/>
      <c r="AO1004" s="187"/>
      <c r="AP1004" s="187"/>
      <c r="AQ1004" s="187"/>
      <c r="AR1004" s="187"/>
      <c r="AS1004" s="187"/>
      <c r="AT1004" s="187"/>
      <c r="AU1004" s="187"/>
      <c r="AV1004" s="187"/>
      <c r="AW1004" s="187"/>
      <c r="AX1004" s="187"/>
      <c r="AY1004" s="187"/>
      <c r="AZ1004" s="187"/>
      <c r="BA1004" s="187"/>
      <c r="BB1004" s="187"/>
      <c r="BC1004" s="187"/>
      <c r="BD1004" s="187"/>
      <c r="BE1004" s="187"/>
      <c r="BF1004" s="187"/>
      <c r="BG1004" s="187"/>
      <c r="BH1004" s="187"/>
      <c r="BI1004" s="187"/>
      <c r="BJ1004" s="187"/>
      <c r="BK1004" s="187"/>
      <c r="BL1004" s="187"/>
      <c r="BM1004" s="187"/>
      <c r="BN1004" s="187"/>
      <c r="BO1004" s="187"/>
      <c r="BP1004" s="187"/>
      <c r="BQ1004" s="187"/>
      <c r="BR1004" s="187"/>
      <c r="BS1004" s="187"/>
      <c r="BT1004" s="187"/>
      <c r="BU1004" s="187"/>
      <c r="BV1004" s="187"/>
      <c r="BW1004" s="187"/>
      <c r="BX1004" s="187"/>
      <c r="BY1004" s="187"/>
      <c r="BZ1004" s="187"/>
      <c r="CA1004" s="187"/>
      <c r="CB1004" s="187"/>
      <c r="CC1004" s="187"/>
      <c r="CD1004" s="187"/>
      <c r="CE1004" s="187"/>
      <c r="CF1004" s="187"/>
      <c r="CG1004" s="187"/>
      <c r="CH1004" s="187"/>
      <c r="CI1004" s="187"/>
      <c r="CJ1004" s="187"/>
      <c r="CK1004" s="187"/>
      <c r="CL1004" s="187"/>
      <c r="CM1004" s="187"/>
      <c r="CN1004" s="187"/>
      <c r="CO1004" s="187"/>
      <c r="CP1004" s="187"/>
      <c r="CQ1004" s="187"/>
      <c r="CR1004" s="187"/>
      <c r="CS1004" s="187"/>
      <c r="CT1004" s="187"/>
      <c r="CU1004" s="187"/>
      <c r="CV1004" s="187"/>
      <c r="CW1004" s="187"/>
      <c r="CX1004" s="187"/>
      <c r="CY1004" s="187"/>
      <c r="CZ1004" s="187"/>
      <c r="DA1004" s="187"/>
      <c r="DB1004" s="187"/>
      <c r="DC1004" s="187"/>
      <c r="DD1004" s="187"/>
      <c r="DE1004" s="187"/>
      <c r="DF1004" s="187"/>
      <c r="DG1004" s="187"/>
      <c r="DH1004" s="187"/>
      <c r="DI1004" s="187"/>
      <c r="DJ1004" s="187"/>
      <c r="DK1004" s="187"/>
      <c r="DL1004" s="187"/>
      <c r="DM1004" s="187"/>
      <c r="DN1004" s="187"/>
      <c r="DO1004" s="187"/>
      <c r="DP1004" s="187"/>
      <c r="DQ1004" s="187"/>
      <c r="DR1004" s="187"/>
      <c r="DS1004" s="187"/>
      <c r="DT1004" s="187"/>
      <c r="DU1004" s="187"/>
      <c r="DV1004" s="187"/>
      <c r="DW1004" s="187"/>
      <c r="DX1004" s="187"/>
      <c r="DY1004" s="187"/>
      <c r="DZ1004" s="187"/>
      <c r="EA1004" s="187"/>
      <c r="EB1004" s="187"/>
      <c r="EC1004" s="187"/>
      <c r="ED1004" s="187"/>
      <c r="EE1004" s="187"/>
      <c r="EF1004" s="187"/>
      <c r="EG1004" s="187"/>
      <c r="EH1004" s="187"/>
      <c r="EI1004" s="187"/>
      <c r="EJ1004" s="187"/>
      <c r="EK1004" s="187"/>
      <c r="EL1004" s="187"/>
      <c r="EM1004" s="187"/>
      <c r="EN1004" s="187"/>
      <c r="EO1004" s="187"/>
      <c r="EP1004" s="187"/>
      <c r="EQ1004" s="187"/>
      <c r="ER1004" s="187"/>
      <c r="ES1004" s="187"/>
      <c r="ET1004" s="187"/>
      <c r="EU1004" s="187"/>
      <c r="EV1004" s="187"/>
      <c r="EW1004" s="187"/>
      <c r="EX1004" s="187"/>
      <c r="EY1004" s="187"/>
      <c r="EZ1004" s="187"/>
      <c r="FA1004" s="187"/>
      <c r="FB1004" s="187"/>
      <c r="FC1004" s="187"/>
      <c r="FD1004" s="187"/>
      <c r="FE1004" s="187"/>
      <c r="FF1004" s="187"/>
      <c r="FG1004" s="187"/>
      <c r="FH1004" s="187"/>
      <c r="FI1004" s="187"/>
      <c r="FJ1004" s="187"/>
      <c r="FK1004" s="187"/>
      <c r="FL1004" s="187"/>
      <c r="FM1004" s="187"/>
      <c r="FN1004" s="187"/>
      <c r="FO1004" s="187"/>
      <c r="FP1004" s="187"/>
      <c r="FQ1004" s="187"/>
      <c r="FR1004" s="187"/>
      <c r="FS1004" s="187"/>
      <c r="FT1004" s="187"/>
      <c r="FU1004" s="187"/>
      <c r="FV1004" s="187"/>
      <c r="FW1004" s="187"/>
      <c r="FX1004" s="187"/>
      <c r="FY1004" s="187"/>
      <c r="FZ1004" s="187"/>
      <c r="GA1004" s="187"/>
      <c r="GB1004" s="187"/>
      <c r="GC1004" s="187"/>
      <c r="GD1004" s="187"/>
      <c r="GE1004" s="187"/>
      <c r="GF1004" s="187"/>
      <c r="GG1004" s="187"/>
      <c r="GH1004" s="187"/>
      <c r="GI1004" s="187"/>
      <c r="GJ1004" s="187"/>
      <c r="GK1004" s="187"/>
      <c r="GL1004" s="187"/>
      <c r="GM1004" s="187"/>
      <c r="GN1004" s="187"/>
      <c r="GO1004" s="187"/>
      <c r="GP1004" s="187"/>
      <c r="GQ1004" s="187"/>
      <c r="GR1004" s="187"/>
      <c r="GS1004" s="187"/>
      <c r="GT1004" s="187"/>
      <c r="GU1004" s="187"/>
      <c r="GV1004" s="187"/>
      <c r="GW1004" s="187"/>
      <c r="GX1004" s="187"/>
      <c r="GY1004" s="187"/>
      <c r="GZ1004" s="187"/>
      <c r="HA1004" s="187"/>
      <c r="HB1004" s="187"/>
      <c r="HC1004" s="187"/>
      <c r="HD1004" s="187"/>
      <c r="HE1004" s="187"/>
      <c r="HF1004" s="187"/>
      <c r="HG1004" s="187"/>
      <c r="HH1004" s="187"/>
      <c r="HI1004" s="187"/>
      <c r="HJ1004" s="187"/>
      <c r="HK1004" s="187"/>
      <c r="HL1004" s="187"/>
      <c r="HM1004" s="187"/>
      <c r="HN1004" s="187"/>
      <c r="HO1004" s="187"/>
      <c r="HP1004" s="187"/>
      <c r="HQ1004" s="187"/>
      <c r="HR1004" s="187"/>
      <c r="HS1004" s="187"/>
      <c r="HT1004" s="187"/>
      <c r="HU1004" s="187"/>
      <c r="HV1004" s="187"/>
      <c r="HW1004" s="187"/>
      <c r="HX1004" s="187"/>
      <c r="HY1004" s="187"/>
      <c r="HZ1004" s="187"/>
      <c r="IA1004" s="187"/>
      <c r="IB1004" s="187"/>
    </row>
    <row r="1005" spans="1:236" ht="13.15" customHeight="1">
      <c r="A1005" s="412"/>
      <c r="C1005" s="446"/>
      <c r="D1005" s="193"/>
      <c r="E1005" s="187"/>
      <c r="F1005" s="187"/>
      <c r="G1005" s="187"/>
      <c r="H1005" s="187"/>
      <c r="I1005" s="187"/>
      <c r="J1005" s="187"/>
      <c r="K1005" s="187"/>
      <c r="L1005" s="187"/>
      <c r="M1005" s="447"/>
      <c r="AA1005" s="187"/>
      <c r="AB1005" s="187"/>
      <c r="AC1005" s="187"/>
      <c r="AD1005" s="187"/>
      <c r="AE1005" s="187"/>
      <c r="AF1005" s="187"/>
      <c r="AG1005" s="187"/>
      <c r="AH1005" s="187"/>
      <c r="AI1005" s="187"/>
      <c r="AJ1005" s="187"/>
      <c r="AK1005" s="187"/>
      <c r="AL1005" s="187"/>
      <c r="AM1005" s="187"/>
      <c r="AN1005" s="187"/>
      <c r="AO1005" s="187"/>
      <c r="AP1005" s="187"/>
      <c r="AQ1005" s="187"/>
      <c r="AR1005" s="187"/>
      <c r="AS1005" s="187"/>
      <c r="AT1005" s="187"/>
      <c r="AU1005" s="187"/>
      <c r="AV1005" s="187"/>
      <c r="AW1005" s="187"/>
      <c r="AX1005" s="187"/>
      <c r="AY1005" s="187"/>
      <c r="AZ1005" s="187"/>
      <c r="BA1005" s="187"/>
      <c r="BB1005" s="187"/>
      <c r="BC1005" s="187"/>
      <c r="BD1005" s="187"/>
      <c r="BE1005" s="187"/>
      <c r="BF1005" s="187"/>
      <c r="BG1005" s="187"/>
      <c r="BH1005" s="187"/>
      <c r="BI1005" s="187"/>
      <c r="BJ1005" s="187"/>
      <c r="BK1005" s="187"/>
      <c r="BL1005" s="187"/>
      <c r="BM1005" s="187"/>
      <c r="BN1005" s="187"/>
      <c r="BO1005" s="187"/>
      <c r="BP1005" s="187"/>
      <c r="BQ1005" s="187"/>
      <c r="BR1005" s="187"/>
      <c r="BS1005" s="187"/>
      <c r="BT1005" s="187"/>
      <c r="BU1005" s="187"/>
      <c r="BV1005" s="187"/>
      <c r="BW1005" s="187"/>
      <c r="BX1005" s="187"/>
      <c r="BY1005" s="187"/>
      <c r="BZ1005" s="187"/>
      <c r="CA1005" s="187"/>
      <c r="CB1005" s="187"/>
      <c r="CC1005" s="187"/>
      <c r="CD1005" s="187"/>
      <c r="CE1005" s="187"/>
      <c r="CF1005" s="187"/>
      <c r="CG1005" s="187"/>
      <c r="CH1005" s="187"/>
      <c r="CI1005" s="187"/>
      <c r="CJ1005" s="187"/>
      <c r="CK1005" s="187"/>
      <c r="CL1005" s="187"/>
      <c r="CM1005" s="187"/>
      <c r="CN1005" s="187"/>
      <c r="CO1005" s="187"/>
      <c r="CP1005" s="187"/>
      <c r="CQ1005" s="187"/>
      <c r="CR1005" s="187"/>
      <c r="CS1005" s="187"/>
      <c r="CT1005" s="187"/>
      <c r="CU1005" s="187"/>
      <c r="CV1005" s="187"/>
      <c r="CW1005" s="187"/>
      <c r="CX1005" s="187"/>
      <c r="CY1005" s="187"/>
      <c r="CZ1005" s="187"/>
      <c r="DA1005" s="187"/>
      <c r="DB1005" s="187"/>
      <c r="DC1005" s="187"/>
      <c r="DD1005" s="187"/>
      <c r="DE1005" s="187"/>
      <c r="DF1005" s="187"/>
      <c r="DG1005" s="187"/>
      <c r="DH1005" s="187"/>
      <c r="DI1005" s="187"/>
      <c r="DJ1005" s="187"/>
      <c r="DK1005" s="187"/>
      <c r="DL1005" s="187"/>
      <c r="DM1005" s="187"/>
      <c r="DN1005" s="187"/>
      <c r="DO1005" s="187"/>
      <c r="DP1005" s="187"/>
      <c r="DQ1005" s="187"/>
      <c r="DR1005" s="187"/>
      <c r="DS1005" s="187"/>
      <c r="DT1005" s="187"/>
      <c r="DU1005" s="187"/>
      <c r="DV1005" s="187"/>
      <c r="DW1005" s="187"/>
      <c r="DX1005" s="187"/>
      <c r="DY1005" s="187"/>
      <c r="DZ1005" s="187"/>
      <c r="EA1005" s="187"/>
      <c r="EB1005" s="187"/>
      <c r="EC1005" s="187"/>
      <c r="ED1005" s="187"/>
      <c r="EE1005" s="187"/>
      <c r="EF1005" s="187"/>
      <c r="EG1005" s="187"/>
      <c r="EH1005" s="187"/>
      <c r="EI1005" s="187"/>
      <c r="EJ1005" s="187"/>
      <c r="EK1005" s="187"/>
      <c r="EL1005" s="187"/>
      <c r="EM1005" s="187"/>
      <c r="EN1005" s="187"/>
      <c r="EO1005" s="187"/>
      <c r="EP1005" s="187"/>
      <c r="EQ1005" s="187"/>
      <c r="ER1005" s="187"/>
      <c r="ES1005" s="187"/>
      <c r="ET1005" s="187"/>
      <c r="EU1005" s="187"/>
      <c r="EV1005" s="187"/>
      <c r="EW1005" s="187"/>
      <c r="EX1005" s="187"/>
      <c r="EY1005" s="187"/>
      <c r="EZ1005" s="187"/>
      <c r="FA1005" s="187"/>
      <c r="FB1005" s="187"/>
      <c r="FC1005" s="187"/>
      <c r="FD1005" s="187"/>
      <c r="FE1005" s="187"/>
      <c r="FF1005" s="187"/>
      <c r="FG1005" s="187"/>
      <c r="FH1005" s="187"/>
      <c r="FI1005" s="187"/>
      <c r="FJ1005" s="187"/>
      <c r="FK1005" s="187"/>
      <c r="FL1005" s="187"/>
      <c r="FM1005" s="187"/>
      <c r="FN1005" s="187"/>
      <c r="FO1005" s="187"/>
      <c r="FP1005" s="187"/>
      <c r="FQ1005" s="187"/>
      <c r="FR1005" s="187"/>
      <c r="FS1005" s="187"/>
      <c r="FT1005" s="187"/>
      <c r="FU1005" s="187"/>
      <c r="FV1005" s="187"/>
      <c r="FW1005" s="187"/>
      <c r="FX1005" s="187"/>
      <c r="FY1005" s="187"/>
      <c r="FZ1005" s="187"/>
      <c r="GA1005" s="187"/>
      <c r="GB1005" s="187"/>
      <c r="GC1005" s="187"/>
      <c r="GD1005" s="187"/>
      <c r="GE1005" s="187"/>
      <c r="GF1005" s="187"/>
      <c r="GG1005" s="187"/>
      <c r="GH1005" s="187"/>
      <c r="GI1005" s="187"/>
      <c r="GJ1005" s="187"/>
      <c r="GK1005" s="187"/>
      <c r="GL1005" s="187"/>
      <c r="GM1005" s="187"/>
      <c r="GN1005" s="187"/>
      <c r="GO1005" s="187"/>
      <c r="GP1005" s="187"/>
      <c r="GQ1005" s="187"/>
      <c r="GR1005" s="187"/>
      <c r="GS1005" s="187"/>
      <c r="GT1005" s="187"/>
      <c r="GU1005" s="187"/>
      <c r="GV1005" s="187"/>
      <c r="GW1005" s="187"/>
      <c r="GX1005" s="187"/>
      <c r="GY1005" s="187"/>
      <c r="GZ1005" s="187"/>
      <c r="HA1005" s="187"/>
      <c r="HB1005" s="187"/>
      <c r="HC1005" s="187"/>
      <c r="HD1005" s="187"/>
      <c r="HE1005" s="187"/>
      <c r="HF1005" s="187"/>
      <c r="HG1005" s="187"/>
      <c r="HH1005" s="187"/>
      <c r="HI1005" s="187"/>
      <c r="HJ1005" s="187"/>
      <c r="HK1005" s="187"/>
      <c r="HL1005" s="187"/>
      <c r="HM1005" s="187"/>
      <c r="HN1005" s="187"/>
      <c r="HO1005" s="187"/>
      <c r="HP1005" s="187"/>
      <c r="HQ1005" s="187"/>
      <c r="HR1005" s="187"/>
      <c r="HS1005" s="187"/>
      <c r="HT1005" s="187"/>
      <c r="HU1005" s="187"/>
      <c r="HV1005" s="187"/>
      <c r="HW1005" s="187"/>
      <c r="HX1005" s="187"/>
      <c r="HY1005" s="187"/>
      <c r="HZ1005" s="187"/>
      <c r="IA1005" s="187"/>
      <c r="IB1005" s="187"/>
    </row>
    <row r="1006" spans="1:236" ht="13.15" customHeight="1">
      <c r="A1006" s="412"/>
      <c r="C1006" s="446"/>
      <c r="D1006" s="193"/>
      <c r="E1006" s="187"/>
      <c r="F1006" s="187"/>
      <c r="G1006" s="187"/>
      <c r="H1006" s="187"/>
      <c r="I1006" s="187"/>
      <c r="J1006" s="187"/>
      <c r="K1006" s="187"/>
      <c r="L1006" s="187"/>
      <c r="M1006" s="447"/>
      <c r="AA1006" s="187"/>
      <c r="AB1006" s="187"/>
      <c r="AC1006" s="187"/>
      <c r="AD1006" s="187"/>
      <c r="AE1006" s="187"/>
      <c r="AF1006" s="187"/>
      <c r="AG1006" s="187"/>
      <c r="AH1006" s="187"/>
      <c r="AI1006" s="187"/>
      <c r="AJ1006" s="187"/>
      <c r="AK1006" s="187"/>
      <c r="AL1006" s="187"/>
      <c r="AM1006" s="187"/>
      <c r="AN1006" s="187"/>
      <c r="AO1006" s="187"/>
      <c r="AP1006" s="187"/>
      <c r="AQ1006" s="187"/>
      <c r="AR1006" s="187"/>
      <c r="AS1006" s="187"/>
      <c r="AT1006" s="187"/>
      <c r="AU1006" s="187"/>
      <c r="AV1006" s="187"/>
      <c r="AW1006" s="187"/>
      <c r="AX1006" s="187"/>
      <c r="AY1006" s="187"/>
      <c r="AZ1006" s="187"/>
      <c r="BA1006" s="187"/>
      <c r="BB1006" s="187"/>
      <c r="BC1006" s="187"/>
      <c r="BD1006" s="187"/>
      <c r="BE1006" s="187"/>
      <c r="BF1006" s="187"/>
      <c r="BG1006" s="187"/>
      <c r="BH1006" s="187"/>
      <c r="BI1006" s="187"/>
      <c r="BJ1006" s="187"/>
      <c r="BK1006" s="187"/>
      <c r="BL1006" s="187"/>
      <c r="BM1006" s="187"/>
      <c r="BN1006" s="187"/>
      <c r="BO1006" s="187"/>
      <c r="BP1006" s="187"/>
      <c r="BQ1006" s="187"/>
      <c r="BR1006" s="187"/>
      <c r="BS1006" s="187"/>
      <c r="BT1006" s="187"/>
      <c r="BU1006" s="187"/>
      <c r="BV1006" s="187"/>
      <c r="BW1006" s="187"/>
      <c r="BX1006" s="187"/>
      <c r="BY1006" s="187"/>
      <c r="BZ1006" s="187"/>
      <c r="CA1006" s="187"/>
      <c r="CB1006" s="187"/>
      <c r="CC1006" s="187"/>
      <c r="CD1006" s="187"/>
      <c r="CE1006" s="187"/>
      <c r="CF1006" s="187"/>
      <c r="CG1006" s="187"/>
      <c r="CH1006" s="187"/>
      <c r="CI1006" s="187"/>
      <c r="CJ1006" s="187"/>
      <c r="CK1006" s="187"/>
      <c r="CL1006" s="187"/>
      <c r="CM1006" s="187"/>
      <c r="CN1006" s="187"/>
      <c r="CO1006" s="187"/>
      <c r="CP1006" s="187"/>
      <c r="CQ1006" s="187"/>
      <c r="CR1006" s="187"/>
      <c r="CS1006" s="187"/>
      <c r="CT1006" s="187"/>
      <c r="CU1006" s="187"/>
      <c r="CV1006" s="187"/>
      <c r="CW1006" s="187"/>
      <c r="CX1006" s="187"/>
      <c r="CY1006" s="187"/>
      <c r="CZ1006" s="187"/>
      <c r="DA1006" s="187"/>
      <c r="DB1006" s="187"/>
      <c r="DC1006" s="187"/>
      <c r="DD1006" s="187"/>
      <c r="DE1006" s="187"/>
      <c r="DF1006" s="187"/>
      <c r="DG1006" s="187"/>
      <c r="DH1006" s="187"/>
      <c r="DI1006" s="187"/>
      <c r="DJ1006" s="187"/>
      <c r="DK1006" s="187"/>
      <c r="DL1006" s="187"/>
      <c r="DM1006" s="187"/>
      <c r="DN1006" s="187"/>
      <c r="DO1006" s="187"/>
      <c r="DP1006" s="187"/>
      <c r="DQ1006" s="187"/>
      <c r="DR1006" s="187"/>
      <c r="DS1006" s="187"/>
      <c r="DT1006" s="187"/>
      <c r="DU1006" s="187"/>
      <c r="DV1006" s="187"/>
      <c r="DW1006" s="187"/>
      <c r="DX1006" s="187"/>
      <c r="DY1006" s="187"/>
      <c r="DZ1006" s="187"/>
      <c r="EA1006" s="187"/>
      <c r="EB1006" s="187"/>
      <c r="EC1006" s="187"/>
      <c r="ED1006" s="187"/>
      <c r="EE1006" s="187"/>
      <c r="EF1006" s="187"/>
      <c r="EG1006" s="187"/>
      <c r="EH1006" s="187"/>
      <c r="EI1006" s="187"/>
      <c r="EJ1006" s="187"/>
      <c r="EK1006" s="187"/>
      <c r="EL1006" s="187"/>
      <c r="EM1006" s="187"/>
      <c r="EN1006" s="187"/>
      <c r="EO1006" s="187"/>
      <c r="EP1006" s="187"/>
      <c r="EQ1006" s="187"/>
      <c r="ER1006" s="187"/>
      <c r="ES1006" s="187"/>
      <c r="ET1006" s="187"/>
      <c r="EU1006" s="187"/>
      <c r="EV1006" s="187"/>
      <c r="EW1006" s="187"/>
      <c r="EX1006" s="187"/>
      <c r="EY1006" s="187"/>
      <c r="EZ1006" s="187"/>
      <c r="FA1006" s="187"/>
      <c r="FB1006" s="187"/>
      <c r="FC1006" s="187"/>
      <c r="FD1006" s="187"/>
      <c r="FE1006" s="187"/>
      <c r="FF1006" s="187"/>
      <c r="FG1006" s="187"/>
      <c r="FH1006" s="187"/>
      <c r="FI1006" s="187"/>
      <c r="FJ1006" s="187"/>
      <c r="FK1006" s="187"/>
      <c r="FL1006" s="187"/>
      <c r="FM1006" s="187"/>
      <c r="FN1006" s="187"/>
      <c r="FO1006" s="187"/>
      <c r="FP1006" s="187"/>
      <c r="FQ1006" s="187"/>
      <c r="FR1006" s="187"/>
      <c r="FS1006" s="187"/>
      <c r="FT1006" s="187"/>
      <c r="FU1006" s="187"/>
      <c r="FV1006" s="187"/>
      <c r="FW1006" s="187"/>
      <c r="FX1006" s="187"/>
      <c r="FY1006" s="187"/>
      <c r="FZ1006" s="187"/>
      <c r="GA1006" s="187"/>
      <c r="GB1006" s="187"/>
      <c r="GC1006" s="187"/>
      <c r="GD1006" s="187"/>
      <c r="GE1006" s="187"/>
      <c r="GF1006" s="187"/>
      <c r="GG1006" s="187"/>
      <c r="GH1006" s="187"/>
      <c r="GI1006" s="187"/>
      <c r="GJ1006" s="187"/>
      <c r="GK1006" s="187"/>
      <c r="GL1006" s="187"/>
      <c r="GM1006" s="187"/>
      <c r="GN1006" s="187"/>
      <c r="GO1006" s="187"/>
      <c r="GP1006" s="187"/>
      <c r="GQ1006" s="187"/>
      <c r="GR1006" s="187"/>
      <c r="GS1006" s="187"/>
      <c r="GT1006" s="187"/>
      <c r="GU1006" s="187"/>
      <c r="GV1006" s="187"/>
      <c r="GW1006" s="187"/>
      <c r="GX1006" s="187"/>
      <c r="GY1006" s="187"/>
      <c r="GZ1006" s="187"/>
      <c r="HA1006" s="187"/>
      <c r="HB1006" s="187"/>
      <c r="HC1006" s="187"/>
      <c r="HD1006" s="187"/>
      <c r="HE1006" s="187"/>
      <c r="HF1006" s="187"/>
      <c r="HG1006" s="187"/>
      <c r="HH1006" s="187"/>
      <c r="HI1006" s="187"/>
      <c r="HJ1006" s="187"/>
      <c r="HK1006" s="187"/>
      <c r="HL1006" s="187"/>
      <c r="HM1006" s="187"/>
      <c r="HN1006" s="187"/>
      <c r="HO1006" s="187"/>
      <c r="HP1006" s="187"/>
      <c r="HQ1006" s="187"/>
      <c r="HR1006" s="187"/>
      <c r="HS1006" s="187"/>
      <c r="HT1006" s="187"/>
      <c r="HU1006" s="187"/>
      <c r="HV1006" s="187"/>
      <c r="HW1006" s="187"/>
      <c r="HX1006" s="187"/>
      <c r="HY1006" s="187"/>
      <c r="HZ1006" s="187"/>
      <c r="IA1006" s="187"/>
      <c r="IB1006" s="187"/>
    </row>
    <row r="1007" spans="1:236" ht="13.15" customHeight="1">
      <c r="A1007" s="412"/>
      <c r="C1007" s="446"/>
      <c r="D1007" s="193"/>
      <c r="E1007" s="187"/>
      <c r="F1007" s="187"/>
      <c r="G1007" s="187"/>
      <c r="H1007" s="187"/>
      <c r="I1007" s="187"/>
      <c r="J1007" s="187"/>
      <c r="K1007" s="187"/>
      <c r="L1007" s="187"/>
      <c r="M1007" s="447"/>
      <c r="AA1007" s="187"/>
      <c r="AB1007" s="187"/>
      <c r="AC1007" s="187"/>
      <c r="AD1007" s="187"/>
      <c r="AE1007" s="187"/>
      <c r="AF1007" s="187"/>
      <c r="AG1007" s="187"/>
      <c r="AH1007" s="187"/>
      <c r="AI1007" s="187"/>
      <c r="AJ1007" s="187"/>
      <c r="AK1007" s="187"/>
      <c r="AL1007" s="187"/>
      <c r="AM1007" s="187"/>
      <c r="AN1007" s="187"/>
      <c r="AO1007" s="187"/>
      <c r="AP1007" s="187"/>
      <c r="AQ1007" s="187"/>
      <c r="AR1007" s="187"/>
      <c r="AS1007" s="187"/>
      <c r="AT1007" s="187"/>
      <c r="AU1007" s="187"/>
      <c r="AV1007" s="187"/>
      <c r="AW1007" s="187"/>
      <c r="AX1007" s="187"/>
      <c r="AY1007" s="187"/>
      <c r="AZ1007" s="187"/>
      <c r="BA1007" s="187"/>
      <c r="BB1007" s="187"/>
      <c r="BC1007" s="187"/>
      <c r="BD1007" s="187"/>
      <c r="BE1007" s="187"/>
      <c r="BF1007" s="187"/>
      <c r="BG1007" s="187"/>
      <c r="BH1007" s="187"/>
      <c r="BI1007" s="187"/>
      <c r="BJ1007" s="187"/>
      <c r="BK1007" s="187"/>
      <c r="BL1007" s="187"/>
      <c r="BM1007" s="187"/>
      <c r="BN1007" s="187"/>
      <c r="BO1007" s="187"/>
      <c r="BP1007" s="187"/>
      <c r="BQ1007" s="187"/>
      <c r="BR1007" s="187"/>
      <c r="BS1007" s="187"/>
      <c r="BT1007" s="187"/>
      <c r="BU1007" s="187"/>
      <c r="BV1007" s="187"/>
      <c r="BW1007" s="187"/>
      <c r="BX1007" s="187"/>
      <c r="BY1007" s="187"/>
      <c r="BZ1007" s="187"/>
      <c r="CA1007" s="187"/>
      <c r="CB1007" s="187"/>
      <c r="CC1007" s="187"/>
      <c r="CD1007" s="187"/>
      <c r="CE1007" s="187"/>
      <c r="CF1007" s="187"/>
      <c r="CG1007" s="187"/>
      <c r="CH1007" s="187"/>
      <c r="CI1007" s="187"/>
      <c r="CJ1007" s="187"/>
      <c r="CK1007" s="187"/>
      <c r="CL1007" s="187"/>
      <c r="CM1007" s="187"/>
      <c r="CN1007" s="187"/>
      <c r="CO1007" s="187"/>
      <c r="CP1007" s="187"/>
      <c r="CQ1007" s="187"/>
      <c r="CR1007" s="187"/>
      <c r="CS1007" s="187"/>
      <c r="CT1007" s="187"/>
      <c r="CU1007" s="187"/>
      <c r="CV1007" s="187"/>
      <c r="CW1007" s="187"/>
      <c r="CX1007" s="187"/>
      <c r="CY1007" s="187"/>
      <c r="CZ1007" s="187"/>
      <c r="DA1007" s="187"/>
      <c r="DB1007" s="187"/>
      <c r="DC1007" s="187"/>
      <c r="DD1007" s="187"/>
      <c r="DE1007" s="187"/>
      <c r="DF1007" s="187"/>
      <c r="DG1007" s="187"/>
      <c r="DH1007" s="187"/>
      <c r="DI1007" s="187"/>
      <c r="DJ1007" s="187"/>
      <c r="DK1007" s="187"/>
      <c r="DL1007" s="187"/>
      <c r="DM1007" s="187"/>
      <c r="DN1007" s="187"/>
      <c r="DO1007" s="187"/>
      <c r="DP1007" s="187"/>
      <c r="DQ1007" s="187"/>
      <c r="DR1007" s="187"/>
      <c r="DS1007" s="187"/>
      <c r="DT1007" s="187"/>
      <c r="DU1007" s="187"/>
      <c r="DV1007" s="187"/>
      <c r="DW1007" s="187"/>
      <c r="DX1007" s="187"/>
      <c r="DY1007" s="187"/>
      <c r="DZ1007" s="187"/>
      <c r="EA1007" s="187"/>
      <c r="EB1007" s="187"/>
      <c r="EC1007" s="187"/>
      <c r="ED1007" s="187"/>
      <c r="EE1007" s="187"/>
      <c r="EF1007" s="187"/>
      <c r="EG1007" s="187"/>
      <c r="EH1007" s="187"/>
      <c r="EI1007" s="187"/>
      <c r="EJ1007" s="187"/>
      <c r="EK1007" s="187"/>
      <c r="EL1007" s="187"/>
      <c r="EM1007" s="187"/>
      <c r="EN1007" s="187"/>
      <c r="EO1007" s="187"/>
      <c r="EP1007" s="187"/>
      <c r="EQ1007" s="187"/>
      <c r="ER1007" s="187"/>
      <c r="ES1007" s="187"/>
      <c r="ET1007" s="187"/>
      <c r="EU1007" s="187"/>
      <c r="EV1007" s="187"/>
      <c r="EW1007" s="187"/>
      <c r="EX1007" s="187"/>
      <c r="EY1007" s="187"/>
      <c r="EZ1007" s="187"/>
      <c r="FA1007" s="187"/>
      <c r="FB1007" s="187"/>
      <c r="FC1007" s="187"/>
      <c r="FD1007" s="187"/>
      <c r="FE1007" s="187"/>
      <c r="FF1007" s="187"/>
      <c r="FG1007" s="187"/>
      <c r="FH1007" s="187"/>
      <c r="FI1007" s="187"/>
      <c r="FJ1007" s="187"/>
      <c r="FK1007" s="187"/>
      <c r="FL1007" s="187"/>
      <c r="FM1007" s="187"/>
      <c r="FN1007" s="187"/>
      <c r="FO1007" s="187"/>
      <c r="FP1007" s="187"/>
      <c r="FQ1007" s="187"/>
      <c r="FR1007" s="187"/>
      <c r="FS1007" s="187"/>
      <c r="FT1007" s="187"/>
      <c r="FU1007" s="187"/>
      <c r="FV1007" s="187"/>
      <c r="FW1007" s="187"/>
      <c r="FX1007" s="187"/>
      <c r="FY1007" s="187"/>
      <c r="FZ1007" s="187"/>
      <c r="GA1007" s="187"/>
      <c r="GB1007" s="187"/>
      <c r="GC1007" s="187"/>
      <c r="GD1007" s="187"/>
      <c r="GE1007" s="187"/>
      <c r="GF1007" s="187"/>
      <c r="GG1007" s="187"/>
      <c r="GH1007" s="187"/>
      <c r="GI1007" s="187"/>
      <c r="GJ1007" s="187"/>
      <c r="GK1007" s="187"/>
      <c r="GL1007" s="187"/>
      <c r="GM1007" s="187"/>
      <c r="GN1007" s="187"/>
      <c r="GO1007" s="187"/>
      <c r="GP1007" s="187"/>
      <c r="GQ1007" s="187"/>
      <c r="GR1007" s="187"/>
      <c r="GS1007" s="187"/>
      <c r="GT1007" s="187"/>
      <c r="GU1007" s="187"/>
      <c r="GV1007" s="187"/>
      <c r="GW1007" s="187"/>
      <c r="GX1007" s="187"/>
      <c r="GY1007" s="187"/>
      <c r="GZ1007" s="187"/>
      <c r="HA1007" s="187"/>
      <c r="HB1007" s="187"/>
      <c r="HC1007" s="187"/>
      <c r="HD1007" s="187"/>
      <c r="HE1007" s="187"/>
      <c r="HF1007" s="187"/>
      <c r="HG1007" s="187"/>
      <c r="HH1007" s="187"/>
      <c r="HI1007" s="187"/>
      <c r="HJ1007" s="187"/>
      <c r="HK1007" s="187"/>
      <c r="HL1007" s="187"/>
      <c r="HM1007" s="187"/>
      <c r="HN1007" s="187"/>
      <c r="HO1007" s="187"/>
      <c r="HP1007" s="187"/>
      <c r="HQ1007" s="187"/>
      <c r="HR1007" s="187"/>
      <c r="HS1007" s="187"/>
      <c r="HT1007" s="187"/>
      <c r="HU1007" s="187"/>
      <c r="HV1007" s="187"/>
      <c r="HW1007" s="187"/>
      <c r="HX1007" s="187"/>
      <c r="HY1007" s="187"/>
      <c r="HZ1007" s="187"/>
      <c r="IA1007" s="187"/>
      <c r="IB1007" s="187"/>
    </row>
    <row r="1008" spans="1:236" ht="13.15" customHeight="1">
      <c r="A1008" s="412"/>
      <c r="C1008" s="446"/>
      <c r="D1008" s="193"/>
      <c r="E1008" s="187"/>
      <c r="F1008" s="187"/>
      <c r="G1008" s="187"/>
      <c r="H1008" s="187"/>
      <c r="I1008" s="187"/>
      <c r="J1008" s="187"/>
      <c r="K1008" s="187"/>
      <c r="L1008" s="187"/>
      <c r="M1008" s="447"/>
      <c r="AA1008" s="187"/>
      <c r="AB1008" s="187"/>
      <c r="AC1008" s="187"/>
      <c r="AD1008" s="187"/>
      <c r="AE1008" s="187"/>
      <c r="AF1008" s="187"/>
      <c r="AG1008" s="187"/>
      <c r="AH1008" s="187"/>
      <c r="AI1008" s="187"/>
      <c r="AJ1008" s="187"/>
      <c r="AK1008" s="187"/>
      <c r="AL1008" s="187"/>
      <c r="AM1008" s="187"/>
      <c r="AN1008" s="187"/>
      <c r="AO1008" s="187"/>
      <c r="AP1008" s="187"/>
      <c r="AQ1008" s="187"/>
      <c r="AR1008" s="187"/>
      <c r="AS1008" s="187"/>
      <c r="AT1008" s="187"/>
      <c r="AU1008" s="187"/>
      <c r="AV1008" s="187"/>
      <c r="AW1008" s="187"/>
      <c r="AX1008" s="187"/>
      <c r="AY1008" s="187"/>
      <c r="AZ1008" s="187"/>
      <c r="BA1008" s="187"/>
      <c r="BB1008" s="187"/>
      <c r="BC1008" s="187"/>
      <c r="BD1008" s="187"/>
      <c r="BE1008" s="187"/>
      <c r="BF1008" s="187"/>
      <c r="BG1008" s="187"/>
      <c r="BH1008" s="187"/>
      <c r="BI1008" s="187"/>
      <c r="BJ1008" s="187"/>
      <c r="BK1008" s="187"/>
      <c r="BL1008" s="187"/>
      <c r="BM1008" s="187"/>
      <c r="BN1008" s="187"/>
      <c r="BO1008" s="187"/>
      <c r="BP1008" s="187"/>
      <c r="BQ1008" s="187"/>
      <c r="BR1008" s="187"/>
      <c r="BS1008" s="187"/>
      <c r="BT1008" s="187"/>
      <c r="BU1008" s="187"/>
      <c r="BV1008" s="187"/>
      <c r="BW1008" s="187"/>
      <c r="BX1008" s="187"/>
      <c r="BY1008" s="187"/>
      <c r="BZ1008" s="187"/>
      <c r="CA1008" s="187"/>
      <c r="CB1008" s="187"/>
      <c r="CC1008" s="187"/>
      <c r="CD1008" s="187"/>
      <c r="CE1008" s="187"/>
      <c r="CF1008" s="187"/>
      <c r="CG1008" s="187"/>
      <c r="CH1008" s="187"/>
      <c r="CI1008" s="187"/>
      <c r="CJ1008" s="187"/>
      <c r="CK1008" s="187"/>
      <c r="CL1008" s="187"/>
      <c r="CM1008" s="187"/>
      <c r="CN1008" s="187"/>
      <c r="CO1008" s="187"/>
      <c r="CP1008" s="187"/>
      <c r="CQ1008" s="187"/>
      <c r="CR1008" s="187"/>
      <c r="CS1008" s="187"/>
      <c r="CT1008" s="187"/>
      <c r="CU1008" s="187"/>
      <c r="CV1008" s="187"/>
      <c r="CW1008" s="187"/>
      <c r="CX1008" s="187"/>
      <c r="CY1008" s="187"/>
      <c r="CZ1008" s="187"/>
      <c r="DA1008" s="187"/>
      <c r="DB1008" s="187"/>
      <c r="DC1008" s="187"/>
      <c r="DD1008" s="187"/>
      <c r="DE1008" s="187"/>
      <c r="DF1008" s="187"/>
      <c r="DG1008" s="187"/>
      <c r="DH1008" s="187"/>
      <c r="DI1008" s="187"/>
      <c r="DJ1008" s="187"/>
      <c r="DK1008" s="187"/>
      <c r="DL1008" s="187"/>
      <c r="DM1008" s="187"/>
      <c r="DN1008" s="187"/>
      <c r="DO1008" s="187"/>
      <c r="DP1008" s="187"/>
      <c r="DQ1008" s="187"/>
      <c r="DR1008" s="187"/>
      <c r="DS1008" s="187"/>
      <c r="DT1008" s="187"/>
      <c r="DU1008" s="187"/>
      <c r="DV1008" s="187"/>
      <c r="DW1008" s="187"/>
      <c r="DX1008" s="187"/>
      <c r="DY1008" s="187"/>
      <c r="DZ1008" s="187"/>
      <c r="EA1008" s="187"/>
      <c r="EB1008" s="187"/>
      <c r="EC1008" s="187"/>
      <c r="ED1008" s="187"/>
      <c r="EE1008" s="187"/>
      <c r="EF1008" s="187"/>
      <c r="EG1008" s="187"/>
      <c r="EH1008" s="187"/>
      <c r="EI1008" s="187"/>
      <c r="EJ1008" s="187"/>
      <c r="EK1008" s="187"/>
      <c r="EL1008" s="187"/>
      <c r="EM1008" s="187"/>
      <c r="EN1008" s="187"/>
      <c r="EO1008" s="187"/>
      <c r="EP1008" s="187"/>
      <c r="EQ1008" s="187"/>
      <c r="ER1008" s="187"/>
      <c r="ES1008" s="187"/>
      <c r="ET1008" s="187"/>
      <c r="EU1008" s="187"/>
      <c r="EV1008" s="187"/>
      <c r="EW1008" s="187"/>
      <c r="EX1008" s="187"/>
      <c r="EY1008" s="187"/>
      <c r="EZ1008" s="187"/>
      <c r="FA1008" s="187"/>
      <c r="FB1008" s="187"/>
      <c r="FC1008" s="187"/>
      <c r="FD1008" s="187"/>
      <c r="FE1008" s="187"/>
      <c r="FF1008" s="187"/>
      <c r="FG1008" s="187"/>
      <c r="FH1008" s="187"/>
      <c r="FI1008" s="187"/>
      <c r="FJ1008" s="187"/>
      <c r="FK1008" s="187"/>
      <c r="FL1008" s="187"/>
      <c r="FM1008" s="187"/>
      <c r="FN1008" s="187"/>
      <c r="FO1008" s="187"/>
      <c r="FP1008" s="187"/>
      <c r="FQ1008" s="187"/>
      <c r="FR1008" s="187"/>
      <c r="FS1008" s="187"/>
      <c r="FT1008" s="187"/>
      <c r="FU1008" s="187"/>
      <c r="FV1008" s="187"/>
      <c r="FW1008" s="187"/>
      <c r="FX1008" s="187"/>
      <c r="FY1008" s="187"/>
      <c r="FZ1008" s="187"/>
      <c r="GA1008" s="187"/>
      <c r="GB1008" s="187"/>
      <c r="GC1008" s="187"/>
      <c r="GD1008" s="187"/>
      <c r="GE1008" s="187"/>
      <c r="GF1008" s="187"/>
      <c r="GG1008" s="187"/>
      <c r="GH1008" s="187"/>
      <c r="GI1008" s="187"/>
      <c r="GJ1008" s="187"/>
      <c r="GK1008" s="187"/>
      <c r="GL1008" s="187"/>
      <c r="GM1008" s="187"/>
      <c r="GN1008" s="187"/>
      <c r="GO1008" s="187"/>
      <c r="GP1008" s="187"/>
      <c r="GQ1008" s="187"/>
      <c r="GR1008" s="187"/>
      <c r="GS1008" s="187"/>
      <c r="GT1008" s="187"/>
      <c r="GU1008" s="187"/>
      <c r="GV1008" s="187"/>
      <c r="GW1008" s="187"/>
      <c r="GX1008" s="187"/>
      <c r="GY1008" s="187"/>
      <c r="GZ1008" s="187"/>
      <c r="HA1008" s="187"/>
      <c r="HB1008" s="187"/>
      <c r="HC1008" s="187"/>
      <c r="HD1008" s="187"/>
      <c r="HE1008" s="187"/>
      <c r="HF1008" s="187"/>
      <c r="HG1008" s="187"/>
      <c r="HH1008" s="187"/>
      <c r="HI1008" s="187"/>
      <c r="HJ1008" s="187"/>
      <c r="HK1008" s="187"/>
      <c r="HL1008" s="187"/>
      <c r="HM1008" s="187"/>
      <c r="HN1008" s="187"/>
      <c r="HO1008" s="187"/>
      <c r="HP1008" s="187"/>
      <c r="HQ1008" s="187"/>
      <c r="HR1008" s="187"/>
      <c r="HS1008" s="187"/>
      <c r="HT1008" s="187"/>
      <c r="HU1008" s="187"/>
      <c r="HV1008" s="187"/>
      <c r="HW1008" s="187"/>
      <c r="HX1008" s="187"/>
      <c r="HY1008" s="187"/>
      <c r="HZ1008" s="187"/>
      <c r="IA1008" s="187"/>
      <c r="IB1008" s="187"/>
    </row>
    <row r="1009" spans="1:236" ht="13.15" customHeight="1">
      <c r="A1009" s="412"/>
      <c r="C1009" s="446"/>
      <c r="D1009" s="193"/>
      <c r="E1009" s="187"/>
      <c r="F1009" s="187"/>
      <c r="G1009" s="187"/>
      <c r="H1009" s="187"/>
      <c r="I1009" s="187"/>
      <c r="J1009" s="187"/>
      <c r="K1009" s="187"/>
      <c r="L1009" s="187"/>
      <c r="M1009" s="447"/>
      <c r="AA1009" s="187"/>
      <c r="AB1009" s="187"/>
      <c r="AC1009" s="187"/>
      <c r="AD1009" s="187"/>
      <c r="AE1009" s="187"/>
      <c r="AF1009" s="187"/>
      <c r="AG1009" s="187"/>
      <c r="AH1009" s="187"/>
      <c r="AI1009" s="187"/>
      <c r="AJ1009" s="187"/>
      <c r="AK1009" s="187"/>
      <c r="AL1009" s="187"/>
      <c r="AM1009" s="187"/>
      <c r="AN1009" s="187"/>
      <c r="AO1009" s="187"/>
      <c r="AP1009" s="187"/>
      <c r="AQ1009" s="187"/>
      <c r="AR1009" s="187"/>
      <c r="AS1009" s="187"/>
      <c r="AT1009" s="187"/>
      <c r="AU1009" s="187"/>
      <c r="AV1009" s="187"/>
      <c r="AW1009" s="187"/>
      <c r="AX1009" s="187"/>
      <c r="AY1009" s="187"/>
      <c r="AZ1009" s="187"/>
      <c r="BA1009" s="187"/>
      <c r="BB1009" s="187"/>
      <c r="BC1009" s="187"/>
      <c r="BD1009" s="187"/>
      <c r="BE1009" s="187"/>
      <c r="BF1009" s="187"/>
      <c r="BG1009" s="187"/>
      <c r="BH1009" s="187"/>
      <c r="BI1009" s="187"/>
      <c r="BJ1009" s="187"/>
      <c r="BK1009" s="187"/>
      <c r="BL1009" s="187"/>
      <c r="BM1009" s="187"/>
      <c r="BN1009" s="187"/>
      <c r="BO1009" s="187"/>
      <c r="BP1009" s="187"/>
      <c r="BQ1009" s="187"/>
      <c r="BR1009" s="187"/>
      <c r="BS1009" s="187"/>
      <c r="BT1009" s="187"/>
      <c r="BU1009" s="187"/>
      <c r="BV1009" s="187"/>
      <c r="BW1009" s="187"/>
      <c r="BX1009" s="187"/>
      <c r="BY1009" s="187"/>
      <c r="BZ1009" s="187"/>
      <c r="CA1009" s="187"/>
      <c r="CB1009" s="187"/>
      <c r="CC1009" s="187"/>
      <c r="CD1009" s="187"/>
      <c r="CE1009" s="187"/>
      <c r="CF1009" s="187"/>
      <c r="CG1009" s="187"/>
      <c r="CH1009" s="187"/>
      <c r="CI1009" s="187"/>
      <c r="CJ1009" s="187"/>
      <c r="CK1009" s="187"/>
      <c r="CL1009" s="187"/>
      <c r="CM1009" s="187"/>
      <c r="CN1009" s="187"/>
      <c r="CO1009" s="187"/>
      <c r="CP1009" s="187"/>
      <c r="CQ1009" s="187"/>
      <c r="CR1009" s="187"/>
      <c r="CS1009" s="187"/>
      <c r="CT1009" s="187"/>
      <c r="CU1009" s="187"/>
      <c r="CV1009" s="187"/>
      <c r="CW1009" s="187"/>
      <c r="CX1009" s="187"/>
      <c r="CY1009" s="187"/>
      <c r="CZ1009" s="187"/>
      <c r="DA1009" s="187"/>
      <c r="DB1009" s="187"/>
      <c r="DC1009" s="187"/>
      <c r="DD1009" s="187"/>
      <c r="DE1009" s="187"/>
      <c r="DF1009" s="187"/>
      <c r="DG1009" s="187"/>
      <c r="DH1009" s="187"/>
      <c r="DI1009" s="187"/>
      <c r="DJ1009" s="187"/>
      <c r="DK1009" s="187"/>
      <c r="DL1009" s="187"/>
      <c r="DM1009" s="187"/>
      <c r="DN1009" s="187"/>
      <c r="DO1009" s="187"/>
      <c r="DP1009" s="187"/>
      <c r="DQ1009" s="187"/>
      <c r="DR1009" s="187"/>
      <c r="DS1009" s="187"/>
      <c r="DT1009" s="187"/>
      <c r="DU1009" s="187"/>
      <c r="DV1009" s="187"/>
      <c r="DW1009" s="187"/>
      <c r="DX1009" s="187"/>
      <c r="DY1009" s="187"/>
      <c r="DZ1009" s="187"/>
      <c r="EA1009" s="187"/>
      <c r="EB1009" s="187"/>
      <c r="EC1009" s="187"/>
      <c r="ED1009" s="187"/>
      <c r="EE1009" s="187"/>
      <c r="EF1009" s="187"/>
      <c r="EG1009" s="187"/>
      <c r="EH1009" s="187"/>
      <c r="EI1009" s="187"/>
      <c r="EJ1009" s="187"/>
      <c r="EK1009" s="187"/>
      <c r="EL1009" s="187"/>
      <c r="EM1009" s="187"/>
      <c r="EN1009" s="187"/>
      <c r="EO1009" s="187"/>
      <c r="EP1009" s="187"/>
      <c r="EQ1009" s="187"/>
      <c r="ER1009" s="187"/>
      <c r="ES1009" s="187"/>
      <c r="ET1009" s="187"/>
      <c r="EU1009" s="187"/>
      <c r="EV1009" s="187"/>
      <c r="EW1009" s="187"/>
      <c r="EX1009" s="187"/>
      <c r="EY1009" s="187"/>
      <c r="EZ1009" s="187"/>
      <c r="FA1009" s="187"/>
      <c r="FB1009" s="187"/>
      <c r="FC1009" s="187"/>
      <c r="FD1009" s="187"/>
      <c r="FE1009" s="187"/>
      <c r="FF1009" s="187"/>
      <c r="FG1009" s="187"/>
      <c r="FH1009" s="187"/>
      <c r="FI1009" s="187"/>
      <c r="FJ1009" s="187"/>
      <c r="FK1009" s="187"/>
      <c r="FL1009" s="187"/>
      <c r="FM1009" s="187"/>
      <c r="FN1009" s="187"/>
      <c r="FO1009" s="187"/>
      <c r="FP1009" s="187"/>
      <c r="FQ1009" s="187"/>
      <c r="FR1009" s="187"/>
      <c r="FS1009" s="187"/>
      <c r="FT1009" s="187"/>
      <c r="FU1009" s="187"/>
      <c r="FV1009" s="187"/>
      <c r="FW1009" s="187"/>
      <c r="FX1009" s="187"/>
      <c r="FY1009" s="187"/>
      <c r="FZ1009" s="187"/>
      <c r="GA1009" s="187"/>
      <c r="GB1009" s="187"/>
      <c r="GC1009" s="187"/>
      <c r="GD1009" s="187"/>
      <c r="GE1009" s="187"/>
      <c r="GF1009" s="187"/>
      <c r="GG1009" s="187"/>
      <c r="GH1009" s="187"/>
      <c r="GI1009" s="187"/>
      <c r="GJ1009" s="187"/>
      <c r="GK1009" s="187"/>
      <c r="GL1009" s="187"/>
      <c r="GM1009" s="187"/>
      <c r="GN1009" s="187"/>
      <c r="GO1009" s="187"/>
      <c r="GP1009" s="187"/>
      <c r="GQ1009" s="187"/>
      <c r="GR1009" s="187"/>
      <c r="GS1009" s="187"/>
      <c r="GT1009" s="187"/>
      <c r="GU1009" s="187"/>
      <c r="GV1009" s="187"/>
      <c r="GW1009" s="187"/>
      <c r="GX1009" s="187"/>
      <c r="GY1009" s="187"/>
      <c r="GZ1009" s="187"/>
      <c r="HA1009" s="187"/>
      <c r="HB1009" s="187"/>
      <c r="HC1009" s="187"/>
      <c r="HD1009" s="187"/>
      <c r="HE1009" s="187"/>
      <c r="HF1009" s="187"/>
      <c r="HG1009" s="187"/>
      <c r="HH1009" s="187"/>
      <c r="HI1009" s="187"/>
      <c r="HJ1009" s="187"/>
      <c r="HK1009" s="187"/>
      <c r="HL1009" s="187"/>
      <c r="HM1009" s="187"/>
      <c r="HN1009" s="187"/>
      <c r="HO1009" s="187"/>
      <c r="HP1009" s="187"/>
      <c r="HQ1009" s="187"/>
      <c r="HR1009" s="187"/>
      <c r="HS1009" s="187"/>
      <c r="HT1009" s="187"/>
      <c r="HU1009" s="187"/>
      <c r="HV1009" s="187"/>
      <c r="HW1009" s="187"/>
      <c r="HX1009" s="187"/>
      <c r="HY1009" s="187"/>
      <c r="HZ1009" s="187"/>
      <c r="IA1009" s="187"/>
      <c r="IB1009" s="187"/>
    </row>
    <row r="1010" spans="1:236" ht="13.15" customHeight="1">
      <c r="A1010" s="412"/>
      <c r="C1010" s="446"/>
      <c r="D1010" s="193"/>
      <c r="E1010" s="187"/>
      <c r="F1010" s="187"/>
      <c r="G1010" s="187"/>
      <c r="H1010" s="187"/>
      <c r="I1010" s="187"/>
      <c r="J1010" s="187"/>
      <c r="K1010" s="187"/>
      <c r="L1010" s="187"/>
      <c r="M1010" s="447"/>
      <c r="AA1010" s="187"/>
      <c r="AB1010" s="187"/>
      <c r="AC1010" s="187"/>
      <c r="AD1010" s="187"/>
      <c r="AE1010" s="187"/>
      <c r="AF1010" s="187"/>
      <c r="AG1010" s="187"/>
      <c r="AH1010" s="187"/>
      <c r="AI1010" s="187"/>
      <c r="AJ1010" s="187"/>
      <c r="AK1010" s="187"/>
      <c r="AL1010" s="187"/>
      <c r="AM1010" s="187"/>
      <c r="AN1010" s="187"/>
      <c r="AO1010" s="187"/>
      <c r="AP1010" s="187"/>
      <c r="AQ1010" s="187"/>
      <c r="AR1010" s="187"/>
      <c r="AS1010" s="187"/>
      <c r="AT1010" s="187"/>
      <c r="AU1010" s="187"/>
      <c r="AV1010" s="187"/>
      <c r="AW1010" s="187"/>
      <c r="AX1010" s="187"/>
      <c r="AY1010" s="187"/>
      <c r="AZ1010" s="187"/>
      <c r="BA1010" s="187"/>
      <c r="BB1010" s="187"/>
      <c r="BC1010" s="187"/>
      <c r="BD1010" s="187"/>
      <c r="BE1010" s="187"/>
      <c r="BF1010" s="187"/>
      <c r="BG1010" s="187"/>
      <c r="BH1010" s="187"/>
      <c r="BI1010" s="187"/>
      <c r="BJ1010" s="187"/>
      <c r="BK1010" s="187"/>
      <c r="BL1010" s="187"/>
      <c r="BM1010" s="187"/>
      <c r="BN1010" s="187"/>
      <c r="BO1010" s="187"/>
      <c r="BP1010" s="187"/>
      <c r="BQ1010" s="187"/>
      <c r="BR1010" s="187"/>
      <c r="BS1010" s="187"/>
      <c r="BT1010" s="187"/>
      <c r="BU1010" s="187"/>
      <c r="BV1010" s="187"/>
      <c r="BW1010" s="187"/>
      <c r="BX1010" s="187"/>
      <c r="BY1010" s="187"/>
      <c r="BZ1010" s="187"/>
      <c r="CA1010" s="187"/>
      <c r="CB1010" s="187"/>
      <c r="CC1010" s="187"/>
      <c r="CD1010" s="187"/>
      <c r="CE1010" s="187"/>
      <c r="CF1010" s="187"/>
      <c r="CG1010" s="187"/>
      <c r="CH1010" s="187"/>
      <c r="CI1010" s="187"/>
      <c r="CJ1010" s="187"/>
      <c r="CK1010" s="187"/>
      <c r="CL1010" s="187"/>
      <c r="CM1010" s="187"/>
      <c r="CN1010" s="187"/>
      <c r="CO1010" s="187"/>
      <c r="CP1010" s="187"/>
      <c r="CQ1010" s="187"/>
      <c r="CR1010" s="187"/>
      <c r="CS1010" s="187"/>
      <c r="CT1010" s="187"/>
      <c r="CU1010" s="187"/>
      <c r="CV1010" s="187"/>
      <c r="CW1010" s="187"/>
      <c r="CX1010" s="187"/>
      <c r="CY1010" s="187"/>
      <c r="CZ1010" s="187"/>
      <c r="DA1010" s="187"/>
      <c r="DB1010" s="187"/>
      <c r="DC1010" s="187"/>
      <c r="DD1010" s="187"/>
      <c r="DE1010" s="187"/>
      <c r="DF1010" s="187"/>
      <c r="DG1010" s="187"/>
      <c r="DH1010" s="187"/>
      <c r="DI1010" s="187"/>
      <c r="DJ1010" s="187"/>
      <c r="DK1010" s="187"/>
      <c r="DL1010" s="187"/>
      <c r="DM1010" s="187"/>
      <c r="DN1010" s="187"/>
      <c r="DO1010" s="187"/>
      <c r="DP1010" s="187"/>
      <c r="DQ1010" s="187"/>
      <c r="DR1010" s="187"/>
      <c r="DS1010" s="187"/>
      <c r="DT1010" s="187"/>
      <c r="DU1010" s="187"/>
      <c r="DV1010" s="187"/>
      <c r="DW1010" s="187"/>
      <c r="DX1010" s="187"/>
      <c r="DY1010" s="187"/>
      <c r="DZ1010" s="187"/>
      <c r="EA1010" s="187"/>
      <c r="EB1010" s="187"/>
      <c r="EC1010" s="187"/>
      <c r="ED1010" s="187"/>
      <c r="EE1010" s="187"/>
      <c r="EF1010" s="187"/>
      <c r="EG1010" s="187"/>
      <c r="EH1010" s="187"/>
      <c r="EI1010" s="187"/>
      <c r="EJ1010" s="187"/>
      <c r="EK1010" s="187"/>
      <c r="EL1010" s="187"/>
      <c r="EM1010" s="187"/>
      <c r="EN1010" s="187"/>
      <c r="EO1010" s="187"/>
      <c r="EP1010" s="187"/>
      <c r="EQ1010" s="187"/>
      <c r="ER1010" s="187"/>
      <c r="ES1010" s="187"/>
      <c r="ET1010" s="187"/>
      <c r="EU1010" s="187"/>
      <c r="EV1010" s="187"/>
      <c r="EW1010" s="187"/>
      <c r="EX1010" s="187"/>
      <c r="EY1010" s="187"/>
      <c r="EZ1010" s="187"/>
      <c r="FA1010" s="187"/>
      <c r="FB1010" s="187"/>
      <c r="FC1010" s="187"/>
      <c r="FD1010" s="187"/>
      <c r="FE1010" s="187"/>
      <c r="FF1010" s="187"/>
      <c r="FG1010" s="187"/>
      <c r="FH1010" s="187"/>
      <c r="FI1010" s="187"/>
      <c r="FJ1010" s="187"/>
      <c r="FK1010" s="187"/>
      <c r="FL1010" s="187"/>
      <c r="FM1010" s="187"/>
      <c r="FN1010" s="187"/>
      <c r="FO1010" s="187"/>
      <c r="FP1010" s="187"/>
      <c r="FQ1010" s="187"/>
      <c r="FR1010" s="187"/>
      <c r="FS1010" s="187"/>
      <c r="FT1010" s="187"/>
      <c r="FU1010" s="187"/>
      <c r="FV1010" s="187"/>
      <c r="FW1010" s="187"/>
      <c r="FX1010" s="187"/>
      <c r="FY1010" s="187"/>
      <c r="FZ1010" s="187"/>
      <c r="GA1010" s="187"/>
      <c r="GB1010" s="187"/>
      <c r="GC1010" s="187"/>
      <c r="GD1010" s="187"/>
      <c r="GE1010" s="187"/>
      <c r="GF1010" s="187"/>
      <c r="GG1010" s="187"/>
      <c r="GH1010" s="187"/>
      <c r="GI1010" s="187"/>
      <c r="GJ1010" s="187"/>
      <c r="GK1010" s="187"/>
      <c r="GL1010" s="187"/>
      <c r="GM1010" s="187"/>
      <c r="GN1010" s="187"/>
      <c r="GO1010" s="187"/>
      <c r="GP1010" s="187"/>
      <c r="GQ1010" s="187"/>
      <c r="GR1010" s="187"/>
      <c r="GS1010" s="187"/>
      <c r="GT1010" s="187"/>
      <c r="GU1010" s="187"/>
      <c r="GV1010" s="187"/>
      <c r="GW1010" s="187"/>
      <c r="GX1010" s="187"/>
      <c r="GY1010" s="187"/>
      <c r="GZ1010" s="187"/>
      <c r="HA1010" s="187"/>
      <c r="HB1010" s="187"/>
      <c r="HC1010" s="187"/>
      <c r="HD1010" s="187"/>
      <c r="HE1010" s="187"/>
      <c r="HF1010" s="187"/>
      <c r="HG1010" s="187"/>
      <c r="HH1010" s="187"/>
      <c r="HI1010" s="187"/>
      <c r="HJ1010" s="187"/>
      <c r="HK1010" s="187"/>
      <c r="HL1010" s="187"/>
      <c r="HM1010" s="187"/>
      <c r="HN1010" s="187"/>
      <c r="HO1010" s="187"/>
      <c r="HP1010" s="187"/>
      <c r="HQ1010" s="187"/>
      <c r="HR1010" s="187"/>
      <c r="HS1010" s="187"/>
      <c r="HT1010" s="187"/>
      <c r="HU1010" s="187"/>
      <c r="HV1010" s="187"/>
      <c r="HW1010" s="187"/>
      <c r="HX1010" s="187"/>
      <c r="HY1010" s="187"/>
      <c r="HZ1010" s="187"/>
      <c r="IA1010" s="187"/>
      <c r="IB1010" s="187"/>
    </row>
    <row r="1011" spans="1:236" ht="13.15" customHeight="1">
      <c r="A1011" s="412"/>
      <c r="C1011" s="446"/>
      <c r="D1011" s="193"/>
      <c r="E1011" s="187"/>
      <c r="F1011" s="187"/>
      <c r="G1011" s="187"/>
      <c r="H1011" s="187"/>
      <c r="I1011" s="187"/>
      <c r="J1011" s="187"/>
      <c r="K1011" s="187"/>
      <c r="L1011" s="187"/>
      <c r="M1011" s="447"/>
      <c r="AA1011" s="187"/>
      <c r="AB1011" s="187"/>
      <c r="AC1011" s="187"/>
      <c r="AD1011" s="187"/>
      <c r="AE1011" s="187"/>
      <c r="AF1011" s="187"/>
      <c r="AG1011" s="187"/>
      <c r="AH1011" s="187"/>
      <c r="AI1011" s="187"/>
      <c r="AJ1011" s="187"/>
      <c r="AK1011" s="187"/>
      <c r="AL1011" s="187"/>
      <c r="AM1011" s="187"/>
      <c r="AN1011" s="187"/>
      <c r="AO1011" s="187"/>
      <c r="AP1011" s="187"/>
      <c r="AQ1011" s="187"/>
      <c r="AR1011" s="187"/>
      <c r="AS1011" s="187"/>
      <c r="AT1011" s="187"/>
      <c r="AU1011" s="187"/>
      <c r="AV1011" s="187"/>
      <c r="AW1011" s="187"/>
      <c r="AX1011" s="187"/>
      <c r="AY1011" s="187"/>
      <c r="AZ1011" s="187"/>
      <c r="BA1011" s="187"/>
      <c r="BB1011" s="187"/>
      <c r="BC1011" s="187"/>
      <c r="BD1011" s="187"/>
      <c r="BE1011" s="187"/>
      <c r="BF1011" s="187"/>
      <c r="BG1011" s="187"/>
      <c r="BH1011" s="187"/>
      <c r="BI1011" s="187"/>
      <c r="BJ1011" s="187"/>
      <c r="BK1011" s="187"/>
      <c r="BL1011" s="187"/>
      <c r="BM1011" s="187"/>
      <c r="BN1011" s="187"/>
      <c r="BO1011" s="187"/>
      <c r="BP1011" s="187"/>
      <c r="BQ1011" s="187"/>
      <c r="BR1011" s="187"/>
      <c r="BS1011" s="187"/>
      <c r="BT1011" s="187"/>
      <c r="BU1011" s="187"/>
      <c r="BV1011" s="187"/>
      <c r="BW1011" s="187"/>
      <c r="BX1011" s="187"/>
      <c r="BY1011" s="187"/>
      <c r="BZ1011" s="187"/>
      <c r="CA1011" s="187"/>
      <c r="CB1011" s="187"/>
      <c r="CC1011" s="187"/>
      <c r="CD1011" s="187"/>
      <c r="CE1011" s="187"/>
      <c r="CF1011" s="187"/>
      <c r="CG1011" s="187"/>
      <c r="CH1011" s="187"/>
      <c r="CI1011" s="187"/>
      <c r="CJ1011" s="187"/>
      <c r="CK1011" s="187"/>
      <c r="CL1011" s="187"/>
      <c r="CM1011" s="187"/>
      <c r="CN1011" s="187"/>
      <c r="CO1011" s="187"/>
      <c r="CP1011" s="187"/>
      <c r="CQ1011" s="187"/>
      <c r="CR1011" s="187"/>
      <c r="CS1011" s="187"/>
      <c r="CT1011" s="187"/>
      <c r="CU1011" s="187"/>
      <c r="CV1011" s="187"/>
      <c r="CW1011" s="187"/>
      <c r="CX1011" s="187"/>
      <c r="CY1011" s="187"/>
      <c r="CZ1011" s="187"/>
      <c r="DA1011" s="187"/>
      <c r="DB1011" s="187"/>
      <c r="DC1011" s="187"/>
      <c r="DD1011" s="187"/>
      <c r="DE1011" s="187"/>
      <c r="DF1011" s="187"/>
      <c r="DG1011" s="187"/>
      <c r="DH1011" s="187"/>
      <c r="DI1011" s="187"/>
      <c r="DJ1011" s="187"/>
      <c r="DK1011" s="187"/>
      <c r="DL1011" s="187"/>
      <c r="DM1011" s="187"/>
      <c r="DN1011" s="187"/>
      <c r="DO1011" s="187"/>
      <c r="DP1011" s="187"/>
      <c r="DQ1011" s="187"/>
      <c r="DR1011" s="187"/>
      <c r="DS1011" s="187"/>
      <c r="DT1011" s="187"/>
      <c r="DU1011" s="187"/>
      <c r="DV1011" s="187"/>
      <c r="DW1011" s="187"/>
      <c r="DX1011" s="187"/>
      <c r="DY1011" s="187"/>
      <c r="DZ1011" s="187"/>
      <c r="EA1011" s="187"/>
      <c r="EB1011" s="187"/>
      <c r="EC1011" s="187"/>
      <c r="ED1011" s="187"/>
      <c r="EE1011" s="187"/>
      <c r="EF1011" s="187"/>
      <c r="EG1011" s="187"/>
      <c r="EH1011" s="187"/>
      <c r="EI1011" s="187"/>
      <c r="EJ1011" s="187"/>
      <c r="EK1011" s="187"/>
      <c r="EL1011" s="187"/>
      <c r="EM1011" s="187"/>
      <c r="EN1011" s="187"/>
      <c r="EO1011" s="187"/>
      <c r="EP1011" s="187"/>
      <c r="EQ1011" s="187"/>
      <c r="ER1011" s="187"/>
      <c r="ES1011" s="187"/>
      <c r="ET1011" s="187"/>
      <c r="EU1011" s="187"/>
      <c r="EV1011" s="187"/>
      <c r="EW1011" s="187"/>
      <c r="EX1011" s="187"/>
      <c r="EY1011" s="187"/>
      <c r="EZ1011" s="187"/>
      <c r="FA1011" s="187"/>
      <c r="FB1011" s="187"/>
      <c r="FC1011" s="187"/>
      <c r="FD1011" s="187"/>
      <c r="FE1011" s="187"/>
      <c r="FF1011" s="187"/>
      <c r="FG1011" s="187"/>
      <c r="FH1011" s="187"/>
      <c r="FI1011" s="187"/>
      <c r="FJ1011" s="187"/>
      <c r="FK1011" s="187"/>
      <c r="FL1011" s="187"/>
      <c r="FM1011" s="187"/>
      <c r="FN1011" s="187"/>
      <c r="FO1011" s="187"/>
      <c r="FP1011" s="187"/>
      <c r="FQ1011" s="187"/>
      <c r="FR1011" s="187"/>
      <c r="FS1011" s="187"/>
      <c r="FT1011" s="187"/>
      <c r="FU1011" s="187"/>
      <c r="FV1011" s="187"/>
      <c r="FW1011" s="187"/>
      <c r="FX1011" s="187"/>
      <c r="FY1011" s="187"/>
      <c r="FZ1011" s="187"/>
      <c r="GA1011" s="187"/>
      <c r="GB1011" s="187"/>
      <c r="GC1011" s="187"/>
      <c r="GD1011" s="187"/>
      <c r="GE1011" s="187"/>
      <c r="GF1011" s="187"/>
      <c r="GG1011" s="187"/>
      <c r="GH1011" s="187"/>
      <c r="GI1011" s="187"/>
      <c r="GJ1011" s="187"/>
      <c r="GK1011" s="187"/>
      <c r="GL1011" s="187"/>
      <c r="GM1011" s="187"/>
      <c r="GN1011" s="187"/>
      <c r="GO1011" s="187"/>
      <c r="GP1011" s="187"/>
      <c r="GQ1011" s="187"/>
      <c r="GR1011" s="187"/>
      <c r="GS1011" s="187"/>
      <c r="GT1011" s="187"/>
      <c r="GU1011" s="187"/>
      <c r="GV1011" s="187"/>
      <c r="GW1011" s="187"/>
      <c r="GX1011" s="187"/>
      <c r="GY1011" s="187"/>
      <c r="GZ1011" s="187"/>
      <c r="HA1011" s="187"/>
      <c r="HB1011" s="187"/>
      <c r="HC1011" s="187"/>
      <c r="HD1011" s="187"/>
      <c r="HE1011" s="187"/>
      <c r="HF1011" s="187"/>
      <c r="HG1011" s="187"/>
      <c r="HH1011" s="187"/>
      <c r="HI1011" s="187"/>
      <c r="HJ1011" s="187"/>
      <c r="HK1011" s="187"/>
      <c r="HL1011" s="187"/>
      <c r="HM1011" s="187"/>
      <c r="HN1011" s="187"/>
      <c r="HO1011" s="187"/>
      <c r="HP1011" s="187"/>
      <c r="HQ1011" s="187"/>
      <c r="HR1011" s="187"/>
      <c r="HS1011" s="187"/>
      <c r="HT1011" s="187"/>
      <c r="HU1011" s="187"/>
      <c r="HV1011" s="187"/>
      <c r="HW1011" s="187"/>
      <c r="HX1011" s="187"/>
      <c r="HY1011" s="187"/>
      <c r="HZ1011" s="187"/>
      <c r="IA1011" s="187"/>
      <c r="IB1011" s="187"/>
    </row>
    <row r="1012" spans="1:236" ht="13.15" customHeight="1">
      <c r="A1012" s="412"/>
      <c r="C1012" s="446"/>
      <c r="D1012" s="193"/>
      <c r="E1012" s="187"/>
      <c r="F1012" s="187"/>
      <c r="G1012" s="187"/>
      <c r="H1012" s="187"/>
      <c r="I1012" s="187"/>
      <c r="J1012" s="187"/>
      <c r="K1012" s="187"/>
      <c r="L1012" s="187"/>
      <c r="M1012" s="447"/>
      <c r="AA1012" s="187"/>
      <c r="AB1012" s="187"/>
      <c r="AC1012" s="187"/>
      <c r="AD1012" s="187"/>
      <c r="AE1012" s="187"/>
      <c r="AF1012" s="187"/>
      <c r="AG1012" s="187"/>
      <c r="AH1012" s="187"/>
      <c r="AI1012" s="187"/>
      <c r="AJ1012" s="187"/>
      <c r="AK1012" s="187"/>
      <c r="AL1012" s="187"/>
      <c r="AM1012" s="187"/>
      <c r="AN1012" s="187"/>
      <c r="AO1012" s="187"/>
      <c r="AP1012" s="187"/>
      <c r="AQ1012" s="187"/>
      <c r="AR1012" s="187"/>
      <c r="AS1012" s="187"/>
      <c r="AT1012" s="187"/>
      <c r="AU1012" s="187"/>
      <c r="AV1012" s="187"/>
      <c r="AW1012" s="187"/>
      <c r="AX1012" s="187"/>
      <c r="AY1012" s="187"/>
      <c r="AZ1012" s="187"/>
      <c r="BA1012" s="187"/>
      <c r="BB1012" s="187"/>
      <c r="BC1012" s="187"/>
      <c r="BD1012" s="187"/>
      <c r="BE1012" s="187"/>
      <c r="BF1012" s="187"/>
      <c r="BG1012" s="187"/>
      <c r="BH1012" s="187"/>
      <c r="BI1012" s="187"/>
      <c r="BJ1012" s="187"/>
      <c r="BK1012" s="187"/>
      <c r="BL1012" s="187"/>
      <c r="BM1012" s="187"/>
      <c r="BN1012" s="187"/>
      <c r="BO1012" s="187"/>
      <c r="BP1012" s="187"/>
      <c r="BQ1012" s="187"/>
      <c r="BR1012" s="187"/>
      <c r="BS1012" s="187"/>
      <c r="BT1012" s="187"/>
      <c r="BU1012" s="187"/>
      <c r="BV1012" s="187"/>
      <c r="BW1012" s="187"/>
      <c r="BX1012" s="187"/>
      <c r="BY1012" s="187"/>
      <c r="BZ1012" s="187"/>
      <c r="CA1012" s="187"/>
      <c r="CB1012" s="187"/>
      <c r="CC1012" s="187"/>
      <c r="CD1012" s="187"/>
      <c r="CE1012" s="187"/>
      <c r="CF1012" s="187"/>
      <c r="CG1012" s="187"/>
      <c r="CH1012" s="187"/>
      <c r="CI1012" s="187"/>
      <c r="CJ1012" s="187"/>
      <c r="CK1012" s="187"/>
      <c r="CL1012" s="187"/>
      <c r="CM1012" s="187"/>
      <c r="CN1012" s="187"/>
      <c r="CO1012" s="187"/>
      <c r="CP1012" s="187"/>
      <c r="CQ1012" s="187"/>
      <c r="CR1012" s="187"/>
      <c r="CS1012" s="187"/>
      <c r="CT1012" s="187"/>
      <c r="CU1012" s="187"/>
      <c r="CV1012" s="187"/>
      <c r="CW1012" s="187"/>
      <c r="CX1012" s="187"/>
      <c r="CY1012" s="187"/>
      <c r="CZ1012" s="187"/>
      <c r="DA1012" s="187"/>
      <c r="DB1012" s="187"/>
      <c r="DC1012" s="187"/>
      <c r="DD1012" s="187"/>
      <c r="DE1012" s="187"/>
      <c r="DF1012" s="187"/>
      <c r="DG1012" s="187"/>
      <c r="DH1012" s="187"/>
      <c r="DI1012" s="187"/>
      <c r="DJ1012" s="187"/>
      <c r="DK1012" s="187"/>
      <c r="DL1012" s="187"/>
      <c r="DM1012" s="187"/>
      <c r="DN1012" s="187"/>
      <c r="DO1012" s="187"/>
      <c r="DP1012" s="187"/>
      <c r="DQ1012" s="187"/>
      <c r="DR1012" s="187"/>
      <c r="DS1012" s="187"/>
      <c r="DT1012" s="187"/>
      <c r="DU1012" s="187"/>
      <c r="DV1012" s="187"/>
      <c r="DW1012" s="187"/>
      <c r="DX1012" s="187"/>
      <c r="DY1012" s="187"/>
      <c r="DZ1012" s="187"/>
      <c r="EA1012" s="187"/>
      <c r="EB1012" s="187"/>
      <c r="EC1012" s="187"/>
      <c r="ED1012" s="187"/>
      <c r="EE1012" s="187"/>
      <c r="EF1012" s="187"/>
      <c r="EG1012" s="187"/>
      <c r="EH1012" s="187"/>
      <c r="EI1012" s="187"/>
      <c r="EJ1012" s="187"/>
      <c r="EK1012" s="187"/>
      <c r="EL1012" s="187"/>
      <c r="EM1012" s="187"/>
      <c r="EN1012" s="187"/>
      <c r="EO1012" s="187"/>
      <c r="EP1012" s="187"/>
      <c r="EQ1012" s="187"/>
      <c r="ER1012" s="187"/>
      <c r="ES1012" s="187"/>
      <c r="ET1012" s="187"/>
      <c r="EU1012" s="187"/>
      <c r="EV1012" s="187"/>
      <c r="EW1012" s="187"/>
      <c r="EX1012" s="187"/>
      <c r="EY1012" s="187"/>
      <c r="EZ1012" s="187"/>
      <c r="FA1012" s="187"/>
      <c r="FB1012" s="187"/>
      <c r="FC1012" s="187"/>
      <c r="FD1012" s="187"/>
      <c r="FE1012" s="187"/>
      <c r="FF1012" s="187"/>
      <c r="FG1012" s="187"/>
      <c r="FH1012" s="187"/>
      <c r="FI1012" s="187"/>
      <c r="FJ1012" s="187"/>
      <c r="FK1012" s="187"/>
      <c r="FL1012" s="187"/>
      <c r="FM1012" s="187"/>
      <c r="FN1012" s="187"/>
      <c r="FO1012" s="187"/>
      <c r="FP1012" s="187"/>
      <c r="FQ1012" s="187"/>
      <c r="FR1012" s="187"/>
      <c r="FS1012" s="187"/>
      <c r="FT1012" s="187"/>
      <c r="FU1012" s="187"/>
      <c r="FV1012" s="187"/>
      <c r="FW1012" s="187"/>
      <c r="FX1012" s="187"/>
      <c r="FY1012" s="187"/>
      <c r="FZ1012" s="187"/>
      <c r="GA1012" s="187"/>
      <c r="GB1012" s="187"/>
      <c r="GC1012" s="187"/>
      <c r="GD1012" s="187"/>
      <c r="GE1012" s="187"/>
      <c r="GF1012" s="187"/>
      <c r="GG1012" s="187"/>
      <c r="GH1012" s="187"/>
      <c r="GI1012" s="187"/>
      <c r="GJ1012" s="187"/>
      <c r="GK1012" s="187"/>
      <c r="GL1012" s="187"/>
      <c r="GM1012" s="187"/>
      <c r="GN1012" s="187"/>
      <c r="GO1012" s="187"/>
      <c r="GP1012" s="187"/>
      <c r="GQ1012" s="187"/>
      <c r="GR1012" s="187"/>
      <c r="GS1012" s="187"/>
      <c r="GT1012" s="187"/>
      <c r="GU1012" s="187"/>
      <c r="GV1012" s="187"/>
      <c r="GW1012" s="187"/>
      <c r="GX1012" s="187"/>
      <c r="GY1012" s="187"/>
      <c r="GZ1012" s="187"/>
      <c r="HA1012" s="187"/>
      <c r="HB1012" s="187"/>
      <c r="HC1012" s="187"/>
      <c r="HD1012" s="187"/>
      <c r="HE1012" s="187"/>
      <c r="HF1012" s="187"/>
      <c r="HG1012" s="187"/>
      <c r="HH1012" s="187"/>
      <c r="HI1012" s="187"/>
      <c r="HJ1012" s="187"/>
      <c r="HK1012" s="187"/>
      <c r="HL1012" s="187"/>
      <c r="HM1012" s="187"/>
      <c r="HN1012" s="187"/>
      <c r="HO1012" s="187"/>
      <c r="HP1012" s="187"/>
      <c r="HQ1012" s="187"/>
      <c r="HR1012" s="187"/>
      <c r="HS1012" s="187"/>
      <c r="HT1012" s="187"/>
      <c r="HU1012" s="187"/>
      <c r="HV1012" s="187"/>
      <c r="HW1012" s="187"/>
      <c r="HX1012" s="187"/>
      <c r="HY1012" s="187"/>
      <c r="HZ1012" s="187"/>
      <c r="IA1012" s="187"/>
      <c r="IB1012" s="187"/>
    </row>
    <row r="1013" spans="1:236" ht="13.15" customHeight="1">
      <c r="A1013" s="412"/>
      <c r="C1013" s="446"/>
      <c r="D1013" s="193"/>
      <c r="E1013" s="187"/>
      <c r="F1013" s="187"/>
      <c r="G1013" s="187"/>
      <c r="H1013" s="187"/>
      <c r="I1013" s="187"/>
      <c r="J1013" s="187"/>
      <c r="K1013" s="187"/>
      <c r="L1013" s="187"/>
      <c r="M1013" s="447"/>
      <c r="AA1013" s="187"/>
      <c r="AB1013" s="187"/>
      <c r="AC1013" s="187"/>
      <c r="AD1013" s="187"/>
      <c r="AE1013" s="187"/>
      <c r="AF1013" s="187"/>
      <c r="AG1013" s="187"/>
      <c r="AH1013" s="187"/>
      <c r="AI1013" s="187"/>
      <c r="AJ1013" s="187"/>
      <c r="AK1013" s="187"/>
      <c r="AL1013" s="187"/>
      <c r="AM1013" s="187"/>
      <c r="AN1013" s="187"/>
      <c r="AO1013" s="187"/>
      <c r="AP1013" s="187"/>
      <c r="AQ1013" s="187"/>
      <c r="AR1013" s="187"/>
      <c r="AS1013" s="187"/>
      <c r="AT1013" s="187"/>
      <c r="AU1013" s="187"/>
      <c r="AV1013" s="187"/>
      <c r="AW1013" s="187"/>
      <c r="AX1013" s="187"/>
      <c r="AY1013" s="187"/>
      <c r="AZ1013" s="187"/>
      <c r="BA1013" s="187"/>
      <c r="BB1013" s="187"/>
      <c r="BC1013" s="187"/>
      <c r="BD1013" s="187"/>
      <c r="BE1013" s="187"/>
      <c r="BF1013" s="187"/>
      <c r="BG1013" s="187"/>
      <c r="BH1013" s="187"/>
      <c r="BI1013" s="187"/>
      <c r="BJ1013" s="187"/>
      <c r="BK1013" s="187"/>
      <c r="BL1013" s="187"/>
      <c r="BM1013" s="187"/>
      <c r="BN1013" s="187"/>
      <c r="BO1013" s="187"/>
      <c r="BP1013" s="187"/>
      <c r="BQ1013" s="187"/>
      <c r="BR1013" s="187"/>
      <c r="BS1013" s="187"/>
      <c r="BT1013" s="187"/>
      <c r="BU1013" s="187"/>
      <c r="BV1013" s="187"/>
      <c r="BW1013" s="187"/>
      <c r="BX1013" s="187"/>
      <c r="BY1013" s="187"/>
      <c r="BZ1013" s="187"/>
      <c r="CA1013" s="187"/>
      <c r="CB1013" s="187"/>
      <c r="CC1013" s="187"/>
      <c r="CD1013" s="187"/>
      <c r="CE1013" s="187"/>
      <c r="CF1013" s="187"/>
      <c r="CG1013" s="187"/>
      <c r="CH1013" s="187"/>
      <c r="CI1013" s="187"/>
      <c r="CJ1013" s="187"/>
      <c r="CK1013" s="187"/>
      <c r="CL1013" s="187"/>
      <c r="CM1013" s="187"/>
      <c r="CN1013" s="187"/>
      <c r="CO1013" s="187"/>
      <c r="CP1013" s="187"/>
      <c r="CQ1013" s="187"/>
      <c r="CR1013" s="187"/>
      <c r="CS1013" s="187"/>
      <c r="CT1013" s="187"/>
      <c r="CU1013" s="187"/>
      <c r="CV1013" s="187"/>
      <c r="CW1013" s="187"/>
      <c r="CX1013" s="187"/>
      <c r="CY1013" s="187"/>
      <c r="CZ1013" s="187"/>
      <c r="DA1013" s="187"/>
      <c r="DB1013" s="187"/>
      <c r="DC1013" s="187"/>
      <c r="DD1013" s="187"/>
      <c r="DE1013" s="187"/>
      <c r="DF1013" s="187"/>
      <c r="DG1013" s="187"/>
      <c r="DH1013" s="187"/>
      <c r="DI1013" s="187"/>
      <c r="DJ1013" s="187"/>
      <c r="DK1013" s="187"/>
      <c r="DL1013" s="187"/>
      <c r="DM1013" s="187"/>
      <c r="DN1013" s="187"/>
      <c r="DO1013" s="187"/>
      <c r="DP1013" s="187"/>
      <c r="DQ1013" s="187"/>
      <c r="DR1013" s="187"/>
      <c r="DS1013" s="187"/>
      <c r="DT1013" s="187"/>
      <c r="DU1013" s="187"/>
      <c r="DV1013" s="187"/>
      <c r="DW1013" s="187"/>
      <c r="DX1013" s="187"/>
      <c r="DY1013" s="187"/>
      <c r="DZ1013" s="187"/>
      <c r="EA1013" s="187"/>
      <c r="EB1013" s="187"/>
      <c r="EC1013" s="187"/>
      <c r="ED1013" s="187"/>
      <c r="EE1013" s="187"/>
      <c r="EF1013" s="187"/>
      <c r="EG1013" s="187"/>
      <c r="EH1013" s="187"/>
      <c r="EI1013" s="187"/>
      <c r="EJ1013" s="187"/>
      <c r="EK1013" s="187"/>
      <c r="EL1013" s="187"/>
      <c r="EM1013" s="187"/>
      <c r="EN1013" s="187"/>
      <c r="EO1013" s="187"/>
      <c r="EP1013" s="187"/>
      <c r="EQ1013" s="187"/>
      <c r="ER1013" s="187"/>
      <c r="ES1013" s="187"/>
      <c r="ET1013" s="187"/>
      <c r="EU1013" s="187"/>
      <c r="EV1013" s="187"/>
      <c r="EW1013" s="187"/>
      <c r="EX1013" s="187"/>
      <c r="EY1013" s="187"/>
      <c r="EZ1013" s="187"/>
      <c r="FA1013" s="187"/>
      <c r="FB1013" s="187"/>
      <c r="FC1013" s="187"/>
      <c r="FD1013" s="187"/>
      <c r="FE1013" s="187"/>
      <c r="FF1013" s="187"/>
      <c r="FG1013" s="187"/>
      <c r="FH1013" s="187"/>
      <c r="FI1013" s="187"/>
      <c r="FJ1013" s="187"/>
      <c r="FK1013" s="187"/>
      <c r="FL1013" s="187"/>
      <c r="FM1013" s="187"/>
      <c r="FN1013" s="187"/>
      <c r="FO1013" s="187"/>
      <c r="FP1013" s="187"/>
      <c r="FQ1013" s="187"/>
      <c r="FR1013" s="187"/>
      <c r="FS1013" s="187"/>
      <c r="FT1013" s="187"/>
      <c r="FU1013" s="187"/>
      <c r="FV1013" s="187"/>
      <c r="FW1013" s="187"/>
      <c r="FX1013" s="187"/>
      <c r="FY1013" s="187"/>
      <c r="FZ1013" s="187"/>
      <c r="GA1013" s="187"/>
      <c r="GB1013" s="187"/>
      <c r="GC1013" s="187"/>
      <c r="GD1013" s="187"/>
      <c r="GE1013" s="187"/>
      <c r="GF1013" s="187"/>
      <c r="GG1013" s="187"/>
      <c r="GH1013" s="187"/>
      <c r="GI1013" s="187"/>
      <c r="GJ1013" s="187"/>
      <c r="GK1013" s="187"/>
      <c r="GL1013" s="187"/>
      <c r="GM1013" s="187"/>
      <c r="GN1013" s="187"/>
      <c r="GO1013" s="187"/>
      <c r="GP1013" s="187"/>
      <c r="GQ1013" s="187"/>
      <c r="GR1013" s="187"/>
      <c r="GS1013" s="187"/>
      <c r="GT1013" s="187"/>
      <c r="GU1013" s="187"/>
      <c r="GV1013" s="187"/>
      <c r="GW1013" s="187"/>
      <c r="GX1013" s="187"/>
      <c r="GY1013" s="187"/>
      <c r="GZ1013" s="187"/>
      <c r="HA1013" s="187"/>
      <c r="HB1013" s="187"/>
      <c r="HC1013" s="187"/>
      <c r="HD1013" s="187"/>
      <c r="HE1013" s="187"/>
      <c r="HF1013" s="187"/>
      <c r="HG1013" s="187"/>
      <c r="HH1013" s="187"/>
      <c r="HI1013" s="187"/>
      <c r="HJ1013" s="187"/>
      <c r="HK1013" s="187"/>
      <c r="HL1013" s="187"/>
      <c r="HM1013" s="187"/>
      <c r="HN1013" s="187"/>
      <c r="HO1013" s="187"/>
      <c r="HP1013" s="187"/>
      <c r="HQ1013" s="187"/>
      <c r="HR1013" s="187"/>
      <c r="HS1013" s="187"/>
      <c r="HT1013" s="187"/>
      <c r="HU1013" s="187"/>
      <c r="HV1013" s="187"/>
      <c r="HW1013" s="187"/>
      <c r="HX1013" s="187"/>
      <c r="HY1013" s="187"/>
      <c r="HZ1013" s="187"/>
      <c r="IA1013" s="187"/>
      <c r="IB1013" s="187"/>
    </row>
    <row r="1014" spans="1:236" ht="13.15" customHeight="1">
      <c r="A1014" s="412"/>
      <c r="C1014" s="446"/>
      <c r="D1014" s="193"/>
      <c r="E1014" s="187"/>
      <c r="F1014" s="187"/>
      <c r="G1014" s="187"/>
      <c r="H1014" s="187"/>
      <c r="I1014" s="187"/>
      <c r="J1014" s="187"/>
      <c r="K1014" s="187"/>
      <c r="L1014" s="187"/>
      <c r="M1014" s="447"/>
      <c r="AA1014" s="187"/>
      <c r="AB1014" s="187"/>
      <c r="AC1014" s="187"/>
      <c r="AD1014" s="187"/>
      <c r="AE1014" s="187"/>
      <c r="AF1014" s="187"/>
      <c r="AG1014" s="187"/>
      <c r="AH1014" s="187"/>
      <c r="AI1014" s="187"/>
      <c r="AJ1014" s="187"/>
      <c r="AK1014" s="187"/>
      <c r="AL1014" s="187"/>
      <c r="AM1014" s="187"/>
      <c r="AN1014" s="187"/>
      <c r="AO1014" s="187"/>
      <c r="AP1014" s="187"/>
      <c r="AQ1014" s="187"/>
      <c r="AR1014" s="187"/>
      <c r="AS1014" s="187"/>
      <c r="AT1014" s="187"/>
      <c r="AU1014" s="187"/>
      <c r="AV1014" s="187"/>
      <c r="AW1014" s="187"/>
      <c r="AX1014" s="187"/>
      <c r="AY1014" s="187"/>
      <c r="AZ1014" s="187"/>
      <c r="BA1014" s="187"/>
      <c r="BB1014" s="187"/>
      <c r="BC1014" s="187"/>
      <c r="BD1014" s="187"/>
      <c r="BE1014" s="187"/>
      <c r="BF1014" s="187"/>
      <c r="BG1014" s="187"/>
      <c r="BH1014" s="187"/>
      <c r="BI1014" s="187"/>
      <c r="BJ1014" s="187"/>
      <c r="BK1014" s="187"/>
      <c r="BL1014" s="187"/>
      <c r="BM1014" s="187"/>
      <c r="BN1014" s="187"/>
      <c r="BO1014" s="187"/>
      <c r="BP1014" s="187"/>
      <c r="BQ1014" s="187"/>
      <c r="BR1014" s="187"/>
      <c r="BS1014" s="187"/>
      <c r="BT1014" s="187"/>
      <c r="BU1014" s="187"/>
      <c r="BV1014" s="187"/>
      <c r="BW1014" s="187"/>
      <c r="BX1014" s="187"/>
      <c r="BY1014" s="187"/>
      <c r="BZ1014" s="187"/>
      <c r="CA1014" s="187"/>
      <c r="CB1014" s="187"/>
      <c r="CC1014" s="187"/>
      <c r="CD1014" s="187"/>
      <c r="CE1014" s="187"/>
      <c r="CF1014" s="187"/>
      <c r="CG1014" s="187"/>
      <c r="CH1014" s="187"/>
      <c r="CI1014" s="187"/>
      <c r="CJ1014" s="187"/>
      <c r="CK1014" s="187"/>
      <c r="CL1014" s="187"/>
      <c r="CM1014" s="187"/>
      <c r="CN1014" s="187"/>
      <c r="CO1014" s="187"/>
      <c r="CP1014" s="187"/>
      <c r="CQ1014" s="187"/>
      <c r="CR1014" s="187"/>
      <c r="CS1014" s="187"/>
      <c r="CT1014" s="187"/>
      <c r="CU1014" s="187"/>
      <c r="CV1014" s="187"/>
      <c r="CW1014" s="187"/>
      <c r="CX1014" s="187"/>
      <c r="CY1014" s="187"/>
      <c r="CZ1014" s="187"/>
      <c r="DA1014" s="187"/>
      <c r="DB1014" s="187"/>
      <c r="DC1014" s="187"/>
      <c r="DD1014" s="187"/>
      <c r="DE1014" s="187"/>
      <c r="DF1014" s="187"/>
      <c r="DG1014" s="187"/>
      <c r="DH1014" s="187"/>
      <c r="DI1014" s="187"/>
      <c r="DJ1014" s="187"/>
      <c r="DK1014" s="187"/>
      <c r="DL1014" s="187"/>
      <c r="DM1014" s="187"/>
      <c r="DN1014" s="187"/>
      <c r="DO1014" s="187"/>
      <c r="DP1014" s="187"/>
      <c r="DQ1014" s="187"/>
      <c r="DR1014" s="187"/>
      <c r="DS1014" s="187"/>
      <c r="DT1014" s="187"/>
      <c r="DU1014" s="187"/>
      <c r="DV1014" s="187"/>
      <c r="DW1014" s="187"/>
      <c r="DX1014" s="187"/>
      <c r="DY1014" s="187"/>
      <c r="DZ1014" s="187"/>
      <c r="EA1014" s="187"/>
      <c r="EB1014" s="187"/>
      <c r="EC1014" s="187"/>
      <c r="ED1014" s="187"/>
      <c r="EE1014" s="187"/>
      <c r="EF1014" s="187"/>
      <c r="EG1014" s="187"/>
      <c r="EH1014" s="187"/>
      <c r="EI1014" s="187"/>
      <c r="EJ1014" s="187"/>
      <c r="EK1014" s="187"/>
      <c r="EL1014" s="187"/>
      <c r="EM1014" s="187"/>
      <c r="EN1014" s="187"/>
      <c r="EO1014" s="187"/>
      <c r="EP1014" s="187"/>
      <c r="EQ1014" s="187"/>
      <c r="ER1014" s="187"/>
      <c r="ES1014" s="187"/>
      <c r="ET1014" s="187"/>
      <c r="EU1014" s="187"/>
      <c r="EV1014" s="187"/>
      <c r="EW1014" s="187"/>
      <c r="EX1014" s="187"/>
      <c r="EY1014" s="187"/>
      <c r="EZ1014" s="187"/>
      <c r="FA1014" s="187"/>
      <c r="FB1014" s="187"/>
      <c r="FC1014" s="187"/>
      <c r="FD1014" s="187"/>
      <c r="FE1014" s="187"/>
      <c r="FF1014" s="187"/>
      <c r="FG1014" s="187"/>
      <c r="FH1014" s="187"/>
      <c r="FI1014" s="187"/>
      <c r="FJ1014" s="187"/>
      <c r="FK1014" s="187"/>
      <c r="FL1014" s="187"/>
      <c r="FM1014" s="187"/>
      <c r="FN1014" s="187"/>
      <c r="FO1014" s="187"/>
      <c r="FP1014" s="187"/>
      <c r="FQ1014" s="187"/>
      <c r="FR1014" s="187"/>
      <c r="FS1014" s="187"/>
      <c r="FT1014" s="187"/>
      <c r="FU1014" s="187"/>
      <c r="FV1014" s="187"/>
      <c r="FW1014" s="187"/>
      <c r="FX1014" s="187"/>
      <c r="FY1014" s="187"/>
      <c r="FZ1014" s="187"/>
      <c r="GA1014" s="187"/>
      <c r="GB1014" s="187"/>
      <c r="GC1014" s="187"/>
      <c r="GD1014" s="187"/>
      <c r="GE1014" s="187"/>
      <c r="GF1014" s="187"/>
      <c r="GG1014" s="187"/>
      <c r="GH1014" s="187"/>
      <c r="GI1014" s="187"/>
      <c r="GJ1014" s="187"/>
      <c r="GK1014" s="187"/>
      <c r="GL1014" s="187"/>
      <c r="GM1014" s="187"/>
      <c r="GN1014" s="187"/>
      <c r="GO1014" s="187"/>
      <c r="GP1014" s="187"/>
      <c r="GQ1014" s="187"/>
      <c r="GR1014" s="187"/>
      <c r="GS1014" s="187"/>
      <c r="GT1014" s="187"/>
      <c r="GU1014" s="187"/>
      <c r="GV1014" s="187"/>
      <c r="GW1014" s="187"/>
      <c r="GX1014" s="187"/>
      <c r="GY1014" s="187"/>
      <c r="GZ1014" s="187"/>
      <c r="HA1014" s="187"/>
      <c r="HB1014" s="187"/>
      <c r="HC1014" s="187"/>
      <c r="HD1014" s="187"/>
      <c r="HE1014" s="187"/>
      <c r="HF1014" s="187"/>
      <c r="HG1014" s="187"/>
      <c r="HH1014" s="187"/>
      <c r="HI1014" s="187"/>
      <c r="HJ1014" s="187"/>
      <c r="HK1014" s="187"/>
      <c r="HL1014" s="187"/>
      <c r="HM1014" s="187"/>
      <c r="HN1014" s="187"/>
      <c r="HO1014" s="187"/>
      <c r="HP1014" s="187"/>
      <c r="HQ1014" s="187"/>
      <c r="HR1014" s="187"/>
      <c r="HS1014" s="187"/>
      <c r="HT1014" s="187"/>
      <c r="HU1014" s="187"/>
      <c r="HV1014" s="187"/>
      <c r="HW1014" s="187"/>
      <c r="HX1014" s="187"/>
      <c r="HY1014" s="187"/>
      <c r="HZ1014" s="187"/>
      <c r="IA1014" s="187"/>
      <c r="IB1014" s="187"/>
    </row>
    <row r="1015" spans="1:236" ht="13.15" customHeight="1">
      <c r="A1015" s="412"/>
      <c r="C1015" s="446"/>
      <c r="D1015" s="193"/>
      <c r="E1015" s="187"/>
      <c r="F1015" s="187"/>
      <c r="G1015" s="187"/>
      <c r="H1015" s="187"/>
      <c r="I1015" s="187"/>
      <c r="J1015" s="187"/>
      <c r="K1015" s="187"/>
      <c r="L1015" s="187"/>
      <c r="M1015" s="447"/>
      <c r="AA1015" s="187"/>
      <c r="AB1015" s="187"/>
      <c r="AC1015" s="187"/>
      <c r="AD1015" s="187"/>
      <c r="AE1015" s="187"/>
      <c r="AF1015" s="187"/>
      <c r="AG1015" s="187"/>
      <c r="AH1015" s="187"/>
      <c r="AI1015" s="187"/>
      <c r="AJ1015" s="187"/>
      <c r="AK1015" s="187"/>
      <c r="AL1015" s="187"/>
      <c r="AM1015" s="187"/>
      <c r="AN1015" s="187"/>
      <c r="AO1015" s="187"/>
      <c r="AP1015" s="187"/>
      <c r="AQ1015" s="187"/>
      <c r="AR1015" s="187"/>
      <c r="AS1015" s="187"/>
      <c r="AT1015" s="187"/>
      <c r="AU1015" s="187"/>
      <c r="AV1015" s="187"/>
      <c r="AW1015" s="187"/>
      <c r="AX1015" s="187"/>
      <c r="AY1015" s="187"/>
      <c r="AZ1015" s="187"/>
      <c r="BA1015" s="187"/>
      <c r="BB1015" s="187"/>
      <c r="BC1015" s="187"/>
      <c r="BD1015" s="187"/>
      <c r="BE1015" s="187"/>
      <c r="BF1015" s="187"/>
      <c r="BG1015" s="187"/>
      <c r="BH1015" s="187"/>
      <c r="BI1015" s="187"/>
      <c r="BJ1015" s="187"/>
      <c r="BK1015" s="187"/>
      <c r="BL1015" s="187"/>
      <c r="BM1015" s="187"/>
      <c r="BN1015" s="187"/>
      <c r="BO1015" s="187"/>
      <c r="BP1015" s="187"/>
      <c r="BQ1015" s="187"/>
      <c r="BR1015" s="187"/>
      <c r="BS1015" s="187"/>
      <c r="BT1015" s="187"/>
      <c r="BU1015" s="187"/>
      <c r="BV1015" s="187"/>
      <c r="BW1015" s="187"/>
      <c r="BX1015" s="187"/>
      <c r="BY1015" s="187"/>
      <c r="BZ1015" s="187"/>
      <c r="CA1015" s="187"/>
      <c r="CB1015" s="187"/>
      <c r="CC1015" s="187"/>
      <c r="CD1015" s="187"/>
      <c r="CE1015" s="187"/>
      <c r="CF1015" s="187"/>
      <c r="CG1015" s="187"/>
      <c r="CH1015" s="187"/>
      <c r="CI1015" s="187"/>
      <c r="CJ1015" s="187"/>
      <c r="CK1015" s="187"/>
      <c r="CL1015" s="187"/>
      <c r="CM1015" s="187"/>
      <c r="CN1015" s="187"/>
      <c r="CO1015" s="187"/>
      <c r="CP1015" s="187"/>
      <c r="CQ1015" s="187"/>
      <c r="CR1015" s="187"/>
      <c r="CS1015" s="187"/>
      <c r="CT1015" s="187"/>
      <c r="CU1015" s="187"/>
      <c r="CV1015" s="187"/>
      <c r="CW1015" s="187"/>
      <c r="CX1015" s="187"/>
      <c r="CY1015" s="187"/>
      <c r="CZ1015" s="187"/>
      <c r="DA1015" s="187"/>
      <c r="DB1015" s="187"/>
      <c r="DC1015" s="187"/>
      <c r="DD1015" s="187"/>
      <c r="DE1015" s="187"/>
      <c r="DF1015" s="187"/>
      <c r="DG1015" s="187"/>
      <c r="DH1015" s="187"/>
      <c r="DI1015" s="187"/>
      <c r="DJ1015" s="187"/>
      <c r="DK1015" s="187"/>
      <c r="DL1015" s="187"/>
      <c r="DM1015" s="187"/>
      <c r="DN1015" s="187"/>
      <c r="DO1015" s="187"/>
      <c r="DP1015" s="187"/>
      <c r="DQ1015" s="187"/>
      <c r="DR1015" s="187"/>
      <c r="DS1015" s="187"/>
      <c r="DT1015" s="187"/>
      <c r="DU1015" s="187"/>
      <c r="DV1015" s="187"/>
      <c r="DW1015" s="187"/>
      <c r="DX1015" s="187"/>
      <c r="DY1015" s="187"/>
      <c r="DZ1015" s="187"/>
      <c r="EA1015" s="187"/>
      <c r="EB1015" s="187"/>
      <c r="EC1015" s="187"/>
      <c r="ED1015" s="187"/>
      <c r="EE1015" s="187"/>
      <c r="EF1015" s="187"/>
      <c r="EG1015" s="187"/>
      <c r="EH1015" s="187"/>
      <c r="EI1015" s="187"/>
      <c r="EJ1015" s="187"/>
      <c r="EK1015" s="187"/>
      <c r="EL1015" s="187"/>
      <c r="EM1015" s="187"/>
      <c r="EN1015" s="187"/>
      <c r="EO1015" s="187"/>
      <c r="EP1015" s="187"/>
      <c r="EQ1015" s="187"/>
      <c r="ER1015" s="187"/>
      <c r="ES1015" s="187"/>
      <c r="ET1015" s="187"/>
      <c r="EU1015" s="187"/>
      <c r="EV1015" s="187"/>
      <c r="EW1015" s="187"/>
      <c r="EX1015" s="187"/>
      <c r="EY1015" s="187"/>
      <c r="EZ1015" s="187"/>
      <c r="FA1015" s="187"/>
      <c r="FB1015" s="187"/>
      <c r="FC1015" s="187"/>
      <c r="FD1015" s="187"/>
      <c r="FE1015" s="187"/>
      <c r="FF1015" s="187"/>
      <c r="FG1015" s="187"/>
      <c r="FH1015" s="187"/>
      <c r="FI1015" s="187"/>
      <c r="FJ1015" s="187"/>
      <c r="FK1015" s="187"/>
      <c r="FL1015" s="187"/>
      <c r="FM1015" s="187"/>
      <c r="FN1015" s="187"/>
      <c r="FO1015" s="187"/>
      <c r="FP1015" s="187"/>
      <c r="FQ1015" s="187"/>
      <c r="FR1015" s="187"/>
      <c r="FS1015" s="187"/>
      <c r="FT1015" s="187"/>
      <c r="FU1015" s="187"/>
      <c r="FV1015" s="187"/>
      <c r="FW1015" s="187"/>
      <c r="FX1015" s="187"/>
      <c r="FY1015" s="187"/>
      <c r="FZ1015" s="187"/>
      <c r="GA1015" s="187"/>
      <c r="GB1015" s="187"/>
      <c r="GC1015" s="187"/>
      <c r="GD1015" s="187"/>
      <c r="GE1015" s="187"/>
      <c r="GF1015" s="187"/>
      <c r="GG1015" s="187"/>
      <c r="GH1015" s="187"/>
      <c r="GI1015" s="187"/>
      <c r="GJ1015" s="187"/>
      <c r="GK1015" s="187"/>
      <c r="GL1015" s="187"/>
      <c r="GM1015" s="187"/>
      <c r="GN1015" s="187"/>
      <c r="GO1015" s="187"/>
      <c r="GP1015" s="187"/>
      <c r="GQ1015" s="187"/>
      <c r="GR1015" s="187"/>
      <c r="GS1015" s="187"/>
      <c r="GT1015" s="187"/>
      <c r="GU1015" s="187"/>
      <c r="GV1015" s="187"/>
      <c r="GW1015" s="187"/>
      <c r="GX1015" s="187"/>
      <c r="GY1015" s="187"/>
      <c r="GZ1015" s="187"/>
      <c r="HA1015" s="187"/>
      <c r="HB1015" s="187"/>
      <c r="HC1015" s="187"/>
      <c r="HD1015" s="187"/>
      <c r="HE1015" s="187"/>
      <c r="HF1015" s="187"/>
      <c r="HG1015" s="187"/>
      <c r="HH1015" s="187"/>
      <c r="HI1015" s="187"/>
      <c r="HJ1015" s="187"/>
      <c r="HK1015" s="187"/>
      <c r="HL1015" s="187"/>
      <c r="HM1015" s="187"/>
      <c r="HN1015" s="187"/>
      <c r="HO1015" s="187"/>
      <c r="HP1015" s="187"/>
      <c r="HQ1015" s="187"/>
      <c r="HR1015" s="187"/>
      <c r="HS1015" s="187"/>
      <c r="HT1015" s="187"/>
      <c r="HU1015" s="187"/>
      <c r="HV1015" s="187"/>
      <c r="HW1015" s="187"/>
      <c r="HX1015" s="187"/>
      <c r="HY1015" s="187"/>
      <c r="HZ1015" s="187"/>
      <c r="IA1015" s="187"/>
      <c r="IB1015" s="187"/>
    </row>
    <row r="1016" spans="1:236" ht="13.15" customHeight="1">
      <c r="A1016" s="412"/>
      <c r="C1016" s="446"/>
      <c r="D1016" s="193"/>
      <c r="E1016" s="187"/>
      <c r="F1016" s="187"/>
      <c r="G1016" s="187"/>
      <c r="H1016" s="187"/>
      <c r="I1016" s="187"/>
      <c r="J1016" s="187"/>
      <c r="K1016" s="187"/>
      <c r="L1016" s="187"/>
      <c r="M1016" s="447"/>
      <c r="AA1016" s="187"/>
      <c r="AB1016" s="187"/>
      <c r="AC1016" s="187"/>
      <c r="AD1016" s="187"/>
      <c r="AE1016" s="187"/>
      <c r="AF1016" s="187"/>
      <c r="AG1016" s="187"/>
      <c r="AH1016" s="187"/>
      <c r="AI1016" s="187"/>
      <c r="AJ1016" s="187"/>
      <c r="AK1016" s="187"/>
      <c r="AL1016" s="187"/>
      <c r="AM1016" s="187"/>
      <c r="AN1016" s="187"/>
      <c r="AO1016" s="187"/>
      <c r="AP1016" s="187"/>
      <c r="AQ1016" s="187"/>
      <c r="AR1016" s="187"/>
      <c r="AS1016" s="187"/>
      <c r="AT1016" s="187"/>
      <c r="AU1016" s="187"/>
      <c r="AV1016" s="187"/>
      <c r="AW1016" s="187"/>
      <c r="AX1016" s="187"/>
      <c r="AY1016" s="187"/>
      <c r="AZ1016" s="187"/>
      <c r="BA1016" s="187"/>
      <c r="BB1016" s="187"/>
      <c r="BC1016" s="187"/>
      <c r="BD1016" s="187"/>
      <c r="BE1016" s="187"/>
      <c r="BF1016" s="187"/>
      <c r="BG1016" s="187"/>
      <c r="BH1016" s="187"/>
      <c r="BI1016" s="187"/>
      <c r="BJ1016" s="187"/>
      <c r="BK1016" s="187"/>
      <c r="BL1016" s="187"/>
      <c r="BM1016" s="187"/>
      <c r="BN1016" s="187"/>
      <c r="BO1016" s="187"/>
      <c r="BP1016" s="187"/>
      <c r="BQ1016" s="187"/>
      <c r="BR1016" s="187"/>
      <c r="BS1016" s="187"/>
      <c r="BT1016" s="187"/>
      <c r="BU1016" s="187"/>
      <c r="BV1016" s="187"/>
      <c r="BW1016" s="187"/>
      <c r="BX1016" s="187"/>
      <c r="BY1016" s="187"/>
      <c r="BZ1016" s="187"/>
      <c r="CA1016" s="187"/>
      <c r="CB1016" s="187"/>
      <c r="CC1016" s="187"/>
      <c r="CD1016" s="187"/>
      <c r="CE1016" s="187"/>
      <c r="CF1016" s="187"/>
      <c r="CG1016" s="187"/>
      <c r="CH1016" s="187"/>
      <c r="CI1016" s="187"/>
      <c r="CJ1016" s="187"/>
      <c r="CK1016" s="187"/>
      <c r="CL1016" s="187"/>
      <c r="CM1016" s="187"/>
      <c r="CN1016" s="187"/>
      <c r="CO1016" s="187"/>
      <c r="CP1016" s="187"/>
      <c r="CQ1016" s="187"/>
      <c r="CR1016" s="187"/>
      <c r="CS1016" s="187"/>
      <c r="CT1016" s="187"/>
      <c r="CU1016" s="187"/>
      <c r="CV1016" s="187"/>
      <c r="CW1016" s="187"/>
      <c r="CX1016" s="187"/>
      <c r="CY1016" s="187"/>
      <c r="CZ1016" s="187"/>
      <c r="DA1016" s="187"/>
      <c r="DB1016" s="187"/>
      <c r="DC1016" s="187"/>
      <c r="DD1016" s="187"/>
      <c r="DE1016" s="187"/>
      <c r="DF1016" s="187"/>
      <c r="DG1016" s="187"/>
      <c r="DH1016" s="187"/>
      <c r="DI1016" s="187"/>
      <c r="DJ1016" s="187"/>
      <c r="DK1016" s="187"/>
      <c r="DL1016" s="187"/>
      <c r="DM1016" s="187"/>
      <c r="DN1016" s="187"/>
      <c r="DO1016" s="187"/>
      <c r="DP1016" s="187"/>
      <c r="DQ1016" s="187"/>
      <c r="DR1016" s="187"/>
      <c r="DS1016" s="187"/>
      <c r="DT1016" s="187"/>
      <c r="DU1016" s="187"/>
      <c r="DV1016" s="187"/>
      <c r="DW1016" s="187"/>
      <c r="DX1016" s="187"/>
      <c r="DY1016" s="187"/>
      <c r="DZ1016" s="187"/>
      <c r="EA1016" s="187"/>
      <c r="EB1016" s="187"/>
      <c r="EC1016" s="187"/>
      <c r="ED1016" s="187"/>
      <c r="EE1016" s="187"/>
      <c r="EF1016" s="187"/>
      <c r="EG1016" s="187"/>
      <c r="EH1016" s="187"/>
      <c r="EI1016" s="187"/>
      <c r="EJ1016" s="187"/>
      <c r="EK1016" s="187"/>
      <c r="EL1016" s="187"/>
      <c r="EM1016" s="187"/>
      <c r="EN1016" s="187"/>
      <c r="EO1016" s="187"/>
      <c r="EP1016" s="187"/>
      <c r="EQ1016" s="187"/>
      <c r="ER1016" s="187"/>
      <c r="ES1016" s="187"/>
      <c r="ET1016" s="187"/>
      <c r="EU1016" s="187"/>
      <c r="EV1016" s="187"/>
      <c r="EW1016" s="187"/>
      <c r="EX1016" s="187"/>
      <c r="EY1016" s="187"/>
      <c r="EZ1016" s="187"/>
      <c r="FA1016" s="187"/>
      <c r="FB1016" s="187"/>
      <c r="FC1016" s="187"/>
      <c r="FD1016" s="187"/>
      <c r="FE1016" s="187"/>
      <c r="FF1016" s="187"/>
      <c r="FG1016" s="187"/>
      <c r="FH1016" s="187"/>
      <c r="FI1016" s="187"/>
      <c r="FJ1016" s="187"/>
      <c r="FK1016" s="187"/>
      <c r="FL1016" s="187"/>
      <c r="FM1016" s="187"/>
      <c r="FN1016" s="187"/>
      <c r="FO1016" s="187"/>
      <c r="FP1016" s="187"/>
      <c r="FQ1016" s="187"/>
      <c r="FR1016" s="187"/>
      <c r="FS1016" s="187"/>
      <c r="FT1016" s="187"/>
      <c r="FU1016" s="187"/>
      <c r="FV1016" s="187"/>
      <c r="FW1016" s="187"/>
      <c r="FX1016" s="187"/>
      <c r="FY1016" s="187"/>
      <c r="FZ1016" s="187"/>
      <c r="GA1016" s="187"/>
      <c r="GB1016" s="187"/>
      <c r="GC1016" s="187"/>
      <c r="GD1016" s="187"/>
      <c r="GE1016" s="187"/>
      <c r="GF1016" s="187"/>
      <c r="GG1016" s="187"/>
      <c r="GH1016" s="187"/>
      <c r="GI1016" s="187"/>
      <c r="GJ1016" s="187"/>
      <c r="GK1016" s="187"/>
      <c r="GL1016" s="187"/>
      <c r="GM1016" s="187"/>
      <c r="GN1016" s="187"/>
      <c r="GO1016" s="187"/>
      <c r="GP1016" s="187"/>
      <c r="GQ1016" s="187"/>
      <c r="GR1016" s="187"/>
      <c r="GS1016" s="187"/>
      <c r="GT1016" s="187"/>
      <c r="GU1016" s="187"/>
      <c r="GV1016" s="187"/>
      <c r="GW1016" s="187"/>
      <c r="GX1016" s="187"/>
      <c r="GY1016" s="187"/>
      <c r="GZ1016" s="187"/>
      <c r="HA1016" s="187"/>
      <c r="HB1016" s="187"/>
      <c r="HC1016" s="187"/>
      <c r="HD1016" s="187"/>
      <c r="HE1016" s="187"/>
      <c r="HF1016" s="187"/>
      <c r="HG1016" s="187"/>
      <c r="HH1016" s="187"/>
      <c r="HI1016" s="187"/>
      <c r="HJ1016" s="187"/>
      <c r="HK1016" s="187"/>
      <c r="HL1016" s="187"/>
      <c r="HM1016" s="187"/>
      <c r="HN1016" s="187"/>
      <c r="HO1016" s="187"/>
      <c r="HP1016" s="187"/>
      <c r="HQ1016" s="187"/>
      <c r="HR1016" s="187"/>
      <c r="HS1016" s="187"/>
      <c r="HT1016" s="187"/>
      <c r="HU1016" s="187"/>
      <c r="HV1016" s="187"/>
      <c r="HW1016" s="187"/>
      <c r="HX1016" s="187"/>
      <c r="HY1016" s="187"/>
      <c r="HZ1016" s="187"/>
      <c r="IA1016" s="187"/>
      <c r="IB1016" s="187"/>
    </row>
    <row r="1017" spans="1:236" ht="13.15" customHeight="1">
      <c r="A1017" s="412"/>
      <c r="C1017" s="446"/>
      <c r="D1017" s="193"/>
      <c r="E1017" s="187"/>
      <c r="F1017" s="187"/>
      <c r="G1017" s="187"/>
      <c r="H1017" s="187"/>
      <c r="I1017" s="187"/>
      <c r="J1017" s="187"/>
      <c r="K1017" s="187"/>
      <c r="L1017" s="187"/>
      <c r="M1017" s="447"/>
      <c r="AA1017" s="187"/>
      <c r="AB1017" s="187"/>
      <c r="AC1017" s="187"/>
      <c r="AD1017" s="187"/>
      <c r="AE1017" s="187"/>
      <c r="AF1017" s="187"/>
      <c r="AG1017" s="187"/>
      <c r="AH1017" s="187"/>
      <c r="AI1017" s="187"/>
      <c r="AJ1017" s="187"/>
      <c r="AK1017" s="187"/>
      <c r="AL1017" s="187"/>
      <c r="AM1017" s="187"/>
      <c r="AN1017" s="187"/>
      <c r="AO1017" s="187"/>
      <c r="AP1017" s="187"/>
      <c r="AQ1017" s="187"/>
      <c r="AR1017" s="187"/>
      <c r="AS1017" s="187"/>
      <c r="AT1017" s="187"/>
      <c r="AU1017" s="187"/>
      <c r="AV1017" s="187"/>
      <c r="AW1017" s="187"/>
      <c r="AX1017" s="187"/>
      <c r="AY1017" s="187"/>
      <c r="AZ1017" s="187"/>
      <c r="BA1017" s="187"/>
      <c r="BB1017" s="187"/>
      <c r="BC1017" s="187"/>
      <c r="BD1017" s="187"/>
      <c r="BE1017" s="187"/>
      <c r="BF1017" s="187"/>
      <c r="BG1017" s="187"/>
      <c r="BH1017" s="187"/>
      <c r="BI1017" s="187"/>
      <c r="BJ1017" s="187"/>
      <c r="BK1017" s="187"/>
      <c r="BL1017" s="187"/>
      <c r="BM1017" s="187"/>
      <c r="BN1017" s="187"/>
      <c r="BO1017" s="187"/>
      <c r="BP1017" s="187"/>
      <c r="BQ1017" s="187"/>
      <c r="BR1017" s="187"/>
      <c r="BS1017" s="187"/>
      <c r="BT1017" s="187"/>
      <c r="BU1017" s="187"/>
      <c r="BV1017" s="187"/>
      <c r="BW1017" s="187"/>
      <c r="BX1017" s="187"/>
      <c r="BY1017" s="187"/>
      <c r="BZ1017" s="187"/>
      <c r="CA1017" s="187"/>
      <c r="CB1017" s="187"/>
      <c r="CC1017" s="187"/>
      <c r="CD1017" s="187"/>
      <c r="CE1017" s="187"/>
      <c r="CF1017" s="187"/>
      <c r="CG1017" s="187"/>
      <c r="CH1017" s="187"/>
      <c r="CI1017" s="187"/>
      <c r="CJ1017" s="187"/>
      <c r="CK1017" s="187"/>
      <c r="CL1017" s="187"/>
      <c r="CM1017" s="187"/>
      <c r="CN1017" s="187"/>
      <c r="CO1017" s="187"/>
      <c r="CP1017" s="187"/>
      <c r="CQ1017" s="187"/>
      <c r="CR1017" s="187"/>
      <c r="CS1017" s="187"/>
      <c r="CT1017" s="187"/>
      <c r="CU1017" s="187"/>
      <c r="CV1017" s="187"/>
      <c r="CW1017" s="187"/>
      <c r="CX1017" s="187"/>
      <c r="CY1017" s="187"/>
      <c r="CZ1017" s="187"/>
      <c r="DA1017" s="187"/>
      <c r="DB1017" s="187"/>
      <c r="DC1017" s="187"/>
      <c r="DD1017" s="187"/>
      <c r="DE1017" s="187"/>
      <c r="DF1017" s="187"/>
      <c r="DG1017" s="187"/>
      <c r="DH1017" s="187"/>
      <c r="DI1017" s="187"/>
      <c r="DJ1017" s="187"/>
      <c r="DK1017" s="187"/>
      <c r="DL1017" s="187"/>
      <c r="DM1017" s="187"/>
      <c r="DN1017" s="187"/>
      <c r="DO1017" s="187"/>
      <c r="DP1017" s="187"/>
      <c r="DQ1017" s="187"/>
      <c r="DR1017" s="187"/>
      <c r="DS1017" s="187"/>
      <c r="DT1017" s="187"/>
      <c r="DU1017" s="187"/>
      <c r="DV1017" s="187"/>
      <c r="DW1017" s="187"/>
      <c r="DX1017" s="187"/>
      <c r="DY1017" s="187"/>
      <c r="DZ1017" s="187"/>
      <c r="EA1017" s="187"/>
      <c r="EB1017" s="187"/>
      <c r="EC1017" s="187"/>
      <c r="ED1017" s="187"/>
      <c r="EE1017" s="187"/>
      <c r="EF1017" s="187"/>
      <c r="EG1017" s="187"/>
      <c r="EH1017" s="187"/>
      <c r="EI1017" s="187"/>
      <c r="EJ1017" s="187"/>
      <c r="EK1017" s="187"/>
      <c r="EL1017" s="187"/>
      <c r="EM1017" s="187"/>
      <c r="EN1017" s="187"/>
      <c r="EO1017" s="187"/>
      <c r="EP1017" s="187"/>
      <c r="EQ1017" s="187"/>
      <c r="ER1017" s="187"/>
      <c r="ES1017" s="187"/>
      <c r="ET1017" s="187"/>
      <c r="EU1017" s="187"/>
      <c r="EV1017" s="187"/>
      <c r="EW1017" s="187"/>
      <c r="EX1017" s="187"/>
      <c r="EY1017" s="187"/>
      <c r="EZ1017" s="187"/>
      <c r="FA1017" s="187"/>
      <c r="FB1017" s="187"/>
      <c r="FC1017" s="187"/>
      <c r="FD1017" s="187"/>
      <c r="FE1017" s="187"/>
      <c r="FF1017" s="187"/>
      <c r="FG1017" s="187"/>
      <c r="FH1017" s="187"/>
      <c r="FI1017" s="187"/>
      <c r="FJ1017" s="187"/>
      <c r="FK1017" s="187"/>
      <c r="FL1017" s="187"/>
      <c r="FM1017" s="187"/>
      <c r="FN1017" s="187"/>
      <c r="FO1017" s="187"/>
      <c r="FP1017" s="187"/>
      <c r="FQ1017" s="187"/>
      <c r="FR1017" s="187"/>
      <c r="FS1017" s="187"/>
      <c r="FT1017" s="187"/>
      <c r="FU1017" s="187"/>
      <c r="FV1017" s="187"/>
      <c r="FW1017" s="187"/>
      <c r="FX1017" s="187"/>
      <c r="FY1017" s="187"/>
      <c r="FZ1017" s="187"/>
      <c r="GA1017" s="187"/>
      <c r="GB1017" s="187"/>
      <c r="GC1017" s="187"/>
      <c r="GD1017" s="187"/>
      <c r="GE1017" s="187"/>
      <c r="GF1017" s="187"/>
      <c r="GG1017" s="187"/>
      <c r="GH1017" s="187"/>
      <c r="GI1017" s="187"/>
      <c r="GJ1017" s="187"/>
      <c r="GK1017" s="187"/>
      <c r="GL1017" s="187"/>
      <c r="GM1017" s="187"/>
      <c r="GN1017" s="187"/>
      <c r="GO1017" s="187"/>
      <c r="GP1017" s="187"/>
      <c r="GQ1017" s="187"/>
      <c r="GR1017" s="187"/>
      <c r="GS1017" s="187"/>
      <c r="GT1017" s="187"/>
      <c r="GU1017" s="187"/>
      <c r="GV1017" s="187"/>
      <c r="GW1017" s="187"/>
      <c r="GX1017" s="187"/>
      <c r="GY1017" s="187"/>
      <c r="GZ1017" s="187"/>
      <c r="HA1017" s="187"/>
      <c r="HB1017" s="187"/>
      <c r="HC1017" s="187"/>
      <c r="HD1017" s="187"/>
      <c r="HE1017" s="187"/>
      <c r="HF1017" s="187"/>
      <c r="HG1017" s="187"/>
      <c r="HH1017" s="187"/>
      <c r="HI1017" s="187"/>
      <c r="HJ1017" s="187"/>
      <c r="HK1017" s="187"/>
      <c r="HL1017" s="187"/>
      <c r="HM1017" s="187"/>
      <c r="HN1017" s="187"/>
      <c r="HO1017" s="187"/>
      <c r="HP1017" s="187"/>
      <c r="HQ1017" s="187"/>
      <c r="HR1017" s="187"/>
      <c r="HS1017" s="187"/>
      <c r="HT1017" s="187"/>
      <c r="HU1017" s="187"/>
      <c r="HV1017" s="187"/>
      <c r="HW1017" s="187"/>
      <c r="HX1017" s="187"/>
      <c r="HY1017" s="187"/>
      <c r="HZ1017" s="187"/>
      <c r="IA1017" s="187"/>
      <c r="IB1017" s="187"/>
    </row>
    <row r="1018" spans="1:236" ht="13.15" customHeight="1">
      <c r="A1018" s="412"/>
      <c r="C1018" s="446"/>
      <c r="D1018" s="193"/>
      <c r="E1018" s="187"/>
      <c r="F1018" s="187"/>
      <c r="G1018" s="187"/>
      <c r="H1018" s="187"/>
      <c r="I1018" s="187"/>
      <c r="J1018" s="187"/>
      <c r="K1018" s="187"/>
      <c r="L1018" s="187"/>
      <c r="M1018" s="447"/>
      <c r="AA1018" s="187"/>
      <c r="AB1018" s="187"/>
      <c r="AC1018" s="187"/>
      <c r="AD1018" s="187"/>
      <c r="AE1018" s="187"/>
      <c r="AF1018" s="187"/>
      <c r="AG1018" s="187"/>
      <c r="AH1018" s="187"/>
      <c r="AI1018" s="187"/>
      <c r="AJ1018" s="187"/>
      <c r="AK1018" s="187"/>
      <c r="AL1018" s="187"/>
      <c r="AM1018" s="187"/>
      <c r="AN1018" s="187"/>
      <c r="AO1018" s="187"/>
      <c r="AP1018" s="187"/>
      <c r="AQ1018" s="187"/>
      <c r="AR1018" s="187"/>
      <c r="AS1018" s="187"/>
      <c r="AT1018" s="187"/>
      <c r="AU1018" s="187"/>
      <c r="AV1018" s="187"/>
      <c r="AW1018" s="187"/>
      <c r="AX1018" s="187"/>
      <c r="AY1018" s="187"/>
      <c r="AZ1018" s="187"/>
      <c r="BA1018" s="187"/>
      <c r="BB1018" s="187"/>
      <c r="BC1018" s="187"/>
      <c r="BD1018" s="187"/>
      <c r="BE1018" s="187"/>
      <c r="BF1018" s="187"/>
      <c r="BG1018" s="187"/>
      <c r="BH1018" s="187"/>
      <c r="BI1018" s="187"/>
      <c r="BJ1018" s="187"/>
      <c r="BK1018" s="187"/>
      <c r="BL1018" s="187"/>
      <c r="BM1018" s="187"/>
      <c r="BN1018" s="187"/>
      <c r="BO1018" s="187"/>
      <c r="BP1018" s="187"/>
      <c r="BQ1018" s="187"/>
      <c r="BR1018" s="187"/>
      <c r="BS1018" s="187"/>
      <c r="BT1018" s="187"/>
      <c r="BU1018" s="187"/>
      <c r="BV1018" s="187"/>
      <c r="BW1018" s="187"/>
      <c r="BX1018" s="187"/>
      <c r="BY1018" s="187"/>
      <c r="BZ1018" s="187"/>
      <c r="CA1018" s="187"/>
      <c r="CB1018" s="187"/>
      <c r="CC1018" s="187"/>
      <c r="CD1018" s="187"/>
      <c r="CE1018" s="187"/>
      <c r="CF1018" s="187"/>
      <c r="CG1018" s="187"/>
      <c r="CH1018" s="187"/>
      <c r="CI1018" s="187"/>
      <c r="CJ1018" s="187"/>
      <c r="CK1018" s="187"/>
      <c r="CL1018" s="187"/>
      <c r="CM1018" s="187"/>
      <c r="CN1018" s="187"/>
      <c r="CO1018" s="187"/>
      <c r="CP1018" s="187"/>
      <c r="CQ1018" s="187"/>
      <c r="CR1018" s="187"/>
      <c r="CS1018" s="187"/>
      <c r="CT1018" s="187"/>
      <c r="CU1018" s="187"/>
      <c r="CV1018" s="187"/>
      <c r="CW1018" s="187"/>
      <c r="CX1018" s="187"/>
      <c r="CY1018" s="187"/>
      <c r="CZ1018" s="187"/>
      <c r="DA1018" s="187"/>
      <c r="DB1018" s="187"/>
      <c r="DC1018" s="187"/>
      <c r="DD1018" s="187"/>
      <c r="DE1018" s="187"/>
      <c r="DF1018" s="187"/>
      <c r="DG1018" s="187"/>
      <c r="DH1018" s="187"/>
      <c r="DI1018" s="187"/>
      <c r="DJ1018" s="187"/>
      <c r="DK1018" s="187"/>
      <c r="DL1018" s="187"/>
      <c r="DM1018" s="187"/>
      <c r="DN1018" s="187"/>
      <c r="DO1018" s="187"/>
      <c r="DP1018" s="187"/>
      <c r="DQ1018" s="187"/>
      <c r="DR1018" s="187"/>
      <c r="DS1018" s="187"/>
      <c r="DT1018" s="187"/>
      <c r="DU1018" s="187"/>
      <c r="DV1018" s="187"/>
      <c r="DW1018" s="187"/>
      <c r="DX1018" s="187"/>
      <c r="DY1018" s="187"/>
      <c r="DZ1018" s="187"/>
      <c r="EA1018" s="187"/>
      <c r="EB1018" s="187"/>
      <c r="EC1018" s="187"/>
      <c r="ED1018" s="187"/>
      <c r="EE1018" s="187"/>
      <c r="EF1018" s="187"/>
      <c r="EG1018" s="187"/>
      <c r="EH1018" s="187"/>
      <c r="EI1018" s="187"/>
      <c r="EJ1018" s="187"/>
      <c r="EK1018" s="187"/>
      <c r="EL1018" s="187"/>
      <c r="EM1018" s="187"/>
      <c r="EN1018" s="187"/>
      <c r="EO1018" s="187"/>
      <c r="EP1018" s="187"/>
      <c r="EQ1018" s="187"/>
      <c r="ER1018" s="187"/>
      <c r="ES1018" s="187"/>
      <c r="ET1018" s="187"/>
      <c r="EU1018" s="187"/>
      <c r="EV1018" s="187"/>
      <c r="EW1018" s="187"/>
      <c r="EX1018" s="187"/>
      <c r="EY1018" s="187"/>
      <c r="EZ1018" s="187"/>
      <c r="FA1018" s="187"/>
      <c r="FB1018" s="187"/>
      <c r="FC1018" s="187"/>
      <c r="FD1018" s="187"/>
      <c r="FE1018" s="187"/>
      <c r="FF1018" s="187"/>
      <c r="FG1018" s="187"/>
      <c r="FH1018" s="187"/>
      <c r="FI1018" s="187"/>
      <c r="FJ1018" s="187"/>
      <c r="FK1018" s="187"/>
      <c r="FL1018" s="187"/>
      <c r="FM1018" s="187"/>
      <c r="FN1018" s="187"/>
      <c r="FO1018" s="187"/>
      <c r="FP1018" s="187"/>
      <c r="FQ1018" s="187"/>
      <c r="FR1018" s="187"/>
      <c r="FS1018" s="187"/>
      <c r="FT1018" s="187"/>
      <c r="FU1018" s="187"/>
      <c r="FV1018" s="187"/>
      <c r="FW1018" s="187"/>
      <c r="FX1018" s="187"/>
      <c r="FY1018" s="187"/>
      <c r="FZ1018" s="187"/>
      <c r="GA1018" s="187"/>
      <c r="GB1018" s="187"/>
      <c r="GC1018" s="187"/>
      <c r="GD1018" s="187"/>
      <c r="GE1018" s="187"/>
      <c r="GF1018" s="187"/>
      <c r="GG1018" s="187"/>
      <c r="GH1018" s="187"/>
      <c r="GI1018" s="187"/>
      <c r="GJ1018" s="187"/>
      <c r="GK1018" s="187"/>
      <c r="GL1018" s="187"/>
      <c r="GM1018" s="187"/>
      <c r="GN1018" s="187"/>
      <c r="GO1018" s="187"/>
      <c r="GP1018" s="187"/>
      <c r="GQ1018" s="187"/>
      <c r="GR1018" s="187"/>
      <c r="GS1018" s="187"/>
      <c r="GT1018" s="187"/>
      <c r="GU1018" s="187"/>
      <c r="GV1018" s="187"/>
      <c r="GW1018" s="187"/>
      <c r="GX1018" s="187"/>
      <c r="GY1018" s="187"/>
      <c r="GZ1018" s="187"/>
      <c r="HA1018" s="187"/>
      <c r="HB1018" s="187"/>
      <c r="HC1018" s="187"/>
      <c r="HD1018" s="187"/>
      <c r="HE1018" s="187"/>
      <c r="HF1018" s="187"/>
      <c r="HG1018" s="187"/>
      <c r="HH1018" s="187"/>
      <c r="HI1018" s="187"/>
      <c r="HJ1018" s="187"/>
      <c r="HK1018" s="187"/>
      <c r="HL1018" s="187"/>
      <c r="HM1018" s="187"/>
      <c r="HN1018" s="187"/>
      <c r="HO1018" s="187"/>
      <c r="HP1018" s="187"/>
      <c r="HQ1018" s="187"/>
      <c r="HR1018" s="187"/>
      <c r="HS1018" s="187"/>
      <c r="HT1018" s="187"/>
      <c r="HU1018" s="187"/>
      <c r="HV1018" s="187"/>
      <c r="HW1018" s="187"/>
      <c r="HX1018" s="187"/>
      <c r="HY1018" s="187"/>
      <c r="HZ1018" s="187"/>
      <c r="IA1018" s="187"/>
      <c r="IB1018" s="187"/>
    </row>
    <row r="1019" spans="1:236" ht="13.15" customHeight="1">
      <c r="A1019" s="412"/>
      <c r="C1019" s="446"/>
      <c r="D1019" s="193"/>
      <c r="E1019" s="187"/>
      <c r="F1019" s="187"/>
      <c r="G1019" s="187"/>
      <c r="H1019" s="187"/>
      <c r="I1019" s="187"/>
      <c r="J1019" s="187"/>
      <c r="K1019" s="187"/>
      <c r="L1019" s="187"/>
      <c r="M1019" s="447"/>
      <c r="AA1019" s="187"/>
      <c r="AB1019" s="187"/>
      <c r="AC1019" s="187"/>
      <c r="AD1019" s="187"/>
      <c r="AE1019" s="187"/>
      <c r="AF1019" s="187"/>
      <c r="AG1019" s="187"/>
      <c r="AH1019" s="187"/>
      <c r="AI1019" s="187"/>
      <c r="AJ1019" s="187"/>
      <c r="AK1019" s="187"/>
      <c r="AL1019" s="187"/>
      <c r="AM1019" s="187"/>
      <c r="AN1019" s="187"/>
      <c r="AO1019" s="187"/>
      <c r="AP1019" s="187"/>
      <c r="AQ1019" s="187"/>
      <c r="AR1019" s="187"/>
      <c r="AS1019" s="187"/>
      <c r="AT1019" s="187"/>
      <c r="AU1019" s="187"/>
      <c r="AV1019" s="187"/>
      <c r="AW1019" s="187"/>
      <c r="AX1019" s="187"/>
      <c r="AY1019" s="187"/>
      <c r="AZ1019" s="187"/>
      <c r="BA1019" s="187"/>
      <c r="BB1019" s="187"/>
      <c r="BC1019" s="187"/>
      <c r="BD1019" s="187"/>
      <c r="BE1019" s="187"/>
      <c r="BF1019" s="187"/>
      <c r="BG1019" s="187"/>
      <c r="BH1019" s="187"/>
      <c r="BI1019" s="187"/>
      <c r="BJ1019" s="187"/>
      <c r="BK1019" s="187"/>
      <c r="BL1019" s="187"/>
      <c r="BM1019" s="187"/>
      <c r="BN1019" s="187"/>
      <c r="BO1019" s="187"/>
      <c r="BP1019" s="187"/>
      <c r="BQ1019" s="187"/>
      <c r="BR1019" s="187"/>
      <c r="BS1019" s="187"/>
      <c r="BT1019" s="187"/>
      <c r="BU1019" s="187"/>
      <c r="BV1019" s="187"/>
      <c r="BW1019" s="187"/>
      <c r="BX1019" s="187"/>
      <c r="BY1019" s="187"/>
      <c r="BZ1019" s="187"/>
      <c r="CA1019" s="187"/>
      <c r="CB1019" s="187"/>
      <c r="CC1019" s="187"/>
      <c r="CD1019" s="187"/>
      <c r="CE1019" s="187"/>
      <c r="CF1019" s="187"/>
      <c r="CG1019" s="187"/>
      <c r="CH1019" s="187"/>
      <c r="CI1019" s="187"/>
      <c r="CJ1019" s="187"/>
      <c r="CK1019" s="187"/>
      <c r="CL1019" s="187"/>
      <c r="CM1019" s="187"/>
      <c r="CN1019" s="187"/>
      <c r="CO1019" s="187"/>
      <c r="CP1019" s="187"/>
      <c r="CQ1019" s="187"/>
      <c r="CR1019" s="187"/>
      <c r="CS1019" s="187"/>
      <c r="CT1019" s="187"/>
      <c r="CU1019" s="187"/>
      <c r="CV1019" s="187"/>
      <c r="CW1019" s="187"/>
      <c r="CX1019" s="187"/>
      <c r="CY1019" s="187"/>
      <c r="CZ1019" s="187"/>
      <c r="DA1019" s="187"/>
      <c r="DB1019" s="187"/>
      <c r="DC1019" s="187"/>
      <c r="DD1019" s="187"/>
      <c r="DE1019" s="187"/>
      <c r="DF1019" s="187"/>
      <c r="DG1019" s="187"/>
      <c r="DH1019" s="187"/>
      <c r="DI1019" s="187"/>
      <c r="DJ1019" s="187"/>
      <c r="DK1019" s="187"/>
      <c r="DL1019" s="187"/>
      <c r="DM1019" s="187"/>
      <c r="DN1019" s="187"/>
      <c r="DO1019" s="187"/>
      <c r="DP1019" s="187"/>
      <c r="DQ1019" s="187"/>
      <c r="DR1019" s="187"/>
      <c r="DS1019" s="187"/>
      <c r="DT1019" s="187"/>
      <c r="DU1019" s="187"/>
      <c r="DV1019" s="187"/>
      <c r="DW1019" s="187"/>
      <c r="DX1019" s="187"/>
      <c r="DY1019" s="187"/>
      <c r="DZ1019" s="187"/>
      <c r="EA1019" s="187"/>
      <c r="EB1019" s="187"/>
      <c r="EC1019" s="187"/>
      <c r="ED1019" s="187"/>
      <c r="EE1019" s="187"/>
      <c r="EF1019" s="187"/>
      <c r="EG1019" s="187"/>
      <c r="EH1019" s="187"/>
      <c r="EI1019" s="187"/>
      <c r="EJ1019" s="187"/>
      <c r="EK1019" s="187"/>
      <c r="EL1019" s="187"/>
      <c r="EM1019" s="187"/>
      <c r="EN1019" s="187"/>
      <c r="EO1019" s="187"/>
      <c r="EP1019" s="187"/>
      <c r="EQ1019" s="187"/>
      <c r="ER1019" s="187"/>
      <c r="ES1019" s="187"/>
      <c r="ET1019" s="187"/>
      <c r="EU1019" s="187"/>
      <c r="EV1019" s="187"/>
      <c r="EW1019" s="187"/>
      <c r="EX1019" s="187"/>
      <c r="EY1019" s="187"/>
      <c r="EZ1019" s="187"/>
      <c r="FA1019" s="187"/>
      <c r="FB1019" s="187"/>
      <c r="FC1019" s="187"/>
      <c r="FD1019" s="187"/>
      <c r="FE1019" s="187"/>
      <c r="FF1019" s="187"/>
      <c r="FG1019" s="187"/>
      <c r="FH1019" s="187"/>
      <c r="FI1019" s="187"/>
      <c r="FJ1019" s="187"/>
      <c r="FK1019" s="187"/>
      <c r="FL1019" s="187"/>
      <c r="FM1019" s="187"/>
      <c r="FN1019" s="187"/>
      <c r="FO1019" s="187"/>
      <c r="FP1019" s="187"/>
      <c r="FQ1019" s="187"/>
      <c r="FR1019" s="187"/>
      <c r="FS1019" s="187"/>
      <c r="FT1019" s="187"/>
      <c r="FU1019" s="187"/>
      <c r="FV1019" s="187"/>
      <c r="FW1019" s="187"/>
      <c r="FX1019" s="187"/>
      <c r="FY1019" s="187"/>
      <c r="FZ1019" s="187"/>
      <c r="GA1019" s="187"/>
      <c r="GB1019" s="187"/>
      <c r="GC1019" s="187"/>
      <c r="GD1019" s="187"/>
      <c r="GE1019" s="187"/>
      <c r="GF1019" s="187"/>
      <c r="GG1019" s="187"/>
      <c r="GH1019" s="187"/>
      <c r="GI1019" s="187"/>
      <c r="GJ1019" s="187"/>
      <c r="GK1019" s="187"/>
      <c r="GL1019" s="187"/>
      <c r="GM1019" s="187"/>
      <c r="GN1019" s="187"/>
      <c r="GO1019" s="187"/>
      <c r="GP1019" s="187"/>
      <c r="GQ1019" s="187"/>
      <c r="GR1019" s="187"/>
      <c r="GS1019" s="187"/>
      <c r="GT1019" s="187"/>
      <c r="GU1019" s="187"/>
      <c r="GV1019" s="187"/>
      <c r="GW1019" s="187"/>
      <c r="GX1019" s="187"/>
      <c r="GY1019" s="187"/>
      <c r="GZ1019" s="187"/>
      <c r="HA1019" s="187"/>
      <c r="HB1019" s="187"/>
      <c r="HC1019" s="187"/>
      <c r="HD1019" s="187"/>
      <c r="HE1019" s="187"/>
      <c r="HF1019" s="187"/>
      <c r="HG1019" s="187"/>
      <c r="HH1019" s="187"/>
      <c r="HI1019" s="187"/>
      <c r="HJ1019" s="187"/>
      <c r="HK1019" s="187"/>
      <c r="HL1019" s="187"/>
      <c r="HM1019" s="187"/>
      <c r="HN1019" s="187"/>
      <c r="HO1019" s="187"/>
      <c r="HP1019" s="187"/>
      <c r="HQ1019" s="187"/>
      <c r="HR1019" s="187"/>
      <c r="HS1019" s="187"/>
      <c r="HT1019" s="187"/>
      <c r="HU1019" s="187"/>
      <c r="HV1019" s="187"/>
      <c r="HW1019" s="187"/>
      <c r="HX1019" s="187"/>
      <c r="HY1019" s="187"/>
      <c r="HZ1019" s="187"/>
      <c r="IA1019" s="187"/>
      <c r="IB1019" s="187"/>
    </row>
    <row r="1020" spans="1:236" ht="13.15" customHeight="1">
      <c r="A1020" s="412"/>
      <c r="C1020" s="446"/>
      <c r="D1020" s="193"/>
      <c r="E1020" s="187"/>
      <c r="F1020" s="187"/>
      <c r="G1020" s="187"/>
      <c r="H1020" s="187"/>
      <c r="I1020" s="187"/>
      <c r="J1020" s="187"/>
      <c r="K1020" s="187"/>
      <c r="L1020" s="187"/>
      <c r="M1020" s="447"/>
      <c r="AA1020" s="187"/>
      <c r="AB1020" s="187"/>
      <c r="AC1020" s="187"/>
      <c r="AD1020" s="187"/>
      <c r="AE1020" s="187"/>
      <c r="AF1020" s="187"/>
      <c r="AG1020" s="187"/>
      <c r="AH1020" s="187"/>
      <c r="AI1020" s="187"/>
      <c r="AJ1020" s="187"/>
      <c r="AK1020" s="187"/>
      <c r="AL1020" s="187"/>
      <c r="AM1020" s="187"/>
      <c r="AN1020" s="187"/>
      <c r="AO1020" s="187"/>
      <c r="AP1020" s="187"/>
      <c r="AQ1020" s="187"/>
      <c r="AR1020" s="187"/>
      <c r="AS1020" s="187"/>
      <c r="AT1020" s="187"/>
      <c r="AU1020" s="187"/>
      <c r="AV1020" s="187"/>
      <c r="AW1020" s="187"/>
      <c r="AX1020" s="187"/>
      <c r="AY1020" s="187"/>
      <c r="AZ1020" s="187"/>
      <c r="BA1020" s="187"/>
      <c r="BB1020" s="187"/>
      <c r="BC1020" s="187"/>
      <c r="BD1020" s="187"/>
      <c r="BE1020" s="187"/>
      <c r="BF1020" s="187"/>
      <c r="BG1020" s="187"/>
      <c r="BH1020" s="187"/>
      <c r="BI1020" s="187"/>
      <c r="BJ1020" s="187"/>
      <c r="BK1020" s="187"/>
      <c r="BL1020" s="187"/>
      <c r="BM1020" s="187"/>
      <c r="BN1020" s="187"/>
      <c r="BO1020" s="187"/>
      <c r="BP1020" s="187"/>
      <c r="BQ1020" s="187"/>
      <c r="BR1020" s="187"/>
      <c r="BS1020" s="187"/>
      <c r="BT1020" s="187"/>
      <c r="BU1020" s="187"/>
      <c r="BV1020" s="187"/>
      <c r="BW1020" s="187"/>
      <c r="BX1020" s="187"/>
      <c r="BY1020" s="187"/>
      <c r="BZ1020" s="187"/>
      <c r="CA1020" s="187"/>
      <c r="CB1020" s="187"/>
      <c r="CC1020" s="187"/>
      <c r="CD1020" s="187"/>
      <c r="CE1020" s="187"/>
      <c r="CF1020" s="187"/>
      <c r="CG1020" s="187"/>
      <c r="CH1020" s="187"/>
      <c r="CI1020" s="187"/>
      <c r="CJ1020" s="187"/>
      <c r="CK1020" s="187"/>
      <c r="CL1020" s="187"/>
      <c r="CM1020" s="187"/>
      <c r="CN1020" s="187"/>
      <c r="CO1020" s="187"/>
      <c r="CP1020" s="187"/>
      <c r="CQ1020" s="187"/>
      <c r="CR1020" s="187"/>
      <c r="CS1020" s="187"/>
      <c r="CT1020" s="187"/>
      <c r="CU1020" s="187"/>
      <c r="CV1020" s="187"/>
      <c r="CW1020" s="187"/>
      <c r="CX1020" s="187"/>
      <c r="CY1020" s="187"/>
      <c r="CZ1020" s="187"/>
      <c r="DA1020" s="187"/>
      <c r="DB1020" s="187"/>
      <c r="DC1020" s="187"/>
      <c r="DD1020" s="187"/>
      <c r="DE1020" s="187"/>
      <c r="DF1020" s="187"/>
      <c r="DG1020" s="187"/>
      <c r="DH1020" s="187"/>
      <c r="DI1020" s="187"/>
      <c r="DJ1020" s="187"/>
      <c r="DK1020" s="187"/>
      <c r="DL1020" s="187"/>
      <c r="DM1020" s="187"/>
      <c r="DN1020" s="187"/>
      <c r="DO1020" s="187"/>
      <c r="DP1020" s="187"/>
      <c r="DQ1020" s="187"/>
      <c r="DR1020" s="187"/>
      <c r="DS1020" s="187"/>
      <c r="DT1020" s="187"/>
      <c r="DU1020" s="187"/>
      <c r="DV1020" s="187"/>
      <c r="DW1020" s="187"/>
      <c r="DX1020" s="187"/>
      <c r="DY1020" s="187"/>
      <c r="DZ1020" s="187"/>
      <c r="EA1020" s="187"/>
      <c r="EB1020" s="187"/>
      <c r="EC1020" s="187"/>
      <c r="ED1020" s="187"/>
      <c r="EE1020" s="187"/>
      <c r="EF1020" s="187"/>
      <c r="EG1020" s="187"/>
      <c r="EH1020" s="187"/>
      <c r="EI1020" s="187"/>
      <c r="EJ1020" s="187"/>
      <c r="EK1020" s="187"/>
      <c r="EL1020" s="187"/>
      <c r="EM1020" s="187"/>
      <c r="EN1020" s="187"/>
      <c r="EO1020" s="187"/>
      <c r="EP1020" s="187"/>
      <c r="EQ1020" s="187"/>
      <c r="ER1020" s="187"/>
      <c r="ES1020" s="187"/>
      <c r="ET1020" s="187"/>
      <c r="EU1020" s="187"/>
      <c r="EV1020" s="187"/>
      <c r="EW1020" s="187"/>
      <c r="EX1020" s="187"/>
      <c r="EY1020" s="187"/>
      <c r="EZ1020" s="187"/>
      <c r="FA1020" s="187"/>
      <c r="FB1020" s="187"/>
      <c r="FC1020" s="187"/>
      <c r="FD1020" s="187"/>
      <c r="FE1020" s="187"/>
      <c r="FF1020" s="187"/>
      <c r="FG1020" s="187"/>
      <c r="FH1020" s="187"/>
      <c r="FI1020" s="187"/>
      <c r="FJ1020" s="187"/>
      <c r="FK1020" s="187"/>
      <c r="FL1020" s="187"/>
      <c r="FM1020" s="187"/>
      <c r="FN1020" s="187"/>
      <c r="FO1020" s="187"/>
      <c r="FP1020" s="187"/>
      <c r="FQ1020" s="187"/>
      <c r="FR1020" s="187"/>
      <c r="FS1020" s="187"/>
      <c r="FT1020" s="187"/>
      <c r="FU1020" s="187"/>
      <c r="FV1020" s="187"/>
      <c r="FW1020" s="187"/>
      <c r="FX1020" s="187"/>
      <c r="FY1020" s="187"/>
      <c r="FZ1020" s="187"/>
      <c r="GA1020" s="187"/>
      <c r="GB1020" s="187"/>
      <c r="GC1020" s="187"/>
      <c r="GD1020" s="187"/>
      <c r="GE1020" s="187"/>
      <c r="GF1020" s="187"/>
      <c r="GG1020" s="187"/>
      <c r="GH1020" s="187"/>
      <c r="GI1020" s="187"/>
      <c r="GJ1020" s="187"/>
      <c r="GK1020" s="187"/>
      <c r="GL1020" s="187"/>
      <c r="GM1020" s="187"/>
      <c r="GN1020" s="187"/>
      <c r="GO1020" s="187"/>
      <c r="GP1020" s="187"/>
      <c r="GQ1020" s="187"/>
      <c r="GR1020" s="187"/>
      <c r="GS1020" s="187"/>
      <c r="GT1020" s="187"/>
      <c r="GU1020" s="187"/>
      <c r="GV1020" s="187"/>
      <c r="GW1020" s="187"/>
      <c r="GX1020" s="187"/>
      <c r="GY1020" s="187"/>
      <c r="GZ1020" s="187"/>
      <c r="HA1020" s="187"/>
      <c r="HB1020" s="187"/>
      <c r="HC1020" s="187"/>
      <c r="HD1020" s="187"/>
      <c r="HE1020" s="187"/>
      <c r="HF1020" s="187"/>
      <c r="HG1020" s="187"/>
      <c r="HH1020" s="187"/>
      <c r="HI1020" s="187"/>
      <c r="HJ1020" s="187"/>
      <c r="HK1020" s="187"/>
      <c r="HL1020" s="187"/>
      <c r="HM1020" s="187"/>
      <c r="HN1020" s="187"/>
      <c r="HO1020" s="187"/>
      <c r="HP1020" s="187"/>
      <c r="HQ1020" s="187"/>
      <c r="HR1020" s="187"/>
      <c r="HS1020" s="187"/>
      <c r="HT1020" s="187"/>
      <c r="HU1020" s="187"/>
      <c r="HV1020" s="187"/>
      <c r="HW1020" s="187"/>
      <c r="HX1020" s="187"/>
      <c r="HY1020" s="187"/>
      <c r="HZ1020" s="187"/>
      <c r="IA1020" s="187"/>
      <c r="IB1020" s="187"/>
    </row>
    <row r="1021" spans="1:236" ht="13.15" customHeight="1">
      <c r="A1021" s="412"/>
      <c r="C1021" s="446"/>
      <c r="D1021" s="193"/>
      <c r="E1021" s="187"/>
      <c r="F1021" s="187"/>
      <c r="G1021" s="187"/>
      <c r="H1021" s="187"/>
      <c r="I1021" s="187"/>
      <c r="J1021" s="187"/>
      <c r="K1021" s="187"/>
      <c r="L1021" s="187"/>
      <c r="M1021" s="447"/>
      <c r="AA1021" s="187"/>
      <c r="AB1021" s="187"/>
      <c r="AC1021" s="187"/>
      <c r="AD1021" s="187"/>
      <c r="AE1021" s="187"/>
      <c r="AF1021" s="187"/>
      <c r="AG1021" s="187"/>
      <c r="AH1021" s="187"/>
      <c r="AI1021" s="187"/>
      <c r="AJ1021" s="187"/>
      <c r="AK1021" s="187"/>
      <c r="AL1021" s="187"/>
      <c r="AM1021" s="187"/>
      <c r="AN1021" s="187"/>
      <c r="AO1021" s="187"/>
      <c r="AP1021" s="187"/>
      <c r="AQ1021" s="187"/>
      <c r="AR1021" s="187"/>
      <c r="AS1021" s="187"/>
      <c r="AT1021" s="187"/>
      <c r="AU1021" s="187"/>
      <c r="AV1021" s="187"/>
      <c r="AW1021" s="187"/>
      <c r="AX1021" s="187"/>
      <c r="AY1021" s="187"/>
      <c r="AZ1021" s="187"/>
      <c r="BA1021" s="187"/>
      <c r="BB1021" s="187"/>
      <c r="BC1021" s="187"/>
      <c r="BD1021" s="187"/>
      <c r="BE1021" s="187"/>
      <c r="BF1021" s="187"/>
      <c r="BG1021" s="187"/>
      <c r="BH1021" s="187"/>
      <c r="BI1021" s="187"/>
      <c r="BJ1021" s="187"/>
      <c r="BK1021" s="187"/>
      <c r="BL1021" s="187"/>
      <c r="BM1021" s="187"/>
      <c r="BN1021" s="187"/>
      <c r="BO1021" s="187"/>
      <c r="BP1021" s="187"/>
      <c r="BQ1021" s="187"/>
      <c r="BR1021" s="187"/>
      <c r="BS1021" s="187"/>
      <c r="BT1021" s="187"/>
      <c r="BU1021" s="187"/>
      <c r="BV1021" s="187"/>
      <c r="BW1021" s="187"/>
      <c r="BX1021" s="187"/>
      <c r="BY1021" s="187"/>
      <c r="BZ1021" s="187"/>
      <c r="CA1021" s="187"/>
      <c r="CB1021" s="187"/>
      <c r="CC1021" s="187"/>
      <c r="CD1021" s="187"/>
      <c r="CE1021" s="187"/>
      <c r="CF1021" s="187"/>
      <c r="CG1021" s="187"/>
      <c r="CH1021" s="187"/>
      <c r="CI1021" s="187"/>
      <c r="CJ1021" s="187"/>
      <c r="CK1021" s="187"/>
      <c r="CL1021" s="187"/>
      <c r="CM1021" s="187"/>
      <c r="CN1021" s="187"/>
      <c r="CO1021" s="187"/>
      <c r="CP1021" s="187"/>
      <c r="CQ1021" s="187"/>
      <c r="CR1021" s="187"/>
      <c r="CS1021" s="187"/>
      <c r="CT1021" s="187"/>
      <c r="CU1021" s="187"/>
      <c r="CV1021" s="187"/>
      <c r="CW1021" s="187"/>
      <c r="CX1021" s="187"/>
      <c r="CY1021" s="187"/>
      <c r="CZ1021" s="187"/>
      <c r="DA1021" s="187"/>
      <c r="DB1021" s="187"/>
      <c r="DC1021" s="187"/>
      <c r="DD1021" s="187"/>
      <c r="DE1021" s="187"/>
      <c r="DF1021" s="187"/>
      <c r="DG1021" s="187"/>
      <c r="DH1021" s="187"/>
      <c r="DI1021" s="187"/>
      <c r="DJ1021" s="187"/>
      <c r="DK1021" s="187"/>
      <c r="DL1021" s="187"/>
      <c r="DM1021" s="187"/>
      <c r="DN1021" s="187"/>
      <c r="DO1021" s="187"/>
      <c r="DP1021" s="187"/>
      <c r="DQ1021" s="187"/>
      <c r="DR1021" s="187"/>
      <c r="DS1021" s="187"/>
      <c r="DT1021" s="187"/>
      <c r="DU1021" s="187"/>
      <c r="DV1021" s="187"/>
      <c r="DW1021" s="187"/>
      <c r="DX1021" s="187"/>
      <c r="DY1021" s="187"/>
      <c r="DZ1021" s="187"/>
      <c r="EA1021" s="187"/>
      <c r="EB1021" s="187"/>
      <c r="EC1021" s="187"/>
      <c r="ED1021" s="187"/>
      <c r="EE1021" s="187"/>
      <c r="EF1021" s="187"/>
      <c r="EG1021" s="187"/>
      <c r="EH1021" s="187"/>
      <c r="EI1021" s="187"/>
      <c r="EJ1021" s="187"/>
      <c r="EK1021" s="187"/>
      <c r="EL1021" s="187"/>
      <c r="EM1021" s="187"/>
      <c r="EN1021" s="187"/>
      <c r="EO1021" s="187"/>
      <c r="EP1021" s="187"/>
      <c r="EQ1021" s="187"/>
      <c r="ER1021" s="187"/>
      <c r="ES1021" s="187"/>
      <c r="ET1021" s="187"/>
      <c r="EU1021" s="187"/>
      <c r="EV1021" s="187"/>
      <c r="EW1021" s="187"/>
      <c r="EX1021" s="187"/>
      <c r="EY1021" s="187"/>
      <c r="EZ1021" s="187"/>
      <c r="FA1021" s="187"/>
      <c r="FB1021" s="187"/>
      <c r="FC1021" s="187"/>
      <c r="FD1021" s="187"/>
      <c r="FE1021" s="187"/>
      <c r="FF1021" s="187"/>
      <c r="FG1021" s="187"/>
      <c r="FH1021" s="187"/>
      <c r="FI1021" s="187"/>
      <c r="FJ1021" s="187"/>
      <c r="FK1021" s="187"/>
      <c r="FL1021" s="187"/>
      <c r="FM1021" s="187"/>
      <c r="FN1021" s="187"/>
      <c r="FO1021" s="187"/>
      <c r="FP1021" s="187"/>
      <c r="FQ1021" s="187"/>
      <c r="FR1021" s="187"/>
      <c r="FS1021" s="187"/>
      <c r="FT1021" s="187"/>
      <c r="FU1021" s="187"/>
      <c r="FV1021" s="187"/>
      <c r="FW1021" s="187"/>
      <c r="FX1021" s="187"/>
      <c r="FY1021" s="187"/>
      <c r="FZ1021" s="187"/>
      <c r="GA1021" s="187"/>
      <c r="GB1021" s="187"/>
      <c r="GC1021" s="187"/>
      <c r="GD1021" s="187"/>
      <c r="GE1021" s="187"/>
      <c r="GF1021" s="187"/>
      <c r="GG1021" s="187"/>
      <c r="GH1021" s="187"/>
      <c r="GI1021" s="187"/>
      <c r="GJ1021" s="187"/>
      <c r="GK1021" s="187"/>
      <c r="GL1021" s="187"/>
      <c r="GM1021" s="187"/>
      <c r="GN1021" s="187"/>
      <c r="GO1021" s="187"/>
      <c r="GP1021" s="187"/>
      <c r="GQ1021" s="187"/>
      <c r="GR1021" s="187"/>
      <c r="GS1021" s="187"/>
      <c r="GT1021" s="187"/>
      <c r="GU1021" s="187"/>
      <c r="GV1021" s="187"/>
      <c r="GW1021" s="187"/>
      <c r="GX1021" s="187"/>
      <c r="GY1021" s="187"/>
      <c r="GZ1021" s="187"/>
      <c r="HA1021" s="187"/>
      <c r="HB1021" s="187"/>
      <c r="HC1021" s="187"/>
      <c r="HD1021" s="187"/>
      <c r="HE1021" s="187"/>
      <c r="HF1021" s="187"/>
      <c r="HG1021" s="187"/>
      <c r="HH1021" s="187"/>
      <c r="HI1021" s="187"/>
      <c r="HJ1021" s="187"/>
      <c r="HK1021" s="187"/>
      <c r="HL1021" s="187"/>
      <c r="HM1021" s="187"/>
      <c r="HN1021" s="187"/>
      <c r="HO1021" s="187"/>
      <c r="HP1021" s="187"/>
      <c r="HQ1021" s="187"/>
      <c r="HR1021" s="187"/>
      <c r="HS1021" s="187"/>
      <c r="HT1021" s="187"/>
      <c r="HU1021" s="187"/>
      <c r="HV1021" s="187"/>
      <c r="HW1021" s="187"/>
      <c r="HX1021" s="187"/>
      <c r="HY1021" s="187"/>
      <c r="HZ1021" s="187"/>
      <c r="IA1021" s="187"/>
      <c r="IB1021" s="187"/>
    </row>
    <row r="1022" spans="1:236" ht="13.15" customHeight="1">
      <c r="A1022" s="412"/>
      <c r="C1022" s="446"/>
      <c r="D1022" s="193"/>
      <c r="E1022" s="187"/>
      <c r="F1022" s="187"/>
      <c r="G1022" s="187"/>
      <c r="H1022" s="187"/>
      <c r="I1022" s="187"/>
      <c r="J1022" s="187"/>
      <c r="K1022" s="187"/>
      <c r="L1022" s="187"/>
      <c r="M1022" s="447"/>
      <c r="AA1022" s="187"/>
      <c r="AB1022" s="187"/>
      <c r="AC1022" s="187"/>
      <c r="AD1022" s="187"/>
      <c r="AE1022" s="187"/>
      <c r="AF1022" s="187"/>
      <c r="AG1022" s="187"/>
      <c r="AH1022" s="187"/>
      <c r="AI1022" s="187"/>
      <c r="AJ1022" s="187"/>
      <c r="AK1022" s="187"/>
      <c r="AL1022" s="187"/>
      <c r="AM1022" s="187"/>
      <c r="AN1022" s="187"/>
      <c r="AO1022" s="187"/>
      <c r="AP1022" s="187"/>
      <c r="AQ1022" s="187"/>
      <c r="AR1022" s="187"/>
      <c r="AS1022" s="187"/>
      <c r="AT1022" s="187"/>
      <c r="AU1022" s="187"/>
      <c r="AV1022" s="187"/>
      <c r="AW1022" s="187"/>
      <c r="AX1022" s="187"/>
      <c r="AY1022" s="187"/>
      <c r="AZ1022" s="187"/>
      <c r="BA1022" s="187"/>
      <c r="BB1022" s="187"/>
      <c r="BC1022" s="187"/>
      <c r="BD1022" s="187"/>
      <c r="BE1022" s="187"/>
      <c r="BF1022" s="187"/>
      <c r="BG1022" s="187"/>
      <c r="BH1022" s="187"/>
      <c r="BI1022" s="187"/>
      <c r="BJ1022" s="187"/>
      <c r="BK1022" s="187"/>
      <c r="BL1022" s="187"/>
      <c r="BM1022" s="187"/>
      <c r="BN1022" s="187"/>
      <c r="BO1022" s="187"/>
      <c r="BP1022" s="187"/>
      <c r="BQ1022" s="187"/>
      <c r="BR1022" s="187"/>
      <c r="BS1022" s="187"/>
      <c r="BT1022" s="187"/>
      <c r="BU1022" s="187"/>
      <c r="BV1022" s="187"/>
      <c r="BW1022" s="187"/>
      <c r="BX1022" s="187"/>
      <c r="BY1022" s="187"/>
      <c r="BZ1022" s="187"/>
      <c r="CA1022" s="187"/>
      <c r="CB1022" s="187"/>
      <c r="CC1022" s="187"/>
      <c r="CD1022" s="187"/>
      <c r="CE1022" s="187"/>
      <c r="CF1022" s="187"/>
      <c r="CG1022" s="187"/>
      <c r="CH1022" s="187"/>
      <c r="CI1022" s="187"/>
      <c r="CJ1022" s="187"/>
      <c r="CK1022" s="187"/>
      <c r="CL1022" s="187"/>
      <c r="CM1022" s="187"/>
      <c r="CN1022" s="187"/>
      <c r="CO1022" s="187"/>
      <c r="CP1022" s="187"/>
      <c r="CQ1022" s="187"/>
      <c r="CR1022" s="187"/>
      <c r="CS1022" s="187"/>
      <c r="CT1022" s="187"/>
      <c r="CU1022" s="187"/>
      <c r="CV1022" s="187"/>
      <c r="CW1022" s="187"/>
      <c r="CX1022" s="187"/>
      <c r="CY1022" s="187"/>
      <c r="CZ1022" s="187"/>
      <c r="DA1022" s="187"/>
      <c r="DB1022" s="187"/>
      <c r="DC1022" s="187"/>
      <c r="DD1022" s="187"/>
      <c r="DE1022" s="187"/>
      <c r="DF1022" s="187"/>
      <c r="DG1022" s="187"/>
      <c r="DH1022" s="187"/>
      <c r="DI1022" s="187"/>
      <c r="DJ1022" s="187"/>
      <c r="DK1022" s="187"/>
      <c r="DL1022" s="187"/>
      <c r="DM1022" s="187"/>
      <c r="DN1022" s="187"/>
      <c r="DO1022" s="187"/>
      <c r="DP1022" s="187"/>
      <c r="DQ1022" s="187"/>
      <c r="DR1022" s="187"/>
      <c r="DS1022" s="187"/>
      <c r="DT1022" s="187"/>
      <c r="DU1022" s="187"/>
      <c r="DV1022" s="187"/>
      <c r="DW1022" s="187"/>
      <c r="DX1022" s="187"/>
      <c r="DY1022" s="187"/>
      <c r="DZ1022" s="187"/>
      <c r="EA1022" s="187"/>
      <c r="EB1022" s="187"/>
      <c r="EC1022" s="187"/>
      <c r="ED1022" s="187"/>
      <c r="EE1022" s="187"/>
      <c r="EF1022" s="187"/>
      <c r="EG1022" s="187"/>
      <c r="EH1022" s="187"/>
      <c r="EI1022" s="187"/>
      <c r="EJ1022" s="187"/>
      <c r="EK1022" s="187"/>
      <c r="EL1022" s="187"/>
      <c r="EM1022" s="187"/>
      <c r="EN1022" s="187"/>
      <c r="EO1022" s="187"/>
      <c r="EP1022" s="187"/>
      <c r="EQ1022" s="187"/>
      <c r="ER1022" s="187"/>
      <c r="ES1022" s="187"/>
      <c r="ET1022" s="187"/>
      <c r="EU1022" s="187"/>
      <c r="EV1022" s="187"/>
      <c r="EW1022" s="187"/>
      <c r="EX1022" s="187"/>
      <c r="EY1022" s="187"/>
      <c r="EZ1022" s="187"/>
      <c r="FA1022" s="187"/>
      <c r="FB1022" s="187"/>
      <c r="FC1022" s="187"/>
      <c r="FD1022" s="187"/>
      <c r="FE1022" s="187"/>
      <c r="FF1022" s="187"/>
      <c r="FG1022" s="187"/>
      <c r="FH1022" s="187"/>
      <c r="FI1022" s="187"/>
      <c r="FJ1022" s="187"/>
      <c r="FK1022" s="187"/>
      <c r="FL1022" s="187"/>
      <c r="FM1022" s="187"/>
      <c r="FN1022" s="187"/>
      <c r="FO1022" s="187"/>
      <c r="FP1022" s="187"/>
      <c r="FQ1022" s="187"/>
      <c r="FR1022" s="187"/>
      <c r="FS1022" s="187"/>
      <c r="FT1022" s="187"/>
      <c r="FU1022" s="187"/>
      <c r="FV1022" s="187"/>
      <c r="FW1022" s="187"/>
      <c r="FX1022" s="187"/>
      <c r="FY1022" s="187"/>
      <c r="FZ1022" s="187"/>
      <c r="GA1022" s="187"/>
      <c r="GB1022" s="187"/>
      <c r="GC1022" s="187"/>
      <c r="GD1022" s="187"/>
      <c r="GE1022" s="187"/>
      <c r="GF1022" s="187"/>
      <c r="GG1022" s="187"/>
      <c r="GH1022" s="187"/>
      <c r="GI1022" s="187"/>
      <c r="GJ1022" s="187"/>
      <c r="GK1022" s="187"/>
      <c r="GL1022" s="187"/>
      <c r="GM1022" s="187"/>
      <c r="GN1022" s="187"/>
      <c r="GO1022" s="187"/>
      <c r="GP1022" s="187"/>
      <c r="GQ1022" s="187"/>
      <c r="GR1022" s="187"/>
      <c r="GS1022" s="187"/>
      <c r="GT1022" s="187"/>
      <c r="GU1022" s="187"/>
      <c r="GV1022" s="187"/>
      <c r="GW1022" s="187"/>
      <c r="GX1022" s="187"/>
      <c r="GY1022" s="187"/>
      <c r="GZ1022" s="187"/>
      <c r="HA1022" s="187"/>
      <c r="HB1022" s="187"/>
      <c r="HC1022" s="187"/>
      <c r="HD1022" s="187"/>
      <c r="HE1022" s="187"/>
      <c r="HF1022" s="187"/>
      <c r="HG1022" s="187"/>
      <c r="HH1022" s="187"/>
      <c r="HI1022" s="187"/>
      <c r="HJ1022" s="187"/>
      <c r="HK1022" s="187"/>
      <c r="HL1022" s="187"/>
      <c r="HM1022" s="187"/>
      <c r="HN1022" s="187"/>
      <c r="HO1022" s="187"/>
      <c r="HP1022" s="187"/>
      <c r="HQ1022" s="187"/>
      <c r="HR1022" s="187"/>
      <c r="HS1022" s="187"/>
      <c r="HT1022" s="187"/>
      <c r="HU1022" s="187"/>
      <c r="HV1022" s="187"/>
      <c r="HW1022" s="187"/>
      <c r="HX1022" s="187"/>
      <c r="HY1022" s="187"/>
      <c r="HZ1022" s="187"/>
      <c r="IA1022" s="187"/>
      <c r="IB1022" s="187"/>
    </row>
    <row r="1023" spans="1:236" ht="13.15" customHeight="1">
      <c r="A1023" s="412"/>
      <c r="C1023" s="446"/>
      <c r="D1023" s="193"/>
      <c r="E1023" s="187"/>
      <c r="F1023" s="187"/>
      <c r="G1023" s="187"/>
      <c r="H1023" s="187"/>
      <c r="I1023" s="187"/>
      <c r="J1023" s="187"/>
      <c r="K1023" s="187"/>
      <c r="L1023" s="187"/>
      <c r="M1023" s="447"/>
      <c r="AA1023" s="187"/>
      <c r="AB1023" s="187"/>
      <c r="AC1023" s="187"/>
      <c r="AD1023" s="187"/>
      <c r="AE1023" s="187"/>
      <c r="AF1023" s="187"/>
      <c r="AG1023" s="187"/>
      <c r="AH1023" s="187"/>
      <c r="AI1023" s="187"/>
      <c r="AJ1023" s="187"/>
      <c r="AK1023" s="187"/>
      <c r="AL1023" s="187"/>
      <c r="AM1023" s="187"/>
      <c r="AN1023" s="187"/>
      <c r="AO1023" s="187"/>
      <c r="AP1023" s="187"/>
      <c r="AQ1023" s="187"/>
      <c r="AR1023" s="187"/>
      <c r="AS1023" s="187"/>
      <c r="AT1023" s="187"/>
      <c r="AU1023" s="187"/>
      <c r="AV1023" s="187"/>
      <c r="AW1023" s="187"/>
      <c r="AX1023" s="187"/>
      <c r="AY1023" s="187"/>
      <c r="AZ1023" s="187"/>
      <c r="BA1023" s="187"/>
      <c r="BB1023" s="187"/>
      <c r="BC1023" s="187"/>
      <c r="BD1023" s="187"/>
      <c r="BE1023" s="187"/>
      <c r="BF1023" s="187"/>
      <c r="BG1023" s="187"/>
      <c r="BH1023" s="187"/>
      <c r="BI1023" s="187"/>
      <c r="BJ1023" s="187"/>
      <c r="BK1023" s="187"/>
      <c r="BL1023" s="187"/>
      <c r="BM1023" s="187"/>
      <c r="BN1023" s="187"/>
      <c r="BO1023" s="187"/>
      <c r="BP1023" s="187"/>
      <c r="BQ1023" s="187"/>
      <c r="BR1023" s="187"/>
      <c r="BS1023" s="187"/>
      <c r="BT1023" s="187"/>
      <c r="BU1023" s="187"/>
      <c r="BV1023" s="187"/>
      <c r="BW1023" s="187"/>
      <c r="BX1023" s="187"/>
      <c r="BY1023" s="187"/>
      <c r="BZ1023" s="187"/>
      <c r="CA1023" s="187"/>
      <c r="CB1023" s="187"/>
      <c r="CC1023" s="187"/>
      <c r="CD1023" s="187"/>
      <c r="CE1023" s="187"/>
      <c r="CF1023" s="187"/>
      <c r="CG1023" s="187"/>
      <c r="CH1023" s="187"/>
      <c r="CI1023" s="187"/>
      <c r="CJ1023" s="187"/>
      <c r="CK1023" s="187"/>
      <c r="CL1023" s="187"/>
      <c r="CM1023" s="187"/>
      <c r="CN1023" s="187"/>
      <c r="CO1023" s="187"/>
      <c r="CP1023" s="187"/>
      <c r="CQ1023" s="187"/>
      <c r="CR1023" s="187"/>
      <c r="CS1023" s="187"/>
      <c r="CT1023" s="187"/>
      <c r="CU1023" s="187"/>
      <c r="CV1023" s="187"/>
      <c r="CW1023" s="187"/>
      <c r="CX1023" s="187"/>
      <c r="CY1023" s="187"/>
      <c r="CZ1023" s="187"/>
      <c r="DA1023" s="187"/>
      <c r="DB1023" s="187"/>
      <c r="DC1023" s="187"/>
      <c r="DD1023" s="187"/>
      <c r="DE1023" s="187"/>
      <c r="DF1023" s="187"/>
      <c r="DG1023" s="187"/>
      <c r="DH1023" s="187"/>
      <c r="DI1023" s="187"/>
      <c r="DJ1023" s="187"/>
      <c r="DK1023" s="187"/>
      <c r="DL1023" s="187"/>
      <c r="DM1023" s="187"/>
      <c r="DN1023" s="187"/>
      <c r="DO1023" s="187"/>
      <c r="DP1023" s="187"/>
      <c r="DQ1023" s="187"/>
      <c r="DR1023" s="187"/>
      <c r="DS1023" s="187"/>
      <c r="DT1023" s="187"/>
      <c r="DU1023" s="187"/>
      <c r="DV1023" s="187"/>
      <c r="DW1023" s="187"/>
      <c r="DX1023" s="187"/>
      <c r="DY1023" s="187"/>
      <c r="DZ1023" s="187"/>
      <c r="EA1023" s="187"/>
      <c r="EB1023" s="187"/>
      <c r="EC1023" s="187"/>
      <c r="ED1023" s="187"/>
      <c r="EE1023" s="187"/>
      <c r="EF1023" s="187"/>
      <c r="EG1023" s="187"/>
      <c r="EH1023" s="187"/>
      <c r="EI1023" s="187"/>
      <c r="EJ1023" s="187"/>
      <c r="EK1023" s="187"/>
      <c r="EL1023" s="187"/>
      <c r="EM1023" s="187"/>
      <c r="EN1023" s="187"/>
      <c r="EO1023" s="187"/>
      <c r="EP1023" s="187"/>
      <c r="EQ1023" s="187"/>
      <c r="ER1023" s="187"/>
      <c r="ES1023" s="187"/>
      <c r="ET1023" s="187"/>
      <c r="EU1023" s="187"/>
      <c r="EV1023" s="187"/>
      <c r="EW1023" s="187"/>
      <c r="EX1023" s="187"/>
      <c r="EY1023" s="187"/>
      <c r="EZ1023" s="187"/>
      <c r="FA1023" s="187"/>
      <c r="FB1023" s="187"/>
      <c r="FC1023" s="187"/>
      <c r="FD1023" s="187"/>
      <c r="FE1023" s="187"/>
      <c r="FF1023" s="187"/>
      <c r="FG1023" s="187"/>
      <c r="FH1023" s="187"/>
      <c r="FI1023" s="187"/>
      <c r="FJ1023" s="187"/>
      <c r="FK1023" s="187"/>
      <c r="FL1023" s="187"/>
      <c r="FM1023" s="187"/>
      <c r="FN1023" s="187"/>
      <c r="FO1023" s="187"/>
      <c r="FP1023" s="187"/>
      <c r="FQ1023" s="187"/>
      <c r="FR1023" s="187"/>
      <c r="FS1023" s="187"/>
      <c r="FT1023" s="187"/>
      <c r="FU1023" s="187"/>
      <c r="FV1023" s="187"/>
      <c r="FW1023" s="187"/>
      <c r="FX1023" s="187"/>
      <c r="FY1023" s="187"/>
      <c r="FZ1023" s="187"/>
      <c r="GA1023" s="187"/>
      <c r="GB1023" s="187"/>
      <c r="GC1023" s="187"/>
      <c r="GD1023" s="187"/>
      <c r="GE1023" s="187"/>
      <c r="GF1023" s="187"/>
      <c r="GG1023" s="187"/>
      <c r="GH1023" s="187"/>
      <c r="GI1023" s="187"/>
      <c r="GJ1023" s="187"/>
      <c r="GK1023" s="187"/>
      <c r="GL1023" s="187"/>
      <c r="GM1023" s="187"/>
      <c r="GN1023" s="187"/>
      <c r="GO1023" s="187"/>
      <c r="GP1023" s="187"/>
      <c r="GQ1023" s="187"/>
      <c r="GR1023" s="187"/>
      <c r="GS1023" s="187"/>
      <c r="GT1023" s="187"/>
      <c r="GU1023" s="187"/>
      <c r="GV1023" s="187"/>
      <c r="GW1023" s="187"/>
      <c r="GX1023" s="187"/>
      <c r="GY1023" s="187"/>
      <c r="GZ1023" s="187"/>
      <c r="HA1023" s="187"/>
      <c r="HB1023" s="187"/>
      <c r="HC1023" s="187"/>
      <c r="HD1023" s="187"/>
      <c r="HE1023" s="187"/>
      <c r="HF1023" s="187"/>
      <c r="HG1023" s="187"/>
      <c r="HH1023" s="187"/>
      <c r="HI1023" s="187"/>
      <c r="HJ1023" s="187"/>
      <c r="HK1023" s="187"/>
      <c r="HL1023" s="187"/>
      <c r="HM1023" s="187"/>
      <c r="HN1023" s="187"/>
      <c r="HO1023" s="187"/>
      <c r="HP1023" s="187"/>
      <c r="HQ1023" s="187"/>
      <c r="HR1023" s="187"/>
      <c r="HS1023" s="187"/>
      <c r="HT1023" s="187"/>
      <c r="HU1023" s="187"/>
      <c r="HV1023" s="187"/>
      <c r="HW1023" s="187"/>
      <c r="HX1023" s="187"/>
      <c r="HY1023" s="187"/>
      <c r="HZ1023" s="187"/>
      <c r="IA1023" s="187"/>
      <c r="IB1023" s="187"/>
    </row>
    <row r="1024" spans="1:236" ht="13.15" customHeight="1">
      <c r="A1024" s="412"/>
      <c r="C1024" s="446"/>
      <c r="D1024" s="193"/>
      <c r="E1024" s="187"/>
      <c r="F1024" s="187"/>
      <c r="G1024" s="187"/>
      <c r="H1024" s="187"/>
      <c r="I1024" s="187"/>
      <c r="J1024" s="187"/>
      <c r="K1024" s="187"/>
      <c r="L1024" s="187"/>
      <c r="M1024" s="447"/>
      <c r="AA1024" s="187"/>
      <c r="AB1024" s="187"/>
      <c r="AC1024" s="187"/>
      <c r="AD1024" s="187"/>
      <c r="AE1024" s="187"/>
      <c r="AF1024" s="187"/>
      <c r="AG1024" s="187"/>
      <c r="AH1024" s="187"/>
      <c r="AI1024" s="187"/>
      <c r="AJ1024" s="187"/>
      <c r="AK1024" s="187"/>
      <c r="AL1024" s="187"/>
      <c r="AM1024" s="187"/>
      <c r="AN1024" s="187"/>
      <c r="AO1024" s="187"/>
      <c r="AP1024" s="187"/>
      <c r="AQ1024" s="187"/>
      <c r="AR1024" s="187"/>
      <c r="AS1024" s="187"/>
      <c r="AT1024" s="187"/>
      <c r="AU1024" s="187"/>
      <c r="AV1024" s="187"/>
      <c r="AW1024" s="187"/>
      <c r="AX1024" s="187"/>
      <c r="AY1024" s="187"/>
      <c r="AZ1024" s="187"/>
      <c r="BA1024" s="187"/>
      <c r="BB1024" s="187"/>
      <c r="BC1024" s="187"/>
      <c r="BD1024" s="187"/>
      <c r="BE1024" s="187"/>
      <c r="BF1024" s="187"/>
      <c r="BG1024" s="187"/>
      <c r="BH1024" s="187"/>
      <c r="BI1024" s="187"/>
      <c r="BJ1024" s="187"/>
      <c r="BK1024" s="187"/>
      <c r="BL1024" s="187"/>
      <c r="BM1024" s="187"/>
      <c r="BN1024" s="187"/>
      <c r="BO1024" s="187"/>
      <c r="BP1024" s="187"/>
      <c r="BQ1024" s="187"/>
      <c r="BR1024" s="187"/>
      <c r="BS1024" s="187"/>
      <c r="BT1024" s="187"/>
      <c r="BU1024" s="187"/>
      <c r="BV1024" s="187"/>
      <c r="BW1024" s="187"/>
      <c r="BX1024" s="187"/>
      <c r="BY1024" s="187"/>
      <c r="BZ1024" s="187"/>
      <c r="CA1024" s="187"/>
      <c r="CB1024" s="187"/>
      <c r="CC1024" s="187"/>
      <c r="CD1024" s="187"/>
      <c r="CE1024" s="187"/>
      <c r="CF1024" s="187"/>
      <c r="CG1024" s="187"/>
      <c r="CH1024" s="187"/>
      <c r="CI1024" s="187"/>
      <c r="CJ1024" s="187"/>
      <c r="CK1024" s="187"/>
      <c r="CL1024" s="187"/>
      <c r="CM1024" s="187"/>
      <c r="CN1024" s="187"/>
      <c r="CO1024" s="187"/>
      <c r="CP1024" s="187"/>
      <c r="CQ1024" s="187"/>
      <c r="CR1024" s="187"/>
      <c r="CS1024" s="187"/>
      <c r="CT1024" s="187"/>
      <c r="CU1024" s="187"/>
      <c r="CV1024" s="187"/>
      <c r="CW1024" s="187"/>
      <c r="CX1024" s="187"/>
      <c r="CY1024" s="187"/>
      <c r="CZ1024" s="187"/>
      <c r="DA1024" s="187"/>
      <c r="DB1024" s="187"/>
      <c r="DC1024" s="187"/>
      <c r="DD1024" s="187"/>
      <c r="DE1024" s="187"/>
      <c r="DF1024" s="187"/>
      <c r="DG1024" s="187"/>
      <c r="DH1024" s="187"/>
      <c r="DI1024" s="187"/>
      <c r="DJ1024" s="187"/>
      <c r="DK1024" s="187"/>
      <c r="DL1024" s="187"/>
      <c r="DM1024" s="187"/>
      <c r="DN1024" s="187"/>
      <c r="DO1024" s="187"/>
      <c r="DP1024" s="187"/>
      <c r="DQ1024" s="187"/>
      <c r="DR1024" s="187"/>
      <c r="DS1024" s="187"/>
      <c r="DT1024" s="187"/>
      <c r="DU1024" s="187"/>
      <c r="DV1024" s="187"/>
      <c r="DW1024" s="187"/>
      <c r="DX1024" s="187"/>
      <c r="DY1024" s="187"/>
      <c r="DZ1024" s="187"/>
      <c r="EA1024" s="187"/>
      <c r="EB1024" s="187"/>
      <c r="EC1024" s="187"/>
      <c r="ED1024" s="187"/>
      <c r="EE1024" s="187"/>
      <c r="EF1024" s="187"/>
      <c r="EG1024" s="187"/>
      <c r="EH1024" s="187"/>
      <c r="EI1024" s="187"/>
      <c r="EJ1024" s="187"/>
      <c r="EK1024" s="187"/>
      <c r="EL1024" s="187"/>
      <c r="EM1024" s="187"/>
      <c r="EN1024" s="187"/>
      <c r="EO1024" s="187"/>
      <c r="EP1024" s="187"/>
      <c r="EQ1024" s="187"/>
      <c r="ER1024" s="187"/>
      <c r="ES1024" s="187"/>
      <c r="ET1024" s="187"/>
      <c r="EU1024" s="187"/>
      <c r="EV1024" s="187"/>
      <c r="EW1024" s="187"/>
      <c r="EX1024" s="187"/>
      <c r="EY1024" s="187"/>
      <c r="EZ1024" s="187"/>
      <c r="FA1024" s="187"/>
      <c r="FB1024" s="187"/>
      <c r="FC1024" s="187"/>
      <c r="FD1024" s="187"/>
      <c r="FE1024" s="187"/>
      <c r="FF1024" s="187"/>
      <c r="FG1024" s="187"/>
      <c r="FH1024" s="187"/>
      <c r="FI1024" s="187"/>
      <c r="FJ1024" s="187"/>
      <c r="FK1024" s="187"/>
      <c r="FL1024" s="187"/>
      <c r="FM1024" s="187"/>
      <c r="FN1024" s="187"/>
      <c r="FO1024" s="187"/>
      <c r="FP1024" s="187"/>
      <c r="FQ1024" s="187"/>
      <c r="FR1024" s="187"/>
      <c r="FS1024" s="187"/>
      <c r="FT1024" s="187"/>
      <c r="FU1024" s="187"/>
      <c r="FV1024" s="187"/>
      <c r="FW1024" s="187"/>
      <c r="FX1024" s="187"/>
      <c r="FY1024" s="187"/>
      <c r="FZ1024" s="187"/>
      <c r="GA1024" s="187"/>
      <c r="GB1024" s="187"/>
      <c r="GC1024" s="187"/>
      <c r="GD1024" s="187"/>
      <c r="GE1024" s="187"/>
      <c r="GF1024" s="187"/>
      <c r="GG1024" s="187"/>
      <c r="GH1024" s="187"/>
      <c r="GI1024" s="187"/>
      <c r="GJ1024" s="187"/>
      <c r="GK1024" s="187"/>
      <c r="GL1024" s="187"/>
      <c r="GM1024" s="187"/>
      <c r="GN1024" s="187"/>
      <c r="GO1024" s="187"/>
      <c r="GP1024" s="187"/>
      <c r="GQ1024" s="187"/>
      <c r="GR1024" s="187"/>
      <c r="GS1024" s="187"/>
      <c r="GT1024" s="187"/>
      <c r="GU1024" s="187"/>
      <c r="GV1024" s="187"/>
      <c r="GW1024" s="187"/>
      <c r="GX1024" s="187"/>
      <c r="GY1024" s="187"/>
      <c r="GZ1024" s="187"/>
      <c r="HA1024" s="187"/>
      <c r="HB1024" s="187"/>
      <c r="HC1024" s="187"/>
      <c r="HD1024" s="187"/>
      <c r="HE1024" s="187"/>
      <c r="HF1024" s="187"/>
      <c r="HG1024" s="187"/>
      <c r="HH1024" s="187"/>
      <c r="HI1024" s="187"/>
      <c r="HJ1024" s="187"/>
      <c r="HK1024" s="187"/>
      <c r="HL1024" s="187"/>
      <c r="HM1024" s="187"/>
      <c r="HN1024" s="187"/>
      <c r="HO1024" s="187"/>
      <c r="HP1024" s="187"/>
      <c r="HQ1024" s="187"/>
      <c r="HR1024" s="187"/>
      <c r="HS1024" s="187"/>
      <c r="HT1024" s="187"/>
      <c r="HU1024" s="187"/>
      <c r="HV1024" s="187"/>
      <c r="HW1024" s="187"/>
      <c r="HX1024" s="187"/>
      <c r="HY1024" s="187"/>
      <c r="HZ1024" s="187"/>
      <c r="IA1024" s="187"/>
      <c r="IB1024" s="187"/>
    </row>
    <row r="1025" spans="1:236" ht="13.15" customHeight="1">
      <c r="A1025" s="412"/>
      <c r="C1025" s="446"/>
      <c r="D1025" s="193"/>
      <c r="E1025" s="187"/>
      <c r="F1025" s="187"/>
      <c r="G1025" s="187"/>
      <c r="H1025" s="187"/>
      <c r="I1025" s="187"/>
      <c r="J1025" s="187"/>
      <c r="K1025" s="187"/>
      <c r="L1025" s="187"/>
      <c r="M1025" s="447"/>
      <c r="AA1025" s="187"/>
      <c r="AB1025" s="187"/>
      <c r="AC1025" s="187"/>
      <c r="AD1025" s="187"/>
      <c r="AE1025" s="187"/>
      <c r="AF1025" s="187"/>
      <c r="AG1025" s="187"/>
      <c r="AH1025" s="187"/>
      <c r="AI1025" s="187"/>
      <c r="AJ1025" s="187"/>
      <c r="AK1025" s="187"/>
      <c r="AL1025" s="187"/>
      <c r="AM1025" s="187"/>
      <c r="AN1025" s="187"/>
      <c r="AO1025" s="187"/>
      <c r="AP1025" s="187"/>
      <c r="AQ1025" s="187"/>
      <c r="AR1025" s="187"/>
      <c r="AS1025" s="187"/>
      <c r="AT1025" s="187"/>
      <c r="AU1025" s="187"/>
      <c r="AV1025" s="187"/>
      <c r="AW1025" s="187"/>
      <c r="AX1025" s="187"/>
      <c r="AY1025" s="187"/>
      <c r="AZ1025" s="187"/>
      <c r="BA1025" s="187"/>
      <c r="BB1025" s="187"/>
      <c r="BC1025" s="187"/>
      <c r="BD1025" s="187"/>
      <c r="BE1025" s="187"/>
      <c r="BF1025" s="187"/>
      <c r="BG1025" s="187"/>
      <c r="BH1025" s="187"/>
      <c r="BI1025" s="187"/>
      <c r="BJ1025" s="187"/>
      <c r="BK1025" s="187"/>
      <c r="BL1025" s="187"/>
      <c r="BM1025" s="187"/>
      <c r="BN1025" s="187"/>
      <c r="BO1025" s="187"/>
      <c r="BP1025" s="187"/>
      <c r="BQ1025" s="187"/>
      <c r="BR1025" s="187"/>
      <c r="BS1025" s="187"/>
      <c r="BT1025" s="187"/>
      <c r="BU1025" s="187"/>
      <c r="BV1025" s="187"/>
      <c r="BW1025" s="187"/>
      <c r="BX1025" s="187"/>
      <c r="BY1025" s="187"/>
      <c r="BZ1025" s="187"/>
      <c r="CA1025" s="187"/>
      <c r="CB1025" s="187"/>
      <c r="CC1025" s="187"/>
      <c r="CD1025" s="187"/>
      <c r="CE1025" s="187"/>
      <c r="CF1025" s="187"/>
      <c r="CG1025" s="187"/>
      <c r="CH1025" s="187"/>
      <c r="CI1025" s="187"/>
      <c r="CJ1025" s="187"/>
      <c r="CK1025" s="187"/>
      <c r="CL1025" s="187"/>
      <c r="CM1025" s="187"/>
      <c r="CN1025" s="187"/>
      <c r="CO1025" s="187"/>
      <c r="CP1025" s="187"/>
      <c r="CQ1025" s="187"/>
      <c r="CR1025" s="187"/>
      <c r="CS1025" s="187"/>
      <c r="CT1025" s="187"/>
      <c r="CU1025" s="187"/>
      <c r="CV1025" s="187"/>
      <c r="CW1025" s="187"/>
      <c r="CX1025" s="187"/>
      <c r="CY1025" s="187"/>
      <c r="CZ1025" s="187"/>
      <c r="DA1025" s="187"/>
      <c r="DB1025" s="187"/>
      <c r="DC1025" s="187"/>
      <c r="DD1025" s="187"/>
      <c r="DE1025" s="187"/>
      <c r="DF1025" s="187"/>
      <c r="DG1025" s="187"/>
      <c r="DH1025" s="187"/>
      <c r="DI1025" s="187"/>
      <c r="DJ1025" s="187"/>
      <c r="DK1025" s="187"/>
      <c r="DL1025" s="187"/>
      <c r="DM1025" s="187"/>
      <c r="DN1025" s="187"/>
      <c r="DO1025" s="187"/>
      <c r="DP1025" s="187"/>
      <c r="DQ1025" s="187"/>
      <c r="DR1025" s="187"/>
      <c r="DS1025" s="187"/>
      <c r="DT1025" s="187"/>
      <c r="DU1025" s="187"/>
      <c r="DV1025" s="187"/>
      <c r="DW1025" s="187"/>
      <c r="DX1025" s="187"/>
      <c r="DY1025" s="187"/>
      <c r="DZ1025" s="187"/>
      <c r="EA1025" s="187"/>
      <c r="EB1025" s="187"/>
      <c r="EC1025" s="187"/>
      <c r="ED1025" s="187"/>
      <c r="EE1025" s="187"/>
      <c r="EF1025" s="187"/>
      <c r="EG1025" s="187"/>
      <c r="EH1025" s="187"/>
      <c r="EI1025" s="187"/>
      <c r="EJ1025" s="187"/>
      <c r="EK1025" s="187"/>
      <c r="EL1025" s="187"/>
      <c r="EM1025" s="187"/>
      <c r="EN1025" s="187"/>
      <c r="EO1025" s="187"/>
      <c r="EP1025" s="187"/>
      <c r="EQ1025" s="187"/>
      <c r="ER1025" s="187"/>
      <c r="ES1025" s="187"/>
      <c r="ET1025" s="187"/>
      <c r="EU1025" s="187"/>
      <c r="EV1025" s="187"/>
      <c r="EW1025" s="187"/>
      <c r="EX1025" s="187"/>
      <c r="EY1025" s="187"/>
      <c r="EZ1025" s="187"/>
      <c r="FA1025" s="187"/>
      <c r="FB1025" s="187"/>
      <c r="FC1025" s="187"/>
      <c r="FD1025" s="187"/>
      <c r="FE1025" s="187"/>
      <c r="FF1025" s="187"/>
      <c r="FG1025" s="187"/>
      <c r="FH1025" s="187"/>
      <c r="FI1025" s="187"/>
      <c r="FJ1025" s="187"/>
      <c r="FK1025" s="187"/>
      <c r="FL1025" s="187"/>
      <c r="FM1025" s="187"/>
      <c r="FN1025" s="187"/>
      <c r="FO1025" s="187"/>
      <c r="FP1025" s="187"/>
      <c r="FQ1025" s="187"/>
      <c r="FR1025" s="187"/>
      <c r="FS1025" s="187"/>
      <c r="FT1025" s="187"/>
      <c r="FU1025" s="187"/>
      <c r="FV1025" s="187"/>
      <c r="FW1025" s="187"/>
      <c r="FX1025" s="187"/>
      <c r="FY1025" s="187"/>
      <c r="FZ1025" s="187"/>
      <c r="GA1025" s="187"/>
      <c r="GB1025" s="187"/>
      <c r="GC1025" s="187"/>
      <c r="GD1025" s="187"/>
      <c r="GE1025" s="187"/>
      <c r="GF1025" s="187"/>
      <c r="GG1025" s="187"/>
      <c r="GH1025" s="187"/>
      <c r="GI1025" s="187"/>
      <c r="GJ1025" s="187"/>
      <c r="GK1025" s="187"/>
      <c r="GL1025" s="187"/>
      <c r="GM1025" s="187"/>
      <c r="GN1025" s="187"/>
      <c r="GO1025" s="187"/>
      <c r="GP1025" s="187"/>
      <c r="GQ1025" s="187"/>
      <c r="GR1025" s="187"/>
      <c r="GS1025" s="187"/>
      <c r="GT1025" s="187"/>
      <c r="GU1025" s="187"/>
      <c r="GV1025" s="187"/>
      <c r="GW1025" s="187"/>
      <c r="GX1025" s="187"/>
      <c r="GY1025" s="187"/>
      <c r="GZ1025" s="187"/>
      <c r="HA1025" s="187"/>
      <c r="HB1025" s="187"/>
      <c r="HC1025" s="187"/>
      <c r="HD1025" s="187"/>
      <c r="HE1025" s="187"/>
      <c r="HF1025" s="187"/>
      <c r="HG1025" s="187"/>
      <c r="HH1025" s="187"/>
      <c r="HI1025" s="187"/>
      <c r="HJ1025" s="187"/>
      <c r="HK1025" s="187"/>
      <c r="HL1025" s="187"/>
      <c r="HM1025" s="187"/>
      <c r="HN1025" s="187"/>
      <c r="HO1025" s="187"/>
      <c r="HP1025" s="187"/>
      <c r="HQ1025" s="187"/>
      <c r="HR1025" s="187"/>
      <c r="HS1025" s="187"/>
      <c r="HT1025" s="187"/>
      <c r="HU1025" s="187"/>
      <c r="HV1025" s="187"/>
      <c r="HW1025" s="187"/>
      <c r="HX1025" s="187"/>
      <c r="HY1025" s="187"/>
      <c r="HZ1025" s="187"/>
      <c r="IA1025" s="187"/>
      <c r="IB1025" s="187"/>
    </row>
    <row r="1026" spans="1:236" ht="13.15" customHeight="1">
      <c r="A1026" s="412"/>
      <c r="C1026" s="446"/>
      <c r="D1026" s="193"/>
      <c r="E1026" s="187"/>
      <c r="F1026" s="187"/>
      <c r="G1026" s="187"/>
      <c r="H1026" s="187"/>
      <c r="I1026" s="187"/>
      <c r="J1026" s="187"/>
      <c r="K1026" s="187"/>
      <c r="L1026" s="187"/>
      <c r="M1026" s="447"/>
      <c r="AA1026" s="187"/>
      <c r="AB1026" s="187"/>
      <c r="AC1026" s="187"/>
      <c r="AD1026" s="187"/>
      <c r="AE1026" s="187"/>
      <c r="AF1026" s="187"/>
      <c r="AG1026" s="187"/>
      <c r="AH1026" s="187"/>
      <c r="AI1026" s="187"/>
      <c r="AJ1026" s="187"/>
      <c r="AK1026" s="187"/>
      <c r="AL1026" s="187"/>
      <c r="AM1026" s="187"/>
      <c r="AN1026" s="187"/>
      <c r="AO1026" s="187"/>
      <c r="AP1026" s="187"/>
      <c r="AQ1026" s="187"/>
      <c r="AR1026" s="187"/>
      <c r="AS1026" s="187"/>
      <c r="AT1026" s="187"/>
      <c r="AU1026" s="187"/>
      <c r="AV1026" s="187"/>
      <c r="AW1026" s="187"/>
      <c r="AX1026" s="187"/>
      <c r="AY1026" s="187"/>
      <c r="AZ1026" s="187"/>
      <c r="BA1026" s="187"/>
      <c r="BB1026" s="187"/>
      <c r="BC1026" s="187"/>
      <c r="BD1026" s="187"/>
      <c r="BE1026" s="187"/>
      <c r="BF1026" s="187"/>
      <c r="BG1026" s="187"/>
      <c r="BH1026" s="187"/>
      <c r="BI1026" s="187"/>
      <c r="BJ1026" s="187"/>
      <c r="BK1026" s="187"/>
      <c r="BL1026" s="187"/>
      <c r="BM1026" s="187"/>
      <c r="BN1026" s="187"/>
      <c r="BO1026" s="187"/>
      <c r="BP1026" s="187"/>
      <c r="BQ1026" s="187"/>
      <c r="BR1026" s="187"/>
      <c r="BS1026" s="187"/>
      <c r="BT1026" s="187"/>
      <c r="BU1026" s="187"/>
      <c r="BV1026" s="187"/>
      <c r="BW1026" s="187"/>
      <c r="BX1026" s="187"/>
      <c r="BY1026" s="187"/>
      <c r="BZ1026" s="187"/>
      <c r="CA1026" s="187"/>
      <c r="CB1026" s="187"/>
      <c r="CC1026" s="187"/>
      <c r="CD1026" s="187"/>
      <c r="CE1026" s="187"/>
      <c r="CF1026" s="187"/>
      <c r="CG1026" s="187"/>
      <c r="CH1026" s="187"/>
      <c r="CI1026" s="187"/>
      <c r="CJ1026" s="187"/>
      <c r="CK1026" s="187"/>
      <c r="CL1026" s="187"/>
      <c r="CM1026" s="187"/>
      <c r="CN1026" s="187"/>
      <c r="CO1026" s="187"/>
      <c r="CP1026" s="187"/>
      <c r="CQ1026" s="187"/>
      <c r="CR1026" s="187"/>
      <c r="CS1026" s="187"/>
      <c r="CT1026" s="187"/>
      <c r="CU1026" s="187"/>
      <c r="CV1026" s="187"/>
      <c r="CW1026" s="187"/>
      <c r="CX1026" s="187"/>
      <c r="CY1026" s="187"/>
      <c r="CZ1026" s="187"/>
      <c r="DA1026" s="187"/>
      <c r="DB1026" s="187"/>
      <c r="DC1026" s="187"/>
      <c r="DD1026" s="187"/>
      <c r="DE1026" s="187"/>
      <c r="DF1026" s="187"/>
      <c r="DG1026" s="187"/>
      <c r="DH1026" s="187"/>
      <c r="DI1026" s="187"/>
      <c r="DJ1026" s="187"/>
      <c r="DK1026" s="187"/>
      <c r="DL1026" s="187"/>
      <c r="DM1026" s="187"/>
      <c r="DN1026" s="187"/>
      <c r="DO1026" s="187"/>
      <c r="DP1026" s="187"/>
      <c r="DQ1026" s="187"/>
      <c r="DR1026" s="187"/>
      <c r="DS1026" s="187"/>
      <c r="DT1026" s="187"/>
      <c r="DU1026" s="187"/>
      <c r="DV1026" s="187"/>
      <c r="DW1026" s="187"/>
      <c r="DX1026" s="187"/>
      <c r="DY1026" s="187"/>
      <c r="DZ1026" s="187"/>
      <c r="EA1026" s="187"/>
      <c r="EB1026" s="187"/>
      <c r="EC1026" s="187"/>
      <c r="ED1026" s="187"/>
      <c r="EE1026" s="187"/>
      <c r="EF1026" s="187"/>
      <c r="EG1026" s="187"/>
      <c r="EH1026" s="187"/>
      <c r="EI1026" s="187"/>
      <c r="EJ1026" s="187"/>
      <c r="EK1026" s="187"/>
      <c r="EL1026" s="187"/>
      <c r="EM1026" s="187"/>
      <c r="EN1026" s="187"/>
      <c r="EO1026" s="187"/>
      <c r="EP1026" s="187"/>
      <c r="EQ1026" s="187"/>
      <c r="ER1026" s="187"/>
      <c r="ES1026" s="187"/>
      <c r="ET1026" s="187"/>
      <c r="EU1026" s="187"/>
      <c r="EV1026" s="187"/>
      <c r="EW1026" s="187"/>
      <c r="EX1026" s="187"/>
      <c r="EY1026" s="187"/>
      <c r="EZ1026" s="187"/>
      <c r="FA1026" s="187"/>
      <c r="FB1026" s="187"/>
      <c r="FC1026" s="187"/>
      <c r="FD1026" s="187"/>
      <c r="FE1026" s="187"/>
      <c r="FF1026" s="187"/>
      <c r="FG1026" s="187"/>
      <c r="FH1026" s="187"/>
      <c r="FI1026" s="187"/>
      <c r="FJ1026" s="187"/>
      <c r="FK1026" s="187"/>
      <c r="FL1026" s="187"/>
      <c r="FM1026" s="187"/>
      <c r="FN1026" s="187"/>
      <c r="FO1026" s="187"/>
      <c r="FP1026" s="187"/>
      <c r="FQ1026" s="187"/>
      <c r="FR1026" s="187"/>
      <c r="FS1026" s="187"/>
      <c r="FT1026" s="187"/>
      <c r="FU1026" s="187"/>
      <c r="FV1026" s="187"/>
      <c r="FW1026" s="187"/>
      <c r="FX1026" s="187"/>
      <c r="FY1026" s="187"/>
      <c r="FZ1026" s="187"/>
      <c r="GA1026" s="187"/>
      <c r="GB1026" s="187"/>
      <c r="GC1026" s="187"/>
      <c r="GD1026" s="187"/>
      <c r="GE1026" s="187"/>
      <c r="GF1026" s="187"/>
      <c r="GG1026" s="187"/>
      <c r="GH1026" s="187"/>
      <c r="GI1026" s="187"/>
      <c r="GJ1026" s="187"/>
      <c r="GK1026" s="187"/>
      <c r="GL1026" s="187"/>
      <c r="GM1026" s="187"/>
      <c r="GN1026" s="187"/>
      <c r="GO1026" s="187"/>
      <c r="GP1026" s="187"/>
      <c r="GQ1026" s="187"/>
      <c r="GR1026" s="187"/>
      <c r="GS1026" s="187"/>
      <c r="GT1026" s="187"/>
      <c r="GU1026" s="187"/>
      <c r="GV1026" s="187"/>
      <c r="GW1026" s="187"/>
      <c r="GX1026" s="187"/>
      <c r="GY1026" s="187"/>
      <c r="GZ1026" s="187"/>
      <c r="HA1026" s="187"/>
      <c r="HB1026" s="187"/>
      <c r="HC1026" s="187"/>
      <c r="HD1026" s="187"/>
      <c r="HE1026" s="187"/>
      <c r="HF1026" s="187"/>
      <c r="HG1026" s="187"/>
      <c r="HH1026" s="187"/>
      <c r="HI1026" s="187"/>
      <c r="HJ1026" s="187"/>
      <c r="HK1026" s="187"/>
      <c r="HL1026" s="187"/>
      <c r="HM1026" s="187"/>
      <c r="HN1026" s="187"/>
      <c r="HO1026" s="187"/>
      <c r="HP1026" s="187"/>
      <c r="HQ1026" s="187"/>
      <c r="HR1026" s="187"/>
      <c r="HS1026" s="187"/>
      <c r="HT1026" s="187"/>
      <c r="HU1026" s="187"/>
      <c r="HV1026" s="187"/>
      <c r="HW1026" s="187"/>
      <c r="HX1026" s="187"/>
      <c r="HY1026" s="187"/>
      <c r="HZ1026" s="187"/>
      <c r="IA1026" s="187"/>
      <c r="IB1026" s="187"/>
    </row>
    <row r="1027" spans="1:236" ht="13.15" customHeight="1">
      <c r="A1027" s="412"/>
      <c r="C1027" s="446"/>
      <c r="D1027" s="193"/>
      <c r="E1027" s="187"/>
      <c r="F1027" s="187"/>
      <c r="G1027" s="187"/>
      <c r="H1027" s="187"/>
      <c r="I1027" s="187"/>
      <c r="J1027" s="187"/>
      <c r="K1027" s="187"/>
      <c r="L1027" s="187"/>
      <c r="M1027" s="447"/>
      <c r="AA1027" s="187"/>
      <c r="AB1027" s="187"/>
      <c r="AC1027" s="187"/>
      <c r="AD1027" s="187"/>
      <c r="AE1027" s="187"/>
      <c r="AF1027" s="187"/>
      <c r="AG1027" s="187"/>
      <c r="AH1027" s="187"/>
      <c r="AI1027" s="187"/>
      <c r="AJ1027" s="187"/>
      <c r="AK1027" s="187"/>
      <c r="AL1027" s="187"/>
      <c r="AM1027" s="187"/>
      <c r="AN1027" s="187"/>
      <c r="AO1027" s="187"/>
      <c r="AP1027" s="187"/>
      <c r="AQ1027" s="187"/>
      <c r="AR1027" s="187"/>
      <c r="AS1027" s="187"/>
      <c r="AT1027" s="187"/>
      <c r="AU1027" s="187"/>
      <c r="AV1027" s="187"/>
      <c r="AW1027" s="187"/>
      <c r="AX1027" s="187"/>
      <c r="AY1027" s="187"/>
      <c r="AZ1027" s="187"/>
      <c r="BA1027" s="187"/>
      <c r="BB1027" s="187"/>
      <c r="BC1027" s="187"/>
      <c r="BD1027" s="187"/>
      <c r="BE1027" s="187"/>
      <c r="BF1027" s="187"/>
      <c r="BG1027" s="187"/>
      <c r="BH1027" s="187"/>
      <c r="BI1027" s="187"/>
      <c r="BJ1027" s="187"/>
      <c r="BK1027" s="187"/>
      <c r="BL1027" s="187"/>
      <c r="BM1027" s="187"/>
      <c r="BN1027" s="187"/>
      <c r="BO1027" s="187"/>
      <c r="BP1027" s="187"/>
      <c r="BQ1027" s="187"/>
      <c r="BR1027" s="187"/>
      <c r="BS1027" s="187"/>
      <c r="BT1027" s="187"/>
      <c r="BU1027" s="187"/>
      <c r="BV1027" s="187"/>
      <c r="BW1027" s="187"/>
      <c r="BX1027" s="187"/>
      <c r="BY1027" s="187"/>
      <c r="BZ1027" s="187"/>
      <c r="CA1027" s="187"/>
      <c r="CB1027" s="187"/>
      <c r="CC1027" s="187"/>
      <c r="CD1027" s="187"/>
      <c r="CE1027" s="187"/>
      <c r="CF1027" s="187"/>
      <c r="CG1027" s="187"/>
      <c r="CH1027" s="187"/>
      <c r="CI1027" s="187"/>
      <c r="CJ1027" s="187"/>
      <c r="CK1027" s="187"/>
      <c r="CL1027" s="187"/>
      <c r="CM1027" s="187"/>
      <c r="CN1027" s="187"/>
      <c r="CO1027" s="187"/>
      <c r="CP1027" s="187"/>
      <c r="CQ1027" s="187"/>
      <c r="CR1027" s="187"/>
      <c r="CS1027" s="187"/>
      <c r="CT1027" s="187"/>
      <c r="CU1027" s="187"/>
      <c r="CV1027" s="187"/>
      <c r="CW1027" s="187"/>
      <c r="CX1027" s="187"/>
      <c r="CY1027" s="187"/>
      <c r="CZ1027" s="187"/>
      <c r="DA1027" s="187"/>
      <c r="DB1027" s="187"/>
      <c r="DC1027" s="187"/>
      <c r="DD1027" s="187"/>
      <c r="DE1027" s="187"/>
      <c r="DF1027" s="187"/>
      <c r="DG1027" s="187"/>
      <c r="DH1027" s="187"/>
      <c r="DI1027" s="187"/>
      <c r="DJ1027" s="187"/>
      <c r="DK1027" s="187"/>
      <c r="DL1027" s="187"/>
      <c r="DM1027" s="187"/>
      <c r="DN1027" s="187"/>
      <c r="DO1027" s="187"/>
      <c r="DP1027" s="187"/>
      <c r="DQ1027" s="187"/>
      <c r="DR1027" s="187"/>
      <c r="DS1027" s="187"/>
      <c r="DT1027" s="187"/>
      <c r="DU1027" s="187"/>
      <c r="DV1027" s="187"/>
      <c r="DW1027" s="187"/>
      <c r="DX1027" s="187"/>
      <c r="DY1027" s="187"/>
      <c r="DZ1027" s="187"/>
      <c r="EA1027" s="187"/>
      <c r="EB1027" s="187"/>
      <c r="EC1027" s="187"/>
      <c r="ED1027" s="187"/>
      <c r="EE1027" s="187"/>
      <c r="EF1027" s="187"/>
      <c r="EG1027" s="187"/>
      <c r="EH1027" s="187"/>
      <c r="EI1027" s="187"/>
      <c r="EJ1027" s="187"/>
      <c r="EK1027" s="187"/>
      <c r="EL1027" s="187"/>
      <c r="EM1027" s="187"/>
      <c r="EN1027" s="187"/>
      <c r="EO1027" s="187"/>
      <c r="EP1027" s="187"/>
      <c r="EQ1027" s="187"/>
      <c r="ER1027" s="187"/>
      <c r="ES1027" s="187"/>
      <c r="ET1027" s="187"/>
      <c r="EU1027" s="187"/>
      <c r="EV1027" s="187"/>
      <c r="EW1027" s="187"/>
      <c r="EX1027" s="187"/>
      <c r="EY1027" s="187"/>
      <c r="EZ1027" s="187"/>
      <c r="FA1027" s="187"/>
      <c r="FB1027" s="187"/>
      <c r="FC1027" s="187"/>
      <c r="FD1027" s="187"/>
      <c r="FE1027" s="187"/>
      <c r="FF1027" s="187"/>
      <c r="FG1027" s="187"/>
      <c r="FH1027" s="187"/>
      <c r="FI1027" s="187"/>
      <c r="FJ1027" s="187"/>
      <c r="FK1027" s="187"/>
      <c r="FL1027" s="187"/>
      <c r="FM1027" s="187"/>
      <c r="FN1027" s="187"/>
      <c r="FO1027" s="187"/>
      <c r="FP1027" s="187"/>
      <c r="FQ1027" s="187"/>
      <c r="FR1027" s="187"/>
      <c r="FS1027" s="187"/>
      <c r="FT1027" s="187"/>
      <c r="FU1027" s="187"/>
      <c r="FV1027" s="187"/>
      <c r="FW1027" s="187"/>
      <c r="FX1027" s="187"/>
      <c r="FY1027" s="187"/>
      <c r="FZ1027" s="187"/>
      <c r="GA1027" s="187"/>
      <c r="GB1027" s="187"/>
      <c r="GC1027" s="187"/>
      <c r="GD1027" s="187"/>
      <c r="GE1027" s="187"/>
      <c r="GF1027" s="187"/>
      <c r="GG1027" s="187"/>
      <c r="GH1027" s="187"/>
      <c r="GI1027" s="187"/>
      <c r="GJ1027" s="187"/>
      <c r="GK1027" s="187"/>
      <c r="GL1027" s="187"/>
      <c r="GM1027" s="187"/>
      <c r="GN1027" s="187"/>
      <c r="GO1027" s="187"/>
      <c r="GP1027" s="187"/>
      <c r="GQ1027" s="187"/>
      <c r="GR1027" s="187"/>
      <c r="GS1027" s="187"/>
      <c r="GT1027" s="187"/>
      <c r="GU1027" s="187"/>
      <c r="GV1027" s="187"/>
      <c r="GW1027" s="187"/>
      <c r="GX1027" s="187"/>
      <c r="GY1027" s="187"/>
      <c r="GZ1027" s="187"/>
      <c r="HA1027" s="187"/>
      <c r="HB1027" s="187"/>
      <c r="HC1027" s="187"/>
      <c r="HD1027" s="187"/>
      <c r="HE1027" s="187"/>
      <c r="HF1027" s="187"/>
      <c r="HG1027" s="187"/>
      <c r="HH1027" s="187"/>
      <c r="HI1027" s="187"/>
      <c r="HJ1027" s="187"/>
      <c r="HK1027" s="187"/>
      <c r="HL1027" s="187"/>
      <c r="HM1027" s="187"/>
      <c r="HN1027" s="187"/>
      <c r="HO1027" s="187"/>
      <c r="HP1027" s="187"/>
      <c r="HQ1027" s="187"/>
      <c r="HR1027" s="187"/>
      <c r="HS1027" s="187"/>
      <c r="HT1027" s="187"/>
      <c r="HU1027" s="187"/>
      <c r="HV1027" s="187"/>
      <c r="HW1027" s="187"/>
      <c r="HX1027" s="187"/>
      <c r="HY1027" s="187"/>
      <c r="HZ1027" s="187"/>
      <c r="IA1027" s="187"/>
      <c r="IB1027" s="187"/>
    </row>
    <row r="1028" spans="1:236" ht="13.15" customHeight="1">
      <c r="A1028" s="412"/>
      <c r="C1028" s="446"/>
      <c r="D1028" s="193"/>
      <c r="E1028" s="187"/>
      <c r="F1028" s="187"/>
      <c r="G1028" s="187"/>
      <c r="H1028" s="187"/>
      <c r="I1028" s="187"/>
      <c r="J1028" s="187"/>
      <c r="K1028" s="187"/>
      <c r="L1028" s="187"/>
      <c r="M1028" s="447"/>
      <c r="AA1028" s="187"/>
      <c r="AB1028" s="187"/>
      <c r="AC1028" s="187"/>
      <c r="AD1028" s="187"/>
      <c r="AE1028" s="187"/>
      <c r="AF1028" s="187"/>
      <c r="AG1028" s="187"/>
      <c r="AH1028" s="187"/>
      <c r="AI1028" s="187"/>
      <c r="AJ1028" s="187"/>
      <c r="AK1028" s="187"/>
      <c r="AL1028" s="187"/>
      <c r="AM1028" s="187"/>
      <c r="AN1028" s="187"/>
      <c r="AO1028" s="187"/>
      <c r="AP1028" s="187"/>
      <c r="AQ1028" s="187"/>
      <c r="AR1028" s="187"/>
      <c r="AS1028" s="187"/>
      <c r="AT1028" s="187"/>
      <c r="AU1028" s="187"/>
      <c r="AV1028" s="187"/>
      <c r="AW1028" s="187"/>
      <c r="AX1028" s="187"/>
      <c r="AY1028" s="187"/>
      <c r="AZ1028" s="187"/>
      <c r="BA1028" s="187"/>
      <c r="BB1028" s="187"/>
      <c r="BC1028" s="187"/>
      <c r="BD1028" s="187"/>
      <c r="BE1028" s="187"/>
      <c r="BF1028" s="187"/>
      <c r="BG1028" s="187"/>
      <c r="BH1028" s="187"/>
      <c r="BI1028" s="187"/>
      <c r="BJ1028" s="187"/>
      <c r="BK1028" s="187"/>
      <c r="BL1028" s="187"/>
      <c r="BM1028" s="187"/>
      <c r="BN1028" s="187"/>
      <c r="BO1028" s="187"/>
      <c r="BP1028" s="187"/>
      <c r="BQ1028" s="187"/>
      <c r="BR1028" s="187"/>
      <c r="BS1028" s="187"/>
      <c r="BT1028" s="187"/>
      <c r="BU1028" s="187"/>
      <c r="BV1028" s="187"/>
      <c r="BW1028" s="187"/>
      <c r="BX1028" s="187"/>
      <c r="BY1028" s="187"/>
      <c r="BZ1028" s="187"/>
      <c r="CA1028" s="187"/>
      <c r="CB1028" s="187"/>
      <c r="CC1028" s="187"/>
      <c r="CD1028" s="187"/>
      <c r="CE1028" s="187"/>
      <c r="CF1028" s="187"/>
      <c r="CG1028" s="187"/>
      <c r="CH1028" s="187"/>
      <c r="CI1028" s="187"/>
      <c r="CJ1028" s="187"/>
      <c r="CK1028" s="187"/>
      <c r="CL1028" s="187"/>
      <c r="CM1028" s="187"/>
      <c r="CN1028" s="187"/>
      <c r="CO1028" s="187"/>
      <c r="CP1028" s="187"/>
      <c r="CQ1028" s="187"/>
      <c r="CR1028" s="187"/>
      <c r="CS1028" s="187"/>
      <c r="CT1028" s="187"/>
      <c r="CU1028" s="187"/>
      <c r="CV1028" s="187"/>
      <c r="CW1028" s="187"/>
      <c r="CX1028" s="187"/>
      <c r="CY1028" s="187"/>
      <c r="CZ1028" s="187"/>
      <c r="DA1028" s="187"/>
      <c r="DB1028" s="187"/>
      <c r="DC1028" s="187"/>
      <c r="DD1028" s="187"/>
      <c r="DE1028" s="187"/>
      <c r="DF1028" s="187"/>
      <c r="DG1028" s="187"/>
      <c r="DH1028" s="187"/>
      <c r="DI1028" s="187"/>
      <c r="DJ1028" s="187"/>
      <c r="DK1028" s="187"/>
      <c r="DL1028" s="187"/>
      <c r="DM1028" s="187"/>
      <c r="DN1028" s="187"/>
      <c r="DO1028" s="187"/>
      <c r="DP1028" s="187"/>
      <c r="DQ1028" s="187"/>
      <c r="DR1028" s="187"/>
      <c r="DS1028" s="187"/>
      <c r="DT1028" s="187"/>
      <c r="DU1028" s="187"/>
      <c r="DV1028" s="187"/>
      <c r="DW1028" s="187"/>
      <c r="DX1028" s="187"/>
      <c r="DY1028" s="187"/>
      <c r="DZ1028" s="187"/>
      <c r="EA1028" s="187"/>
      <c r="EB1028" s="187"/>
      <c r="EC1028" s="187"/>
      <c r="ED1028" s="187"/>
      <c r="EE1028" s="187"/>
      <c r="EF1028" s="187"/>
      <c r="EG1028" s="187"/>
      <c r="EH1028" s="187"/>
      <c r="EI1028" s="187"/>
      <c r="EJ1028" s="187"/>
      <c r="EK1028" s="187"/>
      <c r="EL1028" s="187"/>
      <c r="EM1028" s="187"/>
      <c r="EN1028" s="187"/>
      <c r="EO1028" s="187"/>
      <c r="EP1028" s="187"/>
      <c r="EQ1028" s="187"/>
      <c r="ER1028" s="187"/>
      <c r="ES1028" s="187"/>
      <c r="ET1028" s="187"/>
      <c r="EU1028" s="187"/>
      <c r="EV1028" s="187"/>
      <c r="EW1028" s="187"/>
      <c r="EX1028" s="187"/>
      <c r="EY1028" s="187"/>
      <c r="EZ1028" s="187"/>
      <c r="FA1028" s="187"/>
      <c r="FB1028" s="187"/>
      <c r="FC1028" s="187"/>
      <c r="FD1028" s="187"/>
      <c r="FE1028" s="187"/>
      <c r="FF1028" s="187"/>
      <c r="FG1028" s="187"/>
      <c r="FH1028" s="187"/>
      <c r="FI1028" s="187"/>
      <c r="FJ1028" s="187"/>
      <c r="FK1028" s="187"/>
      <c r="FL1028" s="187"/>
      <c r="FM1028" s="187"/>
      <c r="FN1028" s="187"/>
      <c r="FO1028" s="187"/>
      <c r="FP1028" s="187"/>
      <c r="FQ1028" s="187"/>
      <c r="FR1028" s="187"/>
      <c r="FS1028" s="187"/>
      <c r="FT1028" s="187"/>
      <c r="FU1028" s="187"/>
      <c r="FV1028" s="187"/>
      <c r="FW1028" s="187"/>
      <c r="FX1028" s="187"/>
      <c r="FY1028" s="187"/>
      <c r="FZ1028" s="187"/>
      <c r="GA1028" s="187"/>
      <c r="GB1028" s="187"/>
      <c r="GC1028" s="187"/>
      <c r="GD1028" s="187"/>
      <c r="GE1028" s="187"/>
      <c r="GF1028" s="187"/>
      <c r="GG1028" s="187"/>
      <c r="GH1028" s="187"/>
      <c r="GI1028" s="187"/>
      <c r="GJ1028" s="187"/>
      <c r="GK1028" s="187"/>
      <c r="GL1028" s="187"/>
      <c r="GM1028" s="187"/>
      <c r="GN1028" s="187"/>
      <c r="GO1028" s="187"/>
      <c r="GP1028" s="187"/>
      <c r="GQ1028" s="187"/>
      <c r="GR1028" s="187"/>
      <c r="GS1028" s="187"/>
      <c r="GT1028" s="187"/>
      <c r="GU1028" s="187"/>
      <c r="GV1028" s="187"/>
      <c r="GW1028" s="187"/>
      <c r="GX1028" s="187"/>
      <c r="GY1028" s="187"/>
      <c r="GZ1028" s="187"/>
      <c r="HA1028" s="187"/>
      <c r="HB1028" s="187"/>
      <c r="HC1028" s="187"/>
      <c r="HD1028" s="187"/>
      <c r="HE1028" s="187"/>
      <c r="HF1028" s="187"/>
      <c r="HG1028" s="187"/>
      <c r="HH1028" s="187"/>
      <c r="HI1028" s="187"/>
      <c r="HJ1028" s="187"/>
      <c r="HK1028" s="187"/>
      <c r="HL1028" s="187"/>
      <c r="HM1028" s="187"/>
      <c r="HN1028" s="187"/>
      <c r="HO1028" s="187"/>
      <c r="HP1028" s="187"/>
      <c r="HQ1028" s="187"/>
      <c r="HR1028" s="187"/>
      <c r="HS1028" s="187"/>
      <c r="HT1028" s="187"/>
      <c r="HU1028" s="187"/>
      <c r="HV1028" s="187"/>
      <c r="HW1028" s="187"/>
      <c r="HX1028" s="187"/>
      <c r="HY1028" s="187"/>
      <c r="HZ1028" s="187"/>
      <c r="IA1028" s="187"/>
      <c r="IB1028" s="187"/>
    </row>
    <row r="1029" spans="1:236" ht="13.15" customHeight="1">
      <c r="A1029" s="412"/>
      <c r="C1029" s="446"/>
      <c r="D1029" s="193"/>
      <c r="E1029" s="187"/>
      <c r="F1029" s="187"/>
      <c r="G1029" s="187"/>
      <c r="H1029" s="187"/>
      <c r="I1029" s="187"/>
      <c r="J1029" s="187"/>
      <c r="K1029" s="187"/>
      <c r="L1029" s="187"/>
      <c r="M1029" s="447"/>
      <c r="AA1029" s="187"/>
      <c r="AB1029" s="187"/>
      <c r="AC1029" s="187"/>
      <c r="AD1029" s="187"/>
      <c r="AE1029" s="187"/>
      <c r="AF1029" s="187"/>
      <c r="AG1029" s="187"/>
      <c r="AH1029" s="187"/>
      <c r="AI1029" s="187"/>
      <c r="AJ1029" s="187"/>
      <c r="AK1029" s="187"/>
      <c r="AL1029" s="187"/>
      <c r="AM1029" s="187"/>
      <c r="AN1029" s="187"/>
      <c r="AO1029" s="187"/>
      <c r="AP1029" s="187"/>
      <c r="AQ1029" s="187"/>
      <c r="AR1029" s="187"/>
      <c r="AS1029" s="187"/>
      <c r="AT1029" s="187"/>
      <c r="AU1029" s="187"/>
      <c r="AV1029" s="187"/>
      <c r="AW1029" s="187"/>
      <c r="AX1029" s="187"/>
      <c r="AY1029" s="187"/>
      <c r="AZ1029" s="187"/>
      <c r="BA1029" s="187"/>
      <c r="BB1029" s="187"/>
      <c r="BC1029" s="187"/>
      <c r="BD1029" s="187"/>
      <c r="BE1029" s="187"/>
      <c r="BF1029" s="187"/>
      <c r="BG1029" s="187"/>
      <c r="BH1029" s="187"/>
      <c r="BI1029" s="187"/>
      <c r="BJ1029" s="187"/>
      <c r="BK1029" s="187"/>
      <c r="BL1029" s="187"/>
      <c r="BM1029" s="187"/>
      <c r="BN1029" s="187"/>
      <c r="BO1029" s="187"/>
      <c r="BP1029" s="187"/>
      <c r="BQ1029" s="187"/>
      <c r="BR1029" s="187"/>
      <c r="BS1029" s="187"/>
      <c r="BT1029" s="187"/>
      <c r="BU1029" s="187"/>
      <c r="BV1029" s="187"/>
      <c r="BW1029" s="187"/>
      <c r="BX1029" s="187"/>
      <c r="BY1029" s="187"/>
      <c r="BZ1029" s="187"/>
      <c r="CA1029" s="187"/>
      <c r="CB1029" s="187"/>
      <c r="CC1029" s="187"/>
      <c r="CD1029" s="187"/>
      <c r="CE1029" s="187"/>
      <c r="CF1029" s="187"/>
      <c r="CG1029" s="187"/>
      <c r="CH1029" s="187"/>
      <c r="CI1029" s="187"/>
      <c r="CJ1029" s="187"/>
      <c r="CK1029" s="187"/>
      <c r="CL1029" s="187"/>
      <c r="CM1029" s="187"/>
      <c r="CN1029" s="187"/>
      <c r="CO1029" s="187"/>
      <c r="CP1029" s="187"/>
      <c r="CQ1029" s="187"/>
      <c r="CR1029" s="187"/>
      <c r="CS1029" s="187"/>
      <c r="CT1029" s="187"/>
      <c r="CU1029" s="187"/>
      <c r="CV1029" s="187"/>
      <c r="CW1029" s="187"/>
      <c r="CX1029" s="187"/>
      <c r="CY1029" s="187"/>
      <c r="CZ1029" s="187"/>
      <c r="DA1029" s="187"/>
      <c r="DB1029" s="187"/>
      <c r="DC1029" s="187"/>
      <c r="DD1029" s="187"/>
      <c r="DE1029" s="187"/>
      <c r="DF1029" s="187"/>
      <c r="DG1029" s="187"/>
      <c r="DH1029" s="187"/>
      <c r="DI1029" s="187"/>
      <c r="DJ1029" s="187"/>
      <c r="DK1029" s="187"/>
      <c r="DL1029" s="187"/>
      <c r="DM1029" s="187"/>
      <c r="DN1029" s="187"/>
      <c r="DO1029" s="187"/>
      <c r="DP1029" s="187"/>
      <c r="DQ1029" s="187"/>
      <c r="DR1029" s="187"/>
      <c r="DS1029" s="187"/>
      <c r="DT1029" s="187"/>
      <c r="DU1029" s="187"/>
      <c r="DV1029" s="187"/>
      <c r="DW1029" s="187"/>
      <c r="DX1029" s="187"/>
      <c r="DY1029" s="187"/>
      <c r="DZ1029" s="187"/>
      <c r="EA1029" s="187"/>
      <c r="EB1029" s="187"/>
      <c r="EC1029" s="187"/>
      <c r="ED1029" s="187"/>
      <c r="EE1029" s="187"/>
      <c r="EF1029" s="187"/>
      <c r="EG1029" s="187"/>
      <c r="EH1029" s="187"/>
      <c r="EI1029" s="187"/>
      <c r="EJ1029" s="187"/>
      <c r="EK1029" s="187"/>
      <c r="EL1029" s="187"/>
      <c r="EM1029" s="187"/>
      <c r="EN1029" s="187"/>
      <c r="EO1029" s="187"/>
      <c r="EP1029" s="187"/>
      <c r="EQ1029" s="187"/>
      <c r="ER1029" s="187"/>
      <c r="ES1029" s="187"/>
      <c r="ET1029" s="187"/>
      <c r="EU1029" s="187"/>
      <c r="EV1029" s="187"/>
      <c r="EW1029" s="187"/>
      <c r="EX1029" s="187"/>
      <c r="EY1029" s="187"/>
      <c r="EZ1029" s="187"/>
      <c r="FA1029" s="187"/>
      <c r="FB1029" s="187"/>
      <c r="FC1029" s="187"/>
      <c r="FD1029" s="187"/>
      <c r="FE1029" s="187"/>
      <c r="FF1029" s="187"/>
      <c r="FG1029" s="187"/>
      <c r="FH1029" s="187"/>
      <c r="FI1029" s="187"/>
      <c r="FJ1029" s="187"/>
      <c r="FK1029" s="187"/>
      <c r="FL1029" s="187"/>
      <c r="FM1029" s="187"/>
      <c r="FN1029" s="187"/>
      <c r="FO1029" s="187"/>
      <c r="FP1029" s="187"/>
      <c r="FQ1029" s="187"/>
      <c r="FR1029" s="187"/>
      <c r="FS1029" s="187"/>
      <c r="FT1029" s="187"/>
      <c r="FU1029" s="187"/>
      <c r="FV1029" s="187"/>
      <c r="FW1029" s="187"/>
      <c r="FX1029" s="187"/>
      <c r="FY1029" s="187"/>
      <c r="FZ1029" s="187"/>
      <c r="GA1029" s="187"/>
      <c r="GB1029" s="187"/>
      <c r="GC1029" s="187"/>
      <c r="GD1029" s="187"/>
      <c r="GE1029" s="187"/>
      <c r="GF1029" s="187"/>
      <c r="GG1029" s="187"/>
      <c r="GH1029" s="187"/>
      <c r="GI1029" s="187"/>
      <c r="GJ1029" s="187"/>
      <c r="GK1029" s="187"/>
      <c r="GL1029" s="187"/>
      <c r="GM1029" s="187"/>
      <c r="GN1029" s="187"/>
      <c r="GO1029" s="187"/>
      <c r="GP1029" s="187"/>
      <c r="GQ1029" s="187"/>
      <c r="GR1029" s="187"/>
      <c r="GS1029" s="187"/>
      <c r="GT1029" s="187"/>
      <c r="GU1029" s="187"/>
      <c r="GV1029" s="187"/>
      <c r="GW1029" s="187"/>
      <c r="GX1029" s="187"/>
      <c r="GY1029" s="187"/>
      <c r="GZ1029" s="187"/>
      <c r="HA1029" s="187"/>
      <c r="HB1029" s="187"/>
      <c r="HC1029" s="187"/>
      <c r="HD1029" s="187"/>
      <c r="HE1029" s="187"/>
      <c r="HF1029" s="187"/>
      <c r="HG1029" s="187"/>
      <c r="HH1029" s="187"/>
      <c r="HI1029" s="187"/>
      <c r="HJ1029" s="187"/>
      <c r="HK1029" s="187"/>
      <c r="HL1029" s="187"/>
      <c r="HM1029" s="187"/>
      <c r="HN1029" s="187"/>
      <c r="HO1029" s="187"/>
      <c r="HP1029" s="187"/>
      <c r="HQ1029" s="187"/>
      <c r="HR1029" s="187"/>
      <c r="HS1029" s="187"/>
      <c r="HT1029" s="187"/>
      <c r="HU1029" s="187"/>
      <c r="HV1029" s="187"/>
      <c r="HW1029" s="187"/>
      <c r="HX1029" s="187"/>
      <c r="HY1029" s="187"/>
      <c r="HZ1029" s="187"/>
      <c r="IA1029" s="187"/>
      <c r="IB1029" s="187"/>
    </row>
    <row r="1030" spans="1:236" ht="13.15" customHeight="1">
      <c r="A1030" s="412"/>
      <c r="C1030" s="446"/>
      <c r="D1030" s="193"/>
      <c r="E1030" s="187"/>
      <c r="F1030" s="187"/>
      <c r="G1030" s="187"/>
      <c r="H1030" s="187"/>
      <c r="I1030" s="187"/>
      <c r="J1030" s="187"/>
      <c r="K1030" s="187"/>
      <c r="L1030" s="187"/>
      <c r="M1030" s="447"/>
      <c r="AA1030" s="187"/>
      <c r="AB1030" s="187"/>
      <c r="AC1030" s="187"/>
      <c r="AD1030" s="187"/>
      <c r="AE1030" s="187"/>
      <c r="AF1030" s="187"/>
      <c r="AG1030" s="187"/>
      <c r="AH1030" s="187"/>
      <c r="AI1030" s="187"/>
      <c r="AJ1030" s="187"/>
      <c r="AK1030" s="187"/>
      <c r="AL1030" s="187"/>
      <c r="AM1030" s="187"/>
      <c r="AN1030" s="187"/>
      <c r="AO1030" s="187"/>
      <c r="AP1030" s="187"/>
      <c r="AQ1030" s="187"/>
      <c r="AR1030" s="187"/>
      <c r="AS1030" s="187"/>
      <c r="AT1030" s="187"/>
      <c r="AU1030" s="187"/>
      <c r="AV1030" s="187"/>
      <c r="AW1030" s="187"/>
      <c r="AX1030" s="187"/>
      <c r="AY1030" s="187"/>
      <c r="AZ1030" s="187"/>
      <c r="BA1030" s="187"/>
      <c r="BB1030" s="187"/>
      <c r="BC1030" s="187"/>
      <c r="BD1030" s="187"/>
      <c r="BE1030" s="187"/>
      <c r="BF1030" s="187"/>
      <c r="BG1030" s="187"/>
      <c r="BH1030" s="187"/>
      <c r="BI1030" s="187"/>
      <c r="BJ1030" s="187"/>
      <c r="BK1030" s="187"/>
      <c r="BL1030" s="187"/>
      <c r="BM1030" s="187"/>
      <c r="BN1030" s="187"/>
      <c r="BO1030" s="187"/>
      <c r="BP1030" s="187"/>
      <c r="BQ1030" s="187"/>
      <c r="BR1030" s="187"/>
      <c r="BS1030" s="187"/>
      <c r="BT1030" s="187"/>
      <c r="BU1030" s="187"/>
      <c r="BV1030" s="187"/>
      <c r="BW1030" s="187"/>
      <c r="BX1030" s="187"/>
      <c r="BY1030" s="187"/>
      <c r="BZ1030" s="187"/>
      <c r="CA1030" s="187"/>
      <c r="CB1030" s="187"/>
      <c r="CC1030" s="187"/>
      <c r="CD1030" s="187"/>
      <c r="CE1030" s="187"/>
      <c r="CF1030" s="187"/>
      <c r="CG1030" s="187"/>
      <c r="CH1030" s="187"/>
      <c r="CI1030" s="187"/>
      <c r="CJ1030" s="187"/>
      <c r="CK1030" s="187"/>
      <c r="CL1030" s="187"/>
      <c r="CM1030" s="187"/>
      <c r="CN1030" s="187"/>
      <c r="CO1030" s="187"/>
      <c r="CP1030" s="187"/>
      <c r="CQ1030" s="187"/>
      <c r="CR1030" s="187"/>
      <c r="CS1030" s="187"/>
      <c r="CT1030" s="187"/>
      <c r="CU1030" s="187"/>
      <c r="CV1030" s="187"/>
      <c r="CW1030" s="187"/>
      <c r="CX1030" s="187"/>
      <c r="CY1030" s="187"/>
      <c r="CZ1030" s="187"/>
      <c r="DA1030" s="187"/>
      <c r="DB1030" s="187"/>
      <c r="DC1030" s="187"/>
      <c r="DD1030" s="187"/>
      <c r="DE1030" s="187"/>
      <c r="DF1030" s="187"/>
      <c r="DG1030" s="187"/>
      <c r="DH1030" s="187"/>
      <c r="DI1030" s="187"/>
      <c r="DJ1030" s="187"/>
      <c r="DK1030" s="187"/>
      <c r="DL1030" s="187"/>
      <c r="DM1030" s="187"/>
      <c r="DN1030" s="187"/>
      <c r="DO1030" s="187"/>
      <c r="DP1030" s="187"/>
      <c r="DQ1030" s="187"/>
      <c r="DR1030" s="187"/>
      <c r="DS1030" s="187"/>
      <c r="DT1030" s="187"/>
      <c r="DU1030" s="187"/>
      <c r="DV1030" s="187"/>
      <c r="DW1030" s="187"/>
      <c r="DX1030" s="187"/>
      <c r="DY1030" s="187"/>
      <c r="DZ1030" s="187"/>
      <c r="EA1030" s="187"/>
      <c r="EB1030" s="187"/>
      <c r="EC1030" s="187"/>
      <c r="ED1030" s="187"/>
      <c r="EE1030" s="187"/>
      <c r="EF1030" s="187"/>
      <c r="EG1030" s="187"/>
      <c r="EH1030" s="187"/>
      <c r="EI1030" s="187"/>
      <c r="EJ1030" s="187"/>
      <c r="EK1030" s="187"/>
      <c r="EL1030" s="187"/>
      <c r="EM1030" s="187"/>
      <c r="EN1030" s="187"/>
      <c r="EO1030" s="187"/>
      <c r="EP1030" s="187"/>
      <c r="EQ1030" s="187"/>
      <c r="ER1030" s="187"/>
      <c r="ES1030" s="187"/>
      <c r="ET1030" s="187"/>
      <c r="EU1030" s="187"/>
      <c r="EV1030" s="187"/>
      <c r="EW1030" s="187"/>
      <c r="EX1030" s="187"/>
      <c r="EY1030" s="187"/>
      <c r="EZ1030" s="187"/>
      <c r="FA1030" s="187"/>
      <c r="FB1030" s="187"/>
      <c r="FC1030" s="187"/>
      <c r="FD1030" s="187"/>
      <c r="FE1030" s="187"/>
      <c r="FF1030" s="187"/>
      <c r="FG1030" s="187"/>
      <c r="FH1030" s="187"/>
      <c r="FI1030" s="187"/>
      <c r="FJ1030" s="187"/>
      <c r="FK1030" s="187"/>
      <c r="FL1030" s="187"/>
      <c r="FM1030" s="187"/>
      <c r="FN1030" s="187"/>
      <c r="FO1030" s="187"/>
      <c r="FP1030" s="187"/>
      <c r="FQ1030" s="187"/>
      <c r="FR1030" s="187"/>
      <c r="FS1030" s="187"/>
      <c r="FT1030" s="187"/>
      <c r="FU1030" s="187"/>
      <c r="FV1030" s="187"/>
      <c r="FW1030" s="187"/>
      <c r="FX1030" s="187"/>
      <c r="FY1030" s="187"/>
      <c r="FZ1030" s="187"/>
      <c r="GA1030" s="187"/>
      <c r="GB1030" s="187"/>
      <c r="GC1030" s="187"/>
      <c r="GD1030" s="187"/>
      <c r="GE1030" s="187"/>
      <c r="GF1030" s="187"/>
      <c r="GG1030" s="187"/>
      <c r="GH1030" s="187"/>
      <c r="GI1030" s="187"/>
      <c r="GJ1030" s="187"/>
      <c r="GK1030" s="187"/>
      <c r="GL1030" s="187"/>
      <c r="GM1030" s="187"/>
      <c r="GN1030" s="187"/>
      <c r="GO1030" s="187"/>
      <c r="GP1030" s="187"/>
      <c r="GQ1030" s="187"/>
      <c r="GR1030" s="187"/>
      <c r="GS1030" s="187"/>
      <c r="GT1030" s="187"/>
      <c r="GU1030" s="187"/>
      <c r="GV1030" s="187"/>
      <c r="GW1030" s="187"/>
      <c r="GX1030" s="187"/>
      <c r="GY1030" s="187"/>
      <c r="GZ1030" s="187"/>
      <c r="HA1030" s="187"/>
      <c r="HB1030" s="187"/>
      <c r="HC1030" s="187"/>
      <c r="HD1030" s="187"/>
      <c r="HE1030" s="187"/>
      <c r="HF1030" s="187"/>
      <c r="HG1030" s="187"/>
      <c r="HH1030" s="187"/>
      <c r="HI1030" s="187"/>
      <c r="HJ1030" s="187"/>
      <c r="HK1030" s="187"/>
      <c r="HL1030" s="187"/>
      <c r="HM1030" s="187"/>
      <c r="HN1030" s="187"/>
      <c r="HO1030" s="187"/>
      <c r="HP1030" s="187"/>
      <c r="HQ1030" s="187"/>
      <c r="HR1030" s="187"/>
      <c r="HS1030" s="187"/>
      <c r="HT1030" s="187"/>
      <c r="HU1030" s="187"/>
      <c r="HV1030" s="187"/>
      <c r="HW1030" s="187"/>
      <c r="HX1030" s="187"/>
      <c r="HY1030" s="187"/>
      <c r="HZ1030" s="187"/>
      <c r="IA1030" s="187"/>
      <c r="IB1030" s="187"/>
    </row>
    <row r="1031" spans="1:236" ht="13.15" customHeight="1">
      <c r="A1031" s="412"/>
      <c r="C1031" s="446"/>
      <c r="D1031" s="193"/>
      <c r="E1031" s="187"/>
      <c r="F1031" s="187"/>
      <c r="G1031" s="187"/>
      <c r="H1031" s="187"/>
      <c r="I1031" s="187"/>
      <c r="J1031" s="187"/>
      <c r="K1031" s="187"/>
      <c r="L1031" s="187"/>
      <c r="M1031" s="447"/>
      <c r="AA1031" s="187"/>
      <c r="AB1031" s="187"/>
      <c r="AC1031" s="187"/>
      <c r="AD1031" s="187"/>
      <c r="AE1031" s="187"/>
      <c r="AF1031" s="187"/>
      <c r="AG1031" s="187"/>
      <c r="AH1031" s="187"/>
      <c r="AI1031" s="187"/>
      <c r="AJ1031" s="187"/>
      <c r="AK1031" s="187"/>
      <c r="AL1031" s="187"/>
      <c r="AM1031" s="187"/>
      <c r="AN1031" s="187"/>
      <c r="AO1031" s="187"/>
      <c r="AP1031" s="187"/>
      <c r="AQ1031" s="187"/>
      <c r="AR1031" s="187"/>
      <c r="AS1031" s="187"/>
      <c r="AT1031" s="187"/>
      <c r="AU1031" s="187"/>
      <c r="AV1031" s="187"/>
      <c r="AW1031" s="187"/>
      <c r="AX1031" s="187"/>
      <c r="AY1031" s="187"/>
      <c r="AZ1031" s="187"/>
      <c r="BA1031" s="187"/>
      <c r="BB1031" s="187"/>
      <c r="BC1031" s="187"/>
      <c r="BD1031" s="187"/>
      <c r="BE1031" s="187"/>
      <c r="BF1031" s="187"/>
      <c r="BG1031" s="187"/>
      <c r="BH1031" s="187"/>
      <c r="BI1031" s="187"/>
      <c r="BJ1031" s="187"/>
      <c r="BK1031" s="187"/>
      <c r="BL1031" s="187"/>
      <c r="BM1031" s="187"/>
      <c r="BN1031" s="187"/>
      <c r="BO1031" s="187"/>
      <c r="BP1031" s="187"/>
      <c r="BQ1031" s="187"/>
      <c r="BR1031" s="187"/>
      <c r="BS1031" s="187"/>
      <c r="BT1031" s="187"/>
      <c r="BU1031" s="187"/>
      <c r="BV1031" s="187"/>
      <c r="BW1031" s="187"/>
      <c r="BX1031" s="187"/>
      <c r="BY1031" s="187"/>
      <c r="BZ1031" s="187"/>
      <c r="CA1031" s="187"/>
      <c r="CB1031" s="187"/>
      <c r="CC1031" s="187"/>
      <c r="CD1031" s="187"/>
      <c r="CE1031" s="187"/>
      <c r="CF1031" s="187"/>
      <c r="CG1031" s="187"/>
      <c r="CH1031" s="187"/>
      <c r="CI1031" s="187"/>
      <c r="CJ1031" s="187"/>
      <c r="CK1031" s="187"/>
      <c r="CL1031" s="187"/>
      <c r="CM1031" s="187"/>
      <c r="CN1031" s="187"/>
      <c r="CO1031" s="187"/>
      <c r="CP1031" s="187"/>
      <c r="CQ1031" s="187"/>
      <c r="CR1031" s="187"/>
      <c r="CS1031" s="187"/>
      <c r="CT1031" s="187"/>
      <c r="CU1031" s="187"/>
      <c r="CV1031" s="187"/>
      <c r="CW1031" s="187"/>
      <c r="CX1031" s="187"/>
      <c r="CY1031" s="187"/>
      <c r="CZ1031" s="187"/>
      <c r="DA1031" s="187"/>
      <c r="DB1031" s="187"/>
      <c r="DC1031" s="187"/>
      <c r="DD1031" s="187"/>
      <c r="DE1031" s="187"/>
      <c r="DF1031" s="187"/>
      <c r="DG1031" s="187"/>
      <c r="DH1031" s="187"/>
      <c r="DI1031" s="187"/>
      <c r="DJ1031" s="187"/>
      <c r="DK1031" s="187"/>
      <c r="DL1031" s="187"/>
      <c r="DM1031" s="187"/>
      <c r="DN1031" s="187"/>
      <c r="DO1031" s="187"/>
      <c r="DP1031" s="187"/>
      <c r="DQ1031" s="187"/>
      <c r="DR1031" s="187"/>
      <c r="DS1031" s="187"/>
      <c r="DT1031" s="187"/>
      <c r="DU1031" s="187"/>
      <c r="DV1031" s="187"/>
      <c r="DW1031" s="187"/>
      <c r="DX1031" s="187"/>
      <c r="DY1031" s="187"/>
      <c r="DZ1031" s="187"/>
      <c r="EA1031" s="187"/>
      <c r="EB1031" s="187"/>
      <c r="EC1031" s="187"/>
      <c r="ED1031" s="187"/>
      <c r="EE1031" s="187"/>
      <c r="EF1031" s="187"/>
      <c r="EG1031" s="187"/>
      <c r="EH1031" s="187"/>
      <c r="EI1031" s="187"/>
      <c r="EJ1031" s="187"/>
      <c r="EK1031" s="187"/>
      <c r="EL1031" s="187"/>
      <c r="EM1031" s="187"/>
      <c r="EN1031" s="187"/>
      <c r="EO1031" s="187"/>
      <c r="EP1031" s="187"/>
      <c r="EQ1031" s="187"/>
      <c r="ER1031" s="187"/>
      <c r="ES1031" s="187"/>
      <c r="ET1031" s="187"/>
      <c r="EU1031" s="187"/>
      <c r="EV1031" s="187"/>
      <c r="EW1031" s="187"/>
      <c r="EX1031" s="187"/>
      <c r="EY1031" s="187"/>
      <c r="EZ1031" s="187"/>
      <c r="FA1031" s="187"/>
      <c r="FB1031" s="187"/>
      <c r="FC1031" s="187"/>
      <c r="FD1031" s="187"/>
      <c r="FE1031" s="187"/>
      <c r="FF1031" s="187"/>
      <c r="FG1031" s="187"/>
      <c r="FH1031" s="187"/>
      <c r="FI1031" s="187"/>
      <c r="FJ1031" s="187"/>
      <c r="FK1031" s="187"/>
      <c r="FL1031" s="187"/>
      <c r="FM1031" s="187"/>
      <c r="FN1031" s="187"/>
      <c r="FO1031" s="187"/>
      <c r="FP1031" s="187"/>
      <c r="FQ1031" s="187"/>
      <c r="FR1031" s="187"/>
      <c r="FS1031" s="187"/>
      <c r="FT1031" s="187"/>
      <c r="FU1031" s="187"/>
      <c r="FV1031" s="187"/>
      <c r="FW1031" s="187"/>
      <c r="FX1031" s="187"/>
      <c r="FY1031" s="187"/>
      <c r="FZ1031" s="187"/>
      <c r="GA1031" s="187"/>
      <c r="GB1031" s="187"/>
      <c r="GC1031" s="187"/>
      <c r="GD1031" s="187"/>
      <c r="GE1031" s="187"/>
      <c r="GF1031" s="187"/>
      <c r="GG1031" s="187"/>
      <c r="GH1031" s="187"/>
      <c r="GI1031" s="187"/>
      <c r="GJ1031" s="187"/>
      <c r="GK1031" s="187"/>
      <c r="GL1031" s="187"/>
      <c r="GM1031" s="187"/>
      <c r="GN1031" s="187"/>
      <c r="GO1031" s="187"/>
      <c r="GP1031" s="187"/>
      <c r="GQ1031" s="187"/>
      <c r="GR1031" s="187"/>
      <c r="GS1031" s="187"/>
      <c r="GT1031" s="187"/>
      <c r="GU1031" s="187"/>
      <c r="GV1031" s="187"/>
      <c r="GW1031" s="187"/>
      <c r="GX1031" s="187"/>
      <c r="GY1031" s="187"/>
      <c r="GZ1031" s="187"/>
      <c r="HA1031" s="187"/>
      <c r="HB1031" s="187"/>
      <c r="HC1031" s="187"/>
      <c r="HD1031" s="187"/>
      <c r="HE1031" s="187"/>
      <c r="HF1031" s="187"/>
      <c r="HG1031" s="187"/>
      <c r="HH1031" s="187"/>
      <c r="HI1031" s="187"/>
      <c r="HJ1031" s="187"/>
      <c r="HK1031" s="187"/>
      <c r="HL1031" s="187"/>
      <c r="HM1031" s="187"/>
      <c r="HN1031" s="187"/>
      <c r="HO1031" s="187"/>
      <c r="HP1031" s="187"/>
      <c r="HQ1031" s="187"/>
      <c r="HR1031" s="187"/>
      <c r="HS1031" s="187"/>
      <c r="HT1031" s="187"/>
      <c r="HU1031" s="187"/>
      <c r="HV1031" s="187"/>
      <c r="HW1031" s="187"/>
      <c r="HX1031" s="187"/>
      <c r="HY1031" s="187"/>
      <c r="HZ1031" s="187"/>
      <c r="IA1031" s="187"/>
      <c r="IB1031" s="187"/>
    </row>
  </sheetData>
  <autoFilter ref="D1:D568"/>
  <mergeCells count="7">
    <mergeCell ref="C17:C92"/>
    <mergeCell ref="C96:C106"/>
    <mergeCell ref="C108:C118"/>
    <mergeCell ref="C2:N2"/>
    <mergeCell ref="C3:N3"/>
    <mergeCell ref="C6:C9"/>
    <mergeCell ref="C13:C15"/>
  </mergeCells>
  <conditionalFormatting sqref="J114:K115">
    <cfRule type="cellIs" dxfId="35" priority="41" operator="lessThan">
      <formula>0</formula>
    </cfRule>
  </conditionalFormatting>
  <conditionalFormatting sqref="M96:M105 M13:M15 M6:M9 M11 M17:M92 M94">
    <cfRule type="dataBar" priority="40">
      <dataBar>
        <cfvo type="min"/>
        <cfvo type="max"/>
        <color rgb="FFD6007B"/>
      </dataBar>
    </cfRule>
  </conditionalFormatting>
  <conditionalFormatting sqref="M96:M106 M13:M15 M7:M9 M11 M17:M92 M94 M108:M118">
    <cfRule type="dataBar" priority="39">
      <dataBar>
        <cfvo type="min"/>
        <cfvo type="max"/>
        <color rgb="FFD6007B"/>
      </dataBar>
    </cfRule>
  </conditionalFormatting>
  <conditionalFormatting sqref="M108:M118">
    <cfRule type="dataBar" priority="38">
      <dataBar>
        <cfvo type="min"/>
        <cfvo type="max"/>
        <color rgb="FFD6007B"/>
      </dataBar>
    </cfRule>
  </conditionalFormatting>
  <conditionalFormatting sqref="I5:K5">
    <cfRule type="cellIs" dxfId="34" priority="36" operator="greaterThan">
      <formula>0</formula>
    </cfRule>
  </conditionalFormatting>
  <conditionalFormatting sqref="I96:I106">
    <cfRule type="dataBar" priority="33">
      <dataBar>
        <cfvo type="min"/>
        <cfvo type="max"/>
        <color rgb="FFD6007B"/>
      </dataBar>
    </cfRule>
  </conditionalFormatting>
  <conditionalFormatting sqref="I13:I15">
    <cfRule type="dataBar" priority="31">
      <dataBar>
        <cfvo type="min"/>
        <cfvo type="max"/>
        <color rgb="FFD6007B"/>
      </dataBar>
    </cfRule>
  </conditionalFormatting>
  <conditionalFormatting sqref="I108:I118">
    <cfRule type="dataBar" priority="29">
      <dataBar>
        <cfvo type="min"/>
        <cfvo type="max"/>
        <color rgb="FFD6007B"/>
      </dataBar>
    </cfRule>
  </conditionalFormatting>
  <conditionalFormatting sqref="I17:K92">
    <cfRule type="dataBar" priority="28">
      <dataBar>
        <cfvo type="min"/>
        <cfvo type="max"/>
        <color rgb="FFD6007B"/>
      </dataBar>
    </cfRule>
  </conditionalFormatting>
  <conditionalFormatting sqref="I6:K9">
    <cfRule type="dataBar" priority="27">
      <dataBar>
        <cfvo type="min"/>
        <cfvo type="max"/>
        <color rgb="FFD6007B"/>
      </dataBar>
    </cfRule>
  </conditionalFormatting>
  <conditionalFormatting sqref="I11:K11">
    <cfRule type="dataBar" priority="26">
      <dataBar>
        <cfvo type="min"/>
        <cfvo type="max"/>
        <color rgb="FFD6007B"/>
      </dataBar>
    </cfRule>
  </conditionalFormatting>
  <conditionalFormatting sqref="I13:K15">
    <cfRule type="dataBar" priority="25">
      <dataBar>
        <cfvo type="min"/>
        <cfvo type="max"/>
        <color rgb="FFD6007B"/>
      </dataBar>
    </cfRule>
  </conditionalFormatting>
  <conditionalFormatting sqref="I96:K106">
    <cfRule type="dataBar" priority="24">
      <dataBar>
        <cfvo type="min"/>
        <cfvo type="max"/>
        <color rgb="FFD6007B"/>
      </dataBar>
    </cfRule>
  </conditionalFormatting>
  <conditionalFormatting sqref="I108:K118">
    <cfRule type="dataBar" priority="22">
      <dataBar>
        <cfvo type="min"/>
        <cfvo type="max"/>
        <color rgb="FFD6007B"/>
      </dataBar>
    </cfRule>
  </conditionalFormatting>
  <conditionalFormatting sqref="I94:K94">
    <cfRule type="dataBar" priority="21">
      <dataBar>
        <cfvo type="min"/>
        <cfvo type="max"/>
        <color rgb="FFD6007B"/>
      </dataBar>
    </cfRule>
  </conditionalFormatting>
  <conditionalFormatting sqref="J6:K9">
    <cfRule type="dataBar" priority="20">
      <dataBar>
        <cfvo type="min"/>
        <cfvo type="max"/>
        <color rgb="FFD6007B"/>
      </dataBar>
    </cfRule>
  </conditionalFormatting>
  <conditionalFormatting sqref="J94:K94">
    <cfRule type="dataBar" priority="19">
      <dataBar>
        <cfvo type="min"/>
        <cfvo type="max"/>
        <color rgb="FFD6007B"/>
      </dataBar>
    </cfRule>
  </conditionalFormatting>
  <conditionalFormatting sqref="J96:K106">
    <cfRule type="dataBar" priority="18">
      <dataBar>
        <cfvo type="min"/>
        <cfvo type="max"/>
        <color rgb="FFD6007B"/>
      </dataBar>
    </cfRule>
  </conditionalFormatting>
  <conditionalFormatting sqref="J108:K118">
    <cfRule type="dataBar" priority="17">
      <dataBar>
        <cfvo type="min"/>
        <cfvo type="max"/>
        <color rgb="FFD6007B"/>
      </dataBar>
    </cfRule>
  </conditionalFormatting>
  <conditionalFormatting sqref="N101">
    <cfRule type="dataBar" priority="16">
      <dataBar>
        <cfvo type="min"/>
        <cfvo type="max"/>
        <color rgb="FFD6007B"/>
      </dataBar>
    </cfRule>
  </conditionalFormatting>
  <conditionalFormatting sqref="N90">
    <cfRule type="dataBar" priority="14">
      <dataBar>
        <cfvo type="min"/>
        <cfvo type="max"/>
        <color rgb="FFD6007B"/>
      </dataBar>
    </cfRule>
  </conditionalFormatting>
  <conditionalFormatting sqref="N92">
    <cfRule type="dataBar" priority="12">
      <dataBar>
        <cfvo type="min"/>
        <cfvo type="max"/>
        <color rgb="FFD6007B"/>
      </dataBar>
    </cfRule>
  </conditionalFormatting>
  <conditionalFormatting sqref="N94">
    <cfRule type="dataBar" priority="10">
      <dataBar>
        <cfvo type="min"/>
        <cfvo type="max"/>
        <color rgb="FFD6007B"/>
      </dataBar>
    </cfRule>
  </conditionalFormatting>
  <conditionalFormatting sqref="N9">
    <cfRule type="dataBar" priority="8">
      <dataBar>
        <cfvo type="min"/>
        <cfvo type="max"/>
        <color rgb="FFD6007B"/>
      </dataBar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39997558519241921"/>
  </sheetPr>
  <dimension ref="A2:S42"/>
  <sheetViews>
    <sheetView showGridLines="0" view="pageBreakPreview" zoomScale="66" zoomScaleNormal="66" zoomScaleSheetLayoutView="66" workbookViewId="0">
      <pane ySplit="4" topLeftCell="A5" activePane="bottomLeft" state="frozen"/>
      <selection pane="bottomLeft" activeCell="G30" sqref="G30"/>
    </sheetView>
  </sheetViews>
  <sheetFormatPr baseColWidth="10" defaultColWidth="11.42578125" defaultRowHeight="15"/>
  <cols>
    <col min="1" max="1" width="4" style="283" customWidth="1"/>
    <col min="2" max="2" width="12.140625" style="274" customWidth="1"/>
    <col min="3" max="3" width="27" style="283" customWidth="1"/>
    <col min="4" max="4" width="9" style="297" customWidth="1"/>
    <col min="5" max="5" width="11.28515625" style="283" customWidth="1"/>
    <col min="6" max="6" width="11.140625" style="283" customWidth="1"/>
    <col min="7" max="7" width="12" style="283" customWidth="1"/>
    <col min="8" max="8" width="12.85546875" style="283" customWidth="1"/>
    <col min="9" max="9" width="10.5703125" style="283" customWidth="1"/>
    <col min="10" max="10" width="8.140625" style="283" customWidth="1"/>
    <col min="11" max="11" width="8.7109375" style="324" customWidth="1"/>
    <col min="12" max="12" width="9.140625" style="324" customWidth="1"/>
    <col min="13" max="13" width="9.7109375" style="324" customWidth="1"/>
    <col min="14" max="14" width="10.140625" style="325" customWidth="1"/>
    <col min="15" max="15" width="19.85546875" style="303" customWidth="1"/>
    <col min="16" max="16" width="14.7109375" style="283" customWidth="1"/>
    <col min="17" max="17" width="8.7109375" style="283" customWidth="1"/>
    <col min="18" max="18" width="11.42578125" style="283" customWidth="1"/>
    <col min="19" max="19" width="9.85546875" style="283" customWidth="1"/>
    <col min="20" max="16384" width="11.42578125" style="283"/>
  </cols>
  <sheetData>
    <row r="2" spans="2:19" ht="15.75">
      <c r="C2" s="850" t="s">
        <v>547</v>
      </c>
      <c r="D2" s="850"/>
      <c r="E2" s="850"/>
      <c r="F2" s="850"/>
      <c r="G2" s="850"/>
      <c r="H2" s="850"/>
      <c r="I2" s="850"/>
      <c r="J2" s="850"/>
      <c r="K2" s="850"/>
      <c r="L2" s="850"/>
      <c r="M2" s="850"/>
      <c r="N2" s="850"/>
      <c r="O2" s="850"/>
      <c r="P2" s="850"/>
      <c r="Q2" s="850"/>
      <c r="R2" s="850"/>
      <c r="S2" s="850"/>
    </row>
    <row r="3" spans="2:19" ht="15.75">
      <c r="C3" s="851">
        <f>+'Resumen Pelagicos'!B3</f>
        <v>43741</v>
      </c>
      <c r="D3" s="851"/>
      <c r="E3" s="851"/>
      <c r="F3" s="851"/>
      <c r="G3" s="851"/>
      <c r="H3" s="851"/>
      <c r="I3" s="851"/>
      <c r="J3" s="851"/>
      <c r="K3" s="851"/>
      <c r="L3" s="851"/>
      <c r="M3" s="851"/>
      <c r="N3" s="851"/>
      <c r="O3" s="851"/>
      <c r="P3" s="851"/>
      <c r="Q3" s="851"/>
      <c r="R3" s="851"/>
      <c r="S3" s="851"/>
    </row>
    <row r="4" spans="2:19" ht="63" customHeight="1">
      <c r="C4" s="275" t="s">
        <v>265</v>
      </c>
      <c r="D4" s="276" t="s">
        <v>32</v>
      </c>
      <c r="E4" s="277" t="s">
        <v>266</v>
      </c>
      <c r="F4" s="278" t="s">
        <v>267</v>
      </c>
      <c r="G4" s="279" t="s">
        <v>268</v>
      </c>
      <c r="H4" s="279" t="s">
        <v>269</v>
      </c>
      <c r="I4" s="279" t="s">
        <v>270</v>
      </c>
      <c r="J4" s="279" t="s">
        <v>271</v>
      </c>
      <c r="K4" s="280" t="s">
        <v>272</v>
      </c>
      <c r="L4" s="280" t="s">
        <v>273</v>
      </c>
      <c r="M4" s="280" t="s">
        <v>274</v>
      </c>
      <c r="N4" s="281" t="s">
        <v>550</v>
      </c>
      <c r="O4" s="282" t="s">
        <v>276</v>
      </c>
      <c r="P4" s="277" t="s">
        <v>277</v>
      </c>
      <c r="Q4" s="277" t="s">
        <v>278</v>
      </c>
      <c r="R4" s="277" t="s">
        <v>505</v>
      </c>
      <c r="S4" s="277" t="s">
        <v>504</v>
      </c>
    </row>
    <row r="5" spans="2:19" ht="13.15" customHeight="1">
      <c r="B5" s="849" t="s">
        <v>279</v>
      </c>
      <c r="C5" s="284" t="s">
        <v>137</v>
      </c>
      <c r="D5" s="285" t="s">
        <v>27</v>
      </c>
      <c r="E5" s="286">
        <f>'ANCHOVETA '!H7+'SARDINA COMUN '!H6</f>
        <v>6810.26</v>
      </c>
      <c r="F5" s="287">
        <f>E5*0.4</f>
        <v>2724.1040000000003</v>
      </c>
      <c r="G5" s="288">
        <f>'ANCHOVETA '!I7</f>
        <v>2076.0589999999997</v>
      </c>
      <c r="H5" s="288">
        <f>'SARDINA COMUN '!I6</f>
        <v>762.37599999999998</v>
      </c>
      <c r="I5" s="288">
        <f>G5+H5</f>
        <v>2838.4349999999995</v>
      </c>
      <c r="J5" s="288">
        <f>+'ANCHOVETA '!K7+'SARDINA COMUN '!K6</f>
        <v>0</v>
      </c>
      <c r="K5" s="289">
        <f>'ANCHOVETA '!L7</f>
        <v>2705.2780000000007</v>
      </c>
      <c r="L5" s="289">
        <f>'SARDINA COMUN '!L6</f>
        <v>1266.5469999999998</v>
      </c>
      <c r="M5" s="338">
        <f>K5+L5</f>
        <v>3971.8250000000007</v>
      </c>
      <c r="N5" s="22" t="str">
        <f t="shared" ref="N5:N14" si="0">IF(K5&lt;0,K5,IF(K5&lt;0,L5,IF(L5&lt;0,L5,IF(L5&gt;0,"0","0"))))</f>
        <v>0</v>
      </c>
      <c r="O5" s="290" t="s">
        <v>138</v>
      </c>
      <c r="P5" s="12">
        <f>(I5+J5)/E5</f>
        <v>0.41678805214485193</v>
      </c>
      <c r="Q5" s="291">
        <f>N5/E5</f>
        <v>0</v>
      </c>
      <c r="R5" s="376"/>
      <c r="S5" s="291"/>
    </row>
    <row r="6" spans="2:19" ht="13.15" customHeight="1">
      <c r="B6" s="849"/>
      <c r="C6" s="292" t="s">
        <v>280</v>
      </c>
      <c r="D6" s="293" t="s">
        <v>27</v>
      </c>
      <c r="E6" s="294">
        <f>'ANCHOVETA '!H8+'SARDINA COMUN '!H7</f>
        <v>255.041</v>
      </c>
      <c r="F6" s="295">
        <f>E6*0.4</f>
        <v>102.0164</v>
      </c>
      <c r="G6" s="296">
        <f>'ANCHOVETA '!I8</f>
        <v>82.32</v>
      </c>
      <c r="H6" s="296">
        <f>'SARDINA COMUN '!I7</f>
        <v>54.28</v>
      </c>
      <c r="I6" s="296">
        <f>G6+H6</f>
        <v>136.6</v>
      </c>
      <c r="J6" s="288">
        <f>+'ANCHOVETA '!K8+'SARDINA COMUN '!K7</f>
        <v>0</v>
      </c>
      <c r="K6" s="289">
        <f>'ANCHOVETA '!L8</f>
        <v>-16.086999999999989</v>
      </c>
      <c r="L6" s="289">
        <f>'SARDINA COMUN '!L7</f>
        <v>134.52799999999999</v>
      </c>
      <c r="M6" s="357">
        <f>K6+L6</f>
        <v>118.441</v>
      </c>
      <c r="N6" s="22">
        <f>IF(K6&lt;0,K6,IF(K6&lt;0,L6,IF(L6&lt;0,L6,IF(L6&gt;0,"0","0"))))</f>
        <v>-16.086999999999989</v>
      </c>
      <c r="O6" s="290" t="s">
        <v>138</v>
      </c>
      <c r="P6" s="12">
        <f t="shared" ref="P6:P14" si="1">(I6+J6)/E6</f>
        <v>0.53560015840590336</v>
      </c>
      <c r="Q6" s="291">
        <f>N6/E6</f>
        <v>-6.3076132857069991E-2</v>
      </c>
      <c r="R6" s="377"/>
      <c r="S6" s="291"/>
    </row>
    <row r="7" spans="2:19" ht="13.15" customHeight="1">
      <c r="B7" s="849"/>
      <c r="C7" s="292" t="s">
        <v>140</v>
      </c>
      <c r="D7" s="293" t="s">
        <v>27</v>
      </c>
      <c r="E7" s="294">
        <f>'ANCHOVETA '!H9+'SARDINA COMUN '!H8</f>
        <v>2.9279999999999999</v>
      </c>
      <c r="F7" s="295">
        <f>E7*0.4</f>
        <v>1.1712</v>
      </c>
      <c r="G7" s="296">
        <f>'ANCHOVETA '!I9</f>
        <v>0</v>
      </c>
      <c r="H7" s="296">
        <f>'SARDINA COMUN '!I8</f>
        <v>0.48</v>
      </c>
      <c r="I7" s="296">
        <f>G7+H7</f>
        <v>0.48</v>
      </c>
      <c r="J7" s="288">
        <f>+'ANCHOVETA '!K9+'SARDINA COMUN '!K8</f>
        <v>0</v>
      </c>
      <c r="K7" s="289">
        <f>'ANCHOVETA '!L9</f>
        <v>8.5999999999999993E-2</v>
      </c>
      <c r="L7" s="289">
        <f>'SARDINA COMUN '!L8</f>
        <v>2.3620000000000001</v>
      </c>
      <c r="M7" s="338">
        <f>K7+L7</f>
        <v>2.448</v>
      </c>
      <c r="N7" s="22" t="str">
        <f t="shared" si="0"/>
        <v>0</v>
      </c>
      <c r="O7" s="290" t="s">
        <v>138</v>
      </c>
      <c r="P7" s="12">
        <f t="shared" si="1"/>
        <v>0.16393442622950818</v>
      </c>
      <c r="Q7" s="291">
        <f>N7/E7</f>
        <v>0</v>
      </c>
      <c r="R7" s="376"/>
      <c r="S7" s="291"/>
    </row>
    <row r="8" spans="2:19" s="297" customFormat="1" ht="13.15" customHeight="1">
      <c r="B8" s="849"/>
      <c r="C8" s="292" t="s">
        <v>141</v>
      </c>
      <c r="D8" s="426" t="s">
        <v>27</v>
      </c>
      <c r="E8" s="427">
        <f>'ANCHOVETA '!H10+'SARDINA COMUN '!H9</f>
        <v>663.7700000000001</v>
      </c>
      <c r="F8" s="428">
        <f>E8*0.4</f>
        <v>265.50800000000004</v>
      </c>
      <c r="G8" s="429">
        <f>'ANCHOVETA '!I10</f>
        <v>445.66700000000003</v>
      </c>
      <c r="H8" s="429">
        <f>+'SARDINA COMUN '!I9</f>
        <v>201.096</v>
      </c>
      <c r="I8" s="429">
        <f>G8+H8</f>
        <v>646.76300000000003</v>
      </c>
      <c r="J8" s="430">
        <f>+'ANCHOVETA '!K10+'SARDINA COMUN '!K9</f>
        <v>0</v>
      </c>
      <c r="K8" s="431">
        <f>'ANCHOVETA '!L10</f>
        <v>-385.32300000000004</v>
      </c>
      <c r="L8" s="431">
        <f>'SARDINA COMUN '!L9</f>
        <v>402.33000000000004</v>
      </c>
      <c r="M8" s="432">
        <f>K8+L8</f>
        <v>17.007000000000005</v>
      </c>
      <c r="N8" s="433">
        <f>IF(K8&lt;0,K8,IF(K8&lt;0,L8,IF(L8&lt;0,L8,IF(L8&gt;0,"0","0"))))</f>
        <v>-385.32300000000004</v>
      </c>
      <c r="O8" s="434">
        <v>43619</v>
      </c>
      <c r="P8" s="12">
        <f t="shared" si="1"/>
        <v>0.9743781731623905</v>
      </c>
      <c r="Q8" s="291">
        <f>N8/E8</f>
        <v>-0.58050680205492866</v>
      </c>
      <c r="R8" s="379">
        <f>+-N8-F8</f>
        <v>119.815</v>
      </c>
      <c r="S8" s="378">
        <f>+R8/E8</f>
        <v>0.18050680205492864</v>
      </c>
    </row>
    <row r="9" spans="2:19" ht="13.15" customHeight="1">
      <c r="C9" s="298"/>
      <c r="E9" s="299"/>
      <c r="F9" s="300"/>
      <c r="G9" s="301">
        <f>SUM(G5:G8)</f>
        <v>2604.0459999999998</v>
      </c>
      <c r="H9" s="301">
        <f t="shared" ref="H9:J9" si="2">SUM(H5:H8)</f>
        <v>1018.232</v>
      </c>
      <c r="I9" s="301">
        <f t="shared" si="2"/>
        <v>3622.2779999999993</v>
      </c>
      <c r="J9" s="301">
        <f t="shared" si="2"/>
        <v>0</v>
      </c>
      <c r="K9" s="289"/>
      <c r="L9" s="289"/>
      <c r="M9" s="289"/>
      <c r="N9" s="302"/>
      <c r="P9" s="304"/>
      <c r="Q9" s="291"/>
      <c r="R9" s="376"/>
      <c r="S9" s="291"/>
    </row>
    <row r="10" spans="2:19" ht="13.15" customHeight="1">
      <c r="B10" s="305" t="s">
        <v>142</v>
      </c>
      <c r="C10" s="292" t="s">
        <v>143</v>
      </c>
      <c r="D10" s="293" t="s">
        <v>27</v>
      </c>
      <c r="E10" s="294">
        <f>'ANCHOVETA '!H12+'SARDINA COMUN '!H11</f>
        <v>122</v>
      </c>
      <c r="F10" s="295">
        <f>E10*0.4</f>
        <v>48.800000000000004</v>
      </c>
      <c r="G10" s="296">
        <f>'ANCHOVETA '!I12</f>
        <v>0</v>
      </c>
      <c r="H10" s="306">
        <f>'SARDINA COMUN '!I11</f>
        <v>0</v>
      </c>
      <c r="I10" s="296">
        <f>G10+H10</f>
        <v>0</v>
      </c>
      <c r="J10" s="296">
        <f>+'ANCHOVETA '!K12+'SARDINA COMUN '!K11</f>
        <v>0</v>
      </c>
      <c r="K10" s="289">
        <f>'ANCHOVETA '!L12</f>
        <v>36</v>
      </c>
      <c r="L10" s="289">
        <f>'SARDINA COMUN '!L11</f>
        <v>86</v>
      </c>
      <c r="M10" s="357">
        <f>K10+L10</f>
        <v>122</v>
      </c>
      <c r="N10" s="22" t="str">
        <f t="shared" si="0"/>
        <v>0</v>
      </c>
      <c r="O10" s="290" t="s">
        <v>138</v>
      </c>
      <c r="P10" s="12">
        <f t="shared" si="1"/>
        <v>0</v>
      </c>
      <c r="Q10" s="291">
        <f t="shared" ref="Q10:Q39" si="3">N10/E10</f>
        <v>0</v>
      </c>
      <c r="R10" s="380"/>
      <c r="S10" s="291"/>
    </row>
    <row r="11" spans="2:19" ht="13.15" customHeight="1">
      <c r="C11" s="298"/>
      <c r="E11" s="299"/>
      <c r="F11" s="299"/>
      <c r="G11" s="299"/>
      <c r="H11" s="299"/>
      <c r="I11" s="299"/>
      <c r="J11" s="299"/>
      <c r="K11" s="289"/>
      <c r="L11" s="289"/>
      <c r="M11" s="289"/>
      <c r="N11" s="302"/>
      <c r="O11" s="307"/>
      <c r="P11" s="304"/>
      <c r="Q11" s="291"/>
      <c r="R11" s="376"/>
      <c r="S11" s="291"/>
    </row>
    <row r="12" spans="2:19" ht="13.15" customHeight="1">
      <c r="B12" s="849" t="s">
        <v>144</v>
      </c>
      <c r="C12" s="292" t="s">
        <v>145</v>
      </c>
      <c r="D12" s="293" t="s">
        <v>27</v>
      </c>
      <c r="E12" s="294">
        <f>'ANCHOVETA '!H14+'SARDINA COMUN '!H13</f>
        <v>1126.3584599999999</v>
      </c>
      <c r="F12" s="295">
        <f>E12*0.4</f>
        <v>450.543384</v>
      </c>
      <c r="G12" s="296">
        <f>'ANCHOVETA '!I14</f>
        <v>347.53899999999999</v>
      </c>
      <c r="H12" s="296">
        <f>'SARDINA COMUN '!I13</f>
        <v>556.41000000000008</v>
      </c>
      <c r="I12" s="296">
        <f>G12+H12</f>
        <v>903.94900000000007</v>
      </c>
      <c r="J12" s="296">
        <f>+'ANCHOVETA '!K15+'SARDINA COMUN '!K14</f>
        <v>0</v>
      </c>
      <c r="K12" s="289">
        <f>'ANCHOVETA '!L14</f>
        <v>9.8104600000000346</v>
      </c>
      <c r="L12" s="289">
        <f>'SARDINA COMUN '!L13</f>
        <v>212.59899999999993</v>
      </c>
      <c r="M12" s="357">
        <f>K12+L12</f>
        <v>222.40945999999997</v>
      </c>
      <c r="N12" s="22" t="str">
        <f t="shared" si="0"/>
        <v>0</v>
      </c>
      <c r="O12" s="290" t="s">
        <v>138</v>
      </c>
      <c r="P12" s="12">
        <f>(I12+J12)/E12</f>
        <v>0.80254113774756941</v>
      </c>
      <c r="Q12" s="291">
        <f t="shared" si="3"/>
        <v>0</v>
      </c>
      <c r="R12" s="376"/>
      <c r="S12" s="291"/>
    </row>
    <row r="13" spans="2:19" ht="13.15" customHeight="1">
      <c r="B13" s="849"/>
      <c r="C13" s="292" t="s">
        <v>146</v>
      </c>
      <c r="D13" s="293" t="s">
        <v>27</v>
      </c>
      <c r="E13" s="294">
        <f>'ANCHOVETA '!H15+'SARDINA COMUN '!H14</f>
        <v>1.114988000000011</v>
      </c>
      <c r="F13" s="295">
        <f>E13*0.4</f>
        <v>0.44599520000000442</v>
      </c>
      <c r="G13" s="296">
        <f>'ANCHOVETA '!I15</f>
        <v>0</v>
      </c>
      <c r="H13" s="296">
        <f>'SARDINA COMUN '!I14</f>
        <v>0</v>
      </c>
      <c r="I13" s="296">
        <f>G13+H13</f>
        <v>0</v>
      </c>
      <c r="J13" s="288">
        <f>+'ANCHOVETA '!K16+'SARDINA COMUN '!K15</f>
        <v>0</v>
      </c>
      <c r="K13" s="289">
        <f>'ANCHOVETA '!L15</f>
        <v>0.75298799999998778</v>
      </c>
      <c r="L13" s="289">
        <f>'SARDINA COMUN '!L14</f>
        <v>0.36200000000002319</v>
      </c>
      <c r="M13" s="357">
        <f>K13+L13</f>
        <v>1.114988000000011</v>
      </c>
      <c r="N13" s="22" t="str">
        <f t="shared" si="0"/>
        <v>0</v>
      </c>
      <c r="O13" s="410" t="s">
        <v>138</v>
      </c>
      <c r="P13" s="12">
        <f t="shared" si="1"/>
        <v>0</v>
      </c>
      <c r="Q13" s="291">
        <f t="shared" si="3"/>
        <v>0</v>
      </c>
      <c r="R13" s="379">
        <f>+-N13-F13</f>
        <v>-0.44599520000000442</v>
      </c>
      <c r="S13" s="378">
        <f>+R13/E13</f>
        <v>-0.4</v>
      </c>
    </row>
    <row r="14" spans="2:19" ht="13.15" customHeight="1">
      <c r="B14" s="849"/>
      <c r="C14" s="292" t="s">
        <v>141</v>
      </c>
      <c r="D14" s="293" t="s">
        <v>27</v>
      </c>
      <c r="E14" s="294">
        <f>'ANCHOVETA '!H16+'SARDINA COMUN '!H15</f>
        <v>154.93655200000001</v>
      </c>
      <c r="F14" s="295">
        <f>E14*0.4</f>
        <v>61.974620800000004</v>
      </c>
      <c r="G14" s="296">
        <f>'ANCHOVETA '!I16</f>
        <v>46.792999999999999</v>
      </c>
      <c r="H14" s="296">
        <f>'SARDINA COMUN '!I15</f>
        <v>61.677</v>
      </c>
      <c r="I14" s="296">
        <f>G14+H14</f>
        <v>108.47</v>
      </c>
      <c r="J14" s="288">
        <f>+'ANCHOVETA '!K17+'SARDINA COMUN '!K16</f>
        <v>0</v>
      </c>
      <c r="K14" s="289">
        <f>'ANCHOVETA '!L16</f>
        <v>13.104551999999998</v>
      </c>
      <c r="L14" s="289">
        <f>'SARDINA COMUN '!L15</f>
        <v>33.362000000000002</v>
      </c>
      <c r="M14" s="357">
        <f>K14+L14</f>
        <v>46.466552</v>
      </c>
      <c r="N14" s="22" t="str">
        <f t="shared" si="0"/>
        <v>0</v>
      </c>
      <c r="O14" s="290" t="s">
        <v>138</v>
      </c>
      <c r="P14" s="12">
        <f t="shared" si="1"/>
        <v>0.70009302904843262</v>
      </c>
      <c r="Q14" s="291">
        <f t="shared" si="3"/>
        <v>0</v>
      </c>
      <c r="R14" s="376"/>
      <c r="S14" s="291"/>
    </row>
    <row r="15" spans="2:19" ht="13.15" customHeight="1">
      <c r="C15" s="298"/>
      <c r="E15" s="309">
        <f t="shared" ref="E15:F15" si="4">SUM(E12:E14)</f>
        <v>1282.4099999999999</v>
      </c>
      <c r="F15" s="309">
        <f t="shared" si="4"/>
        <v>512.96400000000006</v>
      </c>
      <c r="G15" s="309">
        <f>SUM(G12:G14)</f>
        <v>394.33199999999999</v>
      </c>
      <c r="H15" s="309">
        <f>SUM(H12:H14)</f>
        <v>618.0870000000001</v>
      </c>
      <c r="I15" s="309">
        <f>SUM(I12:I14)</f>
        <v>1012.4190000000001</v>
      </c>
      <c r="J15" s="309">
        <f>SUM(J12:J14)</f>
        <v>0</v>
      </c>
      <c r="K15" s="289"/>
      <c r="L15" s="289"/>
      <c r="M15" s="289"/>
      <c r="N15" s="310"/>
      <c r="P15" s="304"/>
      <c r="Q15" s="291"/>
      <c r="R15" s="376"/>
      <c r="S15" s="291"/>
    </row>
    <row r="16" spans="2:19" ht="13.15" customHeight="1">
      <c r="B16" s="311" t="s">
        <v>224</v>
      </c>
      <c r="C16" s="292" t="s">
        <v>260</v>
      </c>
      <c r="D16" s="312" t="s">
        <v>27</v>
      </c>
      <c r="E16" s="294">
        <f>'ANCHOVETA '!H95+'SARDINA COMUN '!H94</f>
        <v>5173</v>
      </c>
      <c r="F16" s="295">
        <f>E16*0.4</f>
        <v>2069.2000000000003</v>
      </c>
      <c r="G16" s="296">
        <f>'ANCHOVETA '!I95</f>
        <v>303.19300000000004</v>
      </c>
      <c r="H16" s="296">
        <f>'SARDINA COMUN '!I94</f>
        <v>4855.0030000000006</v>
      </c>
      <c r="I16" s="296">
        <f>G16+H16</f>
        <v>5158.1960000000008</v>
      </c>
      <c r="J16" s="296">
        <f>+'ANCHOVETA '!K20+'SARDINA COMUN '!K19</f>
        <v>0</v>
      </c>
      <c r="K16" s="289">
        <f>'ANCHOVETA '!L95</f>
        <v>837.80700000000002</v>
      </c>
      <c r="L16" s="289">
        <f>'SARDINA COMUN '!L94</f>
        <v>-823.00300000000061</v>
      </c>
      <c r="M16" s="357">
        <f>K16+L16</f>
        <v>14.803999999999405</v>
      </c>
      <c r="N16" s="22">
        <f t="shared" ref="N16" si="5">IF(K16&lt;0,K16,IF(K16&lt;0,L16,IF(L16&lt;0,L16,IF(L16&gt;0,"0","0"))))</f>
        <v>-823.00300000000061</v>
      </c>
      <c r="O16" s="313">
        <v>43608</v>
      </c>
      <c r="P16" s="441">
        <f>(I16+J16)/E16</f>
        <v>0.99713821766866439</v>
      </c>
      <c r="Q16" s="291">
        <f>N16/E16</f>
        <v>-0.1590958824666539</v>
      </c>
      <c r="R16" s="376"/>
      <c r="S16" s="291"/>
    </row>
    <row r="17" spans="1:19" ht="13.15" customHeight="1">
      <c r="C17" s="298"/>
      <c r="E17" s="301"/>
      <c r="F17" s="301"/>
      <c r="G17" s="301"/>
      <c r="H17" s="301"/>
      <c r="I17" s="301"/>
      <c r="J17" s="301"/>
      <c r="K17" s="289"/>
      <c r="L17" s="289"/>
      <c r="M17" s="289"/>
      <c r="N17" s="302"/>
      <c r="O17" s="307"/>
      <c r="P17" s="304"/>
      <c r="Q17" s="291"/>
      <c r="R17" s="376"/>
      <c r="S17" s="291"/>
    </row>
    <row r="18" spans="1:19" ht="13.15" customHeight="1">
      <c r="A18" s="283">
        <f>+'ANCHOVETA '!B97</f>
        <v>1</v>
      </c>
      <c r="B18" s="849" t="s">
        <v>225</v>
      </c>
      <c r="C18" s="292" t="s">
        <v>226</v>
      </c>
      <c r="D18" s="293" t="s">
        <v>27</v>
      </c>
      <c r="E18" s="294">
        <f>'ANCHOVETA '!H97+'SARDINA COMUN '!H96</f>
        <v>2780.1639999999998</v>
      </c>
      <c r="F18" s="295">
        <f>E18*0.4</f>
        <v>1112.0655999999999</v>
      </c>
      <c r="G18" s="296">
        <f>'ANCHOVETA '!I97</f>
        <v>492.91000000000008</v>
      </c>
      <c r="H18" s="296">
        <f>'SARDINA COMUN '!I96</f>
        <v>2112.2060000000001</v>
      </c>
      <c r="I18" s="296">
        <f>G18+H18</f>
        <v>2605.116</v>
      </c>
      <c r="J18" s="296">
        <f>+'ANCHOVETA '!K97</f>
        <v>0</v>
      </c>
      <c r="K18" s="289">
        <f>'ANCHOVETA '!L97</f>
        <v>34.977999999999952</v>
      </c>
      <c r="L18" s="289">
        <f>'SARDINA COMUN '!L96</f>
        <v>140.06999999999971</v>
      </c>
      <c r="M18" s="357">
        <f>K18+L18</f>
        <v>175.04799999999966</v>
      </c>
      <c r="N18" s="22" t="str">
        <f t="shared" ref="N18:N41" si="6">IF(K18&lt;0,K18,IF(K18&lt;0,L18,IF(L18&lt;0,L18,IF(L18&gt;0,"0","0"))))</f>
        <v>0</v>
      </c>
      <c r="O18" s="290" t="s">
        <v>138</v>
      </c>
      <c r="P18" s="12">
        <f t="shared" ref="P18:P39" si="7">(I18+J18)/E18</f>
        <v>0.93703680790054122</v>
      </c>
      <c r="Q18" s="291">
        <f t="shared" si="3"/>
        <v>0</v>
      </c>
      <c r="R18" s="376"/>
      <c r="S18" s="291"/>
    </row>
    <row r="19" spans="1:19" ht="13.15" customHeight="1">
      <c r="A19" s="283">
        <f>+'ANCHOVETA '!B98</f>
        <v>2</v>
      </c>
      <c r="B19" s="849"/>
      <c r="C19" s="314" t="s">
        <v>227</v>
      </c>
      <c r="D19" s="293" t="s">
        <v>27</v>
      </c>
      <c r="E19" s="294">
        <f>'ANCHOVETA '!H98+'SARDINA COMUN '!H97</f>
        <v>4956.8090000000002</v>
      </c>
      <c r="F19" s="295">
        <f t="shared" ref="F19:F28" si="8">E19*0.4</f>
        <v>1982.7236000000003</v>
      </c>
      <c r="G19" s="296">
        <f>'ANCHOVETA '!I98</f>
        <v>409.25199999999995</v>
      </c>
      <c r="H19" s="296">
        <f>'SARDINA COMUN '!I97</f>
        <v>4027.7660000000001</v>
      </c>
      <c r="I19" s="296">
        <f t="shared" ref="I19:I28" si="9">G19+H19</f>
        <v>4437.018</v>
      </c>
      <c r="J19" s="296">
        <f>+'ANCHOVETA '!K98</f>
        <v>0</v>
      </c>
      <c r="K19" s="289">
        <f>'ANCHOVETA '!L98</f>
        <v>531.93000000000006</v>
      </c>
      <c r="L19" s="289">
        <f>'SARDINA COMUN '!L97</f>
        <v>-12.139000000000124</v>
      </c>
      <c r="M19" s="357">
        <f t="shared" ref="M19:M28" si="10">K19+L19</f>
        <v>519.79099999999994</v>
      </c>
      <c r="N19" s="22">
        <f t="shared" si="6"/>
        <v>-12.139000000000124</v>
      </c>
      <c r="O19" s="290" t="s">
        <v>138</v>
      </c>
      <c r="P19" s="12">
        <f t="shared" si="7"/>
        <v>0.89513596347973057</v>
      </c>
      <c r="Q19" s="291">
        <f t="shared" si="3"/>
        <v>-2.448954559273945E-3</v>
      </c>
      <c r="R19" s="376"/>
      <c r="S19" s="291"/>
    </row>
    <row r="20" spans="1:19" ht="13.15" customHeight="1">
      <c r="A20" s="283">
        <f>+'ANCHOVETA '!B99</f>
        <v>3</v>
      </c>
      <c r="B20" s="849"/>
      <c r="C20" s="314" t="s">
        <v>228</v>
      </c>
      <c r="D20" s="293" t="s">
        <v>27</v>
      </c>
      <c r="E20" s="294">
        <f>'ANCHOVETA '!H99+'SARDINA COMUN '!H98</f>
        <v>3926.5889999999999</v>
      </c>
      <c r="F20" s="295">
        <f t="shared" si="8"/>
        <v>1570.6356000000001</v>
      </c>
      <c r="G20" s="296">
        <f>'ANCHOVETA '!I99</f>
        <v>309.59100000000001</v>
      </c>
      <c r="H20" s="296">
        <f>'SARDINA COMUN '!I98</f>
        <v>3378.5569999999998</v>
      </c>
      <c r="I20" s="296">
        <f t="shared" si="9"/>
        <v>3688.1479999999997</v>
      </c>
      <c r="J20" s="296">
        <f>+'ANCHOVETA '!K99</f>
        <v>0</v>
      </c>
      <c r="K20" s="289">
        <f>'ANCHOVETA '!L99</f>
        <v>435.65599999999995</v>
      </c>
      <c r="L20" s="289">
        <f>'SARDINA COMUN '!L98</f>
        <v>-197.21499999999969</v>
      </c>
      <c r="M20" s="357">
        <f t="shared" si="10"/>
        <v>238.44100000000026</v>
      </c>
      <c r="N20" s="22">
        <f t="shared" si="6"/>
        <v>-197.21499999999969</v>
      </c>
      <c r="O20" s="315" t="s">
        <v>138</v>
      </c>
      <c r="P20" s="12">
        <f t="shared" si="7"/>
        <v>0.93927528447718867</v>
      </c>
      <c r="Q20" s="291">
        <f t="shared" si="3"/>
        <v>-5.0225526532061207E-2</v>
      </c>
      <c r="R20" s="376"/>
      <c r="S20" s="291"/>
    </row>
    <row r="21" spans="1:19" ht="13.15" customHeight="1">
      <c r="A21" s="283">
        <f>+'ANCHOVETA '!B100</f>
        <v>4</v>
      </c>
      <c r="B21" s="849"/>
      <c r="C21" s="314" t="s">
        <v>229</v>
      </c>
      <c r="D21" s="293" t="s">
        <v>27</v>
      </c>
      <c r="E21" s="294">
        <f>'ANCHOVETA '!H100+'SARDINA COMUN '!H99</f>
        <v>1287.1270000000002</v>
      </c>
      <c r="F21" s="295">
        <f t="shared" si="8"/>
        <v>514.85080000000005</v>
      </c>
      <c r="G21" s="296">
        <f>'ANCHOVETA '!I100</f>
        <v>136.58000000000001</v>
      </c>
      <c r="H21" s="296">
        <f>'SARDINA COMUN '!I99</f>
        <v>1052.92</v>
      </c>
      <c r="I21" s="296">
        <f t="shared" si="9"/>
        <v>1189.5</v>
      </c>
      <c r="J21" s="296">
        <f>+'ANCHOVETA '!K100</f>
        <v>0</v>
      </c>
      <c r="K21" s="289">
        <f>'ANCHOVETA '!L100</f>
        <v>30.667000000000002</v>
      </c>
      <c r="L21" s="289">
        <f>'SARDINA COMUN '!L99</f>
        <v>66.960000000000036</v>
      </c>
      <c r="M21" s="357">
        <f t="shared" si="10"/>
        <v>97.627000000000038</v>
      </c>
      <c r="N21" s="22" t="str">
        <f t="shared" si="6"/>
        <v>0</v>
      </c>
      <c r="O21" s="290" t="s">
        <v>138</v>
      </c>
      <c r="P21" s="12">
        <f t="shared" si="7"/>
        <v>0.92415122983202114</v>
      </c>
      <c r="Q21" s="291">
        <f t="shared" si="3"/>
        <v>0</v>
      </c>
      <c r="R21" s="376"/>
      <c r="S21" s="291"/>
    </row>
    <row r="22" spans="1:19" ht="13.15" customHeight="1">
      <c r="A22" s="283">
        <f>+'ANCHOVETA '!B101</f>
        <v>5</v>
      </c>
      <c r="B22" s="849"/>
      <c r="C22" s="314" t="s">
        <v>230</v>
      </c>
      <c r="D22" s="293" t="s">
        <v>27</v>
      </c>
      <c r="E22" s="294">
        <f>'ANCHOVETA '!H101+'SARDINA COMUN '!H100</f>
        <v>12307.815000000001</v>
      </c>
      <c r="F22" s="295">
        <f t="shared" si="8"/>
        <v>4923.1260000000002</v>
      </c>
      <c r="G22" s="296">
        <f>'ANCHOVETA '!I101</f>
        <v>681.62599999999998</v>
      </c>
      <c r="H22" s="296">
        <f>'SARDINA COMUN '!I100</f>
        <v>9554.5099999999984</v>
      </c>
      <c r="I22" s="296">
        <f t="shared" si="9"/>
        <v>10236.135999999999</v>
      </c>
      <c r="J22" s="296">
        <f>+'ANCHOVETA '!K101</f>
        <v>0</v>
      </c>
      <c r="K22" s="289">
        <f>'ANCHOVETA '!L101</f>
        <v>1655.34</v>
      </c>
      <c r="L22" s="289">
        <f>'SARDINA COMUN '!L100</f>
        <v>416.33900000000176</v>
      </c>
      <c r="M22" s="357">
        <f t="shared" si="10"/>
        <v>2071.6790000000019</v>
      </c>
      <c r="N22" s="22" t="str">
        <f t="shared" si="6"/>
        <v>0</v>
      </c>
      <c r="O22" s="290" t="s">
        <v>138</v>
      </c>
      <c r="P22" s="12">
        <f t="shared" si="7"/>
        <v>0.83167775921233766</v>
      </c>
      <c r="Q22" s="291">
        <f t="shared" si="3"/>
        <v>0</v>
      </c>
      <c r="R22" s="376"/>
      <c r="S22" s="291"/>
    </row>
    <row r="23" spans="1:19" ht="13.15" customHeight="1">
      <c r="A23" s="283">
        <f>+'ANCHOVETA '!B102</f>
        <v>6</v>
      </c>
      <c r="B23" s="849"/>
      <c r="C23" s="314" t="s">
        <v>231</v>
      </c>
      <c r="D23" s="293" t="s">
        <v>27</v>
      </c>
      <c r="E23" s="294">
        <f>'ANCHOVETA '!H102+'SARDINA COMUN '!H101</f>
        <v>2185.5889999999999</v>
      </c>
      <c r="F23" s="295">
        <f t="shared" si="8"/>
        <v>874.23559999999998</v>
      </c>
      <c r="G23" s="296">
        <f>'ANCHOVETA '!I102</f>
        <v>244.97599999999997</v>
      </c>
      <c r="H23" s="296">
        <f>'SARDINA COMUN '!I101</f>
        <v>1937.7570000000001</v>
      </c>
      <c r="I23" s="296">
        <f t="shared" si="9"/>
        <v>2182.7330000000002</v>
      </c>
      <c r="J23" s="296">
        <f>+'ANCHOVETA '!K102</f>
        <v>0</v>
      </c>
      <c r="K23" s="289">
        <f>'ANCHOVETA '!L102</f>
        <v>170.01600000000005</v>
      </c>
      <c r="L23" s="289">
        <f>'SARDINA COMUN '!L101</f>
        <v>-167.16000000000008</v>
      </c>
      <c r="M23" s="357">
        <f t="shared" si="10"/>
        <v>2.8559999999999661</v>
      </c>
      <c r="N23" s="22">
        <f t="shared" si="6"/>
        <v>-167.16000000000008</v>
      </c>
      <c r="O23" s="313">
        <v>43630</v>
      </c>
      <c r="P23" s="12">
        <f t="shared" si="7"/>
        <v>0.998693258430565</v>
      </c>
      <c r="Q23" s="291">
        <f t="shared" si="3"/>
        <v>-7.6482815387522579E-2</v>
      </c>
      <c r="R23" s="376"/>
      <c r="S23" s="291"/>
    </row>
    <row r="24" spans="1:19" ht="13.15" customHeight="1">
      <c r="A24" s="283">
        <f>+'ANCHOVETA '!B103</f>
        <v>7</v>
      </c>
      <c r="B24" s="849"/>
      <c r="C24" s="314" t="s">
        <v>232</v>
      </c>
      <c r="D24" s="293" t="s">
        <v>27</v>
      </c>
      <c r="E24" s="294">
        <f>'ANCHOVETA '!H103+'SARDINA COMUN '!H102</f>
        <v>2298.8969999999999</v>
      </c>
      <c r="F24" s="295">
        <f t="shared" si="8"/>
        <v>919.55880000000002</v>
      </c>
      <c r="G24" s="296">
        <f>'ANCHOVETA '!I103</f>
        <v>120.75200000000001</v>
      </c>
      <c r="H24" s="296">
        <f>'SARDINA COMUN '!I102</f>
        <v>2128.5239999999999</v>
      </c>
      <c r="I24" s="296">
        <f t="shared" si="9"/>
        <v>2249.2759999999998</v>
      </c>
      <c r="J24" s="296">
        <f>+'ANCHOVETA '!K103</f>
        <v>0</v>
      </c>
      <c r="K24" s="289">
        <f>'ANCHOVETA '!L103</f>
        <v>315.755</v>
      </c>
      <c r="L24" s="289">
        <f>'SARDINA COMUN '!L102</f>
        <v>-266.13399999999979</v>
      </c>
      <c r="M24" s="357">
        <f t="shared" si="10"/>
        <v>49.621000000000208</v>
      </c>
      <c r="N24" s="22">
        <f t="shared" si="6"/>
        <v>-266.13399999999979</v>
      </c>
      <c r="O24" s="290" t="s">
        <v>138</v>
      </c>
      <c r="P24" s="12">
        <f t="shared" si="7"/>
        <v>0.97841530090299822</v>
      </c>
      <c r="Q24" s="291">
        <f t="shared" si="3"/>
        <v>-0.11576595210659711</v>
      </c>
      <c r="R24" s="377"/>
      <c r="S24" s="291"/>
    </row>
    <row r="25" spans="1:19" ht="13.15" customHeight="1">
      <c r="A25" s="283">
        <f>+'ANCHOVETA '!B104</f>
        <v>8</v>
      </c>
      <c r="B25" s="849"/>
      <c r="C25" s="314" t="s">
        <v>233</v>
      </c>
      <c r="D25" s="293" t="s">
        <v>27</v>
      </c>
      <c r="E25" s="294">
        <f>'ANCHOVETA '!H104+'SARDINA COMUN '!H103</f>
        <v>2621.8650000000002</v>
      </c>
      <c r="F25" s="295">
        <f t="shared" si="8"/>
        <v>1048.7460000000001</v>
      </c>
      <c r="G25" s="296">
        <f>'ANCHOVETA '!I104</f>
        <v>102.309</v>
      </c>
      <c r="H25" s="296">
        <f>'SARDINA COMUN '!I103</f>
        <v>1549.09</v>
      </c>
      <c r="I25" s="296">
        <f t="shared" si="9"/>
        <v>1651.3989999999999</v>
      </c>
      <c r="J25" s="296">
        <f>+'ANCHOVETA '!K104</f>
        <v>0</v>
      </c>
      <c r="K25" s="289">
        <f>'ANCHOVETA '!L104</f>
        <v>395.52200000000005</v>
      </c>
      <c r="L25" s="289">
        <f>'SARDINA COMUN '!L103</f>
        <v>574.94400000000019</v>
      </c>
      <c r="M25" s="357">
        <f t="shared" si="10"/>
        <v>970.46600000000024</v>
      </c>
      <c r="N25" s="22" t="str">
        <f t="shared" si="6"/>
        <v>0</v>
      </c>
      <c r="O25" s="290" t="s">
        <v>138</v>
      </c>
      <c r="P25" s="12">
        <f t="shared" si="7"/>
        <v>0.62985660970339807</v>
      </c>
      <c r="Q25" s="291">
        <f t="shared" si="3"/>
        <v>0</v>
      </c>
      <c r="R25" s="376"/>
      <c r="S25" s="291"/>
    </row>
    <row r="26" spans="1:19" ht="13.15" customHeight="1">
      <c r="A26" s="283">
        <f>+'ANCHOVETA '!B105</f>
        <v>9</v>
      </c>
      <c r="B26" s="849"/>
      <c r="C26" s="314" t="s">
        <v>262</v>
      </c>
      <c r="D26" s="293" t="s">
        <v>27</v>
      </c>
      <c r="E26" s="294">
        <f>'ANCHOVETA '!H105+'SARDINA COMUN '!H104</f>
        <v>959.20299999999997</v>
      </c>
      <c r="F26" s="295">
        <f t="shared" si="8"/>
        <v>383.68119999999999</v>
      </c>
      <c r="G26" s="296">
        <f>'ANCHOVETA '!I105</f>
        <v>0</v>
      </c>
      <c r="H26" s="296">
        <f>'SARDINA COMUN '!I104</f>
        <v>273.81</v>
      </c>
      <c r="I26" s="296">
        <f t="shared" si="9"/>
        <v>273.81</v>
      </c>
      <c r="J26" s="296">
        <f>+'ANCHOVETA '!K105</f>
        <v>0</v>
      </c>
      <c r="K26" s="289">
        <f>'ANCHOVETA '!L105</f>
        <v>182.13</v>
      </c>
      <c r="L26" s="289">
        <f>'SARDINA COMUN '!L104</f>
        <v>503.26299999999998</v>
      </c>
      <c r="M26" s="357">
        <f t="shared" si="10"/>
        <v>685.39300000000003</v>
      </c>
      <c r="N26" s="22" t="str">
        <f t="shared" si="6"/>
        <v>0</v>
      </c>
      <c r="O26" s="290" t="s">
        <v>138</v>
      </c>
      <c r="P26" s="12">
        <f t="shared" si="7"/>
        <v>0.28545573773226313</v>
      </c>
      <c r="Q26" s="291">
        <f t="shared" si="3"/>
        <v>0</v>
      </c>
      <c r="R26" s="376"/>
      <c r="S26" s="291"/>
    </row>
    <row r="27" spans="1:19" ht="13.15" customHeight="1">
      <c r="A27" s="283">
        <f>+'ANCHOVETA '!B106</f>
        <v>10</v>
      </c>
      <c r="B27" s="849"/>
      <c r="C27" s="314" t="s">
        <v>235</v>
      </c>
      <c r="D27" s="293" t="s">
        <v>27</v>
      </c>
      <c r="E27" s="294">
        <f>'ANCHOVETA '!H106+'SARDINA COMUN '!H105</f>
        <v>9.2009999999999081</v>
      </c>
      <c r="F27" s="295">
        <f t="shared" si="8"/>
        <v>3.6803999999999633</v>
      </c>
      <c r="G27" s="296">
        <f>'ANCHOVETA '!I106</f>
        <v>0</v>
      </c>
      <c r="H27" s="296">
        <f>'SARDINA COMUN '!I105</f>
        <v>0</v>
      </c>
      <c r="I27" s="296">
        <f t="shared" si="9"/>
        <v>0</v>
      </c>
      <c r="J27" s="296">
        <f>+'ANCHOVETA '!K106</f>
        <v>0</v>
      </c>
      <c r="K27" s="289">
        <f>'ANCHOVETA '!L106</f>
        <v>5.2740000000000009</v>
      </c>
      <c r="L27" s="289">
        <f>'SARDINA COMUN '!L105</f>
        <v>3.9269999999999072</v>
      </c>
      <c r="M27" s="357">
        <f t="shared" si="10"/>
        <v>9.2009999999999081</v>
      </c>
      <c r="N27" s="22" t="str">
        <f t="shared" si="6"/>
        <v>0</v>
      </c>
      <c r="O27" s="290" t="s">
        <v>138</v>
      </c>
      <c r="P27" s="12">
        <f t="shared" si="7"/>
        <v>0</v>
      </c>
      <c r="Q27" s="291">
        <f t="shared" si="3"/>
        <v>0</v>
      </c>
      <c r="R27" s="376"/>
      <c r="S27" s="291"/>
    </row>
    <row r="28" spans="1:19" ht="16.149999999999999" customHeight="1">
      <c r="A28" s="283">
        <f>+'ANCHOVETA '!B107</f>
        <v>11</v>
      </c>
      <c r="B28" s="849"/>
      <c r="C28" s="314" t="s">
        <v>236</v>
      </c>
      <c r="D28" s="293" t="s">
        <v>27</v>
      </c>
      <c r="E28" s="294">
        <f>'ANCHOVETA '!H107+'SARDINA COMUN '!H106</f>
        <v>464.048</v>
      </c>
      <c r="F28" s="295">
        <f t="shared" si="8"/>
        <v>185.61920000000001</v>
      </c>
      <c r="G28" s="296">
        <f>'ANCHOVETA '!I107</f>
        <v>47.491</v>
      </c>
      <c r="H28" s="296">
        <f>'SARDINA COMUN '!I106</f>
        <v>401.68299999999999</v>
      </c>
      <c r="I28" s="296">
        <f t="shared" si="9"/>
        <v>449.17399999999998</v>
      </c>
      <c r="J28" s="296">
        <f>+'ANCHOVETA '!K107</f>
        <v>0</v>
      </c>
      <c r="K28" s="289">
        <f>'ANCHOVETA '!L107</f>
        <v>40.620999999999995</v>
      </c>
      <c r="L28" s="289">
        <f>'SARDINA COMUN '!L106</f>
        <v>-25.747000000000014</v>
      </c>
      <c r="M28" s="357">
        <f t="shared" si="10"/>
        <v>14.873999999999981</v>
      </c>
      <c r="N28" s="22">
        <f t="shared" si="6"/>
        <v>-25.747000000000014</v>
      </c>
      <c r="O28" s="316" t="s">
        <v>138</v>
      </c>
      <c r="P28" s="12">
        <f t="shared" si="7"/>
        <v>0.96794728131572594</v>
      </c>
      <c r="Q28" s="291">
        <f t="shared" si="3"/>
        <v>-5.5483484467124124E-2</v>
      </c>
      <c r="R28" s="376"/>
      <c r="S28" s="291"/>
    </row>
    <row r="29" spans="1:19">
      <c r="C29" s="298"/>
      <c r="E29" s="317">
        <f t="shared" ref="E29:F29" si="11">SUM(E18:E28)</f>
        <v>33797.307000000008</v>
      </c>
      <c r="F29" s="317">
        <f t="shared" si="11"/>
        <v>13518.9228</v>
      </c>
      <c r="G29" s="317">
        <f>SUM(G18:G28)</f>
        <v>2545.4870000000001</v>
      </c>
      <c r="H29" s="317">
        <f t="shared" ref="H29:J29" si="12">SUM(H18:H28)</f>
        <v>26416.823</v>
      </c>
      <c r="I29" s="317">
        <f t="shared" si="12"/>
        <v>28962.309999999998</v>
      </c>
      <c r="J29" s="317">
        <f t="shared" si="12"/>
        <v>0</v>
      </c>
      <c r="K29" s="289"/>
      <c r="L29" s="289"/>
      <c r="M29" s="289"/>
      <c r="N29" s="318"/>
      <c r="O29" s="319"/>
      <c r="P29" s="308"/>
      <c r="Q29" s="291"/>
      <c r="R29" s="376"/>
      <c r="S29" s="291"/>
    </row>
    <row r="30" spans="1:19" ht="13.15" customHeight="1">
      <c r="B30" s="849" t="s">
        <v>237</v>
      </c>
      <c r="C30" s="292" t="s">
        <v>238</v>
      </c>
      <c r="D30" s="312" t="s">
        <v>40</v>
      </c>
      <c r="E30" s="294">
        <f>'ANCHOVETA '!F109+'SARDINA COMUN '!F108</f>
        <v>1035.3777480000001</v>
      </c>
      <c r="F30" s="295">
        <f>E30*0.4</f>
        <v>414.15109920000009</v>
      </c>
      <c r="G30" s="296">
        <f>'ANCHOVETA '!I109</f>
        <v>6.3819999999999997</v>
      </c>
      <c r="H30" s="296">
        <f>'SARDINA COMUN '!I108</f>
        <v>2.3680000000000003</v>
      </c>
      <c r="I30" s="296">
        <f>G30+H30</f>
        <v>8.75</v>
      </c>
      <c r="J30" s="296">
        <f>+'ANCHOVETA '!K109+'SARDINA COMUN '!K108</f>
        <v>0</v>
      </c>
      <c r="K30" s="289">
        <f>'ANCHOVETA '!L109</f>
        <v>65.675747999999999</v>
      </c>
      <c r="L30" s="289">
        <f>'SARDINA COMUN '!L108</f>
        <v>80.952000000000055</v>
      </c>
      <c r="M30" s="357">
        <f>K30+L30</f>
        <v>146.62774800000005</v>
      </c>
      <c r="N30" s="22" t="str">
        <f t="shared" si="6"/>
        <v>0</v>
      </c>
      <c r="O30" s="290" t="s">
        <v>138</v>
      </c>
      <c r="P30" s="12">
        <f t="shared" si="7"/>
        <v>8.4510218776693274E-3</v>
      </c>
      <c r="Q30" s="291">
        <f t="shared" si="3"/>
        <v>0</v>
      </c>
      <c r="R30" s="376"/>
      <c r="S30" s="291"/>
    </row>
    <row r="31" spans="1:19" ht="13.15" customHeight="1">
      <c r="B31" s="849"/>
      <c r="C31" s="292" t="s">
        <v>239</v>
      </c>
      <c r="D31" s="312" t="s">
        <v>40</v>
      </c>
      <c r="E31" s="294">
        <f>'ANCHOVETA '!F110+'SARDINA COMUN '!F109</f>
        <v>3694.7049999999999</v>
      </c>
      <c r="F31" s="295">
        <f t="shared" ref="F31:F41" si="13">E31*0.4</f>
        <v>1477.8820000000001</v>
      </c>
      <c r="G31" s="296">
        <f>'ANCHOVETA '!I110</f>
        <v>285.00399999999996</v>
      </c>
      <c r="H31" s="296">
        <f>'SARDINA COMUN '!I109</f>
        <v>22.930000000000003</v>
      </c>
      <c r="I31" s="296">
        <f t="shared" ref="I31:I41" si="14">G31+H31</f>
        <v>307.93399999999997</v>
      </c>
      <c r="J31" s="296">
        <f>+'ANCHOVETA '!K110+'SARDINA COMUN '!K109</f>
        <v>0</v>
      </c>
      <c r="K31" s="289">
        <f>'ANCHOVETA '!L110</f>
        <v>78.771000000000015</v>
      </c>
      <c r="L31" s="289">
        <f>'SARDINA COMUN '!L109</f>
        <v>107.99999999999983</v>
      </c>
      <c r="M31" s="357">
        <f t="shared" ref="M31:M41" si="15">K31+L31</f>
        <v>186.77099999999984</v>
      </c>
      <c r="N31" s="22" t="str">
        <f t="shared" si="6"/>
        <v>0</v>
      </c>
      <c r="O31" s="290" t="s">
        <v>138</v>
      </c>
      <c r="P31" s="12">
        <f t="shared" si="7"/>
        <v>8.3344678397869382E-2</v>
      </c>
      <c r="Q31" s="291">
        <f t="shared" si="3"/>
        <v>0</v>
      </c>
      <c r="R31" s="376"/>
      <c r="S31" s="291"/>
    </row>
    <row r="32" spans="1:19" ht="13.15" customHeight="1">
      <c r="B32" s="849"/>
      <c r="C32" s="292" t="s">
        <v>240</v>
      </c>
      <c r="D32" s="312" t="s">
        <v>40</v>
      </c>
      <c r="E32" s="294">
        <f>'ANCHOVETA '!F111+'SARDINA COMUN '!F110</f>
        <v>4662.83</v>
      </c>
      <c r="F32" s="295">
        <f t="shared" si="13"/>
        <v>1865.1320000000001</v>
      </c>
      <c r="G32" s="296">
        <f>'ANCHOVETA '!I111</f>
        <v>298.33</v>
      </c>
      <c r="H32" s="296">
        <f>'SARDINA COMUN '!I110</f>
        <v>119.26700000000001</v>
      </c>
      <c r="I32" s="296">
        <f t="shared" si="14"/>
        <v>417.59699999999998</v>
      </c>
      <c r="J32" s="296">
        <f>+'ANCHOVETA '!K111+'SARDINA COMUN '!K110</f>
        <v>0</v>
      </c>
      <c r="K32" s="289">
        <f>'ANCHOVETA '!L111</f>
        <v>131.7820000000001</v>
      </c>
      <c r="L32" s="289">
        <f>'SARDINA COMUN '!L110</f>
        <v>298.45099999999985</v>
      </c>
      <c r="M32" s="357">
        <f t="shared" si="15"/>
        <v>430.23299999999995</v>
      </c>
      <c r="N32" s="22" t="str">
        <f t="shared" si="6"/>
        <v>0</v>
      </c>
      <c r="O32" s="290" t="s">
        <v>138</v>
      </c>
      <c r="P32" s="12">
        <f>(I32+J32)/E32</f>
        <v>8.9558701475284316E-2</v>
      </c>
      <c r="Q32" s="291">
        <f t="shared" si="3"/>
        <v>0</v>
      </c>
      <c r="R32" s="376"/>
      <c r="S32" s="291"/>
    </row>
    <row r="33" spans="2:19" ht="13.15" customHeight="1">
      <c r="B33" s="849"/>
      <c r="C33" s="292" t="s">
        <v>264</v>
      </c>
      <c r="D33" s="312" t="s">
        <v>40</v>
      </c>
      <c r="E33" s="294">
        <f>'ANCHOVETA '!F112+'SARDINA COMUN '!F111</f>
        <v>1356.6029999999998</v>
      </c>
      <c r="F33" s="295">
        <f t="shared" si="13"/>
        <v>542.64119999999991</v>
      </c>
      <c r="G33" s="296">
        <f>'ANCHOVETA '!I112</f>
        <v>89.009999999999991</v>
      </c>
      <c r="H33" s="296">
        <f>'SARDINA COMUN '!I111</f>
        <v>1.66</v>
      </c>
      <c r="I33" s="296">
        <f t="shared" si="14"/>
        <v>90.669999999999987</v>
      </c>
      <c r="J33" s="296">
        <f>+'ANCHOVETA '!K112+'SARDINA COMUN '!K111</f>
        <v>0</v>
      </c>
      <c r="K33" s="289">
        <f>'ANCHOVETA '!L112</f>
        <v>-6.8530000000000086</v>
      </c>
      <c r="L33" s="289">
        <f>'SARDINA COMUN '!L111</f>
        <v>42.785999999999916</v>
      </c>
      <c r="M33" s="357">
        <f t="shared" si="15"/>
        <v>35.932999999999907</v>
      </c>
      <c r="N33" s="22">
        <f t="shared" si="6"/>
        <v>-6.8530000000000086</v>
      </c>
      <c r="O33" s="290" t="s">
        <v>138</v>
      </c>
      <c r="P33" s="12">
        <f t="shared" si="7"/>
        <v>6.6836060365486435E-2</v>
      </c>
      <c r="Q33" s="291">
        <f t="shared" si="3"/>
        <v>-5.0515884160657245E-3</v>
      </c>
      <c r="R33" s="376"/>
      <c r="S33" s="291"/>
    </row>
    <row r="34" spans="2:19" ht="12.6" customHeight="1">
      <c r="B34" s="849"/>
      <c r="C34" s="292" t="s">
        <v>242</v>
      </c>
      <c r="D34" s="312" t="s">
        <v>40</v>
      </c>
      <c r="E34" s="294">
        <f>'ANCHOVETA '!F113+'SARDINA COMUN '!F112</f>
        <v>1425.4829999999999</v>
      </c>
      <c r="F34" s="295">
        <f t="shared" si="13"/>
        <v>570.19320000000005</v>
      </c>
      <c r="G34" s="296">
        <f>'ANCHOVETA '!I113</f>
        <v>47.603999999999999</v>
      </c>
      <c r="H34" s="296">
        <f>'SARDINA COMUN '!I112</f>
        <v>74.774999999999991</v>
      </c>
      <c r="I34" s="296">
        <f t="shared" si="14"/>
        <v>122.37899999999999</v>
      </c>
      <c r="J34" s="296">
        <f>+'ANCHOVETA '!K113+'SARDINA COMUN '!K112</f>
        <v>0</v>
      </c>
      <c r="K34" s="289">
        <f>'ANCHOVETA '!L113</f>
        <v>135.65700000000004</v>
      </c>
      <c r="L34" s="289">
        <f>'SARDINA COMUN '!L112</f>
        <v>67.446999999999989</v>
      </c>
      <c r="M34" s="357">
        <f t="shared" si="15"/>
        <v>203.10400000000004</v>
      </c>
      <c r="N34" s="22" t="str">
        <f t="shared" si="6"/>
        <v>0</v>
      </c>
      <c r="O34" s="290" t="s">
        <v>138</v>
      </c>
      <c r="P34" s="12">
        <f t="shared" si="7"/>
        <v>8.585090106300812E-2</v>
      </c>
      <c r="Q34" s="291">
        <f t="shared" si="3"/>
        <v>0</v>
      </c>
      <c r="R34" s="376"/>
      <c r="S34" s="291"/>
    </row>
    <row r="35" spans="2:19" ht="13.15" customHeight="1">
      <c r="B35" s="849"/>
      <c r="C35" s="292" t="s">
        <v>243</v>
      </c>
      <c r="D35" s="312" t="s">
        <v>40</v>
      </c>
      <c r="E35" s="294">
        <f>'ANCHOVETA '!F114+'SARDINA COMUN '!F113</f>
        <v>866.01</v>
      </c>
      <c r="F35" s="295">
        <f t="shared" si="13"/>
        <v>346.404</v>
      </c>
      <c r="G35" s="296">
        <f>'ANCHOVETA '!I114</f>
        <v>1.4709999999999999</v>
      </c>
      <c r="H35" s="296">
        <f>'SARDINA COMUN '!I113</f>
        <v>2.9000000000000004</v>
      </c>
      <c r="I35" s="296">
        <f t="shared" si="14"/>
        <v>4.3710000000000004</v>
      </c>
      <c r="J35" s="296">
        <f>+'ANCHOVETA '!K114+'SARDINA COMUN '!K113</f>
        <v>0</v>
      </c>
      <c r="K35" s="289">
        <f>'ANCHOVETA '!L114</f>
        <v>187.99199999999999</v>
      </c>
      <c r="L35" s="289">
        <f>'SARDINA COMUN '!L113</f>
        <v>33.647000000000027</v>
      </c>
      <c r="M35" s="357">
        <f t="shared" si="15"/>
        <v>221.63900000000001</v>
      </c>
      <c r="N35" s="22" t="str">
        <f t="shared" si="6"/>
        <v>0</v>
      </c>
      <c r="O35" s="290" t="s">
        <v>138</v>
      </c>
      <c r="P35" s="12">
        <f t="shared" si="7"/>
        <v>5.0472858281082212E-3</v>
      </c>
      <c r="Q35" s="291">
        <f t="shared" si="3"/>
        <v>0</v>
      </c>
      <c r="R35" s="376"/>
      <c r="S35" s="291"/>
    </row>
    <row r="36" spans="2:19" ht="13.15" customHeight="1">
      <c r="B36" s="849"/>
      <c r="C36" s="292" t="s">
        <v>244</v>
      </c>
      <c r="D36" s="312" t="s">
        <v>40</v>
      </c>
      <c r="E36" s="294">
        <f>'ANCHOVETA '!F115+'SARDINA COMUN '!F114</f>
        <v>714.47399999999993</v>
      </c>
      <c r="F36" s="295">
        <f t="shared" si="13"/>
        <v>285.78960000000001</v>
      </c>
      <c r="G36" s="296">
        <f>'ANCHOVETA '!I115</f>
        <v>0</v>
      </c>
      <c r="H36" s="296">
        <f>'SARDINA COMUN '!I114</f>
        <v>5.6589999999999998</v>
      </c>
      <c r="I36" s="296">
        <f t="shared" si="14"/>
        <v>5.6589999999999998</v>
      </c>
      <c r="J36" s="296">
        <f>+'ANCHOVETA '!K119+'SARDINA COMUN '!K118</f>
        <v>0</v>
      </c>
      <c r="K36" s="289">
        <f>'ANCHOVETA '!L115</f>
        <v>10.036000000000001</v>
      </c>
      <c r="L36" s="289">
        <f>'SARDINA COMUN '!L114</f>
        <v>13.778999999999989</v>
      </c>
      <c r="M36" s="357">
        <f t="shared" si="15"/>
        <v>23.814999999999991</v>
      </c>
      <c r="N36" s="22" t="str">
        <f t="shared" si="6"/>
        <v>0</v>
      </c>
      <c r="O36" s="290" t="s">
        <v>138</v>
      </c>
      <c r="P36" s="12">
        <f t="shared" si="7"/>
        <v>7.9205121529964707E-3</v>
      </c>
      <c r="Q36" s="291">
        <f t="shared" si="3"/>
        <v>0</v>
      </c>
      <c r="R36" s="376"/>
      <c r="S36" s="291"/>
    </row>
    <row r="37" spans="2:19" ht="13.15" customHeight="1">
      <c r="B37" s="849"/>
      <c r="C37" s="292" t="s">
        <v>245</v>
      </c>
      <c r="D37" s="312" t="s">
        <v>40</v>
      </c>
      <c r="E37" s="294">
        <f>'ANCHOVETA '!F116+'SARDINA COMUN '!F115</f>
        <v>3270.9519999999998</v>
      </c>
      <c r="F37" s="295">
        <f t="shared" si="13"/>
        <v>1308.3807999999999</v>
      </c>
      <c r="G37" s="296">
        <f>'ANCHOVETA '!I116</f>
        <v>0.14699999999999999</v>
      </c>
      <c r="H37" s="296">
        <f>'SARDINA COMUN '!I115</f>
        <v>305.58999999999992</v>
      </c>
      <c r="I37" s="296">
        <f t="shared" si="14"/>
        <v>305.73699999999991</v>
      </c>
      <c r="J37" s="296">
        <f>+'ANCHOVETA '!K116+'SARDINA COMUN '!K115</f>
        <v>0</v>
      </c>
      <c r="K37" s="289">
        <f>'ANCHOVETA '!L116</f>
        <v>329.06199999999995</v>
      </c>
      <c r="L37" s="289">
        <f>'SARDINA COMUN '!L115</f>
        <v>8.15300000000002</v>
      </c>
      <c r="M37" s="357">
        <f t="shared" si="15"/>
        <v>337.21499999999997</v>
      </c>
      <c r="N37" s="22" t="str">
        <f t="shared" si="6"/>
        <v>0</v>
      </c>
      <c r="O37" s="290" t="s">
        <v>138</v>
      </c>
      <c r="P37" s="12">
        <f t="shared" si="7"/>
        <v>9.3470341356277908E-2</v>
      </c>
      <c r="Q37" s="291">
        <v>0</v>
      </c>
      <c r="R37" s="376"/>
      <c r="S37" s="291"/>
    </row>
    <row r="38" spans="2:19" ht="13.15" customHeight="1">
      <c r="B38" s="849"/>
      <c r="C38" s="292" t="s">
        <v>246</v>
      </c>
      <c r="D38" s="312" t="s">
        <v>40</v>
      </c>
      <c r="E38" s="294">
        <f>'ANCHOVETA '!F117+'SARDINA COMUN '!F116</f>
        <v>631.87800000000004</v>
      </c>
      <c r="F38" s="295">
        <f t="shared" si="13"/>
        <v>252.75120000000004</v>
      </c>
      <c r="G38" s="296">
        <f>'ANCHOVETA '!I117</f>
        <v>218.749</v>
      </c>
      <c r="H38" s="296">
        <f>'SARDINA COMUN '!I116</f>
        <v>12.811</v>
      </c>
      <c r="I38" s="296">
        <f t="shared" si="14"/>
        <v>231.56</v>
      </c>
      <c r="J38" s="296">
        <f>+'ANCHOVETA '!K115+'SARDINA COMUN '!K114</f>
        <v>0</v>
      </c>
      <c r="K38" s="289">
        <f>'ANCHOVETA '!L117</f>
        <v>-2.4000000000000909E-2</v>
      </c>
      <c r="L38" s="289">
        <f>'SARDINA COMUN '!L116</f>
        <v>27.34200000000002</v>
      </c>
      <c r="M38" s="357">
        <f t="shared" si="15"/>
        <v>27.318000000000019</v>
      </c>
      <c r="N38" s="22">
        <f t="shared" si="6"/>
        <v>-2.4000000000000909E-2</v>
      </c>
      <c r="O38" s="290" t="s">
        <v>138</v>
      </c>
      <c r="P38" s="12">
        <f t="shared" si="7"/>
        <v>0.36646314636686195</v>
      </c>
      <c r="Q38" s="291">
        <f t="shared" si="3"/>
        <v>-3.7982015515654777E-5</v>
      </c>
      <c r="R38" s="376"/>
      <c r="S38" s="291"/>
    </row>
    <row r="39" spans="2:19" ht="13.15" customHeight="1">
      <c r="B39" s="849"/>
      <c r="C39" s="292" t="s">
        <v>236</v>
      </c>
      <c r="D39" s="312" t="s">
        <v>40</v>
      </c>
      <c r="E39" s="294">
        <f>'ANCHOVETA '!F118+'SARDINA COMUN '!F117</f>
        <v>460.69299999999998</v>
      </c>
      <c r="F39" s="295">
        <f t="shared" si="13"/>
        <v>184.27719999999999</v>
      </c>
      <c r="G39" s="296">
        <f>'ANCHOVETA '!I118</f>
        <v>211.78799999999998</v>
      </c>
      <c r="H39" s="296">
        <f>'SARDINA COMUN '!I117</f>
        <v>0.30000000000000004</v>
      </c>
      <c r="I39" s="296">
        <f t="shared" si="14"/>
        <v>212.08799999999999</v>
      </c>
      <c r="J39" s="296">
        <f>+'ANCHOVETA '!K117+'SARDINA COMUN '!K116</f>
        <v>0</v>
      </c>
      <c r="K39" s="289">
        <f>'ANCHOVETA '!L118</f>
        <v>-104.08399999999999</v>
      </c>
      <c r="L39" s="289">
        <f>'SARDINA COMUN '!L117</f>
        <v>352.68899999999996</v>
      </c>
      <c r="M39" s="357">
        <f t="shared" si="15"/>
        <v>248.60499999999996</v>
      </c>
      <c r="N39" s="22">
        <f t="shared" si="6"/>
        <v>-104.08399999999999</v>
      </c>
      <c r="O39" s="290" t="s">
        <v>138</v>
      </c>
      <c r="P39" s="12">
        <f t="shared" si="7"/>
        <v>0.4603673161953839</v>
      </c>
      <c r="Q39" s="291">
        <f t="shared" si="3"/>
        <v>-0.22592919796914646</v>
      </c>
      <c r="R39" s="376"/>
      <c r="S39" s="291"/>
    </row>
    <row r="40" spans="2:19" ht="12.6" customHeight="1">
      <c r="B40" s="849"/>
      <c r="C40" s="292" t="s">
        <v>248</v>
      </c>
      <c r="D40" s="312" t="s">
        <v>40</v>
      </c>
      <c r="E40" s="294">
        <f>'ANCHOVETA '!F119+'SARDINA COMUN '!F118</f>
        <v>0</v>
      </c>
      <c r="F40" s="295">
        <f t="shared" si="13"/>
        <v>0</v>
      </c>
      <c r="G40" s="296">
        <f>'ANCHOVETA '!I119</f>
        <v>29.599999999999998</v>
      </c>
      <c r="H40" s="296">
        <f>'SARDINA COMUN '!I118</f>
        <v>0</v>
      </c>
      <c r="I40" s="296">
        <f t="shared" si="14"/>
        <v>29.599999999999998</v>
      </c>
      <c r="J40" s="296">
        <f>+'ANCHOVETA '!K118+'SARDINA COMUN '!K117</f>
        <v>0</v>
      </c>
      <c r="K40" s="289">
        <f>'ANCHOVETA '!L119</f>
        <v>-29.599999999999998</v>
      </c>
      <c r="L40" s="289">
        <f>'SARDINA COMUN '!L118</f>
        <v>0</v>
      </c>
      <c r="M40" s="357">
        <f t="shared" si="15"/>
        <v>-29.599999999999998</v>
      </c>
      <c r="N40" s="22">
        <f t="shared" si="6"/>
        <v>-29.599999999999998</v>
      </c>
      <c r="O40" s="290" t="s">
        <v>138</v>
      </c>
      <c r="P40" s="12">
        <v>0</v>
      </c>
      <c r="Q40" s="291">
        <v>0</v>
      </c>
      <c r="R40" s="376"/>
      <c r="S40" s="291"/>
    </row>
    <row r="41" spans="2:19" ht="13.9" customHeight="1">
      <c r="C41" s="292" t="s">
        <v>252</v>
      </c>
      <c r="D41" s="312" t="s">
        <v>40</v>
      </c>
      <c r="E41" s="294">
        <f>'ANCHOVETA '!F120+'SARDINA COMUN '!F119</f>
        <v>18119.005748000003</v>
      </c>
      <c r="F41" s="295">
        <f t="shared" si="13"/>
        <v>7247.6022992000017</v>
      </c>
      <c r="G41" s="296">
        <f>'ANCHOVETA '!I120</f>
        <v>1188.0849999999998</v>
      </c>
      <c r="H41" s="294"/>
      <c r="I41" s="296">
        <f t="shared" si="14"/>
        <v>1188.0849999999998</v>
      </c>
      <c r="J41" s="288">
        <f>+'ANCHOVETA '!K49+'SARDINA COMUN '!K48</f>
        <v>0</v>
      </c>
      <c r="K41" s="289">
        <f>'ANCHOVETA '!L120</f>
        <v>798.41474800000003</v>
      </c>
      <c r="L41" s="289"/>
      <c r="M41" s="289">
        <f t="shared" si="15"/>
        <v>798.41474800000003</v>
      </c>
      <c r="N41" s="22" t="str">
        <f t="shared" si="6"/>
        <v>0</v>
      </c>
      <c r="O41" s="320"/>
      <c r="P41" s="321"/>
      <c r="Q41" s="291"/>
      <c r="S41" s="375"/>
    </row>
    <row r="42" spans="2:19" ht="13.15" customHeight="1">
      <c r="E42" s="309">
        <f>SUM(E30:E40)</f>
        <v>18119.005748</v>
      </c>
      <c r="F42" s="309">
        <f t="shared" ref="F42" si="16">SUM(F30:F40)</f>
        <v>7247.6022991999998</v>
      </c>
      <c r="G42" s="309">
        <f>SUM(G30:G40)</f>
        <v>1188.0849999999998</v>
      </c>
      <c r="H42" s="309">
        <f t="shared" ref="H42:J42" si="17">SUM(H30:H40)</f>
        <v>548.25999999999988</v>
      </c>
      <c r="I42" s="309">
        <f t="shared" si="17"/>
        <v>1736.3449999999996</v>
      </c>
      <c r="J42" s="309">
        <f t="shared" si="17"/>
        <v>0</v>
      </c>
      <c r="K42" s="322"/>
      <c r="L42" s="322"/>
      <c r="M42" s="322"/>
      <c r="N42" s="310"/>
      <c r="P42" s="323"/>
      <c r="Q42" s="323"/>
      <c r="R42" s="323"/>
      <c r="S42" s="323"/>
    </row>
  </sheetData>
  <mergeCells count="6">
    <mergeCell ref="B5:B8"/>
    <mergeCell ref="B12:B14"/>
    <mergeCell ref="B18:B28"/>
    <mergeCell ref="B30:B40"/>
    <mergeCell ref="C2:S2"/>
    <mergeCell ref="C3:S3"/>
  </mergeCells>
  <conditionalFormatting sqref="Q42:S42 P5:P42">
    <cfRule type="cellIs" dxfId="33" priority="65" operator="greaterThan">
      <formula>0.85</formula>
    </cfRule>
  </conditionalFormatting>
  <conditionalFormatting sqref="P16 P18:P28 P30:P40 P5:P8 P10 P12:P14">
    <cfRule type="cellIs" dxfId="32" priority="63" operator="greaterThan">
      <formula>0.9</formula>
    </cfRule>
    <cfRule type="cellIs" dxfId="31" priority="64" operator="greaterThan">
      <formula>1</formula>
    </cfRule>
  </conditionalFormatting>
  <conditionalFormatting sqref="G16:J16">
    <cfRule type="dataBar" priority="22">
      <dataBar>
        <cfvo type="min"/>
        <cfvo type="max"/>
        <color rgb="FF008AEF"/>
      </dataBar>
    </cfRule>
  </conditionalFormatting>
  <conditionalFormatting sqref="G12:J14">
    <cfRule type="dataBar" priority="21">
      <dataBar>
        <cfvo type="min"/>
        <cfvo type="max"/>
        <color rgb="FF008AEF"/>
      </dataBar>
    </cfRule>
  </conditionalFormatting>
  <conditionalFormatting sqref="G5:J8">
    <cfRule type="dataBar" priority="20">
      <dataBar>
        <cfvo type="min"/>
        <cfvo type="max"/>
        <color rgb="FF008AEF"/>
      </dataBar>
    </cfRule>
  </conditionalFormatting>
  <conditionalFormatting sqref="G10:J10">
    <cfRule type="dataBar" priority="19">
      <dataBar>
        <cfvo type="min"/>
        <cfvo type="max"/>
        <color rgb="FF008AEF"/>
      </dataBar>
    </cfRule>
  </conditionalFormatting>
  <conditionalFormatting sqref="G18:J28">
    <cfRule type="dataBar" priority="18">
      <dataBar>
        <cfvo type="min"/>
        <cfvo type="max"/>
        <color rgb="FF008AEF"/>
      </dataBar>
    </cfRule>
  </conditionalFormatting>
  <conditionalFormatting sqref="G30:J40">
    <cfRule type="dataBar" priority="17">
      <dataBar>
        <cfvo type="min"/>
        <cfvo type="max"/>
        <color rgb="FF008AEF"/>
      </dataBar>
    </cfRule>
  </conditionalFormatting>
  <conditionalFormatting sqref="Q8">
    <cfRule type="cellIs" dxfId="30" priority="15" operator="lessThan">
      <formula>0</formula>
    </cfRule>
    <cfRule type="cellIs" dxfId="29" priority="16" operator="greaterThan">
      <formula>-0.4</formula>
    </cfRule>
  </conditionalFormatting>
  <conditionalFormatting sqref="M16 M18:M28 M30:M40 M5:M8 M10 M12:M14">
    <cfRule type="cellIs" dxfId="28" priority="14" operator="lessThan">
      <formula>0</formula>
    </cfRule>
  </conditionalFormatting>
  <conditionalFormatting sqref="M16 M18:M28 M30:M40 M5:M8 M10 M12:M14">
    <cfRule type="cellIs" dxfId="27" priority="13" operator="lessThan">
      <formula>1.5</formula>
    </cfRule>
  </conditionalFormatting>
  <conditionalFormatting sqref="Q13">
    <cfRule type="cellIs" dxfId="26" priority="1" operator="lessThan">
      <formula>0</formula>
    </cfRule>
    <cfRule type="cellIs" dxfId="25" priority="2" operator="greaterThan">
      <formula>-0.4</formula>
    </cfRule>
  </conditionalFormatting>
  <pageMargins left="0.7" right="0.7" top="0.75" bottom="0.75" header="0.3" footer="0.3"/>
  <pageSetup paperSize="162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89"/>
  <sheetViews>
    <sheetView zoomScale="61" zoomScaleNormal="61" workbookViewId="0">
      <selection activeCell="J44" sqref="J44"/>
    </sheetView>
  </sheetViews>
  <sheetFormatPr baseColWidth="10" defaultColWidth="11.5703125" defaultRowHeight="15"/>
  <cols>
    <col min="1" max="1" width="11.5703125" style="381"/>
    <col min="2" max="3" width="11.5703125" style="381" customWidth="1"/>
    <col min="4" max="4" width="11.5703125" style="381"/>
    <col min="5" max="5" width="31.28515625" style="381" customWidth="1"/>
    <col min="6" max="6" width="32.28515625" style="381" customWidth="1"/>
    <col min="7" max="7" width="23.28515625" style="381" customWidth="1"/>
    <col min="8" max="8" width="16" style="381" customWidth="1"/>
    <col min="9" max="10" width="16.28515625" style="381" customWidth="1"/>
    <col min="11" max="11" width="85.5703125" style="381" bestFit="1" customWidth="1"/>
    <col min="12" max="12" width="70.7109375" style="381" customWidth="1"/>
    <col min="13" max="16384" width="11.5703125" style="381"/>
  </cols>
  <sheetData>
    <row r="2" spans="2:11" ht="22.15" customHeight="1">
      <c r="E2" s="862" t="s">
        <v>619</v>
      </c>
      <c r="F2" s="862"/>
      <c r="G2" s="862"/>
      <c r="H2" s="862"/>
    </row>
    <row r="6" spans="2:11">
      <c r="B6" s="679" t="s">
        <v>70</v>
      </c>
      <c r="C6" s="679" t="s">
        <v>71</v>
      </c>
      <c r="D6" s="679" t="s">
        <v>72</v>
      </c>
      <c r="E6" s="679" t="s">
        <v>73</v>
      </c>
      <c r="F6" s="679" t="s">
        <v>74</v>
      </c>
      <c r="G6" s="679" t="s">
        <v>618</v>
      </c>
      <c r="H6" s="680" t="s">
        <v>591</v>
      </c>
      <c r="I6" s="680" t="s">
        <v>614</v>
      </c>
      <c r="J6" s="680" t="s">
        <v>615</v>
      </c>
      <c r="K6" s="679" t="s">
        <v>77</v>
      </c>
    </row>
    <row r="7" spans="2:11">
      <c r="B7" s="386" t="s">
        <v>78</v>
      </c>
      <c r="C7" s="386">
        <v>847</v>
      </c>
      <c r="D7" s="674">
        <v>43530</v>
      </c>
      <c r="E7" s="386" t="s">
        <v>87</v>
      </c>
      <c r="F7" s="386" t="s">
        <v>90</v>
      </c>
      <c r="G7" s="386" t="s">
        <v>616</v>
      </c>
      <c r="H7" s="386">
        <v>120</v>
      </c>
      <c r="I7" s="386">
        <f>+G38</f>
        <v>14.493</v>
      </c>
      <c r="J7" s="386">
        <f>+H7-I7</f>
        <v>105.50700000000001</v>
      </c>
      <c r="K7" s="386" t="s">
        <v>602</v>
      </c>
    </row>
    <row r="8" spans="2:11">
      <c r="B8" s="386" t="s">
        <v>78</v>
      </c>
      <c r="C8" s="386">
        <v>847</v>
      </c>
      <c r="D8" s="674">
        <v>43530</v>
      </c>
      <c r="E8" s="386" t="s">
        <v>87</v>
      </c>
      <c r="F8" s="386" t="s">
        <v>90</v>
      </c>
      <c r="G8" s="386" t="s">
        <v>617</v>
      </c>
      <c r="H8" s="386">
        <v>1310</v>
      </c>
      <c r="I8" s="386">
        <f>+H38</f>
        <v>57.972000000000001</v>
      </c>
      <c r="J8" s="386">
        <f t="shared" ref="J8:J19" si="0">+H8-I8</f>
        <v>1252.028</v>
      </c>
      <c r="K8" s="386" t="s">
        <v>603</v>
      </c>
    </row>
    <row r="9" spans="2:11">
      <c r="B9" s="678" t="s">
        <v>78</v>
      </c>
      <c r="C9" s="678">
        <v>980</v>
      </c>
      <c r="D9" s="705">
        <v>43544</v>
      </c>
      <c r="E9" s="678" t="s">
        <v>91</v>
      </c>
      <c r="F9" s="678" t="s">
        <v>92</v>
      </c>
      <c r="G9" s="678" t="s">
        <v>617</v>
      </c>
      <c r="H9" s="678">
        <v>532.1</v>
      </c>
      <c r="I9" s="678">
        <f>+G50+H50</f>
        <v>532.1</v>
      </c>
      <c r="J9" s="678">
        <f t="shared" si="0"/>
        <v>0</v>
      </c>
      <c r="K9" s="386" t="s">
        <v>604</v>
      </c>
    </row>
    <row r="10" spans="2:11">
      <c r="B10" s="386" t="s">
        <v>78</v>
      </c>
      <c r="C10" s="386">
        <v>1080</v>
      </c>
      <c r="D10" s="674">
        <v>43551</v>
      </c>
      <c r="E10" s="386" t="s">
        <v>95</v>
      </c>
      <c r="F10" s="386" t="s">
        <v>96</v>
      </c>
      <c r="G10" s="386" t="s">
        <v>616</v>
      </c>
      <c r="H10" s="386">
        <v>2590</v>
      </c>
      <c r="I10" s="386">
        <f>+G40</f>
        <v>243.715</v>
      </c>
      <c r="J10" s="386">
        <f t="shared" si="0"/>
        <v>2346.2849999999999</v>
      </c>
      <c r="K10" s="386" t="s">
        <v>605</v>
      </c>
    </row>
    <row r="11" spans="2:11">
      <c r="B11" s="386" t="s">
        <v>78</v>
      </c>
      <c r="C11" s="386">
        <v>1080</v>
      </c>
      <c r="D11" s="674">
        <v>43551</v>
      </c>
      <c r="E11" s="386" t="s">
        <v>95</v>
      </c>
      <c r="F11" s="386" t="s">
        <v>96</v>
      </c>
      <c r="G11" s="386" t="s">
        <v>617</v>
      </c>
      <c r="H11" s="386">
        <v>7860</v>
      </c>
      <c r="I11" s="386">
        <f>+H41</f>
        <v>9018.1790000000055</v>
      </c>
      <c r="J11" s="386">
        <f t="shared" si="0"/>
        <v>-1158.1790000000055</v>
      </c>
      <c r="K11" s="386" t="s">
        <v>606</v>
      </c>
    </row>
    <row r="12" spans="2:11">
      <c r="B12" s="386" t="s">
        <v>78</v>
      </c>
      <c r="C12" s="386">
        <v>1081</v>
      </c>
      <c r="D12" s="674">
        <v>43551</v>
      </c>
      <c r="E12" s="386" t="s">
        <v>95</v>
      </c>
      <c r="F12" s="386" t="s">
        <v>96</v>
      </c>
      <c r="G12" s="386" t="s">
        <v>616</v>
      </c>
      <c r="H12" s="386">
        <v>300</v>
      </c>
      <c r="I12" s="386"/>
      <c r="J12" s="386">
        <f t="shared" si="0"/>
        <v>300</v>
      </c>
      <c r="K12" s="386" t="s">
        <v>607</v>
      </c>
    </row>
    <row r="13" spans="2:11">
      <c r="B13" s="386" t="s">
        <v>78</v>
      </c>
      <c r="C13" s="386">
        <v>1081</v>
      </c>
      <c r="D13" s="674">
        <v>43551</v>
      </c>
      <c r="E13" s="386" t="s">
        <v>95</v>
      </c>
      <c r="F13" s="386" t="s">
        <v>96</v>
      </c>
      <c r="G13" s="386" t="s">
        <v>617</v>
      </c>
      <c r="H13" s="386">
        <v>900</v>
      </c>
      <c r="I13" s="386"/>
      <c r="J13" s="386">
        <f t="shared" si="0"/>
        <v>900</v>
      </c>
      <c r="K13" s="386" t="s">
        <v>608</v>
      </c>
    </row>
    <row r="14" spans="2:11">
      <c r="B14" s="386" t="s">
        <v>78</v>
      </c>
      <c r="C14" s="386">
        <v>1114</v>
      </c>
      <c r="D14" s="674">
        <v>43553</v>
      </c>
      <c r="E14" s="386" t="s">
        <v>101</v>
      </c>
      <c r="F14" s="386" t="s">
        <v>102</v>
      </c>
      <c r="G14" s="386" t="s">
        <v>617</v>
      </c>
      <c r="H14" s="386">
        <v>798.14700000000005</v>
      </c>
      <c r="I14" s="386">
        <f>+G42+H43</f>
        <v>147</v>
      </c>
      <c r="J14" s="386">
        <f t="shared" si="0"/>
        <v>651.14700000000005</v>
      </c>
      <c r="K14" s="386" t="s">
        <v>609</v>
      </c>
    </row>
    <row r="15" spans="2:11">
      <c r="B15" s="678" t="s">
        <v>78</v>
      </c>
      <c r="C15" s="678">
        <v>1191</v>
      </c>
      <c r="D15" s="705">
        <v>43553</v>
      </c>
      <c r="E15" s="678" t="s">
        <v>107</v>
      </c>
      <c r="F15" s="678" t="s">
        <v>108</v>
      </c>
      <c r="G15" s="678" t="s">
        <v>617</v>
      </c>
      <c r="H15" s="678">
        <v>266.05</v>
      </c>
      <c r="I15" s="678">
        <f>+H44</f>
        <v>266.05</v>
      </c>
      <c r="J15" s="678">
        <f t="shared" si="0"/>
        <v>0</v>
      </c>
      <c r="K15" s="386" t="s">
        <v>610</v>
      </c>
    </row>
    <row r="16" spans="2:11">
      <c r="B16" s="386" t="s">
        <v>78</v>
      </c>
      <c r="C16" s="386">
        <v>1192</v>
      </c>
      <c r="D16" s="674">
        <v>43553</v>
      </c>
      <c r="E16" s="386" t="s">
        <v>109</v>
      </c>
      <c r="F16" s="386" t="s">
        <v>110</v>
      </c>
      <c r="G16" s="386" t="s">
        <v>617</v>
      </c>
      <c r="H16" s="386">
        <v>798.15</v>
      </c>
      <c r="I16" s="386">
        <f>+G45+H46</f>
        <v>792.38</v>
      </c>
      <c r="J16" s="386">
        <f t="shared" si="0"/>
        <v>5.7699999999999818</v>
      </c>
      <c r="K16" s="386" t="s">
        <v>611</v>
      </c>
    </row>
    <row r="17" spans="2:11">
      <c r="B17" s="386" t="s">
        <v>78</v>
      </c>
      <c r="C17" s="386">
        <v>1193</v>
      </c>
      <c r="D17" s="674">
        <v>43553</v>
      </c>
      <c r="E17" s="386" t="s">
        <v>111</v>
      </c>
      <c r="F17" s="386" t="s">
        <v>110</v>
      </c>
      <c r="G17" s="386" t="s">
        <v>617</v>
      </c>
      <c r="H17" s="386">
        <v>133.02500000000001</v>
      </c>
      <c r="I17" s="386"/>
      <c r="J17" s="386">
        <f t="shared" si="0"/>
        <v>133.02500000000001</v>
      </c>
      <c r="K17" s="386" t="s">
        <v>612</v>
      </c>
    </row>
    <row r="18" spans="2:11">
      <c r="B18" s="386" t="s">
        <v>78</v>
      </c>
      <c r="C18" s="386">
        <v>1194</v>
      </c>
      <c r="D18" s="674">
        <v>43553</v>
      </c>
      <c r="E18" s="386" t="s">
        <v>112</v>
      </c>
      <c r="F18" s="386" t="s">
        <v>113</v>
      </c>
      <c r="G18" s="386" t="s">
        <v>617</v>
      </c>
      <c r="H18" s="386">
        <v>133.02500000000001</v>
      </c>
      <c r="I18" s="386">
        <f>+H47</f>
        <v>65.444999999999993</v>
      </c>
      <c r="J18" s="386">
        <f t="shared" si="0"/>
        <v>67.580000000000013</v>
      </c>
      <c r="K18" s="386" t="s">
        <v>613</v>
      </c>
    </row>
    <row r="19" spans="2:11" ht="14.45" customHeight="1">
      <c r="B19" s="386" t="s">
        <v>78</v>
      </c>
      <c r="C19" s="386">
        <v>2937</v>
      </c>
      <c r="D19" s="674">
        <v>43705</v>
      </c>
      <c r="E19" s="386" t="s">
        <v>112</v>
      </c>
      <c r="F19" s="386" t="s">
        <v>113</v>
      </c>
      <c r="G19" s="386" t="s">
        <v>617</v>
      </c>
      <c r="H19" s="386">
        <v>29.556000000000001</v>
      </c>
      <c r="I19" s="386"/>
      <c r="J19" s="386">
        <f t="shared" si="0"/>
        <v>29.556000000000001</v>
      </c>
      <c r="K19" s="386" t="str">
        <f>+"R Ex "&amp;C19&amp;" Cesion de "&amp;H19&amp;" ton de "&amp;E19&amp;"  a "&amp;F19&amp;" region"</f>
        <v>R Ex 2937 Cesion de 29,556 ton de Susan Monsalve  a Emb Alberto M-XIV region</v>
      </c>
    </row>
    <row r="20" spans="2:11" ht="14.45" customHeight="1">
      <c r="B20" s="703"/>
      <c r="C20" s="703"/>
      <c r="D20" s="704"/>
      <c r="E20" s="703"/>
      <c r="F20" s="703"/>
      <c r="G20" s="703"/>
      <c r="H20" s="703"/>
      <c r="I20" s="703"/>
      <c r="J20" s="703"/>
      <c r="K20" s="703"/>
    </row>
    <row r="24" spans="2:11" ht="18.75">
      <c r="E24" s="862" t="s">
        <v>551</v>
      </c>
      <c r="F24" s="862"/>
      <c r="G24" s="862"/>
      <c r="H24" s="862"/>
    </row>
    <row r="25" spans="2:11">
      <c r="E25" s="382"/>
      <c r="F25" s="382"/>
      <c r="G25" s="382"/>
      <c r="H25" s="382"/>
      <c r="K25" s="382"/>
    </row>
    <row r="28" spans="2:11">
      <c r="E28" s="852" t="s">
        <v>506</v>
      </c>
      <c r="F28" s="853"/>
      <c r="G28" s="385" t="s">
        <v>83</v>
      </c>
      <c r="H28" s="385" t="s">
        <v>498</v>
      </c>
      <c r="I28" s="385" t="s">
        <v>300</v>
      </c>
      <c r="J28" s="675"/>
    </row>
    <row r="29" spans="2:11">
      <c r="E29" s="863" t="s">
        <v>519</v>
      </c>
      <c r="F29" s="864"/>
      <c r="G29" s="386">
        <v>0</v>
      </c>
      <c r="H29" s="415">
        <v>1170.81</v>
      </c>
      <c r="I29" s="415">
        <f>SUM(G29:H29)</f>
        <v>1170.81</v>
      </c>
      <c r="J29" s="415"/>
    </row>
    <row r="30" spans="2:11">
      <c r="E30" s="416" t="s">
        <v>552</v>
      </c>
      <c r="G30" s="386">
        <v>0</v>
      </c>
      <c r="H30" s="415">
        <v>206.71399999999997</v>
      </c>
      <c r="I30" s="415">
        <f>SUM(G30:H30)</f>
        <v>206.71399999999997</v>
      </c>
      <c r="J30" s="415"/>
    </row>
    <row r="31" spans="2:11">
      <c r="E31" s="852" t="s">
        <v>300</v>
      </c>
      <c r="F31" s="853"/>
      <c r="G31" s="384">
        <f>SUM(G29:G30)</f>
        <v>0</v>
      </c>
      <c r="H31" s="384">
        <f>SUM(H29:H30)</f>
        <v>1377.5239999999999</v>
      </c>
      <c r="I31" s="384">
        <f>SUM(I29:I30)</f>
        <v>1377.5239999999999</v>
      </c>
      <c r="J31" s="676"/>
    </row>
    <row r="32" spans="2:11">
      <c r="I32" s="677"/>
      <c r="J32" s="677"/>
    </row>
    <row r="35" spans="5:10" ht="18.75">
      <c r="E35" s="862" t="s">
        <v>518</v>
      </c>
      <c r="F35" s="862"/>
      <c r="G35" s="862"/>
      <c r="H35" s="862"/>
      <c r="I35" s="677"/>
      <c r="J35" s="677"/>
    </row>
    <row r="37" spans="5:10">
      <c r="E37" s="852" t="s">
        <v>506</v>
      </c>
      <c r="F37" s="853"/>
      <c r="G37" s="475" t="s">
        <v>83</v>
      </c>
      <c r="H37" s="475" t="s">
        <v>498</v>
      </c>
      <c r="I37" s="385" t="s">
        <v>300</v>
      </c>
      <c r="J37" s="675"/>
    </row>
    <row r="38" spans="5:10">
      <c r="E38" s="857" t="s">
        <v>572</v>
      </c>
      <c r="F38" s="857"/>
      <c r="G38" s="715">
        <v>14.493</v>
      </c>
      <c r="H38" s="715">
        <v>57.972000000000001</v>
      </c>
      <c r="I38" s="716">
        <f t="shared" ref="I38:I52" si="1">SUM(G38:H38)</f>
        <v>72.465000000000003</v>
      </c>
      <c r="J38" s="717"/>
    </row>
    <row r="39" spans="5:10">
      <c r="E39" s="856" t="s">
        <v>507</v>
      </c>
      <c r="F39" s="856"/>
      <c r="G39" s="415"/>
      <c r="H39" s="415">
        <v>613.18900000000008</v>
      </c>
      <c r="I39" s="708">
        <f t="shared" si="1"/>
        <v>613.18900000000008</v>
      </c>
      <c r="J39" s="677"/>
    </row>
    <row r="40" spans="5:10">
      <c r="E40" s="858" t="s">
        <v>508</v>
      </c>
      <c r="F40" s="859"/>
      <c r="G40" s="710">
        <v>243.715</v>
      </c>
      <c r="H40" s="710"/>
      <c r="I40" s="383">
        <f t="shared" si="1"/>
        <v>243.715</v>
      </c>
      <c r="J40" s="677"/>
    </row>
    <row r="41" spans="5:10">
      <c r="E41" s="860" t="s">
        <v>509</v>
      </c>
      <c r="F41" s="861"/>
      <c r="G41" s="711"/>
      <c r="H41" s="711">
        <v>9018.1790000000055</v>
      </c>
      <c r="I41" s="383">
        <f t="shared" si="1"/>
        <v>9018.1790000000055</v>
      </c>
      <c r="J41" s="677"/>
    </row>
    <row r="42" spans="5:10">
      <c r="E42" s="856" t="s">
        <v>571</v>
      </c>
      <c r="F42" s="856"/>
      <c r="G42" s="415">
        <v>20.195</v>
      </c>
      <c r="H42" s="415"/>
      <c r="I42" s="709">
        <f t="shared" si="1"/>
        <v>20.195</v>
      </c>
      <c r="J42" s="677"/>
    </row>
    <row r="43" spans="5:10">
      <c r="E43" s="856" t="s">
        <v>555</v>
      </c>
      <c r="F43" s="856"/>
      <c r="G43" s="415"/>
      <c r="H43" s="415">
        <v>126.80500000000001</v>
      </c>
      <c r="I43" s="383">
        <f t="shared" si="1"/>
        <v>126.80500000000001</v>
      </c>
      <c r="J43" s="677"/>
    </row>
    <row r="44" spans="5:10">
      <c r="E44" s="855" t="s">
        <v>510</v>
      </c>
      <c r="F44" s="855"/>
      <c r="G44" s="706"/>
      <c r="H44" s="706">
        <v>266.05</v>
      </c>
      <c r="I44" s="707">
        <f t="shared" si="1"/>
        <v>266.05</v>
      </c>
      <c r="J44" s="712"/>
    </row>
    <row r="45" spans="5:10">
      <c r="E45" s="856" t="s">
        <v>511</v>
      </c>
      <c r="F45" s="856"/>
      <c r="G45" s="415">
        <v>68.736000000000004</v>
      </c>
      <c r="H45" s="415"/>
      <c r="I45" s="383">
        <f t="shared" si="1"/>
        <v>68.736000000000004</v>
      </c>
      <c r="J45" s="677"/>
    </row>
    <row r="46" spans="5:10">
      <c r="E46" s="856" t="s">
        <v>512</v>
      </c>
      <c r="F46" s="856"/>
      <c r="G46" s="415"/>
      <c r="H46" s="415">
        <v>723.64400000000001</v>
      </c>
      <c r="I46" s="383">
        <f t="shared" si="1"/>
        <v>723.64400000000001</v>
      </c>
      <c r="J46" s="677"/>
    </row>
    <row r="47" spans="5:10">
      <c r="E47" s="856" t="s">
        <v>535</v>
      </c>
      <c r="F47" s="856"/>
      <c r="G47" s="415"/>
      <c r="H47" s="415">
        <v>65.444999999999993</v>
      </c>
      <c r="I47" s="383">
        <f t="shared" si="1"/>
        <v>65.444999999999993</v>
      </c>
      <c r="J47" s="677"/>
    </row>
    <row r="48" spans="5:10">
      <c r="E48" s="854" t="s">
        <v>513</v>
      </c>
      <c r="F48" s="854"/>
      <c r="G48" s="713">
        <v>376.87700000000001</v>
      </c>
      <c r="H48" s="713"/>
      <c r="I48" s="714">
        <f t="shared" si="1"/>
        <v>376.87700000000001</v>
      </c>
      <c r="J48" s="677"/>
    </row>
    <row r="49" spans="5:10">
      <c r="E49" s="854" t="s">
        <v>514</v>
      </c>
      <c r="F49" s="854"/>
      <c r="G49" s="713"/>
      <c r="H49" s="713">
        <v>796.00099999999975</v>
      </c>
      <c r="I49" s="714">
        <f t="shared" si="1"/>
        <v>796.00099999999975</v>
      </c>
      <c r="J49" s="677"/>
    </row>
    <row r="50" spans="5:10">
      <c r="E50" s="855" t="s">
        <v>515</v>
      </c>
      <c r="F50" s="855"/>
      <c r="G50" s="706">
        <v>0</v>
      </c>
      <c r="H50" s="706">
        <v>532.1</v>
      </c>
      <c r="I50" s="707">
        <f t="shared" si="1"/>
        <v>532.1</v>
      </c>
      <c r="J50" s="712"/>
    </row>
    <row r="51" spans="5:10">
      <c r="E51" s="854" t="s">
        <v>516</v>
      </c>
      <c r="F51" s="854"/>
      <c r="G51" s="715">
        <v>295.64699999999999</v>
      </c>
      <c r="H51" s="715"/>
      <c r="I51" s="716">
        <f t="shared" si="1"/>
        <v>295.64699999999999</v>
      </c>
      <c r="J51" s="677"/>
    </row>
    <row r="52" spans="5:10">
      <c r="E52" s="854" t="s">
        <v>517</v>
      </c>
      <c r="F52" s="854"/>
      <c r="G52" s="715">
        <v>0</v>
      </c>
      <c r="H52" s="715">
        <v>533.65300000000002</v>
      </c>
      <c r="I52" s="716">
        <f t="shared" si="1"/>
        <v>533.65300000000002</v>
      </c>
      <c r="J52" s="677"/>
    </row>
    <row r="53" spans="5:10">
      <c r="E53" s="416"/>
      <c r="G53" s="415"/>
      <c r="H53" s="415"/>
      <c r="I53" s="383">
        <f t="shared" ref="I53" si="2">SUM(G53:H53)</f>
        <v>0</v>
      </c>
      <c r="J53" s="677"/>
    </row>
    <row r="54" spans="5:10">
      <c r="E54" s="852" t="s">
        <v>300</v>
      </c>
      <c r="F54" s="853"/>
      <c r="G54" s="476">
        <f>SUM(G38:G53)</f>
        <v>1019.663</v>
      </c>
      <c r="H54" s="476">
        <f t="shared" ref="H54" si="3">SUM(H38:H53)</f>
        <v>12733.038000000006</v>
      </c>
      <c r="I54" s="476">
        <f>SUM(I38:I53)</f>
        <v>13752.701000000008</v>
      </c>
      <c r="J54" s="676"/>
    </row>
    <row r="56" spans="5:10">
      <c r="I56" s="677"/>
      <c r="J56" s="677"/>
    </row>
    <row r="59" spans="5:10">
      <c r="I59" s="677"/>
      <c r="J59" s="677"/>
    </row>
    <row r="62" spans="5:10">
      <c r="I62" s="677"/>
      <c r="J62" s="677"/>
    </row>
    <row r="65" spans="9:10">
      <c r="I65" s="677"/>
      <c r="J65" s="677"/>
    </row>
    <row r="68" spans="9:10">
      <c r="I68" s="677"/>
      <c r="J68" s="677"/>
    </row>
    <row r="71" spans="9:10">
      <c r="I71" s="677"/>
      <c r="J71" s="677"/>
    </row>
    <row r="74" spans="9:10">
      <c r="I74" s="677"/>
      <c r="J74" s="677"/>
    </row>
    <row r="77" spans="9:10">
      <c r="I77" s="677"/>
      <c r="J77" s="677"/>
    </row>
    <row r="80" spans="9:10">
      <c r="I80" s="677"/>
      <c r="J80" s="677"/>
    </row>
    <row r="83" spans="9:10">
      <c r="I83" s="677"/>
      <c r="J83" s="677"/>
    </row>
    <row r="86" spans="9:10">
      <c r="I86" s="677"/>
      <c r="J86" s="677"/>
    </row>
    <row r="89" spans="9:10">
      <c r="I89" s="677"/>
      <c r="J89" s="677"/>
    </row>
  </sheetData>
  <sortState ref="E38:H52">
    <sortCondition ref="E38"/>
  </sortState>
  <mergeCells count="23">
    <mergeCell ref="E24:H24"/>
    <mergeCell ref="E35:H35"/>
    <mergeCell ref="E2:H2"/>
    <mergeCell ref="E37:F37"/>
    <mergeCell ref="E28:F28"/>
    <mergeCell ref="E31:F31"/>
    <mergeCell ref="E29:F29"/>
    <mergeCell ref="E38:F38"/>
    <mergeCell ref="E39:F39"/>
    <mergeCell ref="E40:F40"/>
    <mergeCell ref="E41:F41"/>
    <mergeCell ref="E42:F42"/>
    <mergeCell ref="E43:F43"/>
    <mergeCell ref="E44:F44"/>
    <mergeCell ref="E45:F45"/>
    <mergeCell ref="E46:F46"/>
    <mergeCell ref="E47:F47"/>
    <mergeCell ref="E54:F54"/>
    <mergeCell ref="E48:F48"/>
    <mergeCell ref="E49:F49"/>
    <mergeCell ref="E50:F50"/>
    <mergeCell ref="E51:F51"/>
    <mergeCell ref="E52:F52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E6A2D9"/>
  </sheetPr>
  <dimension ref="B1:X80"/>
  <sheetViews>
    <sheetView topLeftCell="A55" zoomScale="62" zoomScaleNormal="62" workbookViewId="0">
      <selection activeCell="M91" sqref="M91"/>
    </sheetView>
  </sheetViews>
  <sheetFormatPr baseColWidth="10" defaultColWidth="11.42578125" defaultRowHeight="15"/>
  <cols>
    <col min="1" max="1" width="8.85546875" style="31" customWidth="1"/>
    <col min="2" max="2" width="7.28515625" style="326" customWidth="1"/>
    <col min="3" max="3" width="31.28515625" style="327" customWidth="1"/>
    <col min="4" max="4" width="13.85546875" style="327" customWidth="1"/>
    <col min="5" max="5" width="9.7109375" style="327" customWidth="1"/>
    <col min="6" max="6" width="10.7109375" style="327" customWidth="1"/>
    <col min="7" max="7" width="13.28515625" style="327" customWidth="1"/>
    <col min="8" max="8" width="10.85546875" style="327" customWidth="1"/>
    <col min="9" max="9" width="13.28515625" style="327" customWidth="1"/>
    <col min="10" max="10" width="10.28515625" style="327" customWidth="1"/>
    <col min="11" max="11" width="9.28515625" style="327" customWidth="1"/>
    <col min="12" max="12" width="11.42578125" style="327" customWidth="1"/>
    <col min="13" max="13" width="11" style="327" customWidth="1"/>
    <col min="14" max="14" width="10.5703125" style="327" customWidth="1"/>
    <col min="15" max="15" width="12.42578125" style="327" customWidth="1"/>
    <col min="16" max="16" width="10.7109375" style="327" customWidth="1"/>
    <col min="17" max="17" width="9.5703125" style="327" customWidth="1"/>
    <col min="18" max="18" width="5.7109375" style="31" hidden="1" customWidth="1"/>
    <col min="19" max="19" width="11.42578125" style="31" hidden="1" customWidth="1"/>
    <col min="20" max="20" width="0" style="31" hidden="1" customWidth="1"/>
    <col min="21" max="21" width="10.85546875" style="31" hidden="1" customWidth="1"/>
    <col min="22" max="22" width="7.7109375" style="31" hidden="1" customWidth="1"/>
    <col min="23" max="23" width="9.7109375" style="31" hidden="1" customWidth="1"/>
    <col min="24" max="24" width="0" style="31" hidden="1" customWidth="1"/>
    <col min="25" max="16384" width="11.42578125" style="31"/>
  </cols>
  <sheetData>
    <row r="1" spans="2:24" ht="31.15" customHeight="1">
      <c r="C1" s="850" t="s">
        <v>548</v>
      </c>
      <c r="D1" s="850"/>
      <c r="E1" s="850"/>
      <c r="F1" s="850"/>
      <c r="G1" s="850"/>
      <c r="H1" s="850"/>
      <c r="I1" s="850"/>
      <c r="J1" s="850"/>
      <c r="K1" s="850"/>
      <c r="L1" s="850"/>
      <c r="M1" s="850"/>
      <c r="N1" s="850"/>
      <c r="O1" s="850"/>
      <c r="P1" s="850"/>
      <c r="Q1" s="850"/>
      <c r="R1" s="850"/>
      <c r="S1" s="850"/>
    </row>
    <row r="2" spans="2:24" ht="15.6" customHeight="1">
      <c r="C2" s="851">
        <f>+'Resumen Pelagicos'!B3</f>
        <v>43741</v>
      </c>
      <c r="D2" s="851"/>
      <c r="E2" s="851"/>
      <c r="F2" s="851"/>
      <c r="G2" s="851"/>
      <c r="H2" s="851"/>
      <c r="I2" s="851"/>
      <c r="J2" s="851"/>
      <c r="K2" s="851"/>
      <c r="L2" s="851"/>
      <c r="M2" s="851"/>
      <c r="N2" s="851"/>
      <c r="O2" s="851"/>
      <c r="P2" s="851"/>
      <c r="Q2" s="851"/>
      <c r="R2" s="851"/>
      <c r="S2" s="851"/>
    </row>
    <row r="3" spans="2:24" ht="40.15" customHeight="1">
      <c r="C3" s="328" t="s">
        <v>265</v>
      </c>
      <c r="D3" s="329" t="s">
        <v>32</v>
      </c>
      <c r="E3" s="330" t="s">
        <v>281</v>
      </c>
      <c r="F3" s="331" t="s">
        <v>549</v>
      </c>
      <c r="G3" s="330" t="s">
        <v>282</v>
      </c>
      <c r="H3" s="330" t="s">
        <v>269</v>
      </c>
      <c r="I3" s="330" t="s">
        <v>270</v>
      </c>
      <c r="J3" s="330" t="s">
        <v>271</v>
      </c>
      <c r="K3" s="331" t="s">
        <v>272</v>
      </c>
      <c r="L3" s="331" t="s">
        <v>273</v>
      </c>
      <c r="M3" s="331" t="s">
        <v>274</v>
      </c>
      <c r="N3" s="331" t="s">
        <v>275</v>
      </c>
      <c r="O3" s="332" t="s">
        <v>276</v>
      </c>
      <c r="P3" s="333" t="s">
        <v>283</v>
      </c>
      <c r="Q3" s="277" t="s">
        <v>278</v>
      </c>
    </row>
    <row r="4" spans="2:24" ht="13.15" customHeight="1">
      <c r="B4" s="326">
        <v>1</v>
      </c>
      <c r="C4" s="334" t="s">
        <v>149</v>
      </c>
      <c r="D4" s="335" t="s">
        <v>27</v>
      </c>
      <c r="E4" s="336">
        <f>'ANCHOVETA '!H18+'SARDINA COMUN '!H17</f>
        <v>629.36400000000003</v>
      </c>
      <c r="F4" s="21">
        <f>E4*0.4</f>
        <v>251.74560000000002</v>
      </c>
      <c r="G4" s="21">
        <f>'ANCHOVETA '!I18+'ANCHOVETA '!J18</f>
        <v>73.989000000000004</v>
      </c>
      <c r="H4" s="21">
        <f>'SARDINA COMUN '!I17+'SARDINA COMUN '!J17</f>
        <v>526.16399999999999</v>
      </c>
      <c r="I4" s="337">
        <f>G4+H4</f>
        <v>600.15300000000002</v>
      </c>
      <c r="J4" s="338">
        <f>+'ANCHOVETA '!K18+'SARDINA COMUN '!K17</f>
        <v>0</v>
      </c>
      <c r="K4" s="22">
        <f>'ANCHOVETA '!L18</f>
        <v>36.489000000000004</v>
      </c>
      <c r="L4" s="22">
        <f>'SARDINA COMUN '!L17</f>
        <v>-7.27800000000002</v>
      </c>
      <c r="M4" s="356">
        <f>K4+L4</f>
        <v>29.210999999999984</v>
      </c>
      <c r="N4" s="22">
        <f t="shared" ref="N4:N67" si="0">IF(K4&lt;0,K4,IF(K4&lt;0,L4,IF(L4&lt;0,L4,IF(L4&gt;0,"0","0"))))</f>
        <v>-7.27800000000002</v>
      </c>
      <c r="O4" s="339" t="s">
        <v>138</v>
      </c>
      <c r="P4" s="340">
        <f>(I4+J4)/E4</f>
        <v>0.95358647777756589</v>
      </c>
      <c r="Q4" s="388">
        <f>N4/E4</f>
        <v>-1.1564055141380853E-2</v>
      </c>
      <c r="T4" s="31">
        <v>25.130999999999943</v>
      </c>
      <c r="U4" s="61">
        <f>+T4-M4</f>
        <v>-4.0800000000000409</v>
      </c>
      <c r="W4" s="31">
        <v>25.130999999999943</v>
      </c>
      <c r="X4" s="61">
        <f>+W4-M4</f>
        <v>-4.0800000000000409</v>
      </c>
    </row>
    <row r="5" spans="2:24" ht="13.15" customHeight="1">
      <c r="B5" s="326">
        <v>2</v>
      </c>
      <c r="C5" s="334" t="s">
        <v>255</v>
      </c>
      <c r="D5" s="335" t="s">
        <v>27</v>
      </c>
      <c r="E5" s="336">
        <f>'ANCHOVETA '!H19+'SARDINA COMUN '!H18</f>
        <v>637.15099999999995</v>
      </c>
      <c r="F5" s="21">
        <f t="shared" ref="F5:F68" si="1">E5*0.4</f>
        <v>254.8604</v>
      </c>
      <c r="G5" s="21">
        <f>'ANCHOVETA '!I19+'ANCHOVETA '!J19</f>
        <v>83.119</v>
      </c>
      <c r="H5" s="21">
        <f>'SARDINA COMUN '!I18+'SARDINA COMUN '!J18</f>
        <v>544.99699999999996</v>
      </c>
      <c r="I5" s="337">
        <f t="shared" ref="I5:I68" si="2">G5+H5</f>
        <v>628.11599999999999</v>
      </c>
      <c r="J5" s="338">
        <f>+'ANCHOVETA '!K19+'SARDINA COMUN '!K18</f>
        <v>0</v>
      </c>
      <c r="K5" s="22">
        <f>'ANCHOVETA '!L19</f>
        <v>38.036000000000001</v>
      </c>
      <c r="L5" s="22">
        <f>'SARDINA COMUN '!L18</f>
        <v>-29.000999999999976</v>
      </c>
      <c r="M5" s="338">
        <f t="shared" ref="M5:M68" si="3">K5+L5</f>
        <v>9.035000000000025</v>
      </c>
      <c r="N5" s="22">
        <f t="shared" si="0"/>
        <v>-29.000999999999976</v>
      </c>
      <c r="O5" s="339" t="s">
        <v>138</v>
      </c>
      <c r="P5" s="340">
        <f t="shared" ref="P5:P14" si="4">(I5+J5)/E5</f>
        <v>0.98581968795466068</v>
      </c>
      <c r="Q5" s="388">
        <f t="shared" ref="Q5:Q68" si="5">N5/E5</f>
        <v>-4.5516682858537424E-2</v>
      </c>
      <c r="T5" s="31">
        <v>9.035000000000025</v>
      </c>
      <c r="U5" s="61">
        <f t="shared" ref="U5:U68" si="6">+T5-M5</f>
        <v>0</v>
      </c>
      <c r="W5" s="31">
        <v>9.035000000000025</v>
      </c>
      <c r="X5" s="61">
        <f t="shared" ref="X5:X68" si="7">+W5-M5</f>
        <v>0</v>
      </c>
    </row>
    <row r="6" spans="2:24" ht="13.15" customHeight="1">
      <c r="B6" s="326">
        <v>3</v>
      </c>
      <c r="C6" s="334" t="s">
        <v>151</v>
      </c>
      <c r="D6" s="335" t="s">
        <v>27</v>
      </c>
      <c r="E6" s="336">
        <f>'ANCHOVETA '!H20+'SARDINA COMUN '!H19</f>
        <v>1034.0500000000002</v>
      </c>
      <c r="F6" s="21">
        <f t="shared" si="1"/>
        <v>413.62000000000012</v>
      </c>
      <c r="G6" s="21">
        <f>'ANCHOVETA '!I20+'ANCHOVETA '!J20</f>
        <v>209.68600000000001</v>
      </c>
      <c r="H6" s="21">
        <f>'SARDINA COMUN '!I19+'SARDINA COMUN '!J19</f>
        <v>722.37900000000002</v>
      </c>
      <c r="I6" s="337">
        <f t="shared" si="2"/>
        <v>932.06500000000005</v>
      </c>
      <c r="J6" s="338">
        <f>+'ANCHOVETA '!K20+'SARDINA COMUN '!K19</f>
        <v>0</v>
      </c>
      <c r="K6" s="22">
        <f>'ANCHOVETA '!L20</f>
        <v>22.011999999999972</v>
      </c>
      <c r="L6" s="22">
        <f>'SARDINA COMUN '!L19</f>
        <v>79.97300000000007</v>
      </c>
      <c r="M6" s="338">
        <f t="shared" si="3"/>
        <v>101.98500000000004</v>
      </c>
      <c r="N6" s="22" t="str">
        <f t="shared" si="0"/>
        <v>0</v>
      </c>
      <c r="O6" s="339" t="s">
        <v>138</v>
      </c>
      <c r="P6" s="340">
        <f t="shared" si="4"/>
        <v>0.9013732411392098</v>
      </c>
      <c r="Q6" s="388">
        <f t="shared" si="5"/>
        <v>0</v>
      </c>
      <c r="T6" s="31">
        <v>767.48500000000001</v>
      </c>
      <c r="U6" s="61">
        <f t="shared" si="6"/>
        <v>665.5</v>
      </c>
      <c r="W6" s="31">
        <v>586.98500000000001</v>
      </c>
      <c r="X6" s="61">
        <f t="shared" si="7"/>
        <v>485</v>
      </c>
    </row>
    <row r="7" spans="2:24" ht="13.15" customHeight="1">
      <c r="B7" s="326">
        <v>4</v>
      </c>
      <c r="C7" s="334" t="s">
        <v>152</v>
      </c>
      <c r="D7" s="335" t="s">
        <v>27</v>
      </c>
      <c r="E7" s="336">
        <f>'ANCHOVETA '!H21+'SARDINA COMUN '!H20</f>
        <v>2449.5169999999998</v>
      </c>
      <c r="F7" s="21">
        <f t="shared" si="1"/>
        <v>979.80679999999995</v>
      </c>
      <c r="G7" s="21">
        <f>'ANCHOVETA '!I21+'ANCHOVETA '!J21</f>
        <v>958.48</v>
      </c>
      <c r="H7" s="21">
        <f>'SARDINA COMUN '!I20+'SARDINA COMUN '!J20</f>
        <v>1205.634</v>
      </c>
      <c r="I7" s="337">
        <f t="shared" si="2"/>
        <v>2164.114</v>
      </c>
      <c r="J7" s="338">
        <f>+'ANCHOVETA '!K21+'SARDINA COMUN '!K20</f>
        <v>0</v>
      </c>
      <c r="K7" s="22">
        <f>'ANCHOVETA '!L21</f>
        <v>-338.59300000000007</v>
      </c>
      <c r="L7" s="22">
        <f>'SARDINA COMUN '!L20</f>
        <v>623.99600000000009</v>
      </c>
      <c r="M7" s="356">
        <f>K7+L7</f>
        <v>285.40300000000002</v>
      </c>
      <c r="N7" s="22">
        <f t="shared" si="0"/>
        <v>-338.59300000000007</v>
      </c>
      <c r="O7" s="339" t="s">
        <v>138</v>
      </c>
      <c r="P7" s="340">
        <f t="shared" si="4"/>
        <v>0.88348600969089019</v>
      </c>
      <c r="Q7" s="291">
        <f t="shared" si="5"/>
        <v>-0.13822847524634452</v>
      </c>
      <c r="T7" s="31">
        <v>285.40300000000002</v>
      </c>
      <c r="U7" s="61">
        <f t="shared" si="6"/>
        <v>0</v>
      </c>
      <c r="W7" s="31">
        <v>285.40300000000002</v>
      </c>
      <c r="X7" s="61">
        <f t="shared" si="7"/>
        <v>0</v>
      </c>
    </row>
    <row r="8" spans="2:24" ht="13.15" customHeight="1">
      <c r="B8" s="326">
        <v>5</v>
      </c>
      <c r="C8" s="334" t="s">
        <v>153</v>
      </c>
      <c r="D8" s="335" t="s">
        <v>27</v>
      </c>
      <c r="E8" s="336">
        <f>'ANCHOVETA '!H22+'SARDINA COMUN '!H21</f>
        <v>778.36599999999999</v>
      </c>
      <c r="F8" s="21">
        <f t="shared" si="1"/>
        <v>311.34640000000002</v>
      </c>
      <c r="G8" s="21">
        <f>'ANCHOVETA '!I22+'ANCHOVETA '!J22</f>
        <v>98.242999999999995</v>
      </c>
      <c r="H8" s="21">
        <f>'SARDINA COMUN '!I21+'SARDINA COMUN '!J21</f>
        <v>218.86699999999999</v>
      </c>
      <c r="I8" s="337">
        <f t="shared" si="2"/>
        <v>317.11</v>
      </c>
      <c r="J8" s="338">
        <f>+'ANCHOVETA '!K22+'SARDINA COMUN '!K21</f>
        <v>0</v>
      </c>
      <c r="K8" s="22">
        <f>'ANCHOVETA '!L22</f>
        <v>366.70099999999996</v>
      </c>
      <c r="L8" s="22">
        <f>'SARDINA COMUN '!L21</f>
        <v>94.555000000000035</v>
      </c>
      <c r="M8" s="338">
        <f t="shared" si="3"/>
        <v>461.25599999999997</v>
      </c>
      <c r="N8" s="22" t="str">
        <f t="shared" si="0"/>
        <v>0</v>
      </c>
      <c r="O8" s="339" t="s">
        <v>138</v>
      </c>
      <c r="P8" s="340">
        <f t="shared" si="4"/>
        <v>0.4074047427559786</v>
      </c>
      <c r="Q8" s="291">
        <f t="shared" si="5"/>
        <v>0</v>
      </c>
      <c r="T8" s="31">
        <v>961.25600000000009</v>
      </c>
      <c r="U8" s="61">
        <f t="shared" si="6"/>
        <v>500.00000000000011</v>
      </c>
      <c r="W8" s="31">
        <v>961.25600000000009</v>
      </c>
      <c r="X8" s="61">
        <f t="shared" si="7"/>
        <v>500.00000000000011</v>
      </c>
    </row>
    <row r="9" spans="2:24" ht="13.15" customHeight="1">
      <c r="B9" s="326">
        <v>6</v>
      </c>
      <c r="C9" s="334" t="s">
        <v>154</v>
      </c>
      <c r="D9" s="335" t="s">
        <v>27</v>
      </c>
      <c r="E9" s="336">
        <f>'ANCHOVETA '!H23+'SARDINA COMUN '!H22</f>
        <v>7450.6109999999999</v>
      </c>
      <c r="F9" s="21">
        <f t="shared" si="1"/>
        <v>2980.2444</v>
      </c>
      <c r="G9" s="21">
        <f>'ANCHOVETA '!I23+'ANCHOVETA '!J23</f>
        <v>2156.4679999999998</v>
      </c>
      <c r="H9" s="21">
        <f>'SARDINA COMUN '!I22+'SARDINA COMUN '!J22</f>
        <v>4479.2150000000001</v>
      </c>
      <c r="I9" s="337">
        <f t="shared" si="2"/>
        <v>6635.683</v>
      </c>
      <c r="J9" s="338">
        <f>+'ANCHOVETA '!K23+'SARDINA COMUN '!K22</f>
        <v>0.17699999999999999</v>
      </c>
      <c r="K9" s="22">
        <f>'ANCHOVETA '!L23</f>
        <v>-193.81699999999978</v>
      </c>
      <c r="L9" s="22">
        <f>'SARDINA COMUN '!L22</f>
        <v>1008.5680000000002</v>
      </c>
      <c r="M9" s="338">
        <f t="shared" si="3"/>
        <v>814.75100000000043</v>
      </c>
      <c r="N9" s="22">
        <f t="shared" si="0"/>
        <v>-193.81699999999978</v>
      </c>
      <c r="O9" s="339" t="s">
        <v>138</v>
      </c>
      <c r="P9" s="340">
        <f t="shared" si="4"/>
        <v>0.89064641812597645</v>
      </c>
      <c r="Q9" s="291">
        <f t="shared" si="5"/>
        <v>-2.6013571235969746E-2</v>
      </c>
      <c r="T9" s="31">
        <v>855.63600000000019</v>
      </c>
      <c r="U9" s="61">
        <f t="shared" si="6"/>
        <v>40.884999999999764</v>
      </c>
      <c r="W9" s="31">
        <v>814.75100000000043</v>
      </c>
      <c r="X9" s="61">
        <f t="shared" si="7"/>
        <v>0</v>
      </c>
    </row>
    <row r="10" spans="2:24" ht="13.15" customHeight="1">
      <c r="B10" s="326">
        <v>7</v>
      </c>
      <c r="C10" s="334" t="s">
        <v>155</v>
      </c>
      <c r="D10" s="335" t="s">
        <v>27</v>
      </c>
      <c r="E10" s="336">
        <f>'ANCHOVETA '!H24+'SARDINA COMUN '!H23</f>
        <v>8653.6650000000009</v>
      </c>
      <c r="F10" s="21">
        <f t="shared" si="1"/>
        <v>3461.4660000000003</v>
      </c>
      <c r="G10" s="21">
        <f>'ANCHOVETA '!I24+'ANCHOVETA '!J24</f>
        <v>3309.6489999999999</v>
      </c>
      <c r="H10" s="21">
        <f>'SARDINA COMUN '!I23+'SARDINA COMUN '!J23</f>
        <v>5194.2839999999997</v>
      </c>
      <c r="I10" s="337">
        <f t="shared" si="2"/>
        <v>8503.9329999999991</v>
      </c>
      <c r="J10" s="338">
        <f>+'ANCHOVETA '!K24+'SARDINA COMUN '!K23</f>
        <v>0</v>
      </c>
      <c r="K10" s="22">
        <f>'ANCHOVETA '!L24</f>
        <v>-1030.087</v>
      </c>
      <c r="L10" s="22">
        <f>'SARDINA COMUN '!L23</f>
        <v>1179.8190000000004</v>
      </c>
      <c r="M10" s="338">
        <f t="shared" si="3"/>
        <v>149.73200000000043</v>
      </c>
      <c r="N10" s="22">
        <f t="shared" si="0"/>
        <v>-1030.087</v>
      </c>
      <c r="O10" s="339" t="s">
        <v>138</v>
      </c>
      <c r="P10" s="340">
        <f t="shared" si="4"/>
        <v>0.9826972733518109</v>
      </c>
      <c r="Q10" s="291">
        <f t="shared" si="5"/>
        <v>-0.11903476735001874</v>
      </c>
      <c r="T10" s="31">
        <v>149.73200000000043</v>
      </c>
      <c r="U10" s="61">
        <f t="shared" si="6"/>
        <v>0</v>
      </c>
      <c r="W10" s="31">
        <v>149.73200000000043</v>
      </c>
      <c r="X10" s="61">
        <f t="shared" si="7"/>
        <v>0</v>
      </c>
    </row>
    <row r="11" spans="2:24" ht="13.15" customHeight="1">
      <c r="B11" s="326">
        <v>8</v>
      </c>
      <c r="C11" s="334" t="s">
        <v>156</v>
      </c>
      <c r="D11" s="335" t="s">
        <v>27</v>
      </c>
      <c r="E11" s="336">
        <f>'ANCHOVETA '!H25+'SARDINA COMUN '!H24</f>
        <v>3133.1550000000002</v>
      </c>
      <c r="F11" s="21">
        <f t="shared" si="1"/>
        <v>1253.2620000000002</v>
      </c>
      <c r="G11" s="21">
        <f>'ANCHOVETA '!I25+'ANCHOVETA '!J25</f>
        <v>1226.568</v>
      </c>
      <c r="H11" s="21">
        <f>'SARDINA COMUN '!I24+'SARDINA COMUN '!J24</f>
        <v>1770.7460000000001</v>
      </c>
      <c r="I11" s="337">
        <f t="shared" si="2"/>
        <v>2997.3140000000003</v>
      </c>
      <c r="J11" s="338">
        <f>+'ANCHOVETA '!K25+'SARDINA COMUN '!K24</f>
        <v>2E-3</v>
      </c>
      <c r="K11" s="22">
        <f>'ANCHOVETA '!L25</f>
        <v>-401.22799999999995</v>
      </c>
      <c r="L11" s="22">
        <f>'SARDINA COMUN '!L24</f>
        <v>537.06700000000001</v>
      </c>
      <c r="M11" s="338">
        <f t="shared" si="3"/>
        <v>135.83900000000006</v>
      </c>
      <c r="N11" s="22">
        <f t="shared" si="0"/>
        <v>-401.22799999999995</v>
      </c>
      <c r="O11" s="339" t="s">
        <v>138</v>
      </c>
      <c r="P11" s="340">
        <f t="shared" si="4"/>
        <v>0.95664466009501603</v>
      </c>
      <c r="Q11" s="291">
        <f t="shared" si="5"/>
        <v>-0.12805877781341807</v>
      </c>
      <c r="T11" s="31">
        <v>135.83900000000006</v>
      </c>
      <c r="U11" s="61">
        <f t="shared" si="6"/>
        <v>0</v>
      </c>
      <c r="W11" s="31">
        <v>135.83900000000006</v>
      </c>
      <c r="X11" s="61">
        <f t="shared" si="7"/>
        <v>0</v>
      </c>
    </row>
    <row r="12" spans="2:24" ht="13.15" customHeight="1">
      <c r="B12" s="326">
        <v>9</v>
      </c>
      <c r="C12" s="334" t="s">
        <v>256</v>
      </c>
      <c r="D12" s="335" t="s">
        <v>27</v>
      </c>
      <c r="E12" s="336">
        <f>'ANCHOVETA '!H26+'SARDINA COMUN '!H25</f>
        <v>5108.0010000000002</v>
      </c>
      <c r="F12" s="21">
        <f t="shared" si="1"/>
        <v>2043.2004000000002</v>
      </c>
      <c r="G12" s="21">
        <f>'ANCHOVETA '!I26+'ANCHOVETA '!J26</f>
        <v>1772.086</v>
      </c>
      <c r="H12" s="21">
        <f>'SARDINA COMUN '!I25+'SARDINA COMUN '!J25</f>
        <v>2137.9479999999999</v>
      </c>
      <c r="I12" s="337">
        <f t="shared" si="2"/>
        <v>3910.0339999999997</v>
      </c>
      <c r="J12" s="338">
        <f>+'ANCHOVETA '!K26+'SARDINA COMUN '!K25</f>
        <v>0</v>
      </c>
      <c r="K12" s="22">
        <f>'ANCHOVETA '!L26</f>
        <v>-426.529</v>
      </c>
      <c r="L12" s="22">
        <f>'SARDINA COMUN '!L25</f>
        <v>1624.4960000000001</v>
      </c>
      <c r="M12" s="338">
        <f t="shared" si="3"/>
        <v>1197.9670000000001</v>
      </c>
      <c r="N12" s="22">
        <f t="shared" si="0"/>
        <v>-426.529</v>
      </c>
      <c r="O12" s="339" t="s">
        <v>138</v>
      </c>
      <c r="P12" s="340">
        <f t="shared" si="4"/>
        <v>0.76547244215496424</v>
      </c>
      <c r="Q12" s="291">
        <f t="shared" si="5"/>
        <v>-8.3502137137404633E-2</v>
      </c>
      <c r="T12" s="31">
        <v>1197.9670000000001</v>
      </c>
      <c r="U12" s="61">
        <f t="shared" si="6"/>
        <v>0</v>
      </c>
      <c r="W12" s="31">
        <v>1197.9670000000001</v>
      </c>
      <c r="X12" s="61">
        <f t="shared" si="7"/>
        <v>0</v>
      </c>
    </row>
    <row r="13" spans="2:24" ht="13.15" customHeight="1">
      <c r="B13" s="326">
        <v>10</v>
      </c>
      <c r="C13" s="334" t="s">
        <v>257</v>
      </c>
      <c r="D13" s="335" t="s">
        <v>27</v>
      </c>
      <c r="E13" s="336">
        <f>'ANCHOVETA '!H27+'SARDINA COMUN '!H26</f>
        <v>1191.181</v>
      </c>
      <c r="F13" s="21">
        <f t="shared" si="1"/>
        <v>476.47240000000005</v>
      </c>
      <c r="G13" s="21">
        <f>'ANCHOVETA '!I27+'ANCHOVETA '!J27</f>
        <v>484.09</v>
      </c>
      <c r="H13" s="21">
        <f>'SARDINA COMUN '!I26+'SARDINA COMUN '!J26</f>
        <v>672.09699999999998</v>
      </c>
      <c r="I13" s="337">
        <f t="shared" si="2"/>
        <v>1156.1869999999999</v>
      </c>
      <c r="J13" s="338">
        <f>+'ANCHOVETA '!K27+'SARDINA COMUN '!K26</f>
        <v>0</v>
      </c>
      <c r="K13" s="22">
        <f>'ANCHOVETA '!L27</f>
        <v>-78.690999999999974</v>
      </c>
      <c r="L13" s="22">
        <f>'SARDINA COMUN '!L26</f>
        <v>113.68500000000017</v>
      </c>
      <c r="M13" s="338">
        <f t="shared" si="3"/>
        <v>34.994000000000199</v>
      </c>
      <c r="N13" s="22">
        <f t="shared" si="0"/>
        <v>-78.690999999999974</v>
      </c>
      <c r="O13" s="341" t="s">
        <v>138</v>
      </c>
      <c r="P13" s="340">
        <f t="shared" si="4"/>
        <v>0.97062243269494719</v>
      </c>
      <c r="Q13" s="291">
        <f t="shared" si="5"/>
        <v>-6.6061329050748768E-2</v>
      </c>
      <c r="T13" s="31">
        <v>34.994000000000199</v>
      </c>
      <c r="U13" s="61">
        <f t="shared" si="6"/>
        <v>0</v>
      </c>
      <c r="W13" s="31">
        <v>34.994000000000199</v>
      </c>
      <c r="X13" s="61">
        <f t="shared" si="7"/>
        <v>0</v>
      </c>
    </row>
    <row r="14" spans="2:24" ht="13.15" customHeight="1">
      <c r="B14" s="326">
        <v>11</v>
      </c>
      <c r="C14" s="334" t="s">
        <v>159</v>
      </c>
      <c r="D14" s="335" t="s">
        <v>27</v>
      </c>
      <c r="E14" s="336">
        <f>'ANCHOVETA '!H28+'SARDINA COMUN '!H27</f>
        <v>2882.9360000000001</v>
      </c>
      <c r="F14" s="21">
        <f t="shared" si="1"/>
        <v>1153.1744000000001</v>
      </c>
      <c r="G14" s="21">
        <f>'ANCHOVETA '!I28+'ANCHOVETA '!J28</f>
        <v>1225.732</v>
      </c>
      <c r="H14" s="21">
        <f>'SARDINA COMUN '!I27+'SARDINA COMUN '!J27</f>
        <v>1316.3610000000001</v>
      </c>
      <c r="I14" s="337">
        <f t="shared" si="2"/>
        <v>2542.0929999999998</v>
      </c>
      <c r="J14" s="338">
        <f>+'ANCHOVETA '!K28+'SARDINA COMUN '!K27</f>
        <v>46.16</v>
      </c>
      <c r="K14" s="22">
        <f>'ANCHOVETA '!L28</f>
        <v>-466.30499999999995</v>
      </c>
      <c r="L14" s="22">
        <f>'SARDINA COMUN '!L27</f>
        <v>760.98799999999983</v>
      </c>
      <c r="M14" s="338">
        <f t="shared" si="3"/>
        <v>294.68299999999988</v>
      </c>
      <c r="N14" s="22">
        <f t="shared" si="0"/>
        <v>-466.30499999999995</v>
      </c>
      <c r="O14" s="339" t="s">
        <v>138</v>
      </c>
      <c r="P14" s="340">
        <f t="shared" si="4"/>
        <v>0.89778371771000109</v>
      </c>
      <c r="Q14" s="291">
        <f t="shared" si="5"/>
        <v>-0.16174656669450863</v>
      </c>
      <c r="T14" s="31">
        <v>320.31299999999976</v>
      </c>
      <c r="U14" s="61">
        <f t="shared" si="6"/>
        <v>25.629999999999882</v>
      </c>
      <c r="W14" s="31">
        <v>294.68299999999988</v>
      </c>
      <c r="X14" s="61">
        <f t="shared" si="7"/>
        <v>0</v>
      </c>
    </row>
    <row r="15" spans="2:24" ht="13.15" customHeight="1">
      <c r="B15" s="326">
        <v>12</v>
      </c>
      <c r="C15" s="442" t="s">
        <v>160</v>
      </c>
      <c r="D15" s="335" t="s">
        <v>27</v>
      </c>
      <c r="E15" s="336">
        <f>'ANCHOVETA '!H29+'SARDINA COMUN '!H28</f>
        <v>2790.8469999999998</v>
      </c>
      <c r="F15" s="21">
        <f t="shared" si="1"/>
        <v>1116.3388</v>
      </c>
      <c r="G15" s="21">
        <f>'ANCHOVETA '!I29+'ANCHOVETA '!J29</f>
        <v>781.077</v>
      </c>
      <c r="H15" s="21">
        <f>'SARDINA COMUN '!I28+'SARDINA COMUN '!J28</f>
        <v>2075.5810000000001</v>
      </c>
      <c r="I15" s="337">
        <f t="shared" si="2"/>
        <v>2856.6580000000004</v>
      </c>
      <c r="J15" s="338">
        <f>+'ANCHOVETA '!K29+'SARDINA COMUN '!K28</f>
        <v>1381.7439999999999</v>
      </c>
      <c r="K15" s="22">
        <f>'ANCHOVETA '!L29</f>
        <v>-37.955000000000041</v>
      </c>
      <c r="L15" s="22">
        <f>'SARDINA COMUN '!L28</f>
        <v>-1409.6</v>
      </c>
      <c r="M15" s="357">
        <f t="shared" si="3"/>
        <v>-1447.5549999999998</v>
      </c>
      <c r="N15" s="22">
        <f>IF(K15&lt;0,K15,IF(K15&lt;0,L15,IF(L15&lt;0,L15,IF(L15&gt;0,"0","0"))))</f>
        <v>-37.955000000000041</v>
      </c>
      <c r="O15" s="343">
        <v>43551</v>
      </c>
      <c r="P15" s="340">
        <f>(I15+J15)/E15</f>
        <v>1.5186794546601803</v>
      </c>
      <c r="Q15" s="291">
        <f t="shared" si="5"/>
        <v>-1.3599813963287863E-2</v>
      </c>
      <c r="T15" s="31">
        <v>-1447.5549999999998</v>
      </c>
      <c r="U15" s="61">
        <f t="shared" si="6"/>
        <v>0</v>
      </c>
      <c r="W15" s="31">
        <v>-1447.5549999999998</v>
      </c>
      <c r="X15" s="61">
        <f t="shared" si="7"/>
        <v>0</v>
      </c>
    </row>
    <row r="16" spans="2:24" ht="13.15" customHeight="1">
      <c r="B16" s="326">
        <v>13</v>
      </c>
      <c r="C16" s="334" t="s">
        <v>161</v>
      </c>
      <c r="D16" s="335" t="s">
        <v>27</v>
      </c>
      <c r="E16" s="336">
        <f>'ANCHOVETA '!H30+'SARDINA COMUN '!H29</f>
        <v>4976.7269999999999</v>
      </c>
      <c r="F16" s="21">
        <f t="shared" si="1"/>
        <v>1990.6908000000001</v>
      </c>
      <c r="G16" s="21">
        <f>'ANCHOVETA '!I30+'ANCHOVETA '!J30</f>
        <v>1101.3780000000002</v>
      </c>
      <c r="H16" s="21">
        <f>'SARDINA COMUN '!I29+'SARDINA COMUN '!J29</f>
        <v>2809.0349999999999</v>
      </c>
      <c r="I16" s="337">
        <f t="shared" si="2"/>
        <v>3910.413</v>
      </c>
      <c r="J16" s="338">
        <f>+'ANCHOVETA '!K30+'SARDINA COMUN '!K29</f>
        <v>0</v>
      </c>
      <c r="K16" s="22">
        <f>'ANCHOVETA '!L30</f>
        <v>99.221999999999866</v>
      </c>
      <c r="L16" s="22">
        <f>'SARDINA COMUN '!L29</f>
        <v>967.0920000000001</v>
      </c>
      <c r="M16" s="338">
        <f t="shared" si="3"/>
        <v>1066.3139999999999</v>
      </c>
      <c r="N16" s="22" t="str">
        <f>IF(K16&lt;0,K16,IF(K16&lt;0,L16,IF(L16&lt;0,K1516,IF(L16&gt;0,"0","0"))))</f>
        <v>0</v>
      </c>
      <c r="O16" s="339" t="s">
        <v>138</v>
      </c>
      <c r="P16" s="340">
        <f t="shared" ref="P16:P79" si="8">(I16+J16)/E16</f>
        <v>0.78573990496163448</v>
      </c>
      <c r="Q16" s="291">
        <f t="shared" si="5"/>
        <v>0</v>
      </c>
      <c r="T16" s="31">
        <v>1204.5799999999995</v>
      </c>
      <c r="U16" s="61">
        <f t="shared" si="6"/>
        <v>138.26599999999962</v>
      </c>
      <c r="W16" s="31">
        <v>1066.3139999999999</v>
      </c>
      <c r="X16" s="61">
        <f t="shared" si="7"/>
        <v>0</v>
      </c>
    </row>
    <row r="17" spans="2:24" ht="13.15" customHeight="1">
      <c r="B17" s="326">
        <v>14</v>
      </c>
      <c r="C17" s="334" t="s">
        <v>162</v>
      </c>
      <c r="D17" s="335" t="s">
        <v>27</v>
      </c>
      <c r="E17" s="336">
        <f>'ANCHOVETA '!H31+'SARDINA COMUN '!H30</f>
        <v>1262.8119999999999</v>
      </c>
      <c r="F17" s="21">
        <f t="shared" si="1"/>
        <v>505.12479999999999</v>
      </c>
      <c r="G17" s="21">
        <f>'ANCHOVETA '!I31+'ANCHOVETA '!J31</f>
        <v>716.55399999999997</v>
      </c>
      <c r="H17" s="21">
        <f>'SARDINA COMUN '!I30+'SARDINA COMUN '!J30</f>
        <v>450.11599999999999</v>
      </c>
      <c r="I17" s="337">
        <f t="shared" si="2"/>
        <v>1166.67</v>
      </c>
      <c r="J17" s="338">
        <f>+'ANCHOVETA '!K31+'SARDINA COMUN '!K30</f>
        <v>0</v>
      </c>
      <c r="K17" s="22">
        <f>'ANCHOVETA '!L31</f>
        <v>-383.90299999999996</v>
      </c>
      <c r="L17" s="22">
        <f>'SARDINA COMUN '!L30</f>
        <v>480.04499999999996</v>
      </c>
      <c r="M17" s="338">
        <f t="shared" si="3"/>
        <v>96.141999999999996</v>
      </c>
      <c r="N17" s="22">
        <f t="shared" si="0"/>
        <v>-383.90299999999996</v>
      </c>
      <c r="O17" s="339" t="s">
        <v>138</v>
      </c>
      <c r="P17" s="340">
        <f t="shared" si="8"/>
        <v>0.92386673550774001</v>
      </c>
      <c r="Q17" s="291">
        <f t="shared" si="5"/>
        <v>-0.30400645543437976</v>
      </c>
      <c r="T17" s="31">
        <v>96.141999999999996</v>
      </c>
      <c r="U17" s="61">
        <f t="shared" si="6"/>
        <v>0</v>
      </c>
      <c r="W17" s="31">
        <v>96.141999999999996</v>
      </c>
      <c r="X17" s="61">
        <f t="shared" si="7"/>
        <v>0</v>
      </c>
    </row>
    <row r="18" spans="2:24" ht="13.15" customHeight="1">
      <c r="B18" s="326">
        <v>15</v>
      </c>
      <c r="C18" s="342" t="s">
        <v>163</v>
      </c>
      <c r="D18" s="335" t="s">
        <v>27</v>
      </c>
      <c r="E18" s="336">
        <f>'ANCHOVETA '!H32+'SARDINA COMUN '!H31</f>
        <v>4.6999999999997044E-2</v>
      </c>
      <c r="F18" s="21">
        <f t="shared" si="1"/>
        <v>1.8799999999998818E-2</v>
      </c>
      <c r="G18" s="21">
        <f>'ANCHOVETA '!I32+'ANCHOVETA '!J32</f>
        <v>0</v>
      </c>
      <c r="H18" s="21">
        <f>'SARDINA COMUN '!I31+'SARDINA COMUN '!J31</f>
        <v>0</v>
      </c>
      <c r="I18" s="337">
        <f t="shared" si="2"/>
        <v>0</v>
      </c>
      <c r="J18" s="338">
        <f>+'ANCHOVETA '!K32+'SARDINA COMUN '!K31</f>
        <v>0</v>
      </c>
      <c r="K18" s="22">
        <f>'ANCHOVETA '!L32</f>
        <v>7.0000000000000284E-2</v>
      </c>
      <c r="L18" s="22">
        <f>'SARDINA COMUN '!L31</f>
        <v>-2.300000000000324E-2</v>
      </c>
      <c r="M18" s="338">
        <f t="shared" si="3"/>
        <v>4.6999999999997044E-2</v>
      </c>
      <c r="N18" s="22">
        <f t="shared" si="0"/>
        <v>-2.300000000000324E-2</v>
      </c>
      <c r="O18" s="343">
        <v>43537</v>
      </c>
      <c r="P18" s="340">
        <f t="shared" si="8"/>
        <v>0</v>
      </c>
      <c r="Q18" s="291">
        <f t="shared" si="5"/>
        <v>-0.48936170212775931</v>
      </c>
      <c r="T18" s="31">
        <v>17.846999999999994</v>
      </c>
      <c r="U18" s="61">
        <f t="shared" si="6"/>
        <v>17.799999999999997</v>
      </c>
      <c r="W18" s="31">
        <v>17.846999999999994</v>
      </c>
      <c r="X18" s="61">
        <f t="shared" si="7"/>
        <v>17.799999999999997</v>
      </c>
    </row>
    <row r="19" spans="2:24" ht="13.15" customHeight="1">
      <c r="B19" s="326">
        <v>16</v>
      </c>
      <c r="C19" s="334" t="s">
        <v>164</v>
      </c>
      <c r="D19" s="335" t="s">
        <v>27</v>
      </c>
      <c r="E19" s="336">
        <f>'ANCHOVETA '!H33+'SARDINA COMUN '!H32</f>
        <v>34197.237000000001</v>
      </c>
      <c r="F19" s="21">
        <f t="shared" si="1"/>
        <v>13678.894800000002</v>
      </c>
      <c r="G19" s="21">
        <f>'ANCHOVETA '!I33+'ANCHOVETA '!J33</f>
        <v>8216.5259999999998</v>
      </c>
      <c r="H19" s="21">
        <f>'SARDINA COMUN '!I32+'SARDINA COMUN '!J32</f>
        <v>22419.584999999999</v>
      </c>
      <c r="I19" s="337">
        <f t="shared" si="2"/>
        <v>30636.110999999997</v>
      </c>
      <c r="J19" s="338">
        <f>+'ANCHOVETA '!K33+'SARDINA COMUN '!K32</f>
        <v>0</v>
      </c>
      <c r="K19" s="22">
        <f>'ANCHOVETA '!L33</f>
        <v>372.53199999999867</v>
      </c>
      <c r="L19" s="22">
        <f>'SARDINA COMUN '!L32</f>
        <v>3188.594000000001</v>
      </c>
      <c r="M19" s="338">
        <f t="shared" si="3"/>
        <v>3561.1259999999997</v>
      </c>
      <c r="N19" s="22" t="str">
        <f t="shared" si="0"/>
        <v>0</v>
      </c>
      <c r="O19" s="339" t="s">
        <v>138</v>
      </c>
      <c r="P19" s="340">
        <f t="shared" si="8"/>
        <v>0.89586509576782469</v>
      </c>
      <c r="Q19" s="291">
        <f t="shared" si="5"/>
        <v>0</v>
      </c>
      <c r="T19" s="31">
        <v>3347.0499999999975</v>
      </c>
      <c r="U19" s="61">
        <f t="shared" si="6"/>
        <v>-214.0760000000023</v>
      </c>
      <c r="W19" s="31">
        <v>3267.8089999999993</v>
      </c>
      <c r="X19" s="61">
        <f t="shared" si="7"/>
        <v>-293.31700000000046</v>
      </c>
    </row>
    <row r="20" spans="2:24" ht="13.15" customHeight="1">
      <c r="B20" s="326">
        <v>17</v>
      </c>
      <c r="C20" s="334" t="s">
        <v>165</v>
      </c>
      <c r="D20" s="335" t="s">
        <v>27</v>
      </c>
      <c r="E20" s="336">
        <f>'ANCHOVETA '!H34+'SARDINA COMUN '!H33</f>
        <v>180.86700000000002</v>
      </c>
      <c r="F20" s="21">
        <f t="shared" si="1"/>
        <v>72.346800000000016</v>
      </c>
      <c r="G20" s="21">
        <f>'ANCHOVETA '!I34+'ANCHOVETA '!J34</f>
        <v>21.216999999999999</v>
      </c>
      <c r="H20" s="21">
        <f>'SARDINA COMUN '!I33+'SARDINA COMUN '!J33</f>
        <v>140.62299999999999</v>
      </c>
      <c r="I20" s="337">
        <f t="shared" si="2"/>
        <v>161.83999999999997</v>
      </c>
      <c r="J20" s="338">
        <f>+'ANCHOVETA '!K34+'SARDINA COMUN '!K33</f>
        <v>0</v>
      </c>
      <c r="K20" s="22">
        <f>'ANCHOVETA '!L34</f>
        <v>3.1020000000000039</v>
      </c>
      <c r="L20" s="22">
        <f>'SARDINA COMUN '!L33</f>
        <v>15.925000000000011</v>
      </c>
      <c r="M20" s="338">
        <f t="shared" si="3"/>
        <v>19.027000000000015</v>
      </c>
      <c r="N20" s="22" t="str">
        <f t="shared" si="0"/>
        <v>0</v>
      </c>
      <c r="O20" s="339" t="s">
        <v>138</v>
      </c>
      <c r="P20" s="340">
        <f t="shared" si="8"/>
        <v>0.89480115222787993</v>
      </c>
      <c r="Q20" s="291">
        <f t="shared" si="5"/>
        <v>0</v>
      </c>
      <c r="T20" s="31">
        <v>19.027000000000015</v>
      </c>
      <c r="U20" s="61">
        <f t="shared" si="6"/>
        <v>0</v>
      </c>
      <c r="W20" s="31">
        <v>19.027000000000015</v>
      </c>
      <c r="X20" s="61">
        <f t="shared" si="7"/>
        <v>0</v>
      </c>
    </row>
    <row r="21" spans="2:24" ht="13.15" customHeight="1">
      <c r="B21" s="326">
        <v>18</v>
      </c>
      <c r="C21" s="334" t="s">
        <v>258</v>
      </c>
      <c r="D21" s="335" t="s">
        <v>27</v>
      </c>
      <c r="E21" s="336">
        <f>'ANCHOVETA '!H35+'SARDINA COMUN '!H34</f>
        <v>5560.0069999999996</v>
      </c>
      <c r="F21" s="21">
        <f t="shared" si="1"/>
        <v>2224.0027999999998</v>
      </c>
      <c r="G21" s="21">
        <f>'ANCHOVETA '!I35+'ANCHOVETA '!J35</f>
        <v>2387.8940000000002</v>
      </c>
      <c r="H21" s="21">
        <f>'SARDINA COMUN '!I34+'SARDINA COMUN '!J34</f>
        <v>2053.4659999999999</v>
      </c>
      <c r="I21" s="337">
        <f t="shared" si="2"/>
        <v>4441.3600000000006</v>
      </c>
      <c r="J21" s="338">
        <f>+'ANCHOVETA '!K35+'SARDINA COMUN '!K34</f>
        <v>0</v>
      </c>
      <c r="K21" s="22">
        <f>'ANCHOVETA '!L35</f>
        <v>-1001.2950000000001</v>
      </c>
      <c r="L21" s="22">
        <f>'SARDINA COMUN '!L34</f>
        <v>2119.9419999999996</v>
      </c>
      <c r="M21" s="338">
        <f t="shared" si="3"/>
        <v>1118.6469999999995</v>
      </c>
      <c r="N21" s="22">
        <f t="shared" si="0"/>
        <v>-1001.2950000000001</v>
      </c>
      <c r="O21" s="339" t="s">
        <v>138</v>
      </c>
      <c r="P21" s="340">
        <f t="shared" si="8"/>
        <v>0.79880474970625048</v>
      </c>
      <c r="Q21" s="291">
        <f t="shared" si="5"/>
        <v>-0.18008880204647226</v>
      </c>
      <c r="T21" s="31">
        <v>1118.6469999999993</v>
      </c>
      <c r="U21" s="61">
        <f t="shared" si="6"/>
        <v>0</v>
      </c>
      <c r="W21" s="31">
        <v>1118.6469999999993</v>
      </c>
      <c r="X21" s="61">
        <f t="shared" si="7"/>
        <v>0</v>
      </c>
    </row>
    <row r="22" spans="2:24" ht="13.15" customHeight="1">
      <c r="B22" s="326">
        <v>19</v>
      </c>
      <c r="C22" s="334" t="s">
        <v>259</v>
      </c>
      <c r="D22" s="335" t="s">
        <v>27</v>
      </c>
      <c r="E22" s="336">
        <f>'ANCHOVETA '!H36+'SARDINA COMUN '!H35</f>
        <v>3234.145</v>
      </c>
      <c r="F22" s="21">
        <f t="shared" si="1"/>
        <v>1293.6580000000001</v>
      </c>
      <c r="G22" s="21">
        <f>'ANCHOVETA '!I36+'ANCHOVETA '!J36</f>
        <v>802.32500000000005</v>
      </c>
      <c r="H22" s="21">
        <f>'SARDINA COMUN '!I35+'SARDINA COMUN '!J35</f>
        <v>2230.8629999999998</v>
      </c>
      <c r="I22" s="337">
        <f t="shared" si="2"/>
        <v>3033.1880000000001</v>
      </c>
      <c r="J22" s="338">
        <f>+'ANCHOVETA '!K36+'SARDINA COMUN '!K35</f>
        <v>0</v>
      </c>
      <c r="K22" s="22">
        <f>'ANCHOVETA '!L36</f>
        <v>49.618999999999915</v>
      </c>
      <c r="L22" s="22">
        <f>'SARDINA COMUN '!L35</f>
        <v>151.33800000000019</v>
      </c>
      <c r="M22" s="338">
        <f t="shared" si="3"/>
        <v>200.95700000000011</v>
      </c>
      <c r="N22" s="22" t="str">
        <f t="shared" si="0"/>
        <v>0</v>
      </c>
      <c r="O22" s="339" t="s">
        <v>138</v>
      </c>
      <c r="P22" s="340">
        <f t="shared" si="8"/>
        <v>0.93786394858610234</v>
      </c>
      <c r="Q22" s="291">
        <f t="shared" si="5"/>
        <v>0</v>
      </c>
      <c r="T22" s="31">
        <v>268.89100000000019</v>
      </c>
      <c r="U22" s="61">
        <f t="shared" si="6"/>
        <v>67.934000000000083</v>
      </c>
      <c r="W22" s="31">
        <v>200.95700000000011</v>
      </c>
      <c r="X22" s="61">
        <f t="shared" si="7"/>
        <v>0</v>
      </c>
    </row>
    <row r="23" spans="2:24" ht="13.15" customHeight="1">
      <c r="B23" s="326">
        <v>20</v>
      </c>
      <c r="C23" s="334" t="s">
        <v>168</v>
      </c>
      <c r="D23" s="335" t="s">
        <v>27</v>
      </c>
      <c r="E23" s="336">
        <f>'ANCHOVETA '!H37+'SARDINA COMUN '!H36</f>
        <v>3927.047</v>
      </c>
      <c r="F23" s="21">
        <f t="shared" si="1"/>
        <v>1570.8188</v>
      </c>
      <c r="G23" s="21">
        <f>'ANCHOVETA '!I37+'ANCHOVETA '!J37</f>
        <v>1248.616</v>
      </c>
      <c r="H23" s="21">
        <f>'SARDINA COMUN '!I36+'SARDINA COMUN '!J36</f>
        <v>1724.8860000000002</v>
      </c>
      <c r="I23" s="337">
        <f t="shared" si="2"/>
        <v>2973.5020000000004</v>
      </c>
      <c r="J23" s="338">
        <f>+'ANCHOVETA '!K37+'SARDINA COMUN '!K36</f>
        <v>0</v>
      </c>
      <c r="K23" s="22">
        <f>'ANCHOVETA '!L37</f>
        <v>-293.17399999999998</v>
      </c>
      <c r="L23" s="22">
        <f>'SARDINA COMUN '!L36</f>
        <v>1246.7189999999998</v>
      </c>
      <c r="M23" s="338">
        <f t="shared" si="3"/>
        <v>953.54499999999985</v>
      </c>
      <c r="N23" s="22">
        <f t="shared" si="0"/>
        <v>-293.17399999999998</v>
      </c>
      <c r="O23" s="339" t="s">
        <v>138</v>
      </c>
      <c r="P23" s="340">
        <f t="shared" si="8"/>
        <v>0.75718523358645828</v>
      </c>
      <c r="Q23" s="291">
        <f t="shared" si="5"/>
        <v>-7.4655077975893838E-2</v>
      </c>
      <c r="T23" s="31">
        <v>953.54499999999985</v>
      </c>
      <c r="U23" s="61">
        <f t="shared" si="6"/>
        <v>0</v>
      </c>
      <c r="W23" s="31">
        <v>953.54499999999985</v>
      </c>
      <c r="X23" s="61">
        <f t="shared" si="7"/>
        <v>0</v>
      </c>
    </row>
    <row r="24" spans="2:24" ht="13.15" customHeight="1">
      <c r="B24" s="326">
        <v>21</v>
      </c>
      <c r="C24" s="334" t="s">
        <v>169</v>
      </c>
      <c r="D24" s="335" t="s">
        <v>27</v>
      </c>
      <c r="E24" s="336">
        <f>'ANCHOVETA '!H38+'SARDINA COMUN '!H37</f>
        <v>7089.3310000000001</v>
      </c>
      <c r="F24" s="21">
        <f t="shared" si="1"/>
        <v>2835.7324000000003</v>
      </c>
      <c r="G24" s="21">
        <f>'ANCHOVETA '!I38+'ANCHOVETA '!J38</f>
        <v>2361.268</v>
      </c>
      <c r="H24" s="21">
        <f>'SARDINA COMUN '!I37+'SARDINA COMUN '!J37</f>
        <v>3926.0120000000002</v>
      </c>
      <c r="I24" s="337">
        <f t="shared" si="2"/>
        <v>6287.2800000000007</v>
      </c>
      <c r="J24" s="338">
        <f>+'ANCHOVETA '!K38+'SARDINA COMUN '!K37</f>
        <v>0</v>
      </c>
      <c r="K24" s="22">
        <f>'ANCHOVETA '!L38</f>
        <v>-625.49700000000007</v>
      </c>
      <c r="L24" s="22">
        <f>'SARDINA COMUN '!L37</f>
        <v>1427.5480000000002</v>
      </c>
      <c r="M24" s="338">
        <f t="shared" si="3"/>
        <v>802.05100000000016</v>
      </c>
      <c r="N24" s="22">
        <f t="shared" si="0"/>
        <v>-625.49700000000007</v>
      </c>
      <c r="O24" s="339" t="s">
        <v>138</v>
      </c>
      <c r="P24" s="340">
        <f t="shared" si="8"/>
        <v>0.88686506526497355</v>
      </c>
      <c r="Q24" s="291">
        <f t="shared" si="5"/>
        <v>-8.823075125142274E-2</v>
      </c>
      <c r="T24" s="31">
        <v>1109.7060000000004</v>
      </c>
      <c r="U24" s="61">
        <f t="shared" si="6"/>
        <v>307.6550000000002</v>
      </c>
      <c r="W24" s="31">
        <v>1401.2160000000006</v>
      </c>
      <c r="X24" s="61">
        <f t="shared" si="7"/>
        <v>599.16500000000042</v>
      </c>
    </row>
    <row r="25" spans="2:24" ht="13.15" customHeight="1">
      <c r="B25" s="326">
        <v>22</v>
      </c>
      <c r="C25" s="334" t="s">
        <v>170</v>
      </c>
      <c r="D25" s="335" t="s">
        <v>27</v>
      </c>
      <c r="E25" s="336">
        <f>'ANCHOVETA '!H39+'SARDINA COMUN '!H38</f>
        <v>6264.3130000000001</v>
      </c>
      <c r="F25" s="21">
        <f t="shared" si="1"/>
        <v>2505.7252000000003</v>
      </c>
      <c r="G25" s="21">
        <f>'ANCHOVETA '!I39+'ANCHOVETA '!J39</f>
        <v>1219.7080000000001</v>
      </c>
      <c r="H25" s="21">
        <f>'SARDINA COMUN '!I38+'SARDINA COMUN '!J38</f>
        <v>2640.5260000000003</v>
      </c>
      <c r="I25" s="337">
        <f t="shared" si="2"/>
        <v>3860.2340000000004</v>
      </c>
      <c r="J25" s="338">
        <f>+'ANCHOVETA '!K39+'SARDINA COMUN '!K38</f>
        <v>0</v>
      </c>
      <c r="K25" s="22">
        <f>'ANCHOVETA '!L39</f>
        <v>364.59199999999987</v>
      </c>
      <c r="L25" s="22">
        <f>'SARDINA COMUN '!L38</f>
        <v>2039.4869999999996</v>
      </c>
      <c r="M25" s="338">
        <f t="shared" si="3"/>
        <v>2404.0789999999997</v>
      </c>
      <c r="N25" s="22" t="str">
        <f t="shared" si="0"/>
        <v>0</v>
      </c>
      <c r="O25" s="339" t="s">
        <v>138</v>
      </c>
      <c r="P25" s="340">
        <f t="shared" si="8"/>
        <v>0.61622623262918064</v>
      </c>
      <c r="Q25" s="291">
        <f t="shared" si="5"/>
        <v>0</v>
      </c>
      <c r="T25" s="31">
        <v>2165.1839999999997</v>
      </c>
      <c r="U25" s="61">
        <f t="shared" si="6"/>
        <v>-238.89499999999998</v>
      </c>
      <c r="W25" s="31">
        <v>2160.7439999999997</v>
      </c>
      <c r="X25" s="61">
        <f t="shared" si="7"/>
        <v>-243.33500000000004</v>
      </c>
    </row>
    <row r="26" spans="2:24" ht="13.15" customHeight="1">
      <c r="B26" s="326">
        <v>23</v>
      </c>
      <c r="C26" s="334" t="s">
        <v>171</v>
      </c>
      <c r="D26" s="335" t="s">
        <v>27</v>
      </c>
      <c r="E26" s="336">
        <f>'ANCHOVETA '!H40+'SARDINA COMUN '!H39</f>
        <v>5676.9059999999999</v>
      </c>
      <c r="F26" s="21">
        <f t="shared" si="1"/>
        <v>2270.7624000000001</v>
      </c>
      <c r="G26" s="21">
        <f>'ANCHOVETA '!I40+'ANCHOVETA '!J40</f>
        <v>2014.623</v>
      </c>
      <c r="H26" s="21">
        <f>'SARDINA COMUN '!I39+'SARDINA COMUN '!J39</f>
        <v>2737.489</v>
      </c>
      <c r="I26" s="337">
        <f t="shared" si="2"/>
        <v>4752.1120000000001</v>
      </c>
      <c r="J26" s="338">
        <f>+'ANCHOVETA '!K40+'SARDINA COMUN '!K39</f>
        <v>0</v>
      </c>
      <c r="K26" s="22">
        <f>'ANCHOVETA '!L40</f>
        <v>-519.20399999999995</v>
      </c>
      <c r="L26" s="22">
        <f>'SARDINA COMUN '!L39</f>
        <v>1443.998</v>
      </c>
      <c r="M26" s="338">
        <f t="shared" si="3"/>
        <v>924.7940000000001</v>
      </c>
      <c r="N26" s="22">
        <f t="shared" si="0"/>
        <v>-519.20399999999995</v>
      </c>
      <c r="O26" s="339" t="s">
        <v>138</v>
      </c>
      <c r="P26" s="340">
        <f t="shared" si="8"/>
        <v>0.83709541782090457</v>
      </c>
      <c r="Q26" s="291">
        <f t="shared" si="5"/>
        <v>-9.1458974307483676E-2</v>
      </c>
      <c r="T26" s="31">
        <v>1141.7240000000004</v>
      </c>
      <c r="U26" s="61">
        <f t="shared" si="6"/>
        <v>216.93000000000029</v>
      </c>
      <c r="W26" s="31">
        <v>924.7940000000001</v>
      </c>
      <c r="X26" s="61">
        <f t="shared" si="7"/>
        <v>0</v>
      </c>
    </row>
    <row r="27" spans="2:24" ht="13.15" customHeight="1">
      <c r="B27" s="326">
        <v>24</v>
      </c>
      <c r="C27" s="340" t="s">
        <v>172</v>
      </c>
      <c r="D27" s="335" t="s">
        <v>27</v>
      </c>
      <c r="E27" s="336">
        <f>'ANCHOVETA '!H41+'SARDINA COMUN '!H40</f>
        <v>943.39300000000003</v>
      </c>
      <c r="F27" s="21">
        <f t="shared" si="1"/>
        <v>377.35720000000003</v>
      </c>
      <c r="G27" s="21">
        <f>'ANCHOVETA '!I41+'ANCHOVETA '!J41</f>
        <v>293.79500000000002</v>
      </c>
      <c r="H27" s="21">
        <f>'SARDINA COMUN '!I40+'SARDINA COMUN '!J40</f>
        <v>744.78899999999999</v>
      </c>
      <c r="I27" s="337">
        <f t="shared" si="2"/>
        <v>1038.5840000000001</v>
      </c>
      <c r="J27" s="338">
        <f>+'ANCHOVETA '!K41+'SARDINA COMUN '!K40</f>
        <v>0</v>
      </c>
      <c r="K27" s="22">
        <f>'ANCHOVETA '!L41</f>
        <v>-12.709000000000003</v>
      </c>
      <c r="L27" s="22">
        <f>'SARDINA COMUN '!L40</f>
        <v>-82.481999999999971</v>
      </c>
      <c r="M27" s="338">
        <f t="shared" si="3"/>
        <v>-95.190999999999974</v>
      </c>
      <c r="N27" s="22">
        <f t="shared" si="0"/>
        <v>-12.709000000000003</v>
      </c>
      <c r="O27" s="439">
        <v>43641</v>
      </c>
      <c r="P27" s="340">
        <f t="shared" si="8"/>
        <v>1.1009028050875935</v>
      </c>
      <c r="Q27" s="291">
        <f t="shared" si="5"/>
        <v>-1.3471586072824372E-2</v>
      </c>
      <c r="T27" s="31">
        <v>-95.190999999999974</v>
      </c>
      <c r="U27" s="61">
        <f t="shared" si="6"/>
        <v>0</v>
      </c>
      <c r="W27" s="31">
        <v>-95.190999999999974</v>
      </c>
      <c r="X27" s="61">
        <f t="shared" si="7"/>
        <v>0</v>
      </c>
    </row>
    <row r="28" spans="2:24" ht="13.15" customHeight="1">
      <c r="B28" s="326">
        <v>25</v>
      </c>
      <c r="C28" s="334" t="s">
        <v>173</v>
      </c>
      <c r="D28" s="335" t="s">
        <v>27</v>
      </c>
      <c r="E28" s="336">
        <f>'ANCHOVETA '!H42+'SARDINA COMUN '!H41</f>
        <v>4238.1469999999999</v>
      </c>
      <c r="F28" s="21">
        <f t="shared" si="1"/>
        <v>1695.2588000000001</v>
      </c>
      <c r="G28" s="21">
        <f>'ANCHOVETA '!I42+'ANCHOVETA '!J42</f>
        <v>1499.499</v>
      </c>
      <c r="H28" s="21">
        <f>'SARDINA COMUN '!I41+'SARDINA COMUN '!J41</f>
        <v>2626.931</v>
      </c>
      <c r="I28" s="337">
        <f t="shared" si="2"/>
        <v>4126.43</v>
      </c>
      <c r="J28" s="338">
        <f>+'ANCHOVETA '!K42+'SARDINA COMUN '!K41</f>
        <v>0</v>
      </c>
      <c r="K28" s="22">
        <f>'ANCHOVETA '!L42</f>
        <v>-383.07999999999993</v>
      </c>
      <c r="L28" s="22">
        <f>'SARDINA COMUN '!L41</f>
        <v>494.79700000000003</v>
      </c>
      <c r="M28" s="338">
        <f t="shared" si="3"/>
        <v>111.7170000000001</v>
      </c>
      <c r="N28" s="22">
        <f t="shared" si="0"/>
        <v>-383.07999999999993</v>
      </c>
      <c r="O28" s="339" t="s">
        <v>138</v>
      </c>
      <c r="P28" s="340">
        <f t="shared" si="8"/>
        <v>0.97364013093458068</v>
      </c>
      <c r="Q28" s="291">
        <f t="shared" si="5"/>
        <v>-9.0388558962206822E-2</v>
      </c>
      <c r="T28" s="31">
        <v>111.7170000000001</v>
      </c>
      <c r="U28" s="61">
        <f t="shared" si="6"/>
        <v>0</v>
      </c>
      <c r="W28" s="31">
        <v>111.7170000000001</v>
      </c>
      <c r="X28" s="61">
        <f t="shared" si="7"/>
        <v>0</v>
      </c>
    </row>
    <row r="29" spans="2:24" ht="13.15" customHeight="1">
      <c r="B29" s="326">
        <v>26</v>
      </c>
      <c r="C29" s="334" t="s">
        <v>174</v>
      </c>
      <c r="D29" s="335" t="s">
        <v>27</v>
      </c>
      <c r="E29" s="336">
        <f>'ANCHOVETA '!H43+'SARDINA COMUN '!H42</f>
        <v>-1.4000000000000234E-2</v>
      </c>
      <c r="F29" s="21">
        <f t="shared" si="1"/>
        <v>-5.6000000000000945E-3</v>
      </c>
      <c r="G29" s="21">
        <f>'ANCHOVETA '!I43+'ANCHOVETA '!J43</f>
        <v>0</v>
      </c>
      <c r="H29" s="21">
        <f>'SARDINA COMUN '!I42+'SARDINA COMUN '!J42</f>
        <v>0</v>
      </c>
      <c r="I29" s="337">
        <f t="shared" si="2"/>
        <v>0</v>
      </c>
      <c r="J29" s="338">
        <f>+'ANCHOVETA '!K43+'SARDINA COMUN '!K42</f>
        <v>0</v>
      </c>
      <c r="K29" s="22">
        <f>'ANCHOVETA '!L43</f>
        <v>2.1999999999999353E-2</v>
      </c>
      <c r="L29" s="22">
        <f>'SARDINA COMUN '!L42</f>
        <v>-3.5999999999999588E-2</v>
      </c>
      <c r="M29" s="338">
        <f t="shared" si="3"/>
        <v>-1.4000000000000234E-2</v>
      </c>
      <c r="N29" s="22">
        <f t="shared" si="0"/>
        <v>-3.5999999999999588E-2</v>
      </c>
      <c r="O29" s="439">
        <v>43628</v>
      </c>
      <c r="P29" s="340">
        <f>(I29+J29)/E29</f>
        <v>0</v>
      </c>
      <c r="Q29" s="291">
        <f>N29/E29</f>
        <v>2.5714285714284988</v>
      </c>
      <c r="T29" s="31">
        <v>-1.4000000000000234E-2</v>
      </c>
      <c r="U29" s="61">
        <f t="shared" si="6"/>
        <v>0</v>
      </c>
      <c r="W29" s="31">
        <v>-1.4000000000000234E-2</v>
      </c>
      <c r="X29" s="61">
        <f t="shared" si="7"/>
        <v>0</v>
      </c>
    </row>
    <row r="30" spans="2:24" ht="13.15" customHeight="1">
      <c r="B30" s="326">
        <v>27</v>
      </c>
      <c r="C30" s="334" t="s">
        <v>175</v>
      </c>
      <c r="D30" s="335" t="s">
        <v>27</v>
      </c>
      <c r="E30" s="336">
        <f>'ANCHOVETA '!H44+'SARDINA COMUN '!H43</f>
        <v>3235.8360000000002</v>
      </c>
      <c r="F30" s="21">
        <f t="shared" si="1"/>
        <v>1294.3344000000002</v>
      </c>
      <c r="G30" s="21">
        <f>'ANCHOVETA '!I44+'ANCHOVETA '!J44</f>
        <v>1520.1510000000001</v>
      </c>
      <c r="H30" s="21">
        <f>'SARDINA COMUN '!I43+'SARDINA COMUN '!J43</f>
        <v>1290.643</v>
      </c>
      <c r="I30" s="337">
        <f t="shared" si="2"/>
        <v>2810.7939999999999</v>
      </c>
      <c r="J30" s="338">
        <f>+'ANCHOVETA '!K44+'SARDINA COMUN '!K43</f>
        <v>0</v>
      </c>
      <c r="K30" s="22">
        <f>'ANCHOVETA '!L44</f>
        <v>-667.76200000000006</v>
      </c>
      <c r="L30" s="22">
        <f>'SARDINA COMUN '!L43</f>
        <v>1092.8040000000001</v>
      </c>
      <c r="M30" s="338">
        <f t="shared" si="3"/>
        <v>425.04200000000003</v>
      </c>
      <c r="N30" s="22">
        <f t="shared" si="0"/>
        <v>-667.76200000000006</v>
      </c>
      <c r="O30" s="339" t="s">
        <v>138</v>
      </c>
      <c r="P30" s="340">
        <f t="shared" si="8"/>
        <v>0.86864538252247636</v>
      </c>
      <c r="Q30" s="291">
        <f t="shared" si="5"/>
        <v>-0.20636459944199892</v>
      </c>
      <c r="T30" s="31">
        <v>425.04200000000003</v>
      </c>
      <c r="U30" s="61">
        <f t="shared" si="6"/>
        <v>0</v>
      </c>
      <c r="W30" s="31">
        <v>425.04200000000003</v>
      </c>
      <c r="X30" s="61">
        <f t="shared" si="7"/>
        <v>0</v>
      </c>
    </row>
    <row r="31" spans="2:24" ht="13.15" customHeight="1">
      <c r="B31" s="326">
        <v>28</v>
      </c>
      <c r="C31" s="334" t="s">
        <v>176</v>
      </c>
      <c r="D31" s="335" t="s">
        <v>27</v>
      </c>
      <c r="E31" s="336">
        <f>'ANCHOVETA '!H45+'SARDINA COMUN '!H44</f>
        <v>1.9000000000001904E-2</v>
      </c>
      <c r="F31" s="21">
        <f t="shared" si="1"/>
        <v>7.6000000000007624E-3</v>
      </c>
      <c r="G31" s="21">
        <f>'ANCHOVETA '!I45+'ANCHOVETA '!J45</f>
        <v>0</v>
      </c>
      <c r="H31" s="21">
        <f>'SARDINA COMUN '!I44+'SARDINA COMUN '!J44</f>
        <v>0</v>
      </c>
      <c r="I31" s="337">
        <f t="shared" si="2"/>
        <v>0</v>
      </c>
      <c r="J31" s="338">
        <f>+'ANCHOVETA '!K45+'SARDINA COMUN '!K44</f>
        <v>0</v>
      </c>
      <c r="K31" s="22">
        <f>'ANCHOVETA '!L45</f>
        <v>1.0000000000001563E-2</v>
      </c>
      <c r="L31" s="22">
        <f>'SARDINA COMUN '!L44</f>
        <v>9.0000000000003411E-3</v>
      </c>
      <c r="M31" s="338">
        <f t="shared" si="3"/>
        <v>1.9000000000001904E-2</v>
      </c>
      <c r="N31" s="22" t="str">
        <f t="shared" si="0"/>
        <v>0</v>
      </c>
      <c r="O31" s="343">
        <v>43537</v>
      </c>
      <c r="P31" s="340">
        <f t="shared" si="8"/>
        <v>0</v>
      </c>
      <c r="Q31" s="291">
        <f t="shared" si="5"/>
        <v>0</v>
      </c>
      <c r="T31" s="31">
        <v>1.9000000000001904E-2</v>
      </c>
      <c r="U31" s="61">
        <f t="shared" si="6"/>
        <v>0</v>
      </c>
      <c r="W31" s="31">
        <v>1.9000000000001904E-2</v>
      </c>
      <c r="X31" s="61">
        <f t="shared" si="7"/>
        <v>0</v>
      </c>
    </row>
    <row r="32" spans="2:24" ht="13.15" customHeight="1">
      <c r="B32" s="326">
        <v>29</v>
      </c>
      <c r="C32" s="334" t="s">
        <v>177</v>
      </c>
      <c r="D32" s="335" t="s">
        <v>27</v>
      </c>
      <c r="E32" s="336">
        <f>'ANCHOVETA '!H46+'SARDINA COMUN '!H45</f>
        <v>6677.4650000000001</v>
      </c>
      <c r="F32" s="21">
        <f t="shared" si="1"/>
        <v>2670.9860000000003</v>
      </c>
      <c r="G32" s="21">
        <f>'ANCHOVETA '!I46+'ANCHOVETA '!J46</f>
        <v>2127.5329999999999</v>
      </c>
      <c r="H32" s="21">
        <f>'SARDINA COMUN '!I45+'SARDINA COMUN '!J45</f>
        <v>3165.058</v>
      </c>
      <c r="I32" s="337">
        <f t="shared" si="2"/>
        <v>5292.5910000000003</v>
      </c>
      <c r="J32" s="338">
        <f>+'ANCHOVETA '!K46+'SARDINA COMUN '!K45</f>
        <v>0</v>
      </c>
      <c r="K32" s="22">
        <f>'ANCHOVETA '!L46</f>
        <v>-463.22499999999991</v>
      </c>
      <c r="L32" s="22">
        <f>'SARDINA COMUN '!L45</f>
        <v>1848.0990000000002</v>
      </c>
      <c r="M32" s="338">
        <f t="shared" si="3"/>
        <v>1384.8740000000003</v>
      </c>
      <c r="N32" s="22">
        <f t="shared" si="0"/>
        <v>-463.22499999999991</v>
      </c>
      <c r="O32" s="339" t="s">
        <v>138</v>
      </c>
      <c r="P32" s="340">
        <f t="shared" si="8"/>
        <v>0.79260482832931367</v>
      </c>
      <c r="Q32" s="291">
        <f t="shared" si="5"/>
        <v>-6.9371385698015625E-2</v>
      </c>
      <c r="T32" s="31">
        <v>1399.5420000000001</v>
      </c>
      <c r="U32" s="61">
        <f t="shared" si="6"/>
        <v>14.667999999999893</v>
      </c>
      <c r="W32" s="31">
        <v>1272.8730000000003</v>
      </c>
      <c r="X32" s="61">
        <f t="shared" si="7"/>
        <v>-112.00099999999998</v>
      </c>
    </row>
    <row r="33" spans="2:24" ht="13.15" customHeight="1">
      <c r="B33" s="326">
        <v>30</v>
      </c>
      <c r="C33" s="334" t="s">
        <v>178</v>
      </c>
      <c r="D33" s="335" t="s">
        <v>27</v>
      </c>
      <c r="E33" s="336">
        <f>'ANCHOVETA '!H47+'SARDINA COMUN '!H46</f>
        <v>9384.1840000000011</v>
      </c>
      <c r="F33" s="21">
        <f t="shared" si="1"/>
        <v>3753.6736000000005</v>
      </c>
      <c r="G33" s="21">
        <f>'ANCHOVETA '!I47+'ANCHOVETA '!J47</f>
        <v>3705.9630000000002</v>
      </c>
      <c r="H33" s="21">
        <f>'SARDINA COMUN '!I46+'SARDINA COMUN '!J46</f>
        <v>4244.0569999999998</v>
      </c>
      <c r="I33" s="337">
        <f t="shared" si="2"/>
        <v>7950.02</v>
      </c>
      <c r="J33" s="338">
        <f>+'ANCHOVETA '!K47+'SARDINA COMUN '!K46</f>
        <v>15.342000000000001</v>
      </c>
      <c r="K33" s="22">
        <f>'ANCHOVETA '!L47</f>
        <v>-1233.9670000000001</v>
      </c>
      <c r="L33" s="22">
        <f>'SARDINA COMUN '!L46</f>
        <v>2652.7890000000007</v>
      </c>
      <c r="M33" s="338">
        <f t="shared" si="3"/>
        <v>1418.8220000000006</v>
      </c>
      <c r="N33" s="22">
        <f t="shared" si="0"/>
        <v>-1233.9670000000001</v>
      </c>
      <c r="O33" s="339" t="s">
        <v>138</v>
      </c>
      <c r="P33" s="340">
        <f t="shared" si="8"/>
        <v>0.84880709926403819</v>
      </c>
      <c r="Q33" s="291">
        <f t="shared" si="5"/>
        <v>-0.13149433131319677</v>
      </c>
      <c r="T33" s="31">
        <v>1440.7410000000004</v>
      </c>
      <c r="U33" s="61">
        <f t="shared" si="6"/>
        <v>21.918999999999869</v>
      </c>
      <c r="W33" s="31">
        <v>1425.1520000000005</v>
      </c>
      <c r="X33" s="61">
        <f t="shared" si="7"/>
        <v>6.3299999999999272</v>
      </c>
    </row>
    <row r="34" spans="2:24" ht="13.15" customHeight="1">
      <c r="B34" s="326">
        <v>31</v>
      </c>
      <c r="C34" s="340" t="s">
        <v>179</v>
      </c>
      <c r="D34" s="335" t="s">
        <v>27</v>
      </c>
      <c r="E34" s="336">
        <f>'ANCHOVETA '!H48+'SARDINA COMUN '!H47</f>
        <v>2.4E-2</v>
      </c>
      <c r="F34" s="21">
        <f t="shared" si="1"/>
        <v>9.6000000000000009E-3</v>
      </c>
      <c r="G34" s="21">
        <f>'ANCHOVETA '!I48+'ANCHOVETA '!J48</f>
        <v>0</v>
      </c>
      <c r="H34" s="21">
        <f>'SARDINA COMUN '!I47+'SARDINA COMUN '!J47</f>
        <v>0</v>
      </c>
      <c r="I34" s="337">
        <f t="shared" si="2"/>
        <v>0</v>
      </c>
      <c r="J34" s="338">
        <f>+'ANCHOVETA '!K48+'SARDINA COMUN '!K47</f>
        <v>0</v>
      </c>
      <c r="K34" s="22">
        <f>'ANCHOVETA '!L48</f>
        <v>6.0000000000000001E-3</v>
      </c>
      <c r="L34" s="22">
        <f>'SARDINA COMUN '!L47</f>
        <v>1.7999999999999999E-2</v>
      </c>
      <c r="M34" s="338">
        <f t="shared" si="3"/>
        <v>2.4E-2</v>
      </c>
      <c r="N34" s="22" t="str">
        <f t="shared" si="0"/>
        <v>0</v>
      </c>
      <c r="O34" s="404" t="s">
        <v>138</v>
      </c>
      <c r="P34" s="340">
        <f t="shared" si="8"/>
        <v>0</v>
      </c>
      <c r="Q34" s="291">
        <f t="shared" si="5"/>
        <v>0</v>
      </c>
      <c r="T34" s="31">
        <v>2.4E-2</v>
      </c>
      <c r="U34" s="61">
        <f t="shared" si="6"/>
        <v>0</v>
      </c>
      <c r="W34" s="31">
        <v>2.4E-2</v>
      </c>
      <c r="X34" s="61">
        <f t="shared" si="7"/>
        <v>0</v>
      </c>
    </row>
    <row r="35" spans="2:24" ht="13.15" customHeight="1">
      <c r="B35" s="326">
        <v>32</v>
      </c>
      <c r="C35" s="334" t="s">
        <v>180</v>
      </c>
      <c r="D35" s="335" t="s">
        <v>27</v>
      </c>
      <c r="E35" s="336">
        <f>'ANCHOVETA '!H49+'SARDINA COMUN '!H48</f>
        <v>414.75099999999998</v>
      </c>
      <c r="F35" s="21">
        <f t="shared" si="1"/>
        <v>165.90039999999999</v>
      </c>
      <c r="G35" s="21">
        <f>'ANCHOVETA '!I49+'ANCHOVETA '!J49</f>
        <v>166.167</v>
      </c>
      <c r="H35" s="21">
        <f>'SARDINA COMUN '!I48+'SARDINA COMUN '!J48</f>
        <v>147.90100000000001</v>
      </c>
      <c r="I35" s="337">
        <f t="shared" si="2"/>
        <v>314.06799999999998</v>
      </c>
      <c r="J35" s="338">
        <f>+'ANCHOVETA '!K49+'SARDINA COMUN '!K48</f>
        <v>0</v>
      </c>
      <c r="K35" s="22">
        <f>'ANCHOVETA '!L49</f>
        <v>34.867999999999995</v>
      </c>
      <c r="L35" s="22">
        <f>'SARDINA COMUN '!L48</f>
        <v>65.814999999999998</v>
      </c>
      <c r="M35" s="338">
        <f t="shared" si="3"/>
        <v>100.68299999999999</v>
      </c>
      <c r="N35" s="22" t="str">
        <f t="shared" si="0"/>
        <v>0</v>
      </c>
      <c r="O35" s="339" t="s">
        <v>138</v>
      </c>
      <c r="P35" s="340">
        <f t="shared" si="8"/>
        <v>0.75724470827074564</v>
      </c>
      <c r="Q35" s="291">
        <f t="shared" si="5"/>
        <v>0</v>
      </c>
      <c r="T35" s="31">
        <v>143.26300000000001</v>
      </c>
      <c r="U35" s="61">
        <f t="shared" si="6"/>
        <v>42.580000000000013</v>
      </c>
      <c r="W35" s="31">
        <v>109.68299999999999</v>
      </c>
      <c r="X35" s="61">
        <f t="shared" si="7"/>
        <v>9</v>
      </c>
    </row>
    <row r="36" spans="2:24" ht="13.15" customHeight="1">
      <c r="B36" s="326">
        <v>33</v>
      </c>
      <c r="C36" s="334" t="s">
        <v>181</v>
      </c>
      <c r="D36" s="335" t="s">
        <v>27</v>
      </c>
      <c r="E36" s="336">
        <f>'ANCHOVETA '!H50+'SARDINA COMUN '!H49</f>
        <v>1981.7089999999998</v>
      </c>
      <c r="F36" s="21">
        <f t="shared" si="1"/>
        <v>792.68359999999996</v>
      </c>
      <c r="G36" s="21">
        <f>'ANCHOVETA '!I50+'ANCHOVETA '!J50</f>
        <v>237.17400000000001</v>
      </c>
      <c r="H36" s="21">
        <f>'SARDINA COMUN '!I49+'SARDINA COMUN '!J49</f>
        <v>801.78599999999994</v>
      </c>
      <c r="I36" s="337">
        <f t="shared" si="2"/>
        <v>1038.96</v>
      </c>
      <c r="J36" s="338">
        <f>+'ANCHOVETA '!K50+'SARDINA COMUN '!K49</f>
        <v>0</v>
      </c>
      <c r="K36" s="22">
        <f>'ANCHOVETA '!L50</f>
        <v>416.56200000000001</v>
      </c>
      <c r="L36" s="22">
        <f>'SARDINA COMUN '!L49</f>
        <v>526.18700000000001</v>
      </c>
      <c r="M36" s="338">
        <f t="shared" si="3"/>
        <v>942.74900000000002</v>
      </c>
      <c r="N36" s="22" t="str">
        <f t="shared" si="0"/>
        <v>0</v>
      </c>
      <c r="O36" s="339" t="s">
        <v>138</v>
      </c>
      <c r="P36" s="340">
        <f t="shared" si="8"/>
        <v>0.52427475476974683</v>
      </c>
      <c r="Q36" s="291">
        <f t="shared" si="5"/>
        <v>0</v>
      </c>
      <c r="T36" s="31">
        <v>942.74900000000002</v>
      </c>
      <c r="U36" s="61">
        <f t="shared" si="6"/>
        <v>0</v>
      </c>
      <c r="W36" s="31">
        <v>442.74900000000002</v>
      </c>
      <c r="X36" s="61">
        <f t="shared" si="7"/>
        <v>-500</v>
      </c>
    </row>
    <row r="37" spans="2:24" ht="13.15" customHeight="1">
      <c r="B37" s="326">
        <v>34</v>
      </c>
      <c r="C37" s="334" t="s">
        <v>182</v>
      </c>
      <c r="D37" s="335" t="s">
        <v>27</v>
      </c>
      <c r="E37" s="336">
        <f>'ANCHOVETA '!H51+'SARDINA COMUN '!H50</f>
        <v>299.58599999999996</v>
      </c>
      <c r="F37" s="21">
        <f t="shared" si="1"/>
        <v>119.83439999999999</v>
      </c>
      <c r="G37" s="21">
        <f>'ANCHOVETA '!I51+'ANCHOVETA '!J51</f>
        <v>190.09200000000001</v>
      </c>
      <c r="H37" s="21">
        <f>'SARDINA COMUN '!I50+'SARDINA COMUN '!J50</f>
        <v>78.768000000000001</v>
      </c>
      <c r="I37" s="337">
        <f t="shared" si="2"/>
        <v>268.86</v>
      </c>
      <c r="J37" s="338">
        <f>+'ANCHOVETA '!K51+'SARDINA COMUN '!K50</f>
        <v>0</v>
      </c>
      <c r="K37" s="22">
        <f>'ANCHOVETA '!L51</f>
        <v>25.438999999999993</v>
      </c>
      <c r="L37" s="22">
        <f>'SARDINA COMUN '!L50</f>
        <v>5.2869999999999493</v>
      </c>
      <c r="M37" s="338">
        <f t="shared" si="3"/>
        <v>30.725999999999942</v>
      </c>
      <c r="N37" s="22" t="str">
        <f t="shared" si="0"/>
        <v>0</v>
      </c>
      <c r="O37" s="339" t="s">
        <v>138</v>
      </c>
      <c r="P37" s="340">
        <f t="shared" si="8"/>
        <v>0.89743846508181313</v>
      </c>
      <c r="Q37" s="291">
        <f t="shared" si="5"/>
        <v>0</v>
      </c>
      <c r="T37" s="31">
        <v>210.72599999999994</v>
      </c>
      <c r="U37" s="61">
        <f t="shared" si="6"/>
        <v>180</v>
      </c>
      <c r="W37" s="31">
        <v>30.725999999999942</v>
      </c>
      <c r="X37" s="61">
        <f t="shared" si="7"/>
        <v>0</v>
      </c>
    </row>
    <row r="38" spans="2:24" ht="13.15" customHeight="1">
      <c r="B38" s="326">
        <v>35</v>
      </c>
      <c r="C38" s="334" t="s">
        <v>183</v>
      </c>
      <c r="D38" s="335" t="s">
        <v>27</v>
      </c>
      <c r="E38" s="336">
        <f>'ANCHOVETA '!H52+'SARDINA COMUN '!H51</f>
        <v>5205.357</v>
      </c>
      <c r="F38" s="21">
        <f t="shared" si="1"/>
        <v>2082.1428000000001</v>
      </c>
      <c r="G38" s="21">
        <f>'ANCHOVETA '!I52+'ANCHOVETA '!J52</f>
        <v>1765.999</v>
      </c>
      <c r="H38" s="21">
        <f>'SARDINA COMUN '!I51+'SARDINA COMUN '!J51</f>
        <v>1957.1310000000001</v>
      </c>
      <c r="I38" s="337">
        <f t="shared" si="2"/>
        <v>3723.13</v>
      </c>
      <c r="J38" s="338">
        <f>+'ANCHOVETA '!K52+'SARDINA COMUN '!K51</f>
        <v>0</v>
      </c>
      <c r="K38" s="22">
        <f>'ANCHOVETA '!L52</f>
        <v>-501.04700000000003</v>
      </c>
      <c r="L38" s="22">
        <f>'SARDINA COMUN '!L51</f>
        <v>1983.2740000000001</v>
      </c>
      <c r="M38" s="338">
        <f t="shared" si="3"/>
        <v>1482.2270000000001</v>
      </c>
      <c r="N38" s="22">
        <f t="shared" si="0"/>
        <v>-501.04700000000003</v>
      </c>
      <c r="O38" s="339" t="s">
        <v>138</v>
      </c>
      <c r="P38" s="340">
        <f t="shared" si="8"/>
        <v>0.71524969372897962</v>
      </c>
      <c r="Q38" s="291">
        <f t="shared" si="5"/>
        <v>-9.6256030085928784E-2</v>
      </c>
      <c r="T38" s="31">
        <v>1232.2270000000001</v>
      </c>
      <c r="U38" s="61">
        <f t="shared" si="6"/>
        <v>-250</v>
      </c>
      <c r="W38" s="31">
        <v>1232.2270000000001</v>
      </c>
      <c r="X38" s="61">
        <f t="shared" si="7"/>
        <v>-250</v>
      </c>
    </row>
    <row r="39" spans="2:24" ht="13.15" customHeight="1">
      <c r="B39" s="326">
        <v>36</v>
      </c>
      <c r="C39" s="334" t="s">
        <v>184</v>
      </c>
      <c r="D39" s="335" t="s">
        <v>27</v>
      </c>
      <c r="E39" s="336">
        <f>'ANCHOVETA '!H53+'SARDINA COMUN '!H52</f>
        <v>2249.52</v>
      </c>
      <c r="F39" s="21">
        <f t="shared" si="1"/>
        <v>899.80799999999999</v>
      </c>
      <c r="G39" s="21">
        <f>'ANCHOVETA '!I53+'ANCHOVETA '!J53</f>
        <v>395.48200000000003</v>
      </c>
      <c r="H39" s="21">
        <f>'SARDINA COMUN '!I52+'SARDINA COMUN '!J52</f>
        <v>1587.797</v>
      </c>
      <c r="I39" s="337">
        <f t="shared" si="2"/>
        <v>1983.279</v>
      </c>
      <c r="J39" s="338">
        <f>+'ANCHOVETA '!K53+'SARDINA COMUN '!K52</f>
        <v>0</v>
      </c>
      <c r="K39" s="22">
        <f>'ANCHOVETA '!L53</f>
        <v>197.089</v>
      </c>
      <c r="L39" s="22">
        <f>'SARDINA COMUN '!L52</f>
        <v>69.152000000000044</v>
      </c>
      <c r="M39" s="338">
        <f t="shared" si="3"/>
        <v>266.24100000000004</v>
      </c>
      <c r="N39" s="22" t="str">
        <f t="shared" si="0"/>
        <v>0</v>
      </c>
      <c r="O39" s="339" t="s">
        <v>138</v>
      </c>
      <c r="P39" s="340">
        <f t="shared" si="8"/>
        <v>0.88164541768910698</v>
      </c>
      <c r="Q39" s="291">
        <f t="shared" si="5"/>
        <v>0</v>
      </c>
      <c r="T39" s="31">
        <v>266.24100000000004</v>
      </c>
      <c r="U39" s="61">
        <f t="shared" si="6"/>
        <v>0</v>
      </c>
      <c r="W39" s="31">
        <v>266.24100000000004</v>
      </c>
      <c r="X39" s="61">
        <f t="shared" si="7"/>
        <v>0</v>
      </c>
    </row>
    <row r="40" spans="2:24" ht="13.15" customHeight="1">
      <c r="B40" s="326">
        <v>37</v>
      </c>
      <c r="C40" s="334" t="s">
        <v>185</v>
      </c>
      <c r="D40" s="335" t="s">
        <v>27</v>
      </c>
      <c r="E40" s="336">
        <f>'ANCHOVETA '!H54+'SARDINA COMUN '!H53</f>
        <v>1336.614</v>
      </c>
      <c r="F40" s="21">
        <f t="shared" si="1"/>
        <v>534.64560000000006</v>
      </c>
      <c r="G40" s="21">
        <f>'ANCHOVETA '!I54+'ANCHOVETA '!J54</f>
        <v>196.80199999999999</v>
      </c>
      <c r="H40" s="21">
        <f>'SARDINA COMUN '!I53+'SARDINA COMUN '!J53</f>
        <v>981.12699999999995</v>
      </c>
      <c r="I40" s="337">
        <f t="shared" si="2"/>
        <v>1177.9289999999999</v>
      </c>
      <c r="J40" s="338">
        <f>+'ANCHOVETA '!K54+'SARDINA COMUN '!K53</f>
        <v>0</v>
      </c>
      <c r="K40" s="22">
        <f>'ANCHOVETA '!L54</f>
        <v>155.29100000000003</v>
      </c>
      <c r="L40" s="22">
        <f>'SARDINA COMUN '!L53</f>
        <v>3.3940000000000055</v>
      </c>
      <c r="M40" s="338">
        <f t="shared" si="3"/>
        <v>158.68500000000003</v>
      </c>
      <c r="N40" s="22" t="str">
        <f t="shared" si="0"/>
        <v>0</v>
      </c>
      <c r="O40" s="339" t="s">
        <v>138</v>
      </c>
      <c r="P40" s="340">
        <f t="shared" si="8"/>
        <v>0.88127836458394104</v>
      </c>
      <c r="Q40" s="291">
        <f t="shared" si="5"/>
        <v>0</v>
      </c>
      <c r="T40" s="31">
        <v>158.68500000000003</v>
      </c>
      <c r="U40" s="61">
        <f t="shared" si="6"/>
        <v>0</v>
      </c>
      <c r="W40" s="31">
        <v>158.68500000000003</v>
      </c>
      <c r="X40" s="61">
        <f t="shared" si="7"/>
        <v>0</v>
      </c>
    </row>
    <row r="41" spans="2:24" ht="13.15" customHeight="1">
      <c r="B41" s="326">
        <v>38</v>
      </c>
      <c r="C41" s="334" t="s">
        <v>186</v>
      </c>
      <c r="D41" s="335" t="s">
        <v>27</v>
      </c>
      <c r="E41" s="336">
        <f>'ANCHOVETA '!H55+'SARDINA COMUN '!H54</f>
        <v>4182.2079999999996</v>
      </c>
      <c r="F41" s="21">
        <f t="shared" si="1"/>
        <v>1672.8832</v>
      </c>
      <c r="G41" s="21">
        <f>'ANCHOVETA '!I55+'ANCHOVETA '!J55</f>
        <v>1299.259</v>
      </c>
      <c r="H41" s="21">
        <f>'SARDINA COMUN '!I54+'SARDINA COMUN '!J54</f>
        <v>2083.9470000000001</v>
      </c>
      <c r="I41" s="337">
        <f t="shared" si="2"/>
        <v>3383.2060000000001</v>
      </c>
      <c r="J41" s="338">
        <f>+'ANCHOVETA '!K55+'SARDINA COMUN '!K54</f>
        <v>0</v>
      </c>
      <c r="K41" s="22">
        <f>'ANCHOVETA '!L55</f>
        <v>-197.57500000000005</v>
      </c>
      <c r="L41" s="22">
        <f>'SARDINA COMUN '!L54</f>
        <v>996.57699999999977</v>
      </c>
      <c r="M41" s="338">
        <f t="shared" si="3"/>
        <v>799.00199999999973</v>
      </c>
      <c r="N41" s="22">
        <f t="shared" si="0"/>
        <v>-197.57500000000005</v>
      </c>
      <c r="O41" s="339" t="s">
        <v>138</v>
      </c>
      <c r="P41" s="340">
        <f t="shared" si="8"/>
        <v>0.80895211333343542</v>
      </c>
      <c r="Q41" s="291">
        <f t="shared" si="5"/>
        <v>-4.7241791895572878E-2</v>
      </c>
      <c r="T41" s="31">
        <v>799.00199999999973</v>
      </c>
      <c r="U41" s="61">
        <f t="shared" si="6"/>
        <v>0</v>
      </c>
      <c r="W41" s="31">
        <v>799.00199999999973</v>
      </c>
      <c r="X41" s="61">
        <f t="shared" si="7"/>
        <v>0</v>
      </c>
    </row>
    <row r="42" spans="2:24" ht="13.15" customHeight="1">
      <c r="B42" s="326">
        <v>39</v>
      </c>
      <c r="C42" s="334" t="s">
        <v>187</v>
      </c>
      <c r="D42" s="335" t="s">
        <v>27</v>
      </c>
      <c r="E42" s="336">
        <f>'ANCHOVETA '!H56+'SARDINA COMUN '!H55</f>
        <v>408.197</v>
      </c>
      <c r="F42" s="21">
        <f t="shared" si="1"/>
        <v>163.27880000000002</v>
      </c>
      <c r="G42" s="21">
        <f>'ANCHOVETA '!I56+'ANCHOVETA '!J56</f>
        <v>72.566999999999993</v>
      </c>
      <c r="H42" s="21">
        <f>'SARDINA COMUN '!I55+'SARDINA COMUN '!J55</f>
        <v>267.26900000000001</v>
      </c>
      <c r="I42" s="337">
        <f t="shared" si="2"/>
        <v>339.83600000000001</v>
      </c>
      <c r="J42" s="338">
        <f>+'ANCHOVETA '!K56+'SARDINA COMUN '!K55</f>
        <v>0</v>
      </c>
      <c r="K42" s="22">
        <f>'ANCHOVETA '!L56</f>
        <v>14.204999999999998</v>
      </c>
      <c r="L42" s="22">
        <f>'SARDINA COMUN '!L55</f>
        <v>54.156000000000006</v>
      </c>
      <c r="M42" s="338">
        <f t="shared" si="3"/>
        <v>68.361000000000004</v>
      </c>
      <c r="N42" s="22" t="str">
        <f t="shared" si="0"/>
        <v>0</v>
      </c>
      <c r="O42" s="339" t="s">
        <v>138</v>
      </c>
      <c r="P42" s="340">
        <f t="shared" si="8"/>
        <v>0.83252939144579707</v>
      </c>
      <c r="Q42" s="291">
        <f t="shared" si="5"/>
        <v>0</v>
      </c>
      <c r="T42" s="31">
        <v>68.361000000000004</v>
      </c>
      <c r="U42" s="61">
        <f t="shared" si="6"/>
        <v>0</v>
      </c>
      <c r="W42" s="31">
        <v>68.361000000000004</v>
      </c>
      <c r="X42" s="61">
        <f t="shared" si="7"/>
        <v>0</v>
      </c>
    </row>
    <row r="43" spans="2:24" ht="13.15" customHeight="1">
      <c r="B43" s="326">
        <v>40</v>
      </c>
      <c r="C43" s="334" t="s">
        <v>188</v>
      </c>
      <c r="D43" s="335" t="s">
        <v>27</v>
      </c>
      <c r="E43" s="336">
        <f>'ANCHOVETA '!H57+'SARDINA COMUN '!H56</f>
        <v>1927.7329999999999</v>
      </c>
      <c r="F43" s="21">
        <f t="shared" si="1"/>
        <v>771.09320000000002</v>
      </c>
      <c r="G43" s="21">
        <f>'ANCHOVETA '!I57+'ANCHOVETA '!J57</f>
        <v>912.08500000000004</v>
      </c>
      <c r="H43" s="21">
        <f>'SARDINA COMUN '!I56+'SARDINA COMUN '!J56</f>
        <v>656.85599999999999</v>
      </c>
      <c r="I43" s="337">
        <f t="shared" si="2"/>
        <v>1568.941</v>
      </c>
      <c r="J43" s="338">
        <f>+'ANCHOVETA '!K57+'SARDINA COMUN '!K56</f>
        <v>0</v>
      </c>
      <c r="K43" s="22">
        <f>'ANCHOVETA '!L57</f>
        <v>-404.27900000000005</v>
      </c>
      <c r="L43" s="22">
        <f>'SARDINA COMUN '!L56</f>
        <v>763.07099999999991</v>
      </c>
      <c r="M43" s="338">
        <f t="shared" si="3"/>
        <v>358.79199999999986</v>
      </c>
      <c r="N43" s="22">
        <f t="shared" si="0"/>
        <v>-404.27900000000005</v>
      </c>
      <c r="O43" s="339" t="s">
        <v>138</v>
      </c>
      <c r="P43" s="340">
        <f t="shared" si="8"/>
        <v>0.81387878923066637</v>
      </c>
      <c r="Q43" s="291">
        <f t="shared" si="5"/>
        <v>-0.20971732081154396</v>
      </c>
      <c r="T43" s="31">
        <v>358.79199999999986</v>
      </c>
      <c r="U43" s="61">
        <f t="shared" si="6"/>
        <v>0</v>
      </c>
      <c r="W43" s="31">
        <v>358.79199999999986</v>
      </c>
      <c r="X43" s="61">
        <f t="shared" si="7"/>
        <v>0</v>
      </c>
    </row>
    <row r="44" spans="2:24" ht="13.15" customHeight="1">
      <c r="B44" s="326">
        <v>41</v>
      </c>
      <c r="C44" s="334" t="s">
        <v>189</v>
      </c>
      <c r="D44" s="335" t="s">
        <v>27</v>
      </c>
      <c r="E44" s="336">
        <f>'ANCHOVETA '!H58+'SARDINA COMUN '!H57</f>
        <v>4054.12</v>
      </c>
      <c r="F44" s="21">
        <f t="shared" si="1"/>
        <v>1621.6480000000001</v>
      </c>
      <c r="G44" s="21">
        <f>'ANCHOVETA '!I58+'ANCHOVETA '!J58</f>
        <v>1351.7809999999999</v>
      </c>
      <c r="H44" s="21">
        <f>'SARDINA COMUN '!I57+'SARDINA COMUN '!J57</f>
        <v>1587.287</v>
      </c>
      <c r="I44" s="337">
        <f t="shared" si="2"/>
        <v>2939.0680000000002</v>
      </c>
      <c r="J44" s="338">
        <f>+'ANCHOVETA '!K58+'SARDINA COMUN '!K57</f>
        <v>0</v>
      </c>
      <c r="K44" s="22">
        <f>'ANCHOVETA '!L58</f>
        <v>-283.83899999999994</v>
      </c>
      <c r="L44" s="22">
        <f>'SARDINA COMUN '!L57</f>
        <v>1398.8909999999998</v>
      </c>
      <c r="M44" s="338">
        <f t="shared" si="3"/>
        <v>1115.0519999999999</v>
      </c>
      <c r="N44" s="22">
        <f t="shared" si="0"/>
        <v>-283.83899999999994</v>
      </c>
      <c r="O44" s="339" t="s">
        <v>138</v>
      </c>
      <c r="P44" s="340">
        <f t="shared" si="8"/>
        <v>0.72495831401142552</v>
      </c>
      <c r="Q44" s="291">
        <f t="shared" si="5"/>
        <v>-7.0012481130306933E-2</v>
      </c>
      <c r="T44" s="31">
        <v>1115.0519999999999</v>
      </c>
      <c r="U44" s="61">
        <f t="shared" si="6"/>
        <v>0</v>
      </c>
      <c r="W44" s="31">
        <v>1115.0519999999999</v>
      </c>
      <c r="X44" s="61">
        <f t="shared" si="7"/>
        <v>0</v>
      </c>
    </row>
    <row r="45" spans="2:24" ht="13.15" customHeight="1">
      <c r="B45" s="326">
        <v>42</v>
      </c>
      <c r="C45" s="334" t="s">
        <v>190</v>
      </c>
      <c r="D45" s="335" t="s">
        <v>27</v>
      </c>
      <c r="E45" s="336">
        <f>'ANCHOVETA '!H59+'SARDINA COMUN '!H58</f>
        <v>1546.2660000000001</v>
      </c>
      <c r="F45" s="21">
        <f t="shared" si="1"/>
        <v>618.5064000000001</v>
      </c>
      <c r="G45" s="21">
        <f>'ANCHOVETA '!I59+'ANCHOVETA '!J59</f>
        <v>293.56200000000001</v>
      </c>
      <c r="H45" s="21">
        <f>'SARDINA COMUN '!I58+'SARDINA COMUN '!J58</f>
        <v>1065.5740000000001</v>
      </c>
      <c r="I45" s="337">
        <f t="shared" si="2"/>
        <v>1359.136</v>
      </c>
      <c r="J45" s="338">
        <f>+'ANCHOVETA '!K59+'SARDINA COMUN '!K58</f>
        <v>35.6</v>
      </c>
      <c r="K45" s="22">
        <f>'ANCHOVETA '!L59</f>
        <v>104.67500000000003</v>
      </c>
      <c r="L45" s="22">
        <f>'SARDINA COMUN '!L58</f>
        <v>46.855000000000018</v>
      </c>
      <c r="M45" s="338">
        <f t="shared" si="3"/>
        <v>151.53000000000003</v>
      </c>
      <c r="N45" s="22" t="str">
        <f t="shared" si="0"/>
        <v>0</v>
      </c>
      <c r="O45" s="339" t="s">
        <v>138</v>
      </c>
      <c r="P45" s="340">
        <f t="shared" si="8"/>
        <v>0.90200263085394095</v>
      </c>
      <c r="Q45" s="291">
        <f t="shared" si="5"/>
        <v>0</v>
      </c>
      <c r="T45" s="31">
        <v>151.53000000000003</v>
      </c>
      <c r="U45" s="61">
        <f t="shared" si="6"/>
        <v>0</v>
      </c>
      <c r="W45" s="31">
        <v>151.53000000000003</v>
      </c>
      <c r="X45" s="61">
        <f t="shared" si="7"/>
        <v>0</v>
      </c>
    </row>
    <row r="46" spans="2:24" ht="13.15" customHeight="1">
      <c r="B46" s="326">
        <v>43</v>
      </c>
      <c r="C46" s="334" t="s">
        <v>191</v>
      </c>
      <c r="D46" s="335" t="s">
        <v>27</v>
      </c>
      <c r="E46" s="336">
        <f>'ANCHOVETA '!H60+'SARDINA COMUN '!H59</f>
        <v>5029.0889999999999</v>
      </c>
      <c r="F46" s="21">
        <f t="shared" si="1"/>
        <v>2011.6356000000001</v>
      </c>
      <c r="G46" s="21">
        <f>'ANCHOVETA '!I60+'ANCHOVETA '!J60</f>
        <v>1495.4</v>
      </c>
      <c r="H46" s="21">
        <f>'SARDINA COMUN '!I59+'SARDINA COMUN '!J59</f>
        <v>3273.9110000000001</v>
      </c>
      <c r="I46" s="337">
        <f t="shared" si="2"/>
        <v>4769.3109999999997</v>
      </c>
      <c r="J46" s="338">
        <f>+'ANCHOVETA '!K60+'SARDINA COMUN '!K59</f>
        <v>0</v>
      </c>
      <c r="K46" s="22">
        <f>'ANCHOVETA '!L60</f>
        <v>-170.63000000000011</v>
      </c>
      <c r="L46" s="22">
        <f>'SARDINA COMUN '!L59</f>
        <v>430.4079999999999</v>
      </c>
      <c r="M46" s="338">
        <f t="shared" si="3"/>
        <v>259.77799999999979</v>
      </c>
      <c r="N46" s="22">
        <f t="shared" si="0"/>
        <v>-170.63000000000011</v>
      </c>
      <c r="O46" s="339" t="s">
        <v>138</v>
      </c>
      <c r="P46" s="340">
        <f t="shared" si="8"/>
        <v>0.94834491893064521</v>
      </c>
      <c r="Q46" s="291">
        <f t="shared" si="5"/>
        <v>-3.3928610131974221E-2</v>
      </c>
      <c r="T46" s="31">
        <v>360.62099999999964</v>
      </c>
      <c r="U46" s="61">
        <f t="shared" si="6"/>
        <v>100.84299999999985</v>
      </c>
      <c r="W46" s="31">
        <v>259.77799999999979</v>
      </c>
      <c r="X46" s="61">
        <f t="shared" si="7"/>
        <v>0</v>
      </c>
    </row>
    <row r="47" spans="2:24" ht="13.15" customHeight="1">
      <c r="B47" s="326">
        <v>44</v>
      </c>
      <c r="C47" s="334" t="s">
        <v>192</v>
      </c>
      <c r="D47" s="335" t="s">
        <v>27</v>
      </c>
      <c r="E47" s="336">
        <f>'ANCHOVETA '!H61+'SARDINA COMUN '!H60</f>
        <v>7.2049999999999992</v>
      </c>
      <c r="F47" s="21">
        <f t="shared" si="1"/>
        <v>2.8819999999999997</v>
      </c>
      <c r="G47" s="21">
        <f>'ANCHOVETA '!I61+'ANCHOVETA '!J61</f>
        <v>0</v>
      </c>
      <c r="H47" s="21">
        <f>'SARDINA COMUN '!I60+'SARDINA COMUN '!J60</f>
        <v>0</v>
      </c>
      <c r="I47" s="337">
        <f t="shared" si="2"/>
        <v>0</v>
      </c>
      <c r="J47" s="338">
        <f>+'ANCHOVETA '!K61+'SARDINA COMUN '!K60</f>
        <v>0</v>
      </c>
      <c r="K47" s="22">
        <f>'ANCHOVETA '!L61</f>
        <v>2.6800000000000006</v>
      </c>
      <c r="L47" s="22">
        <f>'SARDINA COMUN '!L60</f>
        <v>4.5249999999999986</v>
      </c>
      <c r="M47" s="338">
        <f t="shared" si="3"/>
        <v>7.2049999999999992</v>
      </c>
      <c r="N47" s="22" t="str">
        <f t="shared" si="0"/>
        <v>0</v>
      </c>
      <c r="O47" s="343">
        <v>43532</v>
      </c>
      <c r="P47" s="340">
        <f t="shared" si="8"/>
        <v>0</v>
      </c>
      <c r="Q47" s="291">
        <f t="shared" si="5"/>
        <v>0</v>
      </c>
      <c r="T47" s="31">
        <v>7.2049999999999992</v>
      </c>
      <c r="U47" s="61">
        <f t="shared" si="6"/>
        <v>0</v>
      </c>
      <c r="W47" s="31">
        <v>7.2049999999999992</v>
      </c>
      <c r="X47" s="61">
        <f t="shared" si="7"/>
        <v>0</v>
      </c>
    </row>
    <row r="48" spans="2:24" ht="13.15" customHeight="1">
      <c r="B48" s="326">
        <v>45</v>
      </c>
      <c r="C48" s="334" t="s">
        <v>193</v>
      </c>
      <c r="D48" s="335" t="s">
        <v>27</v>
      </c>
      <c r="E48" s="336">
        <f>'ANCHOVETA '!H62+'SARDINA COMUN '!H61</f>
        <v>7502.9319999999998</v>
      </c>
      <c r="F48" s="21">
        <f t="shared" si="1"/>
        <v>3001.1728000000003</v>
      </c>
      <c r="G48" s="21">
        <f>'ANCHOVETA '!I62+'ANCHOVETA '!J62</f>
        <v>3136.616</v>
      </c>
      <c r="H48" s="21">
        <f>'SARDINA COMUN '!I61+'SARDINA COMUN '!J61</f>
        <v>3024.6840000000002</v>
      </c>
      <c r="I48" s="337">
        <f t="shared" si="2"/>
        <v>6161.3</v>
      </c>
      <c r="J48" s="338">
        <f>+'ANCHOVETA '!K62+'SARDINA COMUN '!K61</f>
        <v>0</v>
      </c>
      <c r="K48" s="22">
        <f>'ANCHOVETA '!L62</f>
        <v>-1160.18</v>
      </c>
      <c r="L48" s="22">
        <f>'SARDINA COMUN '!L61</f>
        <v>2501.8119999999999</v>
      </c>
      <c r="M48" s="338">
        <f t="shared" si="3"/>
        <v>1341.6319999999998</v>
      </c>
      <c r="N48" s="22">
        <f t="shared" si="0"/>
        <v>-1160.18</v>
      </c>
      <c r="O48" s="339" t="s">
        <v>138</v>
      </c>
      <c r="P48" s="340">
        <f t="shared" si="8"/>
        <v>0.82118563782798515</v>
      </c>
      <c r="Q48" s="291">
        <f t="shared" si="5"/>
        <v>-0.15463021656067255</v>
      </c>
      <c r="T48" s="31">
        <v>1341.6319999999998</v>
      </c>
      <c r="U48" s="61">
        <f t="shared" si="6"/>
        <v>0</v>
      </c>
      <c r="W48" s="31">
        <v>1341.6319999999998</v>
      </c>
      <c r="X48" s="61">
        <f t="shared" si="7"/>
        <v>0</v>
      </c>
    </row>
    <row r="49" spans="2:24" ht="13.15" customHeight="1">
      <c r="B49" s="326">
        <v>46</v>
      </c>
      <c r="C49" s="334" t="s">
        <v>194</v>
      </c>
      <c r="D49" s="335" t="s">
        <v>27</v>
      </c>
      <c r="E49" s="336">
        <f>'ANCHOVETA '!H63+'SARDINA COMUN '!H62</f>
        <v>1817.942</v>
      </c>
      <c r="F49" s="21">
        <f t="shared" si="1"/>
        <v>727.17680000000007</v>
      </c>
      <c r="G49" s="21">
        <f>'ANCHOVETA '!I63+'ANCHOVETA '!J63</f>
        <v>316.58699999999999</v>
      </c>
      <c r="H49" s="21">
        <f>'SARDINA COMUN '!I62+'SARDINA COMUN '!J62</f>
        <v>496.54300000000001</v>
      </c>
      <c r="I49" s="337">
        <f t="shared" si="2"/>
        <v>813.13</v>
      </c>
      <c r="J49" s="338">
        <f>+'ANCHOVETA '!K63+'SARDINA COMUN '!K62</f>
        <v>0</v>
      </c>
      <c r="K49" s="22">
        <f>'ANCHOVETA '!L63</f>
        <v>162.298</v>
      </c>
      <c r="L49" s="22">
        <f>'SARDINA COMUN '!L62</f>
        <v>842.51400000000001</v>
      </c>
      <c r="M49" s="338">
        <f t="shared" si="3"/>
        <v>1004.812</v>
      </c>
      <c r="N49" s="22" t="str">
        <f t="shared" si="0"/>
        <v>0</v>
      </c>
      <c r="O49" s="339" t="s">
        <v>138</v>
      </c>
      <c r="P49" s="340">
        <f t="shared" si="8"/>
        <v>0.44728049629746164</v>
      </c>
      <c r="Q49" s="291">
        <f t="shared" si="5"/>
        <v>0</v>
      </c>
      <c r="T49" s="31">
        <v>1004.812</v>
      </c>
      <c r="U49" s="61">
        <f t="shared" si="6"/>
        <v>0</v>
      </c>
      <c r="W49" s="31">
        <v>1004.812</v>
      </c>
      <c r="X49" s="61">
        <f t="shared" si="7"/>
        <v>0</v>
      </c>
    </row>
    <row r="50" spans="2:24" ht="13.15" customHeight="1">
      <c r="B50" s="326">
        <v>47</v>
      </c>
      <c r="C50" s="334" t="s">
        <v>195</v>
      </c>
      <c r="D50" s="335" t="s">
        <v>27</v>
      </c>
      <c r="E50" s="336">
        <f>'ANCHOVETA '!H64+'SARDINA COMUN '!H63</f>
        <v>8397.848</v>
      </c>
      <c r="F50" s="21">
        <f t="shared" si="1"/>
        <v>3359.1392000000001</v>
      </c>
      <c r="G50" s="21">
        <f>'ANCHOVETA '!I64+'ANCHOVETA '!J64</f>
        <v>2592.4180000000001</v>
      </c>
      <c r="H50" s="21">
        <f>'SARDINA COMUN '!I63+'SARDINA COMUN '!J63</f>
        <v>3426.3580000000002</v>
      </c>
      <c r="I50" s="337">
        <f t="shared" si="2"/>
        <v>6018.7759999999998</v>
      </c>
      <c r="J50" s="338">
        <f>+'ANCHOVETA '!K64+'SARDINA COMUN '!K63</f>
        <v>0</v>
      </c>
      <c r="K50" s="22">
        <f>'ANCHOVETA '!L64</f>
        <v>-321.65700000000015</v>
      </c>
      <c r="L50" s="22">
        <f>'SARDINA COMUN '!L63</f>
        <v>2700.7290000000003</v>
      </c>
      <c r="M50" s="338">
        <f t="shared" si="3"/>
        <v>2379.0720000000001</v>
      </c>
      <c r="N50" s="22">
        <f t="shared" si="0"/>
        <v>-321.65700000000015</v>
      </c>
      <c r="O50" s="339" t="s">
        <v>138</v>
      </c>
      <c r="P50" s="340">
        <f t="shared" si="8"/>
        <v>0.71670456526481541</v>
      </c>
      <c r="Q50" s="291">
        <f t="shared" si="5"/>
        <v>-3.8302312687726686E-2</v>
      </c>
      <c r="T50" s="31">
        <v>2379.0720000000001</v>
      </c>
      <c r="U50" s="61">
        <f t="shared" si="6"/>
        <v>0</v>
      </c>
      <c r="W50" s="31">
        <v>2379.0720000000001</v>
      </c>
      <c r="X50" s="61">
        <f t="shared" si="7"/>
        <v>0</v>
      </c>
    </row>
    <row r="51" spans="2:24" ht="13.15" customHeight="1">
      <c r="B51" s="326">
        <v>48</v>
      </c>
      <c r="C51" s="334" t="s">
        <v>196</v>
      </c>
      <c r="D51" s="335" t="s">
        <v>27</v>
      </c>
      <c r="E51" s="336">
        <f>'ANCHOVETA '!H65+'SARDINA COMUN '!H64</f>
        <v>1737.1130000000001</v>
      </c>
      <c r="F51" s="21">
        <f t="shared" si="1"/>
        <v>694.84520000000009</v>
      </c>
      <c r="G51" s="21">
        <f>'ANCHOVETA '!I65+'ANCHOVETA '!J65</f>
        <v>528.43100000000004</v>
      </c>
      <c r="H51" s="21">
        <f>'SARDINA COMUN '!I64+'SARDINA COMUN '!J64</f>
        <v>798.19</v>
      </c>
      <c r="I51" s="337">
        <f t="shared" si="2"/>
        <v>1326.6210000000001</v>
      </c>
      <c r="J51" s="338">
        <f>+'ANCHOVETA '!K65+'SARDINA COMUN '!K64</f>
        <v>0</v>
      </c>
      <c r="K51" s="22">
        <f>'ANCHOVETA '!L65</f>
        <v>113.04999999999995</v>
      </c>
      <c r="L51" s="22">
        <f>'SARDINA COMUN '!L64</f>
        <v>297.44200000000001</v>
      </c>
      <c r="M51" s="338">
        <f t="shared" si="3"/>
        <v>410.49199999999996</v>
      </c>
      <c r="N51" s="22" t="str">
        <f t="shared" si="0"/>
        <v>0</v>
      </c>
      <c r="O51" s="339" t="s">
        <v>138</v>
      </c>
      <c r="P51" s="340">
        <f t="shared" si="8"/>
        <v>0.76369297794674273</v>
      </c>
      <c r="Q51" s="291">
        <f t="shared" si="5"/>
        <v>0</v>
      </c>
      <c r="T51" s="31">
        <v>900.49199999999996</v>
      </c>
      <c r="U51" s="61">
        <f t="shared" si="6"/>
        <v>490</v>
      </c>
      <c r="W51" s="31">
        <v>900.49199999999996</v>
      </c>
      <c r="X51" s="61">
        <f t="shared" si="7"/>
        <v>490</v>
      </c>
    </row>
    <row r="52" spans="2:24" ht="13.15" customHeight="1">
      <c r="B52" s="326">
        <v>49</v>
      </c>
      <c r="C52" s="334" t="s">
        <v>197</v>
      </c>
      <c r="D52" s="335" t="s">
        <v>27</v>
      </c>
      <c r="E52" s="336">
        <f>'ANCHOVETA '!H66+'SARDINA COMUN '!H65</f>
        <v>4144.9110000000001</v>
      </c>
      <c r="F52" s="21">
        <f t="shared" si="1"/>
        <v>1657.9644000000001</v>
      </c>
      <c r="G52" s="21">
        <f>'ANCHOVETA '!I66+'ANCHOVETA '!J66</f>
        <v>1742.58</v>
      </c>
      <c r="H52" s="21">
        <f>'SARDINA COMUN '!I65+'SARDINA COMUN '!J65</f>
        <v>1940.0119999999999</v>
      </c>
      <c r="I52" s="337">
        <f t="shared" si="2"/>
        <v>3682.5919999999996</v>
      </c>
      <c r="J52" s="338">
        <f>+'ANCHOVETA '!K66+'SARDINA COMUN '!K65</f>
        <v>0</v>
      </c>
      <c r="K52" s="22">
        <f>'ANCHOVETA '!L66</f>
        <v>-650.721</v>
      </c>
      <c r="L52" s="22">
        <f>'SARDINA COMUN '!L65</f>
        <v>1113.0400000000002</v>
      </c>
      <c r="M52" s="338">
        <f t="shared" si="3"/>
        <v>462.31900000000019</v>
      </c>
      <c r="N52" s="22">
        <f t="shared" si="0"/>
        <v>-650.721</v>
      </c>
      <c r="O52" s="339" t="s">
        <v>138</v>
      </c>
      <c r="P52" s="340">
        <f t="shared" si="8"/>
        <v>0.88846105501420891</v>
      </c>
      <c r="Q52" s="291">
        <f t="shared" si="5"/>
        <v>-0.156992755694875</v>
      </c>
      <c r="T52" s="31">
        <v>462.31900000000019</v>
      </c>
      <c r="U52" s="61">
        <f t="shared" si="6"/>
        <v>0</v>
      </c>
      <c r="W52" s="31">
        <v>462.31900000000019</v>
      </c>
      <c r="X52" s="61">
        <f t="shared" si="7"/>
        <v>0</v>
      </c>
    </row>
    <row r="53" spans="2:24" ht="13.15" customHeight="1">
      <c r="B53" s="326">
        <v>50</v>
      </c>
      <c r="C53" s="334" t="s">
        <v>198</v>
      </c>
      <c r="D53" s="335" t="s">
        <v>27</v>
      </c>
      <c r="E53" s="336">
        <f>'ANCHOVETA '!H67+'SARDINA COMUN '!H66</f>
        <v>6694.4569999999994</v>
      </c>
      <c r="F53" s="21">
        <f t="shared" si="1"/>
        <v>2677.7828</v>
      </c>
      <c r="G53" s="21">
        <f>'ANCHOVETA '!I67+'ANCHOVETA '!J67</f>
        <v>2084.3110000000001</v>
      </c>
      <c r="H53" s="21">
        <f>'SARDINA COMUN '!I66+'SARDINA COMUN '!J66</f>
        <v>3766.8719999999998</v>
      </c>
      <c r="I53" s="337">
        <f t="shared" si="2"/>
        <v>5851.183</v>
      </c>
      <c r="J53" s="338">
        <f>+'ANCHOVETA '!K67+'SARDINA COMUN '!K66</f>
        <v>0</v>
      </c>
      <c r="K53" s="22">
        <f>'ANCHOVETA '!L67</f>
        <v>-304.50400000000013</v>
      </c>
      <c r="L53" s="22">
        <f>'SARDINA COMUN '!L66</f>
        <v>1147.7779999999998</v>
      </c>
      <c r="M53" s="338">
        <f t="shared" si="3"/>
        <v>843.27399999999966</v>
      </c>
      <c r="N53" s="22">
        <f t="shared" si="0"/>
        <v>-304.50400000000013</v>
      </c>
      <c r="O53" s="339" t="s">
        <v>138</v>
      </c>
      <c r="P53" s="340">
        <f t="shared" si="8"/>
        <v>0.87403399558769301</v>
      </c>
      <c r="Q53" s="291">
        <f t="shared" si="5"/>
        <v>-4.5485989378974301E-2</v>
      </c>
      <c r="T53" s="31">
        <v>863.35400000000004</v>
      </c>
      <c r="U53" s="61">
        <f t="shared" si="6"/>
        <v>20.080000000000382</v>
      </c>
      <c r="W53" s="31">
        <v>843.27399999999966</v>
      </c>
      <c r="X53" s="61">
        <f t="shared" si="7"/>
        <v>0</v>
      </c>
    </row>
    <row r="54" spans="2:24" ht="13.15" customHeight="1">
      <c r="B54" s="326">
        <v>51</v>
      </c>
      <c r="C54" s="334" t="s">
        <v>199</v>
      </c>
      <c r="D54" s="335" t="s">
        <v>27</v>
      </c>
      <c r="E54" s="336">
        <f>'ANCHOVETA '!H68+'SARDINA COMUN '!H67</f>
        <v>314.70700000000005</v>
      </c>
      <c r="F54" s="21">
        <f t="shared" si="1"/>
        <v>125.88280000000003</v>
      </c>
      <c r="G54" s="21">
        <f>'ANCHOVETA '!I68+'ANCHOVETA '!J68</f>
        <v>59.408999999999999</v>
      </c>
      <c r="H54" s="21">
        <f>'SARDINA COMUN '!I67+'SARDINA COMUN '!J67</f>
        <v>255.33799999999999</v>
      </c>
      <c r="I54" s="337">
        <f t="shared" si="2"/>
        <v>314.74700000000001</v>
      </c>
      <c r="J54" s="338">
        <f>+'ANCHOVETA '!K68+'SARDINA COMUN '!K67</f>
        <v>0</v>
      </c>
      <c r="K54" s="22">
        <f>'ANCHOVETA '!L68</f>
        <v>-1.2999999999983913E-2</v>
      </c>
      <c r="L54" s="22">
        <f>'SARDINA COMUN '!L67</f>
        <v>-2.6999999999958391E-2</v>
      </c>
      <c r="M54" s="338">
        <f t="shared" si="3"/>
        <v>-3.9999999999942304E-2</v>
      </c>
      <c r="N54" s="22">
        <f t="shared" si="0"/>
        <v>-1.2999999999983913E-2</v>
      </c>
      <c r="O54" s="439">
        <v>43628</v>
      </c>
      <c r="P54" s="340">
        <f t="shared" si="8"/>
        <v>1.0001271023523466</v>
      </c>
      <c r="Q54" s="291">
        <f t="shared" si="5"/>
        <v>-4.1308264512654345E-5</v>
      </c>
      <c r="T54" s="31">
        <v>-3.9999999999942304E-2</v>
      </c>
      <c r="U54" s="61">
        <f t="shared" si="6"/>
        <v>0</v>
      </c>
      <c r="W54" s="31">
        <v>-3.9999999999942304E-2</v>
      </c>
      <c r="X54" s="61">
        <f t="shared" si="7"/>
        <v>0</v>
      </c>
    </row>
    <row r="55" spans="2:24" ht="13.15" customHeight="1">
      <c r="B55" s="326">
        <v>52</v>
      </c>
      <c r="C55" s="334" t="s">
        <v>200</v>
      </c>
      <c r="D55" s="335" t="s">
        <v>27</v>
      </c>
      <c r="E55" s="336">
        <f>'ANCHOVETA '!H69+'SARDINA COMUN '!H68</f>
        <v>13199.648000000001</v>
      </c>
      <c r="F55" s="21">
        <f t="shared" si="1"/>
        <v>5279.8592000000008</v>
      </c>
      <c r="G55" s="21">
        <f>'ANCHOVETA '!I69+'ANCHOVETA '!J69</f>
        <v>2791.864</v>
      </c>
      <c r="H55" s="21">
        <f>'SARDINA COMUN '!I68+'SARDINA COMUN '!J68</f>
        <v>8364.0859999999993</v>
      </c>
      <c r="I55" s="337">
        <f t="shared" si="2"/>
        <v>11155.949999999999</v>
      </c>
      <c r="J55" s="338">
        <f>+'ANCHOVETA '!K69+'SARDINA COMUN '!K68</f>
        <v>21.175000000000001</v>
      </c>
      <c r="K55" s="22">
        <f>'ANCHOVETA '!L69</f>
        <v>592.16399999999976</v>
      </c>
      <c r="L55" s="22">
        <f>'SARDINA COMUN '!L68</f>
        <v>1430.3590000000022</v>
      </c>
      <c r="M55" s="338">
        <f t="shared" si="3"/>
        <v>2022.523000000002</v>
      </c>
      <c r="N55" s="22" t="str">
        <f t="shared" si="0"/>
        <v>0</v>
      </c>
      <c r="O55" s="404" t="s">
        <v>138</v>
      </c>
      <c r="P55" s="340">
        <f t="shared" si="8"/>
        <v>0.84677447459204958</v>
      </c>
      <c r="Q55" s="291">
        <f t="shared" si="5"/>
        <v>0</v>
      </c>
      <c r="T55" s="31">
        <v>1232.7060000000019</v>
      </c>
      <c r="U55" s="61">
        <f t="shared" si="6"/>
        <v>-789.81700000000001</v>
      </c>
      <c r="W55" s="31">
        <v>1188.523000000002</v>
      </c>
      <c r="X55" s="61">
        <f t="shared" si="7"/>
        <v>-834</v>
      </c>
    </row>
    <row r="56" spans="2:24" ht="13.15" customHeight="1">
      <c r="B56" s="326">
        <v>53</v>
      </c>
      <c r="C56" s="340" t="s">
        <v>201</v>
      </c>
      <c r="D56" s="335" t="s">
        <v>27</v>
      </c>
      <c r="E56" s="336">
        <f>'ANCHOVETA '!H70+'SARDINA COMUN '!H69</f>
        <v>59.346999999999994</v>
      </c>
      <c r="F56" s="21">
        <f t="shared" si="1"/>
        <v>23.738799999999998</v>
      </c>
      <c r="G56" s="21">
        <f>'ANCHOVETA '!I70+'ANCHOVETA '!J70</f>
        <v>2.379</v>
      </c>
      <c r="H56" s="21">
        <f>'SARDINA COMUN '!I69+'SARDINA COMUN '!J69</f>
        <v>56.591000000000001</v>
      </c>
      <c r="I56" s="337">
        <f t="shared" si="2"/>
        <v>58.97</v>
      </c>
      <c r="J56" s="338">
        <f>+'ANCHOVETA '!K70+'SARDINA COMUN '!K69</f>
        <v>0</v>
      </c>
      <c r="K56" s="22">
        <f>'ANCHOVETA '!L70</f>
        <v>0.32300000000000173</v>
      </c>
      <c r="L56" s="22">
        <f>'SARDINA COMUN '!L69</f>
        <v>5.3999999999994941E-2</v>
      </c>
      <c r="M56" s="338">
        <f t="shared" si="3"/>
        <v>0.37699999999999667</v>
      </c>
      <c r="N56" s="22" t="str">
        <f t="shared" si="0"/>
        <v>0</v>
      </c>
      <c r="O56" s="439">
        <v>43641</v>
      </c>
      <c r="P56" s="340">
        <f t="shared" si="8"/>
        <v>0.99364753062496847</v>
      </c>
      <c r="Q56" s="291">
        <f t="shared" si="5"/>
        <v>0</v>
      </c>
      <c r="T56" s="31">
        <v>0.37699999999999667</v>
      </c>
      <c r="U56" s="61">
        <f t="shared" si="6"/>
        <v>0</v>
      </c>
      <c r="W56" s="31">
        <v>0.37699999999999667</v>
      </c>
      <c r="X56" s="61">
        <f t="shared" si="7"/>
        <v>0</v>
      </c>
    </row>
    <row r="57" spans="2:24" ht="13.15" customHeight="1">
      <c r="B57" s="326">
        <v>54</v>
      </c>
      <c r="C57" s="340" t="s">
        <v>202</v>
      </c>
      <c r="D57" s="335" t="s">
        <v>27</v>
      </c>
      <c r="E57" s="336">
        <f>'ANCHOVETA '!H71+'SARDINA COMUN '!H70</f>
        <v>6.5999999999999837E-2</v>
      </c>
      <c r="F57" s="21">
        <f t="shared" si="1"/>
        <v>2.6399999999999937E-2</v>
      </c>
      <c r="G57" s="21">
        <f>'ANCHOVETA '!I71+'ANCHOVETA '!J71</f>
        <v>0</v>
      </c>
      <c r="H57" s="21">
        <f>'SARDINA COMUN '!I70+'SARDINA COMUN '!J70</f>
        <v>0</v>
      </c>
      <c r="I57" s="337">
        <f t="shared" si="2"/>
        <v>0</v>
      </c>
      <c r="J57" s="338">
        <f>+'ANCHOVETA '!K71+'SARDINA COMUN '!K70</f>
        <v>0</v>
      </c>
      <c r="K57" s="22">
        <f>'ANCHOVETA '!L71</f>
        <v>-8.0000000000000071E-3</v>
      </c>
      <c r="L57" s="22">
        <f>'SARDINA COMUN '!L70</f>
        <v>7.3999999999999844E-2</v>
      </c>
      <c r="M57" s="338">
        <f t="shared" si="3"/>
        <v>6.5999999999999837E-2</v>
      </c>
      <c r="N57" s="22">
        <f t="shared" si="0"/>
        <v>-8.0000000000000071E-3</v>
      </c>
      <c r="O57" s="439">
        <v>43641</v>
      </c>
      <c r="P57" s="340">
        <f t="shared" si="8"/>
        <v>0</v>
      </c>
      <c r="Q57" s="291">
        <f t="shared" si="5"/>
        <v>-0.12121212121212162</v>
      </c>
      <c r="T57" s="31">
        <v>6.5999999999999837E-2</v>
      </c>
      <c r="U57" s="61">
        <f t="shared" si="6"/>
        <v>0</v>
      </c>
      <c r="W57" s="31">
        <v>6.5999999999999837E-2</v>
      </c>
      <c r="X57" s="61">
        <f t="shared" si="7"/>
        <v>0</v>
      </c>
    </row>
    <row r="58" spans="2:24" ht="13.15" customHeight="1">
      <c r="B58" s="326">
        <v>55</v>
      </c>
      <c r="C58" s="334" t="s">
        <v>203</v>
      </c>
      <c r="D58" s="335" t="s">
        <v>27</v>
      </c>
      <c r="E58" s="336">
        <f>'ANCHOVETA '!H72+'SARDINA COMUN '!H71</f>
        <v>11660.347</v>
      </c>
      <c r="F58" s="21">
        <f t="shared" si="1"/>
        <v>4664.1387999999997</v>
      </c>
      <c r="G58" s="21">
        <f>'ANCHOVETA '!I72+'ANCHOVETA '!J72</f>
        <v>5475.7139999999999</v>
      </c>
      <c r="H58" s="21">
        <f>'SARDINA COMUN '!I71+'SARDINA COMUN '!J71</f>
        <v>5222.7460000000001</v>
      </c>
      <c r="I58" s="337">
        <f t="shared" si="2"/>
        <v>10698.46</v>
      </c>
      <c r="J58" s="338">
        <f>+'ANCHOVETA '!K72+'SARDINA COMUN '!K71</f>
        <v>0</v>
      </c>
      <c r="K58" s="22">
        <f>'ANCHOVETA '!L72</f>
        <v>-2271.627</v>
      </c>
      <c r="L58" s="22">
        <f>'SARDINA COMUN '!L71</f>
        <v>3233.5140000000001</v>
      </c>
      <c r="M58" s="338">
        <f t="shared" si="3"/>
        <v>961.88700000000017</v>
      </c>
      <c r="N58" s="22">
        <f t="shared" si="0"/>
        <v>-2271.627</v>
      </c>
      <c r="O58" s="339" t="s">
        <v>138</v>
      </c>
      <c r="P58" s="340">
        <f t="shared" si="8"/>
        <v>0.9175078580423035</v>
      </c>
      <c r="Q58" s="291">
        <f t="shared" si="5"/>
        <v>-0.19481641498319047</v>
      </c>
      <c r="T58" s="31">
        <v>962.97500000000082</v>
      </c>
      <c r="U58" s="61">
        <f t="shared" si="6"/>
        <v>1.0880000000006476</v>
      </c>
      <c r="W58" s="31">
        <v>962.97500000000082</v>
      </c>
      <c r="X58" s="61">
        <f t="shared" si="7"/>
        <v>1.0880000000006476</v>
      </c>
    </row>
    <row r="59" spans="2:24" ht="13.15" customHeight="1">
      <c r="B59" s="326">
        <v>56</v>
      </c>
      <c r="C59" s="334" t="s">
        <v>204</v>
      </c>
      <c r="D59" s="335" t="s">
        <v>27</v>
      </c>
      <c r="E59" s="336">
        <f>'ANCHOVETA '!H73+'SARDINA COMUN '!H72</f>
        <v>3957.6080000000002</v>
      </c>
      <c r="F59" s="21">
        <f t="shared" si="1"/>
        <v>1583.0432000000001</v>
      </c>
      <c r="G59" s="21">
        <f>'ANCHOVETA '!I73+'ANCHOVETA '!J73</f>
        <v>1013.0350000000001</v>
      </c>
      <c r="H59" s="21">
        <f>'SARDINA COMUN '!I72+'SARDINA COMUN '!J72</f>
        <v>2584.9940000000001</v>
      </c>
      <c r="I59" s="337">
        <f t="shared" si="2"/>
        <v>3598.0290000000005</v>
      </c>
      <c r="J59" s="338">
        <f>+'ANCHOVETA '!K73+'SARDINA COMUN '!K72</f>
        <v>1.135</v>
      </c>
      <c r="K59" s="22">
        <f>'ANCHOVETA '!L73</f>
        <v>59.807000000000059</v>
      </c>
      <c r="L59" s="22">
        <f>'SARDINA COMUN '!L72</f>
        <v>298.63699999999972</v>
      </c>
      <c r="M59" s="338">
        <f t="shared" si="3"/>
        <v>358.44399999999979</v>
      </c>
      <c r="N59" s="22" t="str">
        <f t="shared" si="0"/>
        <v>0</v>
      </c>
      <c r="O59" s="344" t="s">
        <v>138</v>
      </c>
      <c r="P59" s="340">
        <f t="shared" si="8"/>
        <v>0.90942912991888047</v>
      </c>
      <c r="Q59" s="291">
        <f t="shared" si="5"/>
        <v>0</v>
      </c>
      <c r="T59" s="31">
        <v>225.09999999999945</v>
      </c>
      <c r="U59" s="61">
        <f t="shared" si="6"/>
        <v>-133.34400000000034</v>
      </c>
      <c r="W59" s="31">
        <v>186.3439999999996</v>
      </c>
      <c r="X59" s="61">
        <f t="shared" si="7"/>
        <v>-172.10000000000019</v>
      </c>
    </row>
    <row r="60" spans="2:24" ht="13.15" customHeight="1">
      <c r="B60" s="326">
        <v>57</v>
      </c>
      <c r="C60" s="334" t="s">
        <v>205</v>
      </c>
      <c r="D60" s="335" t="s">
        <v>27</v>
      </c>
      <c r="E60" s="336">
        <f>'ANCHOVETA '!H74+'SARDINA COMUN '!H73</f>
        <v>3327.23</v>
      </c>
      <c r="F60" s="21">
        <f t="shared" si="1"/>
        <v>1330.8920000000001</v>
      </c>
      <c r="G60" s="21">
        <f>'ANCHOVETA '!I74+'ANCHOVETA '!J74</f>
        <v>954.74</v>
      </c>
      <c r="H60" s="21">
        <f>'SARDINA COMUN '!I73+'SARDINA COMUN '!J73</f>
        <v>2284.35</v>
      </c>
      <c r="I60" s="337">
        <f>G60+H60</f>
        <v>3239.09</v>
      </c>
      <c r="J60" s="338">
        <f>+'ANCHOVETA '!K74+'SARDINA COMUN '!K73</f>
        <v>19.652000000000001</v>
      </c>
      <c r="K60" s="22">
        <f>'ANCHOVETA '!L74</f>
        <v>-78.274999999999977</v>
      </c>
      <c r="L60" s="22">
        <f>'SARDINA COMUN '!L73</f>
        <v>146.76299999999992</v>
      </c>
      <c r="M60" s="338">
        <f>K60+L60</f>
        <v>68.487999999999943</v>
      </c>
      <c r="N60" s="22">
        <f t="shared" si="0"/>
        <v>-78.274999999999977</v>
      </c>
      <c r="O60" s="341" t="s">
        <v>138</v>
      </c>
      <c r="P60" s="340">
        <f t="shared" si="8"/>
        <v>0.97941591053218446</v>
      </c>
      <c r="Q60" s="291">
        <f t="shared" si="5"/>
        <v>-2.3525575328426342E-2</v>
      </c>
      <c r="T60" s="31">
        <v>68.487999999999943</v>
      </c>
      <c r="U60" s="61">
        <f t="shared" si="6"/>
        <v>0</v>
      </c>
      <c r="W60" s="31">
        <v>68.487999999999943</v>
      </c>
      <c r="X60" s="61">
        <f t="shared" si="7"/>
        <v>0</v>
      </c>
    </row>
    <row r="61" spans="2:24" ht="13.15" customHeight="1">
      <c r="B61" s="326">
        <v>58</v>
      </c>
      <c r="C61" s="334" t="s">
        <v>284</v>
      </c>
      <c r="D61" s="335" t="s">
        <v>27</v>
      </c>
      <c r="E61" s="336">
        <f>'ANCHOVETA '!H75+'SARDINA COMUN '!H74</f>
        <v>1369.5700000000002</v>
      </c>
      <c r="F61" s="21">
        <f t="shared" si="1"/>
        <v>547.82800000000009</v>
      </c>
      <c r="G61" s="21">
        <f>'ANCHOVETA '!I75+'ANCHOVETA '!J75</f>
        <v>294.38900000000001</v>
      </c>
      <c r="H61" s="21">
        <f>'SARDINA COMUN '!I74+'SARDINA COMUN '!J74</f>
        <v>619.46199999999999</v>
      </c>
      <c r="I61" s="337">
        <f t="shared" si="2"/>
        <v>913.851</v>
      </c>
      <c r="J61" s="338">
        <f>+'ANCHOVETA '!K75+'SARDINA COMUN '!K74</f>
        <v>11.058999999999999</v>
      </c>
      <c r="K61" s="22">
        <f>'ANCHOVETA '!L75</f>
        <v>103.19400000000002</v>
      </c>
      <c r="L61" s="22">
        <f>'SARDINA COMUN '!L74</f>
        <v>341.46600000000012</v>
      </c>
      <c r="M61" s="338">
        <f t="shared" si="3"/>
        <v>444.66000000000014</v>
      </c>
      <c r="N61" s="22" t="str">
        <f t="shared" si="0"/>
        <v>0</v>
      </c>
      <c r="O61" s="339" t="s">
        <v>138</v>
      </c>
      <c r="P61" s="340">
        <f t="shared" si="8"/>
        <v>0.6753287528202282</v>
      </c>
      <c r="Q61" s="291">
        <f t="shared" si="5"/>
        <v>0</v>
      </c>
      <c r="T61" s="31">
        <v>514.66000000000008</v>
      </c>
      <c r="U61" s="61">
        <f t="shared" si="6"/>
        <v>69.999999999999943</v>
      </c>
      <c r="W61" s="31">
        <v>514.66000000000008</v>
      </c>
      <c r="X61" s="61">
        <f t="shared" si="7"/>
        <v>69.999999999999943</v>
      </c>
    </row>
    <row r="62" spans="2:24" ht="13.15" customHeight="1">
      <c r="B62" s="326">
        <v>59</v>
      </c>
      <c r="C62" s="334" t="s">
        <v>207</v>
      </c>
      <c r="D62" s="335" t="s">
        <v>27</v>
      </c>
      <c r="E62" s="336">
        <f>'ANCHOVETA '!H76+'SARDINA COMUN '!H75</f>
        <v>959.971</v>
      </c>
      <c r="F62" s="21">
        <f t="shared" si="1"/>
        <v>383.98840000000001</v>
      </c>
      <c r="G62" s="21">
        <f>'ANCHOVETA '!I76+'ANCHOVETA '!J76</f>
        <v>197.44499999999999</v>
      </c>
      <c r="H62" s="21">
        <f>'SARDINA COMUN '!I75+'SARDINA COMUN '!J75</f>
        <v>732.88499999999999</v>
      </c>
      <c r="I62" s="337">
        <f t="shared" si="2"/>
        <v>930.32999999999993</v>
      </c>
      <c r="J62" s="338">
        <f>+'ANCHOVETA '!K76+'SARDINA COMUN '!K75</f>
        <v>0</v>
      </c>
      <c r="K62" s="22">
        <f>'ANCHOVETA '!L76</f>
        <v>55.432000000000016</v>
      </c>
      <c r="L62" s="22">
        <f>'SARDINA COMUN '!L75</f>
        <v>-25.79099999999994</v>
      </c>
      <c r="M62" s="338">
        <f t="shared" si="3"/>
        <v>29.641000000000076</v>
      </c>
      <c r="N62" s="22">
        <f t="shared" si="0"/>
        <v>-25.79099999999994</v>
      </c>
      <c r="O62" s="339" t="s">
        <v>138</v>
      </c>
      <c r="P62" s="340">
        <f t="shared" si="8"/>
        <v>0.96912302559139796</v>
      </c>
      <c r="Q62" s="291">
        <f t="shared" si="5"/>
        <v>-2.6866436590271936E-2</v>
      </c>
      <c r="T62" s="31">
        <v>29.641000000000076</v>
      </c>
      <c r="U62" s="61">
        <f t="shared" si="6"/>
        <v>0</v>
      </c>
      <c r="W62" s="31">
        <v>29.641000000000076</v>
      </c>
      <c r="X62" s="61">
        <f t="shared" si="7"/>
        <v>0</v>
      </c>
    </row>
    <row r="63" spans="2:24" ht="13.15" customHeight="1">
      <c r="B63" s="326">
        <v>60</v>
      </c>
      <c r="C63" s="334" t="s">
        <v>208</v>
      </c>
      <c r="D63" s="335" t="s">
        <v>27</v>
      </c>
      <c r="E63" s="336">
        <f>'ANCHOVETA '!H77+'SARDINA COMUN '!H76</f>
        <v>4769.7460000000001</v>
      </c>
      <c r="F63" s="21">
        <f t="shared" si="1"/>
        <v>1907.8984</v>
      </c>
      <c r="G63" s="21">
        <f>'ANCHOVETA '!I77+'ANCHOVETA '!J77</f>
        <v>1352.048</v>
      </c>
      <c r="H63" s="21">
        <f>'SARDINA COMUN '!I76+'SARDINA COMUN '!J76</f>
        <v>2651.3539999999998</v>
      </c>
      <c r="I63" s="337">
        <f t="shared" si="2"/>
        <v>4003.402</v>
      </c>
      <c r="J63" s="338">
        <f>+'ANCHOVETA '!K77+'SARDINA COMUN '!K76</f>
        <v>0</v>
      </c>
      <c r="K63" s="22">
        <f>'ANCHOVETA '!L77</f>
        <v>-95.593000000000075</v>
      </c>
      <c r="L63" s="22">
        <f>'SARDINA COMUN '!L76</f>
        <v>861.93700000000035</v>
      </c>
      <c r="M63" s="338">
        <f t="shared" si="3"/>
        <v>766.34400000000028</v>
      </c>
      <c r="N63" s="22">
        <f t="shared" si="0"/>
        <v>-95.593000000000075</v>
      </c>
      <c r="O63" s="339" t="s">
        <v>138</v>
      </c>
      <c r="P63" s="340">
        <f t="shared" si="8"/>
        <v>0.83933232503366006</v>
      </c>
      <c r="Q63" s="291">
        <f t="shared" si="5"/>
        <v>-2.0041528416817177E-2</v>
      </c>
      <c r="T63" s="31">
        <v>766.34400000000028</v>
      </c>
      <c r="U63" s="61">
        <f t="shared" si="6"/>
        <v>0</v>
      </c>
      <c r="W63" s="31">
        <v>766.34400000000028</v>
      </c>
      <c r="X63" s="61">
        <f t="shared" si="7"/>
        <v>0</v>
      </c>
    </row>
    <row r="64" spans="2:24" ht="13.15" customHeight="1">
      <c r="B64" s="326">
        <v>61</v>
      </c>
      <c r="C64" s="334" t="s">
        <v>209</v>
      </c>
      <c r="D64" s="335" t="s">
        <v>27</v>
      </c>
      <c r="E64" s="336">
        <f>'ANCHOVETA '!H78+'SARDINA COMUN '!H77</f>
        <v>5473.6909999999998</v>
      </c>
      <c r="F64" s="21">
        <f t="shared" si="1"/>
        <v>2189.4764</v>
      </c>
      <c r="G64" s="21">
        <f>'ANCHOVETA '!I78+'ANCHOVETA '!J78</f>
        <v>2050.7159999999999</v>
      </c>
      <c r="H64" s="21">
        <f>'SARDINA COMUN '!I77+'SARDINA COMUN '!J77</f>
        <v>3249.5619999999999</v>
      </c>
      <c r="I64" s="337">
        <f t="shared" si="2"/>
        <v>5300.2780000000002</v>
      </c>
      <c r="J64" s="338">
        <f>+'ANCHOVETA '!K78+'SARDINA COMUN '!K77</f>
        <v>0</v>
      </c>
      <c r="K64" s="22">
        <f>'ANCHOVETA '!L78</f>
        <v>-558.14400000000001</v>
      </c>
      <c r="L64" s="22">
        <f>'SARDINA COMUN '!L77</f>
        <v>731.55699999999979</v>
      </c>
      <c r="M64" s="338">
        <f t="shared" si="3"/>
        <v>173.41299999999978</v>
      </c>
      <c r="N64" s="22">
        <f t="shared" si="0"/>
        <v>-558.14400000000001</v>
      </c>
      <c r="O64" s="344" t="s">
        <v>138</v>
      </c>
      <c r="P64" s="340">
        <f t="shared" si="8"/>
        <v>0.96831881814300447</v>
      </c>
      <c r="Q64" s="291">
        <f t="shared" si="5"/>
        <v>-0.10196848890447049</v>
      </c>
      <c r="T64" s="31">
        <v>346.36799999999971</v>
      </c>
      <c r="U64" s="61">
        <f t="shared" si="6"/>
        <v>172.95499999999993</v>
      </c>
      <c r="W64" s="31">
        <v>273.41299999999978</v>
      </c>
      <c r="X64" s="61">
        <f t="shared" si="7"/>
        <v>100</v>
      </c>
    </row>
    <row r="65" spans="2:24" ht="13.15" customHeight="1">
      <c r="B65" s="326">
        <v>62</v>
      </c>
      <c r="C65" s="334" t="s">
        <v>210</v>
      </c>
      <c r="D65" s="335" t="s">
        <v>27</v>
      </c>
      <c r="E65" s="336">
        <f>'ANCHOVETA '!H79+'SARDINA COMUN '!H78</f>
        <v>1359.8690000000001</v>
      </c>
      <c r="F65" s="21">
        <f t="shared" si="1"/>
        <v>543.94760000000008</v>
      </c>
      <c r="G65" s="21">
        <f>'ANCHOVETA '!I79+'ANCHOVETA '!J79</f>
        <v>313.52600000000001</v>
      </c>
      <c r="H65" s="21">
        <f>'SARDINA COMUN '!I78+'SARDINA COMUN '!J78</f>
        <v>1045.508</v>
      </c>
      <c r="I65" s="337">
        <f t="shared" si="2"/>
        <v>1359.0340000000001</v>
      </c>
      <c r="J65" s="338">
        <f>+'ANCHOVETA '!K79+'SARDINA COMUN '!K78</f>
        <v>0</v>
      </c>
      <c r="K65" s="22">
        <f>'ANCHOVETA '!L79</f>
        <v>0.44900000000001228</v>
      </c>
      <c r="L65" s="22">
        <f>'SARDINA COMUN '!L78</f>
        <v>0.38599999999996726</v>
      </c>
      <c r="M65" s="338">
        <f t="shared" si="3"/>
        <v>0.83499999999997954</v>
      </c>
      <c r="N65" s="22" t="str">
        <f t="shared" si="0"/>
        <v>0</v>
      </c>
      <c r="O65" s="339" t="s">
        <v>138</v>
      </c>
      <c r="P65" s="340">
        <f t="shared" si="8"/>
        <v>0.99938597026625353</v>
      </c>
      <c r="Q65" s="291">
        <f t="shared" si="5"/>
        <v>0</v>
      </c>
      <c r="T65" s="31">
        <v>75.83499999999998</v>
      </c>
      <c r="U65" s="61">
        <f t="shared" si="6"/>
        <v>75</v>
      </c>
      <c r="W65" s="31">
        <v>75.83499999999998</v>
      </c>
      <c r="X65" s="61">
        <f t="shared" si="7"/>
        <v>75</v>
      </c>
    </row>
    <row r="66" spans="2:24" ht="13.15" customHeight="1">
      <c r="B66" s="326">
        <v>63</v>
      </c>
      <c r="C66" s="334" t="s">
        <v>211</v>
      </c>
      <c r="D66" s="335" t="s">
        <v>27</v>
      </c>
      <c r="E66" s="336">
        <f>'ANCHOVETA '!H80+'SARDINA COMUN '!H79</f>
        <v>1650.6779999999999</v>
      </c>
      <c r="F66" s="21">
        <f t="shared" si="1"/>
        <v>660.27120000000002</v>
      </c>
      <c r="G66" s="21">
        <f>'ANCHOVETA '!I80+'ANCHOVETA '!J80</f>
        <v>456.59699999999998</v>
      </c>
      <c r="H66" s="21">
        <f>'SARDINA COMUN '!I79+'SARDINA COMUN '!J79</f>
        <v>419.42099999999999</v>
      </c>
      <c r="I66" s="337">
        <f t="shared" si="2"/>
        <v>876.01800000000003</v>
      </c>
      <c r="J66" s="338">
        <f>+'ANCHOVETA '!K80+'SARDINA COMUN '!K79</f>
        <v>0</v>
      </c>
      <c r="K66" s="22">
        <f>'ANCHOVETA '!L80</f>
        <v>-25.118999999999915</v>
      </c>
      <c r="L66" s="22">
        <f>'SARDINA COMUN '!L79</f>
        <v>799.77899999999977</v>
      </c>
      <c r="M66" s="338">
        <f t="shared" si="3"/>
        <v>774.65999999999985</v>
      </c>
      <c r="N66" s="22">
        <f t="shared" si="0"/>
        <v>-25.118999999999915</v>
      </c>
      <c r="O66" s="339" t="s">
        <v>138</v>
      </c>
      <c r="P66" s="340">
        <f t="shared" si="8"/>
        <v>0.53070192975250174</v>
      </c>
      <c r="Q66" s="291">
        <f t="shared" si="5"/>
        <v>-1.5217383402456394E-2</v>
      </c>
      <c r="T66" s="31">
        <v>774.65999999999985</v>
      </c>
      <c r="U66" s="61">
        <f t="shared" si="6"/>
        <v>0</v>
      </c>
      <c r="W66" s="31">
        <v>774.65999999999985</v>
      </c>
      <c r="X66" s="61">
        <f t="shared" si="7"/>
        <v>0</v>
      </c>
    </row>
    <row r="67" spans="2:24" ht="13.15" customHeight="1">
      <c r="B67" s="326">
        <v>64</v>
      </c>
      <c r="C67" s="334" t="s">
        <v>212</v>
      </c>
      <c r="D67" s="335" t="s">
        <v>27</v>
      </c>
      <c r="E67" s="336">
        <f>'ANCHOVETA '!H81+'SARDINA COMUN '!H80</f>
        <v>687.80899999999997</v>
      </c>
      <c r="F67" s="21">
        <f t="shared" si="1"/>
        <v>275.12360000000001</v>
      </c>
      <c r="G67" s="21">
        <f>'ANCHOVETA '!I81+'ANCHOVETA '!J81</f>
        <v>23.762</v>
      </c>
      <c r="H67" s="21">
        <f>'SARDINA COMUN '!I80+'SARDINA COMUN '!J80</f>
        <v>485.97800000000001</v>
      </c>
      <c r="I67" s="337">
        <f t="shared" si="2"/>
        <v>509.74</v>
      </c>
      <c r="J67" s="338">
        <f>+'ANCHOVETA '!K81+'SARDINA COMUN '!K80</f>
        <v>0</v>
      </c>
      <c r="K67" s="22">
        <f>'ANCHOVETA '!L81</f>
        <v>135.97399999999999</v>
      </c>
      <c r="L67" s="22">
        <f>'SARDINA COMUN '!L80</f>
        <v>42.09499999999997</v>
      </c>
      <c r="M67" s="338">
        <f t="shared" si="3"/>
        <v>178.06899999999996</v>
      </c>
      <c r="N67" s="22" t="str">
        <f t="shared" si="0"/>
        <v>0</v>
      </c>
      <c r="O67" s="339" t="s">
        <v>138</v>
      </c>
      <c r="P67" s="340">
        <f t="shared" si="8"/>
        <v>0.74110690613237107</v>
      </c>
      <c r="Q67" s="291">
        <f t="shared" si="5"/>
        <v>0</v>
      </c>
      <c r="T67" s="31">
        <v>275.06899999999996</v>
      </c>
      <c r="U67" s="61">
        <f t="shared" si="6"/>
        <v>97</v>
      </c>
      <c r="W67" s="31">
        <v>275.06899999999996</v>
      </c>
      <c r="X67" s="61">
        <f t="shared" si="7"/>
        <v>97</v>
      </c>
    </row>
    <row r="68" spans="2:24" ht="13.15" customHeight="1">
      <c r="B68" s="326">
        <v>65</v>
      </c>
      <c r="C68" s="334" t="s">
        <v>213</v>
      </c>
      <c r="D68" s="335" t="s">
        <v>27</v>
      </c>
      <c r="E68" s="336">
        <f>'ANCHOVETA '!H82+'SARDINA COMUN '!H81</f>
        <v>2678.58</v>
      </c>
      <c r="F68" s="21">
        <f t="shared" si="1"/>
        <v>1071.432</v>
      </c>
      <c r="G68" s="21">
        <f>'ANCHOVETA '!I82+'ANCHOVETA '!J82</f>
        <v>850.43499999999995</v>
      </c>
      <c r="H68" s="21">
        <f>'SARDINA COMUN '!I81+'SARDINA COMUN '!J81</f>
        <v>635.90099999999995</v>
      </c>
      <c r="I68" s="337">
        <f t="shared" si="2"/>
        <v>1486.3359999999998</v>
      </c>
      <c r="J68" s="338">
        <f>+'ANCHOVETA '!K82+'SARDINA COMUN '!K81</f>
        <v>0</v>
      </c>
      <c r="K68" s="22">
        <f>'ANCHOVETA '!L82</f>
        <v>-144.83899999999994</v>
      </c>
      <c r="L68" s="22">
        <f>'SARDINA COMUN '!L81</f>
        <v>1337.0830000000001</v>
      </c>
      <c r="M68" s="338">
        <f t="shared" si="3"/>
        <v>1192.2440000000001</v>
      </c>
      <c r="N68" s="22">
        <f t="shared" ref="N68:N79" si="9">IF(K68&lt;0,K68,IF(K68&lt;0,L68,IF(L68&lt;0,L68,IF(L68&gt;0,"0","0"))))</f>
        <v>-144.83899999999994</v>
      </c>
      <c r="O68" s="339" t="s">
        <v>138</v>
      </c>
      <c r="P68" s="340">
        <f t="shared" si="8"/>
        <v>0.55489699766294076</v>
      </c>
      <c r="Q68" s="291">
        <f t="shared" si="5"/>
        <v>-5.4073053632895024E-2</v>
      </c>
      <c r="T68" s="31">
        <v>1264.3879999999999</v>
      </c>
      <c r="U68" s="61">
        <f t="shared" si="6"/>
        <v>72.143999999999778</v>
      </c>
      <c r="W68" s="31">
        <v>1192.2440000000001</v>
      </c>
      <c r="X68" s="61">
        <f t="shared" si="7"/>
        <v>0</v>
      </c>
    </row>
    <row r="69" spans="2:24" ht="13.15" customHeight="1">
      <c r="B69" s="326">
        <v>66</v>
      </c>
      <c r="C69" s="334" t="s">
        <v>214</v>
      </c>
      <c r="D69" s="335" t="s">
        <v>27</v>
      </c>
      <c r="E69" s="336">
        <f>'ANCHOVETA '!H83+'SARDINA COMUN '!H82</f>
        <v>4680.6370000000006</v>
      </c>
      <c r="F69" s="21">
        <f t="shared" ref="F69:F79" si="10">E69*0.4</f>
        <v>1872.2548000000004</v>
      </c>
      <c r="G69" s="21">
        <f>'ANCHOVETA '!I83+'ANCHOVETA '!J83</f>
        <v>1759.798</v>
      </c>
      <c r="H69" s="21">
        <f>'SARDINA COMUN '!I82+'SARDINA COMUN '!J82</f>
        <v>1651.202</v>
      </c>
      <c r="I69" s="337">
        <f t="shared" ref="I69:I79" si="11">G69+H69</f>
        <v>3411</v>
      </c>
      <c r="J69" s="338">
        <f>+'ANCHOVETA '!K83+'SARDINA COMUN '!K82</f>
        <v>0</v>
      </c>
      <c r="K69" s="22">
        <f>'ANCHOVETA '!L83</f>
        <v>-495.07899999999984</v>
      </c>
      <c r="L69" s="22">
        <f>'SARDINA COMUN '!L82</f>
        <v>1764.7160000000001</v>
      </c>
      <c r="M69" s="338">
        <f t="shared" ref="M69:M78" si="12">K69+L69</f>
        <v>1269.6370000000002</v>
      </c>
      <c r="N69" s="22">
        <f t="shared" si="9"/>
        <v>-495.07899999999984</v>
      </c>
      <c r="O69" s="339" t="s">
        <v>138</v>
      </c>
      <c r="P69" s="340">
        <f t="shared" si="8"/>
        <v>0.72874696328726185</v>
      </c>
      <c r="Q69" s="291">
        <f t="shared" ref="Q69:Q79" si="13">N69/E69</f>
        <v>-0.1057717144055392</v>
      </c>
      <c r="T69" s="31">
        <v>1373.0420000000001</v>
      </c>
      <c r="U69" s="61">
        <f t="shared" ref="U69:U79" si="14">+T69-M69</f>
        <v>103.40499999999997</v>
      </c>
      <c r="W69" s="31">
        <v>1302.367</v>
      </c>
      <c r="X69" s="61">
        <f t="shared" ref="X69:X79" si="15">+W69-M69</f>
        <v>32.729999999999791</v>
      </c>
    </row>
    <row r="70" spans="2:24" ht="13.15" customHeight="1">
      <c r="B70" s="326">
        <v>67</v>
      </c>
      <c r="C70" s="334" t="s">
        <v>215</v>
      </c>
      <c r="D70" s="335" t="s">
        <v>27</v>
      </c>
      <c r="E70" s="336">
        <f>'ANCHOVETA '!H84+'SARDINA COMUN '!H83</f>
        <v>4783.973</v>
      </c>
      <c r="F70" s="21">
        <f t="shared" si="10"/>
        <v>1913.5892000000001</v>
      </c>
      <c r="G70" s="21">
        <f>'ANCHOVETA '!I84+'ANCHOVETA '!J84</f>
        <v>1531.614</v>
      </c>
      <c r="H70" s="21">
        <f>'SARDINA COMUN '!I83+'SARDINA COMUN '!J83</f>
        <v>2604.3780000000002</v>
      </c>
      <c r="I70" s="337">
        <f t="shared" si="11"/>
        <v>4135.9920000000002</v>
      </c>
      <c r="J70" s="338">
        <f>+'ANCHOVETA '!K84+'SARDINA COMUN '!K83</f>
        <v>0</v>
      </c>
      <c r="K70" s="22">
        <f>'ANCHOVETA '!L84</f>
        <v>-271.41100000000006</v>
      </c>
      <c r="L70" s="22">
        <f>'SARDINA COMUN '!L83</f>
        <v>919.39199999999983</v>
      </c>
      <c r="M70" s="338">
        <f t="shared" si="12"/>
        <v>647.98099999999977</v>
      </c>
      <c r="N70" s="22">
        <f t="shared" si="9"/>
        <v>-271.41100000000006</v>
      </c>
      <c r="O70" s="339" t="s">
        <v>138</v>
      </c>
      <c r="P70" s="340">
        <f t="shared" si="8"/>
        <v>0.86455170211035892</v>
      </c>
      <c r="Q70" s="291">
        <f t="shared" si="13"/>
        <v>-5.6733388754493401E-2</v>
      </c>
      <c r="T70" s="31">
        <v>647.98099999999977</v>
      </c>
      <c r="U70" s="61">
        <f t="shared" si="14"/>
        <v>0</v>
      </c>
      <c r="W70" s="31">
        <v>647.98099999999977</v>
      </c>
      <c r="X70" s="61">
        <f t="shared" si="15"/>
        <v>0</v>
      </c>
    </row>
    <row r="71" spans="2:24" ht="13.15" customHeight="1">
      <c r="B71" s="326">
        <v>68</v>
      </c>
      <c r="C71" s="334" t="s">
        <v>216</v>
      </c>
      <c r="D71" s="335" t="s">
        <v>27</v>
      </c>
      <c r="E71" s="336">
        <f>'ANCHOVETA '!H85+'SARDINA COMUN '!H84</f>
        <v>8691.8970000000008</v>
      </c>
      <c r="F71" s="21">
        <f t="shared" si="10"/>
        <v>3476.7588000000005</v>
      </c>
      <c r="G71" s="21">
        <f>'ANCHOVETA '!I85+'ANCHOVETA '!J85</f>
        <v>2739.297</v>
      </c>
      <c r="H71" s="21">
        <f>'SARDINA COMUN '!I84+'SARDINA COMUN '!J84</f>
        <v>5367.8459999999995</v>
      </c>
      <c r="I71" s="337">
        <f t="shared" si="11"/>
        <v>8107.143</v>
      </c>
      <c r="J71" s="338">
        <f>+'ANCHOVETA '!K85+'SARDINA COMUN '!K84</f>
        <v>2.0019999999999998</v>
      </c>
      <c r="K71" s="22">
        <f>'ANCHOVETA '!L85</f>
        <v>-456.07900000000029</v>
      </c>
      <c r="L71" s="22">
        <f>'SARDINA COMUN '!L84</f>
        <v>1038.8310000000001</v>
      </c>
      <c r="M71" s="338">
        <f t="shared" si="12"/>
        <v>582.75199999999984</v>
      </c>
      <c r="N71" s="22">
        <f t="shared" si="9"/>
        <v>-456.07900000000029</v>
      </c>
      <c r="O71" s="339" t="s">
        <v>138</v>
      </c>
      <c r="P71" s="340">
        <f t="shared" si="8"/>
        <v>0.93295456676488453</v>
      </c>
      <c r="Q71" s="291">
        <f t="shared" si="13"/>
        <v>-5.2471744660572972E-2</v>
      </c>
      <c r="T71" s="31">
        <v>735.12199999999939</v>
      </c>
      <c r="U71" s="61">
        <f t="shared" si="14"/>
        <v>152.36999999999955</v>
      </c>
      <c r="W71" s="31">
        <v>582.75199999999995</v>
      </c>
      <c r="X71" s="61">
        <f t="shared" si="15"/>
        <v>0</v>
      </c>
    </row>
    <row r="72" spans="2:24" ht="13.15" customHeight="1">
      <c r="B72" s="326">
        <v>69</v>
      </c>
      <c r="C72" s="334" t="s">
        <v>217</v>
      </c>
      <c r="D72" s="335" t="s">
        <v>27</v>
      </c>
      <c r="E72" s="336">
        <f>'ANCHOVETA '!H86+'SARDINA COMUN '!H85</f>
        <v>1561.537</v>
      </c>
      <c r="F72" s="21">
        <f t="shared" si="10"/>
        <v>624.61480000000006</v>
      </c>
      <c r="G72" s="21">
        <f>'ANCHOVETA '!I86+'ANCHOVETA '!J86</f>
        <v>527.28700000000003</v>
      </c>
      <c r="H72" s="21">
        <f>'SARDINA COMUN '!I85+'SARDINA COMUN '!J85</f>
        <v>402.226</v>
      </c>
      <c r="I72" s="337">
        <f t="shared" si="11"/>
        <v>929.51300000000003</v>
      </c>
      <c r="J72" s="338">
        <f>+'ANCHOVETA '!K86+'SARDINA COMUN '!K85</f>
        <v>0</v>
      </c>
      <c r="K72" s="22">
        <f>'ANCHOVETA '!L86</f>
        <v>-115.94400000000002</v>
      </c>
      <c r="L72" s="22">
        <f>'SARDINA COMUN '!L85</f>
        <v>747.96799999999996</v>
      </c>
      <c r="M72" s="338">
        <f t="shared" si="12"/>
        <v>632.02399999999989</v>
      </c>
      <c r="N72" s="22">
        <f t="shared" si="9"/>
        <v>-115.94400000000002</v>
      </c>
      <c r="O72" s="339" t="s">
        <v>138</v>
      </c>
      <c r="P72" s="340">
        <f t="shared" si="8"/>
        <v>0.59525518767726926</v>
      </c>
      <c r="Q72" s="291">
        <f t="shared" si="13"/>
        <v>-7.4249921711749392E-2</v>
      </c>
      <c r="T72" s="31">
        <v>632.02399999999989</v>
      </c>
      <c r="U72" s="61">
        <f t="shared" si="14"/>
        <v>0</v>
      </c>
      <c r="W72" s="31">
        <v>632.02399999999989</v>
      </c>
      <c r="X72" s="61">
        <f t="shared" si="15"/>
        <v>0</v>
      </c>
    </row>
    <row r="73" spans="2:24" ht="13.15" customHeight="1">
      <c r="B73" s="326">
        <v>70</v>
      </c>
      <c r="C73" s="334" t="s">
        <v>218</v>
      </c>
      <c r="D73" s="335" t="s">
        <v>27</v>
      </c>
      <c r="E73" s="336">
        <f>'ANCHOVETA '!H87+'SARDINA COMUN '!H86</f>
        <v>21.254999999999995</v>
      </c>
      <c r="F73" s="21">
        <f t="shared" si="10"/>
        <v>8.5019999999999989</v>
      </c>
      <c r="G73" s="21">
        <f>'ANCHOVETA '!I87+'ANCHOVETA '!J87</f>
        <v>0</v>
      </c>
      <c r="H73" s="21">
        <f>'SARDINA COMUN '!I86+'SARDINA COMUN '!J86</f>
        <v>1.4</v>
      </c>
      <c r="I73" s="337">
        <f t="shared" si="11"/>
        <v>1.4</v>
      </c>
      <c r="J73" s="338">
        <f>+'ANCHOVETA '!K87+'SARDINA COMUN '!K86</f>
        <v>0</v>
      </c>
      <c r="K73" s="22">
        <f>'ANCHOVETA '!L87</f>
        <v>5.6989999999999998</v>
      </c>
      <c r="L73" s="22">
        <f>'SARDINA COMUN '!L86</f>
        <v>14.155999999999997</v>
      </c>
      <c r="M73" s="338">
        <f t="shared" si="12"/>
        <v>19.854999999999997</v>
      </c>
      <c r="N73" s="22" t="str">
        <f t="shared" si="9"/>
        <v>0</v>
      </c>
      <c r="O73" s="339" t="s">
        <v>138</v>
      </c>
      <c r="P73" s="340">
        <f t="shared" si="8"/>
        <v>6.5866854857680554E-2</v>
      </c>
      <c r="Q73" s="291">
        <f t="shared" si="13"/>
        <v>0</v>
      </c>
      <c r="T73" s="31">
        <v>19.855</v>
      </c>
      <c r="U73" s="61">
        <f t="shared" si="14"/>
        <v>0</v>
      </c>
      <c r="W73" s="31">
        <v>19.855</v>
      </c>
      <c r="X73" s="61">
        <f t="shared" si="15"/>
        <v>0</v>
      </c>
    </row>
    <row r="74" spans="2:24" ht="13.15" customHeight="1">
      <c r="B74" s="326">
        <v>71</v>
      </c>
      <c r="C74" s="334" t="s">
        <v>219</v>
      </c>
      <c r="D74" s="335" t="s">
        <v>27</v>
      </c>
      <c r="E74" s="336">
        <f>'ANCHOVETA '!H88+'SARDINA COMUN '!H87</f>
        <v>593.15200000000004</v>
      </c>
      <c r="F74" s="21">
        <f t="shared" si="10"/>
        <v>237.26080000000002</v>
      </c>
      <c r="G74" s="21">
        <f>'ANCHOVETA '!I88+'ANCHOVETA '!J88</f>
        <v>33.908999999999999</v>
      </c>
      <c r="H74" s="21">
        <f>'SARDINA COMUN '!I87+'SARDINA COMUN '!J87</f>
        <v>465.74299999999999</v>
      </c>
      <c r="I74" s="337">
        <f t="shared" si="11"/>
        <v>499.65199999999999</v>
      </c>
      <c r="J74" s="338">
        <f>+'ANCHOVETA '!K88+'SARDINA COMUN '!K87</f>
        <v>0</v>
      </c>
      <c r="K74" s="22">
        <f>'ANCHOVETA '!L88</f>
        <v>54.560000000000009</v>
      </c>
      <c r="L74" s="22">
        <f>'SARDINA COMUN '!L87</f>
        <v>38.94</v>
      </c>
      <c r="M74" s="338">
        <f t="shared" si="12"/>
        <v>93.5</v>
      </c>
      <c r="N74" s="22" t="str">
        <f t="shared" si="9"/>
        <v>0</v>
      </c>
      <c r="O74" s="404" t="s">
        <v>138</v>
      </c>
      <c r="P74" s="340">
        <f t="shared" si="8"/>
        <v>0.84236755502805338</v>
      </c>
      <c r="Q74" s="291">
        <f t="shared" si="13"/>
        <v>0</v>
      </c>
      <c r="T74" s="31">
        <v>93.5</v>
      </c>
      <c r="U74" s="61">
        <f t="shared" si="14"/>
        <v>0</v>
      </c>
      <c r="W74" s="31">
        <v>93.5</v>
      </c>
      <c r="X74" s="61">
        <f t="shared" si="15"/>
        <v>0</v>
      </c>
    </row>
    <row r="75" spans="2:24" ht="13.15" customHeight="1">
      <c r="B75" s="326">
        <v>72</v>
      </c>
      <c r="C75" s="334" t="s">
        <v>285</v>
      </c>
      <c r="D75" s="335" t="s">
        <v>27</v>
      </c>
      <c r="E75" s="336">
        <f>'ANCHOVETA '!H89+'SARDINA COMUN '!H88</f>
        <v>2310.4630000000002</v>
      </c>
      <c r="F75" s="21">
        <f t="shared" si="10"/>
        <v>924.18520000000012</v>
      </c>
      <c r="G75" s="21">
        <f>'ANCHOVETA '!I89+'ANCHOVETA '!J89</f>
        <v>681.125</v>
      </c>
      <c r="H75" s="21">
        <f>'SARDINA COMUN '!I88+'SARDINA COMUN '!J88</f>
        <v>1208.5340000000001</v>
      </c>
      <c r="I75" s="337">
        <f t="shared" si="11"/>
        <v>1889.6590000000001</v>
      </c>
      <c r="J75" s="338">
        <f>+'ANCHOVETA '!K89+'SARDINA COMUN '!K88</f>
        <v>0</v>
      </c>
      <c r="K75" s="22">
        <f>'ANCHOVETA '!L89</f>
        <v>-98.081999999999994</v>
      </c>
      <c r="L75" s="22">
        <f>'SARDINA COMUN '!L88</f>
        <v>518.88599999999997</v>
      </c>
      <c r="M75" s="338">
        <f t="shared" si="12"/>
        <v>420.80399999999997</v>
      </c>
      <c r="N75" s="22">
        <f t="shared" si="9"/>
        <v>-98.081999999999994</v>
      </c>
      <c r="O75" s="344" t="s">
        <v>138</v>
      </c>
      <c r="P75" s="340">
        <f t="shared" si="8"/>
        <v>0.81787027102359999</v>
      </c>
      <c r="Q75" s="291">
        <f t="shared" si="13"/>
        <v>-4.2451231636256449E-2</v>
      </c>
      <c r="T75" s="31">
        <v>420.80399999999997</v>
      </c>
      <c r="U75" s="61">
        <f t="shared" si="14"/>
        <v>0</v>
      </c>
      <c r="W75" s="31">
        <v>420.80399999999997</v>
      </c>
      <c r="X75" s="61">
        <f t="shared" si="15"/>
        <v>0</v>
      </c>
    </row>
    <row r="76" spans="2:24" ht="13.15" customHeight="1">
      <c r="B76" s="326">
        <v>73</v>
      </c>
      <c r="C76" s="334" t="s">
        <v>221</v>
      </c>
      <c r="D76" s="335" t="s">
        <v>27</v>
      </c>
      <c r="E76" s="336">
        <f>'ANCHOVETA '!H90+'SARDINA COMUN '!H89</f>
        <v>9100.8859999999986</v>
      </c>
      <c r="F76" s="21">
        <f t="shared" si="10"/>
        <v>3640.3543999999997</v>
      </c>
      <c r="G76" s="21">
        <f>'ANCHOVETA '!I90+'ANCHOVETA '!J90</f>
        <v>3601.2330000000002</v>
      </c>
      <c r="H76" s="21">
        <f>'SARDINA COMUN '!I89+'SARDINA COMUN '!J89</f>
        <v>3089.819</v>
      </c>
      <c r="I76" s="337">
        <f t="shared" si="11"/>
        <v>6691.0519999999997</v>
      </c>
      <c r="J76" s="338">
        <f>+'ANCHOVETA '!K90+'SARDINA COMUN '!K89</f>
        <v>0.01</v>
      </c>
      <c r="K76" s="22">
        <f>'ANCHOVETA '!L90</f>
        <v>-1242.4030000000002</v>
      </c>
      <c r="L76" s="22">
        <f>'SARDINA COMUN '!L89</f>
        <v>3652.2269999999994</v>
      </c>
      <c r="M76" s="338">
        <f t="shared" si="12"/>
        <v>2409.8239999999992</v>
      </c>
      <c r="N76" s="22">
        <f t="shared" si="9"/>
        <v>-1242.4030000000002</v>
      </c>
      <c r="O76" s="339" t="s">
        <v>138</v>
      </c>
      <c r="P76" s="340">
        <f t="shared" si="8"/>
        <v>0.73520995648116028</v>
      </c>
      <c r="Q76" s="291">
        <f t="shared" si="13"/>
        <v>-0.13651451078499394</v>
      </c>
      <c r="T76" s="31">
        <v>2584.0549999999989</v>
      </c>
      <c r="U76" s="61">
        <f t="shared" si="14"/>
        <v>174.23099999999977</v>
      </c>
      <c r="W76" s="31">
        <v>2448.7779999999993</v>
      </c>
      <c r="X76" s="61">
        <f t="shared" si="15"/>
        <v>38.954000000000178</v>
      </c>
    </row>
    <row r="77" spans="2:24" ht="13.15" customHeight="1">
      <c r="B77" s="326">
        <v>74</v>
      </c>
      <c r="C77" s="443" t="s">
        <v>222</v>
      </c>
      <c r="D77" s="335" t="s">
        <v>27</v>
      </c>
      <c r="E77" s="336">
        <f>'ANCHOVETA '!H91+'SARDINA COMUN '!H90</f>
        <v>2790.569</v>
      </c>
      <c r="F77" s="21">
        <f t="shared" si="10"/>
        <v>1116.2275999999999</v>
      </c>
      <c r="G77" s="21">
        <f>'ANCHOVETA '!I91+'ANCHOVETA '!J91</f>
        <v>1494.818</v>
      </c>
      <c r="H77" s="21">
        <f>'SARDINA COMUN '!I90+'SARDINA COMUN '!J90</f>
        <v>1786.655</v>
      </c>
      <c r="I77" s="337">
        <f t="shared" si="11"/>
        <v>3281.473</v>
      </c>
      <c r="J77" s="338">
        <f>+'ANCHOVETA '!K91+'SARDINA COMUN '!K90</f>
        <v>1959.7629999999999</v>
      </c>
      <c r="K77" s="22">
        <f>'ANCHOVETA '!L91</f>
        <v>-1362.9559999999999</v>
      </c>
      <c r="L77" s="22">
        <f>'SARDINA COMUN '!L90</f>
        <v>-1087.7109999999998</v>
      </c>
      <c r="M77" s="338">
        <f t="shared" si="12"/>
        <v>-2450.6669999999995</v>
      </c>
      <c r="N77" s="22">
        <f t="shared" si="9"/>
        <v>-1362.9559999999999</v>
      </c>
      <c r="O77" s="344">
        <v>43564</v>
      </c>
      <c r="P77" s="340">
        <f t="shared" si="8"/>
        <v>1.8781961671616074</v>
      </c>
      <c r="Q77" s="291">
        <f t="shared" si="13"/>
        <v>-0.48841508667228795</v>
      </c>
      <c r="T77" s="31">
        <v>-2450.6669999999995</v>
      </c>
      <c r="U77" s="61">
        <f t="shared" si="14"/>
        <v>0</v>
      </c>
      <c r="W77" s="31">
        <v>-2450.6669999999995</v>
      </c>
      <c r="X77" s="61">
        <f t="shared" si="15"/>
        <v>0</v>
      </c>
    </row>
    <row r="78" spans="2:24" ht="13.15" customHeight="1">
      <c r="B78" s="326">
        <v>75</v>
      </c>
      <c r="C78" s="334" t="s">
        <v>223</v>
      </c>
      <c r="D78" s="335" t="s">
        <v>27</v>
      </c>
      <c r="E78" s="336">
        <f>'ANCHOVETA '!H92+'SARDINA COMUN '!H91</f>
        <v>2664.5969999999998</v>
      </c>
      <c r="F78" s="21">
        <f t="shared" si="10"/>
        <v>1065.8388</v>
      </c>
      <c r="G78" s="21">
        <f>'ANCHOVETA '!I92+'ANCHOVETA '!J92</f>
        <v>418.41699999999997</v>
      </c>
      <c r="H78" s="21">
        <f>'SARDINA COMUN '!I91+'SARDINA COMUN '!J91</f>
        <v>965.44</v>
      </c>
      <c r="I78" s="337">
        <f t="shared" si="11"/>
        <v>1383.857</v>
      </c>
      <c r="J78" s="338">
        <f>+'ANCHOVETA '!K92+'SARDINA COMUN '!K91</f>
        <v>0</v>
      </c>
      <c r="K78" s="22">
        <f>'ANCHOVETA '!L92</f>
        <v>248.25400000000008</v>
      </c>
      <c r="L78" s="22">
        <f>'SARDINA COMUN '!L91</f>
        <v>1032.4859999999999</v>
      </c>
      <c r="M78" s="338">
        <f t="shared" si="12"/>
        <v>1280.74</v>
      </c>
      <c r="N78" s="22" t="str">
        <f t="shared" si="9"/>
        <v>0</v>
      </c>
      <c r="O78" s="339" t="s">
        <v>138</v>
      </c>
      <c r="P78" s="340">
        <f t="shared" si="8"/>
        <v>0.5193494550958363</v>
      </c>
      <c r="Q78" s="291">
        <f t="shared" si="13"/>
        <v>0</v>
      </c>
      <c r="T78" s="31">
        <v>1280.77</v>
      </c>
      <c r="U78" s="61">
        <f t="shared" si="14"/>
        <v>2.9999999999972715E-2</v>
      </c>
      <c r="W78" s="31">
        <v>1280.77</v>
      </c>
      <c r="X78" s="61">
        <f t="shared" si="15"/>
        <v>2.9999999999972715E-2</v>
      </c>
    </row>
    <row r="79" spans="2:24" ht="13.15" customHeight="1">
      <c r="B79" s="326">
        <v>76</v>
      </c>
      <c r="C79" s="334" t="s">
        <v>147</v>
      </c>
      <c r="D79" s="335" t="s">
        <v>27</v>
      </c>
      <c r="E79" s="336">
        <f>'ANCHOVETA '!H93+'SARDINA COMUN '!H92</f>
        <v>342.18399999999997</v>
      </c>
      <c r="F79" s="21">
        <f t="shared" si="10"/>
        <v>136.87359999999998</v>
      </c>
      <c r="G79" s="21">
        <f>'ANCHOVETA '!I93+'ANCHOVETA '!J93</f>
        <v>47.334000000000003</v>
      </c>
      <c r="H79" s="21">
        <f>'SARDINA COMUN '!I92+'SARDINA COMUN '!J92</f>
        <v>588.47199999999998</v>
      </c>
      <c r="I79" s="337">
        <f t="shared" si="11"/>
        <v>635.80600000000004</v>
      </c>
      <c r="J79" s="338">
        <f>+'ANCHOVETA '!K93+'SARDINA COMUN '!K92</f>
        <v>0</v>
      </c>
      <c r="K79" s="22">
        <f>'ANCHOVETA '!L93</f>
        <v>42.802999999999997</v>
      </c>
      <c r="L79" s="22">
        <f>'SARDINA COMUN '!L92</f>
        <v>-336.42499999999995</v>
      </c>
      <c r="M79" s="338">
        <f>K79+L79</f>
        <v>-293.62199999999996</v>
      </c>
      <c r="N79" s="22">
        <f t="shared" si="9"/>
        <v>-336.42499999999995</v>
      </c>
      <c r="O79" s="343">
        <v>43533</v>
      </c>
      <c r="P79" s="340">
        <f t="shared" si="8"/>
        <v>1.8580822013887268</v>
      </c>
      <c r="Q79" s="291">
        <f t="shared" si="13"/>
        <v>-0.98316987351834095</v>
      </c>
      <c r="T79" s="31">
        <v>-271.57199999999995</v>
      </c>
      <c r="U79" s="61">
        <f t="shared" si="14"/>
        <v>22.050000000000011</v>
      </c>
      <c r="W79" s="31">
        <v>-293.62199999999996</v>
      </c>
      <c r="X79" s="61">
        <f t="shared" si="15"/>
        <v>0</v>
      </c>
    </row>
    <row r="80" spans="2:24" ht="13.15" customHeight="1">
      <c r="C80" s="345" t="s">
        <v>286</v>
      </c>
      <c r="D80" s="19"/>
      <c r="E80" s="10">
        <f t="shared" ref="E80:F80" si="16">SUM(E4:E79)</f>
        <v>281534.91200000007</v>
      </c>
      <c r="F80" s="19">
        <f t="shared" si="16"/>
        <v>112613.96480000003</v>
      </c>
      <c r="G80" s="19">
        <f>SUM(G4:G79)</f>
        <v>89064.441000000006</v>
      </c>
      <c r="H80" s="19">
        <f>SUM(H4:H79)</f>
        <v>148750.25599999996</v>
      </c>
      <c r="I80" s="19">
        <f>SUM(I4:I79)</f>
        <v>237814.69700000004</v>
      </c>
      <c r="J80" s="346">
        <f>SUM(J4:J79)</f>
        <v>3493.8209999999999</v>
      </c>
      <c r="K80" s="346">
        <f t="shared" ref="K80:L80" si="17">SUM(K4:K79)</f>
        <v>-15889.795999999998</v>
      </c>
      <c r="L80" s="346">
        <f t="shared" si="17"/>
        <v>56116.19</v>
      </c>
      <c r="M80" s="346">
        <f>K80+L80</f>
        <v>40226.394</v>
      </c>
      <c r="N80" s="19">
        <f t="shared" ref="N80" si="18">L80+M80</f>
        <v>96342.584000000003</v>
      </c>
      <c r="O80" s="345" t="s">
        <v>138</v>
      </c>
      <c r="P80" s="347">
        <f>I80/E80</f>
        <v>0.84470766098095851</v>
      </c>
    </row>
  </sheetData>
  <autoFilter ref="C3:Q80"/>
  <mergeCells count="2">
    <mergeCell ref="C1:S1"/>
    <mergeCell ref="C2:S2"/>
  </mergeCells>
  <conditionalFormatting sqref="M4:M80 Q77 Q79 Q74">
    <cfRule type="cellIs" dxfId="24" priority="23" operator="lessThan">
      <formula>0</formula>
    </cfRule>
  </conditionalFormatting>
  <conditionalFormatting sqref="J4:J78">
    <cfRule type="cellIs" dxfId="23" priority="22" operator="greaterThan">
      <formula>0</formula>
    </cfRule>
  </conditionalFormatting>
  <conditionalFormatting sqref="P4:P79">
    <cfRule type="cellIs" dxfId="22" priority="21" operator="greaterThan">
      <formula>1</formula>
    </cfRule>
  </conditionalFormatting>
  <conditionalFormatting sqref="G4:I79">
    <cfRule type="dataBar" priority="20">
      <dataBar>
        <cfvo type="min"/>
        <cfvo type="max"/>
        <color rgb="FF008AEF"/>
      </dataBar>
    </cfRule>
  </conditionalFormatting>
  <conditionalFormatting sqref="M4:M79">
    <cfRule type="cellIs" dxfId="21" priority="19" operator="lessThan">
      <formula>1.5</formula>
    </cfRule>
  </conditionalFormatting>
  <conditionalFormatting sqref="Q29">
    <cfRule type="cellIs" dxfId="20" priority="15" operator="lessThan">
      <formula>0</formula>
    </cfRule>
  </conditionalFormatting>
  <conditionalFormatting sqref="P3">
    <cfRule type="cellIs" dxfId="19" priority="8" operator="greaterThan">
      <formula>1</formula>
    </cfRule>
  </conditionalFormatting>
  <conditionalFormatting sqref="C34">
    <cfRule type="cellIs" dxfId="18" priority="6" operator="greaterThan">
      <formula>1</formula>
    </cfRule>
  </conditionalFormatting>
  <conditionalFormatting sqref="C56">
    <cfRule type="cellIs" dxfId="17" priority="4" operator="greaterThan">
      <formula>1</formula>
    </cfRule>
  </conditionalFormatting>
  <conditionalFormatting sqref="C57">
    <cfRule type="cellIs" dxfId="16" priority="3" operator="greaterThan">
      <formula>1</formula>
    </cfRule>
  </conditionalFormatting>
  <conditionalFormatting sqref="C77">
    <cfRule type="cellIs" dxfId="15" priority="2" operator="greaterThan">
      <formula>1</formula>
    </cfRule>
  </conditionalFormatting>
  <conditionalFormatting sqref="C27">
    <cfRule type="cellIs" dxfId="14" priority="1" operator="greaterThan">
      <formula>1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X1418"/>
  <sheetViews>
    <sheetView showGridLines="0" zoomScale="84" zoomScaleNormal="84" workbookViewId="0">
      <pane xSplit="14" ySplit="3" topLeftCell="O4" activePane="bottomRight" state="frozen"/>
      <selection pane="topRight" activeCell="O1" sqref="O1"/>
      <selection pane="bottomLeft" activeCell="A4" sqref="A4"/>
      <selection pane="bottomRight" activeCell="I532" sqref="I532"/>
    </sheetView>
  </sheetViews>
  <sheetFormatPr baseColWidth="10" defaultColWidth="8.5703125" defaultRowHeight="12" customHeight="1"/>
  <cols>
    <col min="1" max="1" width="3.85546875" style="30" customWidth="1"/>
    <col min="2" max="2" width="8.7109375" style="2" customWidth="1"/>
    <col min="3" max="3" width="13.28515625" style="2" customWidth="1"/>
    <col min="4" max="4" width="6.7109375" style="2" customWidth="1"/>
    <col min="5" max="5" width="8.42578125" style="2" customWidth="1"/>
    <col min="6" max="6" width="16.85546875" style="389" customWidth="1"/>
    <col min="7" max="7" width="10.85546875" style="391" customWidth="1"/>
    <col min="8" max="8" width="6.140625" style="392" customWidth="1"/>
    <col min="9" max="9" width="16.140625" style="389" customWidth="1"/>
    <col min="10" max="10" width="12.7109375" style="390" customWidth="1"/>
    <col min="11" max="11" width="11.7109375" style="392" customWidth="1"/>
    <col min="12" max="13" width="11.7109375" style="391" customWidth="1"/>
    <col min="14" max="14" width="9.7109375" style="391" customWidth="1"/>
    <col min="15" max="15" width="11.7109375" style="391" customWidth="1"/>
    <col min="16" max="16" width="6.28515625" style="2" customWidth="1"/>
    <col min="17" max="17" width="13.5703125" style="2" customWidth="1"/>
    <col min="18" max="18" width="20.7109375" style="2" customWidth="1"/>
    <col min="19" max="19" width="25" style="2" customWidth="1"/>
    <col min="20" max="20" width="8.5703125" style="2"/>
    <col min="21" max="21" width="7.28515625" style="2" customWidth="1"/>
    <col min="22" max="16384" width="8.5703125" style="2"/>
  </cols>
  <sheetData>
    <row r="1" spans="1:24" s="30" customFormat="1" ht="27" customHeight="1" thickBot="1">
      <c r="B1" s="957" t="s">
        <v>523</v>
      </c>
      <c r="C1" s="958"/>
      <c r="D1" s="958"/>
      <c r="E1" s="958"/>
      <c r="F1" s="958"/>
      <c r="G1" s="958"/>
      <c r="H1" s="958"/>
      <c r="I1" s="958"/>
      <c r="J1" s="958"/>
      <c r="K1" s="958"/>
      <c r="L1" s="958"/>
      <c r="M1" s="958"/>
      <c r="N1" s="958"/>
      <c r="O1" s="959"/>
      <c r="Q1" s="954" t="s">
        <v>534</v>
      </c>
      <c r="R1" s="955"/>
      <c r="S1" s="956"/>
    </row>
    <row r="2" spans="1:24" s="387" customFormat="1" ht="12.75" thickBot="1">
      <c r="B2" s="450"/>
      <c r="C2" s="348"/>
      <c r="D2" s="348"/>
      <c r="E2" s="348"/>
      <c r="F2" s="348"/>
      <c r="G2" s="348"/>
      <c r="H2" s="348"/>
      <c r="I2" s="348"/>
      <c r="J2" s="348"/>
      <c r="K2" s="449"/>
      <c r="L2" s="348"/>
      <c r="M2" s="348"/>
      <c r="N2" s="348"/>
      <c r="O2" s="451"/>
      <c r="Q2" s="533"/>
      <c r="R2" s="534" t="s">
        <v>298</v>
      </c>
      <c r="S2" s="535"/>
    </row>
    <row r="3" spans="1:24" s="460" customFormat="1" ht="33.75">
      <c r="A3" s="502"/>
      <c r="B3" s="718" t="s">
        <v>524</v>
      </c>
      <c r="C3" s="582" t="s">
        <v>72</v>
      </c>
      <c r="D3" s="583" t="s">
        <v>536</v>
      </c>
      <c r="E3" s="583" t="s">
        <v>537</v>
      </c>
      <c r="F3" s="452" t="s">
        <v>301</v>
      </c>
      <c r="G3" s="721" t="s">
        <v>302</v>
      </c>
      <c r="H3" s="452" t="s">
        <v>592</v>
      </c>
      <c r="I3" s="453" t="s">
        <v>588</v>
      </c>
      <c r="J3" s="454" t="s">
        <v>591</v>
      </c>
      <c r="K3" s="650" t="s">
        <v>575</v>
      </c>
      <c r="L3" s="599" t="s">
        <v>303</v>
      </c>
      <c r="M3" s="452" t="s">
        <v>540</v>
      </c>
      <c r="N3" s="455" t="s">
        <v>7</v>
      </c>
      <c r="O3" s="501" t="s">
        <v>543</v>
      </c>
      <c r="P3" s="456"/>
      <c r="Q3" s="457" t="s">
        <v>289</v>
      </c>
      <c r="R3" s="458" t="s">
        <v>544</v>
      </c>
      <c r="S3" s="459" t="s">
        <v>545</v>
      </c>
      <c r="V3" s="461">
        <v>0.49305555555555558</v>
      </c>
      <c r="X3" s="461">
        <v>0.36805555555555558</v>
      </c>
    </row>
    <row r="4" spans="1:24" s="460" customFormat="1" ht="12" customHeight="1">
      <c r="A4" s="503"/>
      <c r="B4" s="633" t="s">
        <v>304</v>
      </c>
      <c r="C4" s="627">
        <v>43507</v>
      </c>
      <c r="D4" s="517">
        <v>541</v>
      </c>
      <c r="E4" s="609" t="s">
        <v>582</v>
      </c>
      <c r="F4" s="518" t="s">
        <v>312</v>
      </c>
      <c r="G4" s="722">
        <v>966599</v>
      </c>
      <c r="H4" s="519">
        <v>56</v>
      </c>
      <c r="I4" s="518" t="s">
        <v>295</v>
      </c>
      <c r="J4" s="517">
        <v>0</v>
      </c>
      <c r="K4" s="593">
        <v>0</v>
      </c>
      <c r="L4" s="941">
        <f>SUM(J4:J21)</f>
        <v>199.24200000000002</v>
      </c>
      <c r="M4" s="944">
        <f>SUM(K4:K21)</f>
        <v>199.24200000000002</v>
      </c>
      <c r="N4" s="947">
        <f>L4-M4</f>
        <v>0</v>
      </c>
      <c r="O4" s="966">
        <f>+M4/L4</f>
        <v>1</v>
      </c>
      <c r="Q4" s="462" t="s">
        <v>295</v>
      </c>
      <c r="R4" s="463">
        <v>19597.627</v>
      </c>
      <c r="S4" s="464">
        <v>22505.269000000004</v>
      </c>
    </row>
    <row r="5" spans="1:24" s="460" customFormat="1" ht="12" customHeight="1">
      <c r="A5" s="503"/>
      <c r="B5" s="633" t="s">
        <v>304</v>
      </c>
      <c r="C5" s="627">
        <v>43507</v>
      </c>
      <c r="D5" s="517">
        <v>541</v>
      </c>
      <c r="E5" s="609" t="s">
        <v>582</v>
      </c>
      <c r="F5" s="518" t="s">
        <v>312</v>
      </c>
      <c r="G5" s="722">
        <v>966599</v>
      </c>
      <c r="H5" s="519">
        <v>56</v>
      </c>
      <c r="I5" s="518" t="s">
        <v>296</v>
      </c>
      <c r="J5" s="517">
        <v>22.138000000000002</v>
      </c>
      <c r="K5" s="593">
        <v>44.534999999999997</v>
      </c>
      <c r="L5" s="942"/>
      <c r="M5" s="945"/>
      <c r="N5" s="948"/>
      <c r="O5" s="967"/>
      <c r="Q5" s="462" t="s">
        <v>296</v>
      </c>
      <c r="R5" s="463">
        <v>58046.706000000006</v>
      </c>
      <c r="S5" s="464">
        <v>41029.171999999955</v>
      </c>
    </row>
    <row r="6" spans="1:24" s="460" customFormat="1" ht="12" customHeight="1">
      <c r="A6" s="503"/>
      <c r="B6" s="633" t="s">
        <v>304</v>
      </c>
      <c r="C6" s="627">
        <v>43507</v>
      </c>
      <c r="D6" s="517">
        <v>541</v>
      </c>
      <c r="E6" s="609" t="s">
        <v>582</v>
      </c>
      <c r="F6" s="518" t="s">
        <v>313</v>
      </c>
      <c r="G6" s="722">
        <v>961338</v>
      </c>
      <c r="H6" s="519">
        <v>56</v>
      </c>
      <c r="I6" s="518" t="s">
        <v>295</v>
      </c>
      <c r="J6" s="517">
        <v>0</v>
      </c>
      <c r="K6" s="593">
        <v>0</v>
      </c>
      <c r="L6" s="942"/>
      <c r="M6" s="945"/>
      <c r="N6" s="948"/>
      <c r="O6" s="967"/>
      <c r="Q6" s="465" t="s">
        <v>300</v>
      </c>
      <c r="R6" s="466">
        <v>77644.333000000013</v>
      </c>
      <c r="S6" s="467">
        <v>63534.440999999963</v>
      </c>
    </row>
    <row r="7" spans="1:24" s="460" customFormat="1" ht="12" customHeight="1">
      <c r="A7" s="503"/>
      <c r="B7" s="633" t="s">
        <v>304</v>
      </c>
      <c r="C7" s="627">
        <v>43507</v>
      </c>
      <c r="D7" s="517">
        <v>541</v>
      </c>
      <c r="E7" s="609" t="s">
        <v>582</v>
      </c>
      <c r="F7" s="518" t="s">
        <v>313</v>
      </c>
      <c r="G7" s="722">
        <v>961338</v>
      </c>
      <c r="H7" s="519">
        <v>56</v>
      </c>
      <c r="I7" s="518" t="s">
        <v>296</v>
      </c>
      <c r="J7" s="517">
        <v>22.138000000000002</v>
      </c>
      <c r="K7" s="593">
        <v>45.186</v>
      </c>
      <c r="L7" s="942"/>
      <c r="M7" s="945"/>
      <c r="N7" s="948"/>
      <c r="O7" s="967"/>
      <c r="Q7"/>
      <c r="R7"/>
      <c r="S7"/>
    </row>
    <row r="8" spans="1:24" s="460" customFormat="1" ht="12" customHeight="1">
      <c r="A8" s="503"/>
      <c r="B8" s="633" t="s">
        <v>304</v>
      </c>
      <c r="C8" s="627">
        <v>43507</v>
      </c>
      <c r="D8" s="517">
        <v>541</v>
      </c>
      <c r="E8" s="609" t="s">
        <v>582</v>
      </c>
      <c r="F8" s="518" t="s">
        <v>314</v>
      </c>
      <c r="G8" s="722">
        <v>962289</v>
      </c>
      <c r="H8" s="519">
        <v>56</v>
      </c>
      <c r="I8" s="518" t="s">
        <v>295</v>
      </c>
      <c r="J8" s="517">
        <v>0</v>
      </c>
      <c r="K8" s="593">
        <v>0</v>
      </c>
      <c r="L8" s="942"/>
      <c r="M8" s="945"/>
      <c r="N8" s="948"/>
      <c r="O8" s="967"/>
    </row>
    <row r="9" spans="1:24" s="460" customFormat="1" ht="12" customHeight="1">
      <c r="A9" s="503"/>
      <c r="B9" s="633" t="s">
        <v>304</v>
      </c>
      <c r="C9" s="627">
        <v>43507</v>
      </c>
      <c r="D9" s="517">
        <v>541</v>
      </c>
      <c r="E9" s="609" t="s">
        <v>582</v>
      </c>
      <c r="F9" s="518" t="s">
        <v>314</v>
      </c>
      <c r="G9" s="722">
        <v>962289</v>
      </c>
      <c r="H9" s="519">
        <v>56</v>
      </c>
      <c r="I9" s="518" t="s">
        <v>296</v>
      </c>
      <c r="J9" s="517">
        <v>22.138000000000002</v>
      </c>
      <c r="K9" s="593">
        <v>41.970999999999997</v>
      </c>
      <c r="L9" s="942"/>
      <c r="M9" s="945"/>
      <c r="N9" s="948"/>
      <c r="O9" s="967"/>
    </row>
    <row r="10" spans="1:24" s="460" customFormat="1" ht="12" customHeight="1">
      <c r="A10" s="503"/>
      <c r="B10" s="633" t="s">
        <v>304</v>
      </c>
      <c r="C10" s="627">
        <v>43507</v>
      </c>
      <c r="D10" s="517">
        <v>541</v>
      </c>
      <c r="E10" s="609" t="s">
        <v>582</v>
      </c>
      <c r="F10" s="518" t="s">
        <v>315</v>
      </c>
      <c r="G10" s="722">
        <v>964913</v>
      </c>
      <c r="H10" s="519">
        <v>56</v>
      </c>
      <c r="I10" s="518" t="s">
        <v>295</v>
      </c>
      <c r="J10" s="517">
        <v>0</v>
      </c>
      <c r="K10" s="593">
        <v>0</v>
      </c>
      <c r="L10" s="942"/>
      <c r="M10" s="945"/>
      <c r="N10" s="948"/>
      <c r="O10" s="967"/>
    </row>
    <row r="11" spans="1:24" s="460" customFormat="1" ht="12" customHeight="1">
      <c r="A11" s="503"/>
      <c r="B11" s="633" t="s">
        <v>304</v>
      </c>
      <c r="C11" s="627">
        <v>43507</v>
      </c>
      <c r="D11" s="517">
        <v>541</v>
      </c>
      <c r="E11" s="609" t="s">
        <v>582</v>
      </c>
      <c r="F11" s="518" t="s">
        <v>315</v>
      </c>
      <c r="G11" s="722">
        <v>964913</v>
      </c>
      <c r="H11" s="519">
        <v>56</v>
      </c>
      <c r="I11" s="518" t="s">
        <v>296</v>
      </c>
      <c r="J11" s="517">
        <v>22.138000000000002</v>
      </c>
      <c r="K11" s="593">
        <v>0</v>
      </c>
      <c r="L11" s="942"/>
      <c r="M11" s="945"/>
      <c r="N11" s="948"/>
      <c r="O11" s="967"/>
    </row>
    <row r="12" spans="1:24" s="460" customFormat="1" ht="12" customHeight="1">
      <c r="A12" s="503"/>
      <c r="B12" s="633" t="s">
        <v>304</v>
      </c>
      <c r="C12" s="627">
        <v>43507</v>
      </c>
      <c r="D12" s="517">
        <v>541</v>
      </c>
      <c r="E12" s="609" t="s">
        <v>582</v>
      </c>
      <c r="F12" s="518" t="s">
        <v>316</v>
      </c>
      <c r="G12" s="722">
        <v>966994</v>
      </c>
      <c r="H12" s="519">
        <v>56</v>
      </c>
      <c r="I12" s="518" t="s">
        <v>295</v>
      </c>
      <c r="J12" s="517">
        <v>0</v>
      </c>
      <c r="K12" s="593">
        <v>0</v>
      </c>
      <c r="L12" s="942"/>
      <c r="M12" s="945"/>
      <c r="N12" s="948"/>
      <c r="O12" s="967"/>
    </row>
    <row r="13" spans="1:24" s="460" customFormat="1" ht="12" customHeight="1">
      <c r="A13" s="503"/>
      <c r="B13" s="633" t="s">
        <v>304</v>
      </c>
      <c r="C13" s="627">
        <v>43507</v>
      </c>
      <c r="D13" s="517">
        <v>541</v>
      </c>
      <c r="E13" s="609" t="s">
        <v>582</v>
      </c>
      <c r="F13" s="518" t="s">
        <v>316</v>
      </c>
      <c r="G13" s="722">
        <v>966994</v>
      </c>
      <c r="H13" s="519">
        <v>56</v>
      </c>
      <c r="I13" s="518" t="s">
        <v>296</v>
      </c>
      <c r="J13" s="517">
        <v>22.138000000000002</v>
      </c>
      <c r="K13" s="593">
        <v>0</v>
      </c>
      <c r="L13" s="942"/>
      <c r="M13" s="945"/>
      <c r="N13" s="948"/>
      <c r="O13" s="967"/>
    </row>
    <row r="14" spans="1:24" s="460" customFormat="1" ht="12" customHeight="1">
      <c r="A14" s="503"/>
      <c r="B14" s="633" t="s">
        <v>304</v>
      </c>
      <c r="C14" s="627">
        <v>43507</v>
      </c>
      <c r="D14" s="517">
        <v>541</v>
      </c>
      <c r="E14" s="609" t="s">
        <v>582</v>
      </c>
      <c r="F14" s="518" t="s">
        <v>317</v>
      </c>
      <c r="G14" s="722">
        <v>964576</v>
      </c>
      <c r="H14" s="519">
        <v>56</v>
      </c>
      <c r="I14" s="518" t="s">
        <v>295</v>
      </c>
      <c r="J14" s="517">
        <v>0</v>
      </c>
      <c r="K14" s="593">
        <v>0</v>
      </c>
      <c r="L14" s="942"/>
      <c r="M14" s="945"/>
      <c r="N14" s="948"/>
      <c r="O14" s="967"/>
    </row>
    <row r="15" spans="1:24" s="460" customFormat="1" ht="12" customHeight="1">
      <c r="A15" s="503"/>
      <c r="B15" s="633" t="s">
        <v>304</v>
      </c>
      <c r="C15" s="627">
        <v>43507</v>
      </c>
      <c r="D15" s="517">
        <v>541</v>
      </c>
      <c r="E15" s="609" t="s">
        <v>582</v>
      </c>
      <c r="F15" s="518" t="s">
        <v>317</v>
      </c>
      <c r="G15" s="722">
        <v>964576</v>
      </c>
      <c r="H15" s="519">
        <v>56</v>
      </c>
      <c r="I15" s="518" t="s">
        <v>296</v>
      </c>
      <c r="J15" s="517">
        <v>22.138000000000002</v>
      </c>
      <c r="K15" s="593">
        <v>28.055</v>
      </c>
      <c r="L15" s="942"/>
      <c r="M15" s="945"/>
      <c r="N15" s="948"/>
      <c r="O15" s="967"/>
    </row>
    <row r="16" spans="1:24" s="460" customFormat="1" ht="12" customHeight="1">
      <c r="A16" s="503"/>
      <c r="B16" s="633" t="s">
        <v>304</v>
      </c>
      <c r="C16" s="627">
        <v>43507</v>
      </c>
      <c r="D16" s="517">
        <v>541</v>
      </c>
      <c r="E16" s="609" t="s">
        <v>582</v>
      </c>
      <c r="F16" s="518" t="s">
        <v>318</v>
      </c>
      <c r="G16" s="722">
        <v>966995</v>
      </c>
      <c r="H16" s="519">
        <v>56</v>
      </c>
      <c r="I16" s="518" t="s">
        <v>295</v>
      </c>
      <c r="J16" s="517">
        <v>0</v>
      </c>
      <c r="K16" s="593">
        <v>0</v>
      </c>
      <c r="L16" s="942"/>
      <c r="M16" s="945"/>
      <c r="N16" s="948"/>
      <c r="O16" s="967"/>
    </row>
    <row r="17" spans="1:17" s="460" customFormat="1" ht="12" customHeight="1">
      <c r="A17" s="503"/>
      <c r="B17" s="633" t="s">
        <v>304</v>
      </c>
      <c r="C17" s="627">
        <v>43507</v>
      </c>
      <c r="D17" s="517">
        <v>541</v>
      </c>
      <c r="E17" s="609" t="s">
        <v>582</v>
      </c>
      <c r="F17" s="518" t="s">
        <v>318</v>
      </c>
      <c r="G17" s="722">
        <v>966995</v>
      </c>
      <c r="H17" s="519">
        <v>56</v>
      </c>
      <c r="I17" s="518" t="s">
        <v>296</v>
      </c>
      <c r="J17" s="517">
        <v>22.138000000000002</v>
      </c>
      <c r="K17" s="593">
        <v>0</v>
      </c>
      <c r="L17" s="942"/>
      <c r="M17" s="945"/>
      <c r="N17" s="948"/>
      <c r="O17" s="967"/>
    </row>
    <row r="18" spans="1:17" s="460" customFormat="1" ht="12" customHeight="1">
      <c r="A18" s="503"/>
      <c r="B18" s="633" t="s">
        <v>304</v>
      </c>
      <c r="C18" s="627">
        <v>43507</v>
      </c>
      <c r="D18" s="517">
        <v>541</v>
      </c>
      <c r="E18" s="609" t="s">
        <v>582</v>
      </c>
      <c r="F18" s="518" t="s">
        <v>319</v>
      </c>
      <c r="G18" s="722">
        <v>953902</v>
      </c>
      <c r="H18" s="519">
        <v>56</v>
      </c>
      <c r="I18" s="518" t="s">
        <v>295</v>
      </c>
      <c r="J18" s="517">
        <v>0</v>
      </c>
      <c r="K18" s="593">
        <v>0</v>
      </c>
      <c r="L18" s="942"/>
      <c r="M18" s="945"/>
      <c r="N18" s="948"/>
      <c r="O18" s="967"/>
    </row>
    <row r="19" spans="1:17" s="460" customFormat="1" ht="12" customHeight="1">
      <c r="A19" s="503"/>
      <c r="B19" s="633" t="s">
        <v>304</v>
      </c>
      <c r="C19" s="627">
        <v>43507</v>
      </c>
      <c r="D19" s="517">
        <v>541</v>
      </c>
      <c r="E19" s="609" t="s">
        <v>582</v>
      </c>
      <c r="F19" s="518" t="s">
        <v>319</v>
      </c>
      <c r="G19" s="722">
        <v>953902</v>
      </c>
      <c r="H19" s="519">
        <v>56</v>
      </c>
      <c r="I19" s="518" t="s">
        <v>296</v>
      </c>
      <c r="J19" s="517">
        <v>22.138000000000002</v>
      </c>
      <c r="K19" s="593">
        <v>0</v>
      </c>
      <c r="L19" s="942"/>
      <c r="M19" s="945"/>
      <c r="N19" s="948"/>
      <c r="O19" s="967"/>
    </row>
    <row r="20" spans="1:17" s="460" customFormat="1" ht="12" customHeight="1">
      <c r="A20" s="503"/>
      <c r="B20" s="633" t="s">
        <v>304</v>
      </c>
      <c r="C20" s="627">
        <v>43507</v>
      </c>
      <c r="D20" s="517">
        <v>541</v>
      </c>
      <c r="E20" s="609" t="s">
        <v>582</v>
      </c>
      <c r="F20" s="518" t="s">
        <v>320</v>
      </c>
      <c r="G20" s="722">
        <v>966633</v>
      </c>
      <c r="H20" s="519">
        <v>56</v>
      </c>
      <c r="I20" s="518" t="s">
        <v>295</v>
      </c>
      <c r="J20" s="517">
        <v>0</v>
      </c>
      <c r="K20" s="593">
        <v>0</v>
      </c>
      <c r="L20" s="942"/>
      <c r="M20" s="945"/>
      <c r="N20" s="948"/>
      <c r="O20" s="967"/>
      <c r="Q20" s="468"/>
    </row>
    <row r="21" spans="1:17" s="460" customFormat="1" ht="12" customHeight="1">
      <c r="A21" s="503"/>
      <c r="B21" s="633" t="s">
        <v>304</v>
      </c>
      <c r="C21" s="627">
        <v>43507</v>
      </c>
      <c r="D21" s="517">
        <v>541</v>
      </c>
      <c r="E21" s="609" t="s">
        <v>582</v>
      </c>
      <c r="F21" s="518" t="s">
        <v>320</v>
      </c>
      <c r="G21" s="722">
        <v>966633</v>
      </c>
      <c r="H21" s="519">
        <v>56</v>
      </c>
      <c r="I21" s="518" t="s">
        <v>296</v>
      </c>
      <c r="J21" s="517">
        <v>22.138000000000002</v>
      </c>
      <c r="K21" s="593">
        <v>39.494999999999997</v>
      </c>
      <c r="L21" s="943"/>
      <c r="M21" s="946"/>
      <c r="N21" s="949"/>
      <c r="O21" s="968"/>
      <c r="Q21" s="468"/>
    </row>
    <row r="22" spans="1:17" s="460" customFormat="1" ht="12" customHeight="1">
      <c r="A22" s="503"/>
      <c r="B22" s="633" t="s">
        <v>304</v>
      </c>
      <c r="C22" s="628">
        <v>43507</v>
      </c>
      <c r="D22" s="520">
        <v>543</v>
      </c>
      <c r="E22" s="609" t="s">
        <v>582</v>
      </c>
      <c r="F22" s="521" t="s">
        <v>321</v>
      </c>
      <c r="G22" s="722">
        <v>924618</v>
      </c>
      <c r="H22" s="522">
        <v>57</v>
      </c>
      <c r="I22" s="521" t="s">
        <v>295</v>
      </c>
      <c r="J22" s="520">
        <v>14.904999999999999</v>
      </c>
      <c r="K22" s="594">
        <v>0</v>
      </c>
      <c r="L22" s="960">
        <f>SUM(J22:J35)</f>
        <v>304.76</v>
      </c>
      <c r="M22" s="963">
        <f>SUM(K22:K35)</f>
        <v>315.161</v>
      </c>
      <c r="N22" s="938">
        <f>L22-M22</f>
        <v>-10.40100000000001</v>
      </c>
      <c r="O22" s="969">
        <f>+M22/L22</f>
        <v>1.0341284945530911</v>
      </c>
      <c r="Q22" s="468"/>
    </row>
    <row r="23" spans="1:17" s="460" customFormat="1" ht="12" customHeight="1">
      <c r="A23" s="503"/>
      <c r="B23" s="633" t="s">
        <v>304</v>
      </c>
      <c r="C23" s="628">
        <v>43507</v>
      </c>
      <c r="D23" s="520">
        <v>543</v>
      </c>
      <c r="E23" s="609" t="s">
        <v>582</v>
      </c>
      <c r="F23" s="521" t="s">
        <v>321</v>
      </c>
      <c r="G23" s="722">
        <v>924618</v>
      </c>
      <c r="H23" s="522">
        <v>57</v>
      </c>
      <c r="I23" s="521" t="s">
        <v>296</v>
      </c>
      <c r="J23" s="520">
        <v>28.632000000000001</v>
      </c>
      <c r="K23" s="594">
        <v>0</v>
      </c>
      <c r="L23" s="961"/>
      <c r="M23" s="964"/>
      <c r="N23" s="939"/>
      <c r="O23" s="970"/>
      <c r="Q23" s="468"/>
    </row>
    <row r="24" spans="1:17" s="460" customFormat="1" ht="12" customHeight="1">
      <c r="A24" s="503"/>
      <c r="B24" s="633" t="s">
        <v>304</v>
      </c>
      <c r="C24" s="628">
        <v>43507</v>
      </c>
      <c r="D24" s="520">
        <v>543</v>
      </c>
      <c r="E24" s="609" t="s">
        <v>582</v>
      </c>
      <c r="F24" s="521" t="s">
        <v>322</v>
      </c>
      <c r="G24" s="722">
        <v>957798</v>
      </c>
      <c r="H24" s="522">
        <v>57</v>
      </c>
      <c r="I24" s="521" t="s">
        <v>295</v>
      </c>
      <c r="J24" s="520">
        <v>14.904999999999999</v>
      </c>
      <c r="K24" s="594">
        <v>0</v>
      </c>
      <c r="L24" s="961"/>
      <c r="M24" s="964"/>
      <c r="N24" s="939"/>
      <c r="O24" s="970"/>
      <c r="Q24" s="468"/>
    </row>
    <row r="25" spans="1:17" s="460" customFormat="1" ht="12" customHeight="1">
      <c r="A25" s="503"/>
      <c r="B25" s="633" t="s">
        <v>304</v>
      </c>
      <c r="C25" s="628">
        <v>43507</v>
      </c>
      <c r="D25" s="520">
        <v>543</v>
      </c>
      <c r="E25" s="609" t="s">
        <v>582</v>
      </c>
      <c r="F25" s="521" t="s">
        <v>322</v>
      </c>
      <c r="G25" s="722">
        <v>957798</v>
      </c>
      <c r="H25" s="522">
        <v>57</v>
      </c>
      <c r="I25" s="521" t="s">
        <v>296</v>
      </c>
      <c r="J25" s="520">
        <v>28.632000000000001</v>
      </c>
      <c r="K25" s="594">
        <v>0</v>
      </c>
      <c r="L25" s="961"/>
      <c r="M25" s="964"/>
      <c r="N25" s="939"/>
      <c r="O25" s="970"/>
      <c r="Q25" s="468"/>
    </row>
    <row r="26" spans="1:17" s="460" customFormat="1" ht="12" customHeight="1">
      <c r="A26" s="503"/>
      <c r="B26" s="633" t="s">
        <v>304</v>
      </c>
      <c r="C26" s="628">
        <v>43507</v>
      </c>
      <c r="D26" s="520">
        <v>543</v>
      </c>
      <c r="E26" s="609" t="s">
        <v>582</v>
      </c>
      <c r="F26" s="521" t="s">
        <v>323</v>
      </c>
      <c r="G26" s="722">
        <v>957816</v>
      </c>
      <c r="H26" s="522">
        <v>57</v>
      </c>
      <c r="I26" s="521" t="s">
        <v>295</v>
      </c>
      <c r="J26" s="520">
        <v>14.904999999999999</v>
      </c>
      <c r="K26" s="594">
        <v>0</v>
      </c>
      <c r="L26" s="961"/>
      <c r="M26" s="964"/>
      <c r="N26" s="939"/>
      <c r="O26" s="970"/>
      <c r="Q26" s="468"/>
    </row>
    <row r="27" spans="1:17" s="460" customFormat="1" ht="12" customHeight="1">
      <c r="A27" s="503"/>
      <c r="B27" s="633" t="s">
        <v>304</v>
      </c>
      <c r="C27" s="628">
        <v>43507</v>
      </c>
      <c r="D27" s="520">
        <v>543</v>
      </c>
      <c r="E27" s="609" t="s">
        <v>582</v>
      </c>
      <c r="F27" s="521" t="s">
        <v>323</v>
      </c>
      <c r="G27" s="722">
        <v>957816</v>
      </c>
      <c r="H27" s="522">
        <v>57</v>
      </c>
      <c r="I27" s="521" t="s">
        <v>296</v>
      </c>
      <c r="J27" s="520">
        <v>28.632000000000001</v>
      </c>
      <c r="K27" s="594">
        <v>63.17</v>
      </c>
      <c r="L27" s="961"/>
      <c r="M27" s="964"/>
      <c r="N27" s="939"/>
      <c r="O27" s="970"/>
      <c r="Q27" s="468"/>
    </row>
    <row r="28" spans="1:17" s="460" customFormat="1" ht="12" customHeight="1">
      <c r="A28" s="503"/>
      <c r="B28" s="633" t="s">
        <v>304</v>
      </c>
      <c r="C28" s="628">
        <v>43507</v>
      </c>
      <c r="D28" s="520">
        <v>543</v>
      </c>
      <c r="E28" s="609" t="s">
        <v>582</v>
      </c>
      <c r="F28" s="521" t="s">
        <v>324</v>
      </c>
      <c r="G28" s="722">
        <v>963685</v>
      </c>
      <c r="H28" s="522">
        <v>57</v>
      </c>
      <c r="I28" s="521" t="s">
        <v>295</v>
      </c>
      <c r="J28" s="520">
        <v>14.904999999999999</v>
      </c>
      <c r="K28" s="594">
        <v>13.218999999999999</v>
      </c>
      <c r="L28" s="961"/>
      <c r="M28" s="964"/>
      <c r="N28" s="939"/>
      <c r="O28" s="970"/>
      <c r="Q28" s="468"/>
    </row>
    <row r="29" spans="1:17" s="460" customFormat="1" ht="12" customHeight="1">
      <c r="A29" s="503"/>
      <c r="B29" s="633" t="s">
        <v>304</v>
      </c>
      <c r="C29" s="628">
        <v>43507</v>
      </c>
      <c r="D29" s="520">
        <v>543</v>
      </c>
      <c r="E29" s="609" t="s">
        <v>582</v>
      </c>
      <c r="F29" s="521" t="s">
        <v>324</v>
      </c>
      <c r="G29" s="722">
        <v>963685</v>
      </c>
      <c r="H29" s="522">
        <v>57</v>
      </c>
      <c r="I29" s="521" t="s">
        <v>296</v>
      </c>
      <c r="J29" s="520">
        <v>28.632000000000001</v>
      </c>
      <c r="K29" s="594">
        <v>138.334</v>
      </c>
      <c r="L29" s="961"/>
      <c r="M29" s="964"/>
      <c r="N29" s="939"/>
      <c r="O29" s="970"/>
      <c r="Q29" s="468"/>
    </row>
    <row r="30" spans="1:17" s="460" customFormat="1" ht="12" customHeight="1">
      <c r="A30" s="503"/>
      <c r="B30" s="633" t="s">
        <v>304</v>
      </c>
      <c r="C30" s="628">
        <v>43507</v>
      </c>
      <c r="D30" s="520">
        <v>543</v>
      </c>
      <c r="E30" s="609" t="s">
        <v>582</v>
      </c>
      <c r="F30" s="521" t="s">
        <v>325</v>
      </c>
      <c r="G30" s="722">
        <v>965073</v>
      </c>
      <c r="H30" s="522">
        <v>57</v>
      </c>
      <c r="I30" s="521" t="s">
        <v>295</v>
      </c>
      <c r="J30" s="520">
        <v>14.904999999999999</v>
      </c>
      <c r="K30" s="594">
        <v>3.56</v>
      </c>
      <c r="L30" s="961"/>
      <c r="M30" s="964"/>
      <c r="N30" s="939"/>
      <c r="O30" s="970"/>
      <c r="Q30" s="468"/>
    </row>
    <row r="31" spans="1:17" s="460" customFormat="1" ht="12" customHeight="1">
      <c r="A31" s="503"/>
      <c r="B31" s="633" t="s">
        <v>304</v>
      </c>
      <c r="C31" s="628">
        <v>43507</v>
      </c>
      <c r="D31" s="520">
        <v>543</v>
      </c>
      <c r="E31" s="609" t="s">
        <v>582</v>
      </c>
      <c r="F31" s="521" t="s">
        <v>325</v>
      </c>
      <c r="G31" s="722">
        <v>965073</v>
      </c>
      <c r="H31" s="522">
        <v>57</v>
      </c>
      <c r="I31" s="521" t="s">
        <v>296</v>
      </c>
      <c r="J31" s="520">
        <v>28.632000000000001</v>
      </c>
      <c r="K31" s="594">
        <v>67.64</v>
      </c>
      <c r="L31" s="961"/>
      <c r="M31" s="964"/>
      <c r="N31" s="939"/>
      <c r="O31" s="970"/>
      <c r="Q31" s="468"/>
    </row>
    <row r="32" spans="1:17" s="460" customFormat="1" ht="12" customHeight="1">
      <c r="A32" s="503"/>
      <c r="B32" s="633" t="s">
        <v>304</v>
      </c>
      <c r="C32" s="628">
        <v>43507</v>
      </c>
      <c r="D32" s="520">
        <v>543</v>
      </c>
      <c r="E32" s="609" t="s">
        <v>582</v>
      </c>
      <c r="F32" s="521" t="s">
        <v>326</v>
      </c>
      <c r="G32" s="722">
        <v>965344</v>
      </c>
      <c r="H32" s="522">
        <v>57</v>
      </c>
      <c r="I32" s="521" t="s">
        <v>295</v>
      </c>
      <c r="J32" s="520">
        <v>14.904999999999999</v>
      </c>
      <c r="K32" s="594">
        <v>9.4949999999999992</v>
      </c>
      <c r="L32" s="961"/>
      <c r="M32" s="964"/>
      <c r="N32" s="939"/>
      <c r="O32" s="970"/>
      <c r="Q32" s="468"/>
    </row>
    <row r="33" spans="1:17" s="460" customFormat="1" ht="12" customHeight="1">
      <c r="A33" s="503"/>
      <c r="B33" s="633" t="s">
        <v>304</v>
      </c>
      <c r="C33" s="628">
        <v>43507</v>
      </c>
      <c r="D33" s="520">
        <v>543</v>
      </c>
      <c r="E33" s="609" t="s">
        <v>582</v>
      </c>
      <c r="F33" s="521" t="s">
        <v>326</v>
      </c>
      <c r="G33" s="722">
        <v>965344</v>
      </c>
      <c r="H33" s="522">
        <v>57</v>
      </c>
      <c r="I33" s="521" t="s">
        <v>296</v>
      </c>
      <c r="J33" s="520">
        <v>28.632000000000001</v>
      </c>
      <c r="K33" s="594">
        <v>19.742999999999999</v>
      </c>
      <c r="L33" s="961"/>
      <c r="M33" s="964"/>
      <c r="N33" s="939"/>
      <c r="O33" s="970"/>
      <c r="Q33" s="468"/>
    </row>
    <row r="34" spans="1:17" s="460" customFormat="1" ht="12" customHeight="1">
      <c r="A34" s="503"/>
      <c r="B34" s="633" t="s">
        <v>304</v>
      </c>
      <c r="C34" s="628">
        <v>43507</v>
      </c>
      <c r="D34" s="520">
        <v>543</v>
      </c>
      <c r="E34" s="609" t="s">
        <v>582</v>
      </c>
      <c r="F34" s="521" t="s">
        <v>327</v>
      </c>
      <c r="G34" s="722">
        <v>967145</v>
      </c>
      <c r="H34" s="522">
        <v>57</v>
      </c>
      <c r="I34" s="521" t="s">
        <v>295</v>
      </c>
      <c r="J34" s="520">
        <v>14.906000000000001</v>
      </c>
      <c r="K34" s="594">
        <v>0</v>
      </c>
      <c r="L34" s="961"/>
      <c r="M34" s="964"/>
      <c r="N34" s="939"/>
      <c r="O34" s="970"/>
      <c r="Q34" s="468"/>
    </row>
    <row r="35" spans="1:17" s="460" customFormat="1" ht="12" customHeight="1">
      <c r="A35" s="503"/>
      <c r="B35" s="633" t="s">
        <v>304</v>
      </c>
      <c r="C35" s="628">
        <v>43507</v>
      </c>
      <c r="D35" s="520">
        <v>543</v>
      </c>
      <c r="E35" s="609" t="s">
        <v>582</v>
      </c>
      <c r="F35" s="521" t="s">
        <v>327</v>
      </c>
      <c r="G35" s="722">
        <v>967145</v>
      </c>
      <c r="H35" s="522">
        <v>57</v>
      </c>
      <c r="I35" s="521" t="s">
        <v>296</v>
      </c>
      <c r="J35" s="520">
        <v>28.632000000000001</v>
      </c>
      <c r="K35" s="594">
        <v>0</v>
      </c>
      <c r="L35" s="962"/>
      <c r="M35" s="965"/>
      <c r="N35" s="940"/>
      <c r="O35" s="971"/>
      <c r="Q35" s="468"/>
    </row>
    <row r="36" spans="1:17" s="460" customFormat="1" ht="12" customHeight="1">
      <c r="A36" s="503"/>
      <c r="B36" s="633" t="s">
        <v>304</v>
      </c>
      <c r="C36" s="587">
        <v>43511</v>
      </c>
      <c r="D36" s="588">
        <v>3</v>
      </c>
      <c r="E36" s="608" t="s">
        <v>585</v>
      </c>
      <c r="F36" s="518" t="s">
        <v>305</v>
      </c>
      <c r="G36" s="722">
        <v>957800</v>
      </c>
      <c r="H36" s="519">
        <v>12</v>
      </c>
      <c r="I36" s="518" t="s">
        <v>295</v>
      </c>
      <c r="J36" s="517">
        <v>6.4320000000000004</v>
      </c>
      <c r="K36" s="593">
        <v>26.741</v>
      </c>
      <c r="L36" s="941">
        <f>SUM(J36:J45)</f>
        <v>181.29</v>
      </c>
      <c r="M36" s="944">
        <f t="shared" ref="M36" si="0">SUM(K36:K45)</f>
        <v>604.16200000000003</v>
      </c>
      <c r="N36" s="947">
        <f>L36-M36</f>
        <v>-422.87200000000007</v>
      </c>
      <c r="O36" s="972">
        <f>+M36/L36</f>
        <v>3.3325721220144522</v>
      </c>
      <c r="Q36" s="468"/>
    </row>
    <row r="37" spans="1:17" s="460" customFormat="1" ht="12" customHeight="1">
      <c r="A37" s="503"/>
      <c r="B37" s="633" t="s">
        <v>304</v>
      </c>
      <c r="C37" s="627">
        <v>43511</v>
      </c>
      <c r="D37" s="517">
        <v>3</v>
      </c>
      <c r="E37" s="608" t="s">
        <v>585</v>
      </c>
      <c r="F37" s="518" t="s">
        <v>305</v>
      </c>
      <c r="G37" s="722">
        <v>957800</v>
      </c>
      <c r="H37" s="519">
        <v>12</v>
      </c>
      <c r="I37" s="518" t="s">
        <v>296</v>
      </c>
      <c r="J37" s="517">
        <v>29.826000000000001</v>
      </c>
      <c r="K37" s="593">
        <v>78.600999999999999</v>
      </c>
      <c r="L37" s="942"/>
      <c r="M37" s="945"/>
      <c r="N37" s="948"/>
      <c r="O37" s="973"/>
      <c r="Q37" s="468"/>
    </row>
    <row r="38" spans="1:17" s="460" customFormat="1" ht="12" customHeight="1">
      <c r="A38" s="503"/>
      <c r="B38" s="633" t="s">
        <v>304</v>
      </c>
      <c r="C38" s="627">
        <v>43511</v>
      </c>
      <c r="D38" s="517">
        <v>3</v>
      </c>
      <c r="E38" s="608" t="s">
        <v>585</v>
      </c>
      <c r="F38" s="518" t="s">
        <v>306</v>
      </c>
      <c r="G38" s="722">
        <v>963943</v>
      </c>
      <c r="H38" s="519">
        <v>12</v>
      </c>
      <c r="I38" s="518" t="s">
        <v>295</v>
      </c>
      <c r="J38" s="517">
        <v>6.4320000000000004</v>
      </c>
      <c r="K38" s="593">
        <v>36.450000000000003</v>
      </c>
      <c r="L38" s="942"/>
      <c r="M38" s="945"/>
      <c r="N38" s="948"/>
      <c r="O38" s="973"/>
      <c r="Q38" s="468"/>
    </row>
    <row r="39" spans="1:17" s="460" customFormat="1" ht="12" customHeight="1">
      <c r="A39" s="503"/>
      <c r="B39" s="633" t="s">
        <v>304</v>
      </c>
      <c r="C39" s="627">
        <v>43511</v>
      </c>
      <c r="D39" s="517">
        <v>3</v>
      </c>
      <c r="E39" s="608" t="s">
        <v>585</v>
      </c>
      <c r="F39" s="518" t="s">
        <v>306</v>
      </c>
      <c r="G39" s="722">
        <v>963943</v>
      </c>
      <c r="H39" s="519">
        <v>12</v>
      </c>
      <c r="I39" s="518" t="s">
        <v>296</v>
      </c>
      <c r="J39" s="517">
        <v>29.826000000000001</v>
      </c>
      <c r="K39" s="593">
        <v>35.340000000000003</v>
      </c>
      <c r="L39" s="942"/>
      <c r="M39" s="945"/>
      <c r="N39" s="948"/>
      <c r="O39" s="973"/>
      <c r="Q39" s="468"/>
    </row>
    <row r="40" spans="1:17" s="460" customFormat="1" ht="12" customHeight="1">
      <c r="A40" s="503"/>
      <c r="B40" s="633" t="s">
        <v>304</v>
      </c>
      <c r="C40" s="627">
        <v>43511</v>
      </c>
      <c r="D40" s="517">
        <v>3</v>
      </c>
      <c r="E40" s="608" t="s">
        <v>585</v>
      </c>
      <c r="F40" s="518" t="s">
        <v>307</v>
      </c>
      <c r="G40" s="722">
        <v>967281</v>
      </c>
      <c r="H40" s="519">
        <v>74</v>
      </c>
      <c r="I40" s="518" t="s">
        <v>295</v>
      </c>
      <c r="J40" s="517">
        <v>6.4320000000000004</v>
      </c>
      <c r="K40" s="593">
        <v>4.9649999999999999</v>
      </c>
      <c r="L40" s="942"/>
      <c r="M40" s="945"/>
      <c r="N40" s="948"/>
      <c r="O40" s="973"/>
      <c r="Q40" s="468"/>
    </row>
    <row r="41" spans="1:17" s="460" customFormat="1" ht="12" customHeight="1">
      <c r="A41" s="503"/>
      <c r="B41" s="633" t="s">
        <v>304</v>
      </c>
      <c r="C41" s="627">
        <v>43511</v>
      </c>
      <c r="D41" s="517">
        <v>3</v>
      </c>
      <c r="E41" s="608" t="s">
        <v>585</v>
      </c>
      <c r="F41" s="518" t="s">
        <v>307</v>
      </c>
      <c r="G41" s="722">
        <v>967281</v>
      </c>
      <c r="H41" s="519">
        <v>74</v>
      </c>
      <c r="I41" s="518" t="s">
        <v>296</v>
      </c>
      <c r="J41" s="517">
        <v>29.826000000000001</v>
      </c>
      <c r="K41" s="593">
        <v>170.32</v>
      </c>
      <c r="L41" s="942"/>
      <c r="M41" s="945"/>
      <c r="N41" s="948"/>
      <c r="O41" s="973"/>
      <c r="Q41" s="468"/>
    </row>
    <row r="42" spans="1:17" s="460" customFormat="1" ht="12" customHeight="1">
      <c r="A42" s="503"/>
      <c r="B42" s="633" t="s">
        <v>304</v>
      </c>
      <c r="C42" s="627">
        <v>43511</v>
      </c>
      <c r="D42" s="517">
        <v>3</v>
      </c>
      <c r="E42" s="608" t="s">
        <v>585</v>
      </c>
      <c r="F42" s="518" t="s">
        <v>308</v>
      </c>
      <c r="G42" s="722">
        <v>904281</v>
      </c>
      <c r="H42" s="519">
        <v>74</v>
      </c>
      <c r="I42" s="518" t="s">
        <v>295</v>
      </c>
      <c r="J42" s="517">
        <v>6.4320000000000004</v>
      </c>
      <c r="K42" s="593">
        <v>0</v>
      </c>
      <c r="L42" s="942"/>
      <c r="M42" s="945"/>
      <c r="N42" s="948"/>
      <c r="O42" s="973"/>
      <c r="Q42" s="468"/>
    </row>
    <row r="43" spans="1:17" s="460" customFormat="1" ht="12" customHeight="1">
      <c r="A43" s="503"/>
      <c r="B43" s="633" t="s">
        <v>304</v>
      </c>
      <c r="C43" s="627">
        <v>43511</v>
      </c>
      <c r="D43" s="517">
        <v>3</v>
      </c>
      <c r="E43" s="608" t="s">
        <v>585</v>
      </c>
      <c r="F43" s="518" t="s">
        <v>308</v>
      </c>
      <c r="G43" s="722">
        <v>904281</v>
      </c>
      <c r="H43" s="519">
        <v>74</v>
      </c>
      <c r="I43" s="518" t="s">
        <v>296</v>
      </c>
      <c r="J43" s="517">
        <v>29.826000000000001</v>
      </c>
      <c r="K43" s="593">
        <v>0</v>
      </c>
      <c r="L43" s="942"/>
      <c r="M43" s="945"/>
      <c r="N43" s="948"/>
      <c r="O43" s="973"/>
      <c r="Q43" s="468"/>
    </row>
    <row r="44" spans="1:17" s="460" customFormat="1" ht="12" customHeight="1">
      <c r="A44" s="503"/>
      <c r="B44" s="633" t="s">
        <v>304</v>
      </c>
      <c r="C44" s="627">
        <v>43511</v>
      </c>
      <c r="D44" s="517">
        <v>3</v>
      </c>
      <c r="E44" s="608" t="s">
        <v>585</v>
      </c>
      <c r="F44" s="518" t="s">
        <v>309</v>
      </c>
      <c r="G44" s="722">
        <v>967342</v>
      </c>
      <c r="H44" s="519">
        <v>74</v>
      </c>
      <c r="I44" s="518" t="s">
        <v>295</v>
      </c>
      <c r="J44" s="517">
        <v>6.4320000000000004</v>
      </c>
      <c r="K44" s="593">
        <v>28.271000000000001</v>
      </c>
      <c r="L44" s="942"/>
      <c r="M44" s="945"/>
      <c r="N44" s="948"/>
      <c r="O44" s="973"/>
      <c r="Q44" s="468"/>
    </row>
    <row r="45" spans="1:17" s="460" customFormat="1" ht="12" customHeight="1">
      <c r="A45" s="503"/>
      <c r="B45" s="633" t="s">
        <v>304</v>
      </c>
      <c r="C45" s="627">
        <v>43511</v>
      </c>
      <c r="D45" s="517">
        <v>3</v>
      </c>
      <c r="E45" s="608" t="s">
        <v>585</v>
      </c>
      <c r="F45" s="518" t="s">
        <v>309</v>
      </c>
      <c r="G45" s="722">
        <v>967342</v>
      </c>
      <c r="H45" s="519">
        <v>74</v>
      </c>
      <c r="I45" s="518" t="s">
        <v>296</v>
      </c>
      <c r="J45" s="517">
        <v>29.826000000000001</v>
      </c>
      <c r="K45" s="593">
        <v>223.47399999999999</v>
      </c>
      <c r="L45" s="943"/>
      <c r="M45" s="946"/>
      <c r="N45" s="949"/>
      <c r="O45" s="974"/>
      <c r="Q45" s="468"/>
    </row>
    <row r="46" spans="1:17" s="460" customFormat="1" ht="12" customHeight="1">
      <c r="A46" s="503"/>
      <c r="B46" s="633" t="s">
        <v>304</v>
      </c>
      <c r="C46" s="628">
        <v>43511</v>
      </c>
      <c r="D46" s="520">
        <v>4</v>
      </c>
      <c r="E46" s="608" t="s">
        <v>585</v>
      </c>
      <c r="F46" s="521" t="s">
        <v>305</v>
      </c>
      <c r="G46" s="722">
        <v>957800</v>
      </c>
      <c r="H46" s="522">
        <v>12</v>
      </c>
      <c r="I46" s="521" t="s">
        <v>295</v>
      </c>
      <c r="J46" s="520">
        <v>2.64</v>
      </c>
      <c r="K46" s="594">
        <v>30.408999999999999</v>
      </c>
      <c r="L46" s="932">
        <f>SUM(J46:J55)</f>
        <v>58.010000000000005</v>
      </c>
      <c r="M46" s="935">
        <f t="shared" ref="M46" si="1">SUM(K46:K55)</f>
        <v>208.68499999999997</v>
      </c>
      <c r="N46" s="938">
        <f>L46-M46</f>
        <v>-150.67499999999995</v>
      </c>
      <c r="O46" s="975">
        <f>+M46/L46</f>
        <v>3.5973970005171516</v>
      </c>
      <c r="Q46" s="468"/>
    </row>
    <row r="47" spans="1:17" s="460" customFormat="1" ht="12" customHeight="1">
      <c r="A47" s="503"/>
      <c r="B47" s="633" t="s">
        <v>304</v>
      </c>
      <c r="C47" s="628">
        <v>43511</v>
      </c>
      <c r="D47" s="520">
        <v>4</v>
      </c>
      <c r="E47" s="608" t="s">
        <v>585</v>
      </c>
      <c r="F47" s="521" t="s">
        <v>305</v>
      </c>
      <c r="G47" s="722">
        <v>957800</v>
      </c>
      <c r="H47" s="522">
        <v>12</v>
      </c>
      <c r="I47" s="521" t="s">
        <v>296</v>
      </c>
      <c r="J47" s="520">
        <v>8.9619999999999997</v>
      </c>
      <c r="K47" s="594">
        <v>10.135999999999999</v>
      </c>
      <c r="L47" s="933"/>
      <c r="M47" s="936"/>
      <c r="N47" s="939"/>
      <c r="O47" s="976"/>
      <c r="Q47" s="468"/>
    </row>
    <row r="48" spans="1:17" s="460" customFormat="1" ht="12" customHeight="1">
      <c r="A48" s="503"/>
      <c r="B48" s="633" t="s">
        <v>304</v>
      </c>
      <c r="C48" s="628">
        <v>43511</v>
      </c>
      <c r="D48" s="520">
        <v>4</v>
      </c>
      <c r="E48" s="608" t="s">
        <v>585</v>
      </c>
      <c r="F48" s="521" t="s">
        <v>306</v>
      </c>
      <c r="G48" s="722">
        <v>963943</v>
      </c>
      <c r="H48" s="522">
        <v>12</v>
      </c>
      <c r="I48" s="521" t="s">
        <v>295</v>
      </c>
      <c r="J48" s="520">
        <v>2.64</v>
      </c>
      <c r="K48" s="594">
        <v>33.345999999999997</v>
      </c>
      <c r="L48" s="933"/>
      <c r="M48" s="936"/>
      <c r="N48" s="939"/>
      <c r="O48" s="976"/>
      <c r="Q48" s="468"/>
    </row>
    <row r="49" spans="1:17" s="460" customFormat="1" ht="12" customHeight="1">
      <c r="A49" s="503"/>
      <c r="B49" s="633" t="s">
        <v>304</v>
      </c>
      <c r="C49" s="628">
        <v>43511</v>
      </c>
      <c r="D49" s="520">
        <v>4</v>
      </c>
      <c r="E49" s="608" t="s">
        <v>585</v>
      </c>
      <c r="F49" s="521" t="s">
        <v>306</v>
      </c>
      <c r="G49" s="722">
        <v>963943</v>
      </c>
      <c r="H49" s="522">
        <v>12</v>
      </c>
      <c r="I49" s="521" t="s">
        <v>296</v>
      </c>
      <c r="J49" s="520">
        <v>8.9619999999999997</v>
      </c>
      <c r="K49" s="594">
        <v>2.129</v>
      </c>
      <c r="L49" s="933"/>
      <c r="M49" s="936"/>
      <c r="N49" s="939"/>
      <c r="O49" s="976"/>
      <c r="Q49" s="468"/>
    </row>
    <row r="50" spans="1:17" s="460" customFormat="1" ht="12" customHeight="1">
      <c r="A50" s="503"/>
      <c r="B50" s="633" t="s">
        <v>304</v>
      </c>
      <c r="C50" s="628">
        <v>43511</v>
      </c>
      <c r="D50" s="520">
        <v>4</v>
      </c>
      <c r="E50" s="608" t="s">
        <v>585</v>
      </c>
      <c r="F50" s="521" t="s">
        <v>307</v>
      </c>
      <c r="G50" s="722">
        <v>967281</v>
      </c>
      <c r="H50" s="522">
        <v>74</v>
      </c>
      <c r="I50" s="521" t="s">
        <v>295</v>
      </c>
      <c r="J50" s="520">
        <v>2.64</v>
      </c>
      <c r="K50" s="594">
        <v>22.286999999999999</v>
      </c>
      <c r="L50" s="933"/>
      <c r="M50" s="936"/>
      <c r="N50" s="939"/>
      <c r="O50" s="976"/>
      <c r="Q50" s="468"/>
    </row>
    <row r="51" spans="1:17" s="460" customFormat="1" ht="12" customHeight="1">
      <c r="A51" s="503"/>
      <c r="B51" s="633" t="s">
        <v>304</v>
      </c>
      <c r="C51" s="628">
        <v>43511</v>
      </c>
      <c r="D51" s="520">
        <v>4</v>
      </c>
      <c r="E51" s="608" t="s">
        <v>585</v>
      </c>
      <c r="F51" s="521" t="s">
        <v>307</v>
      </c>
      <c r="G51" s="722">
        <v>967281</v>
      </c>
      <c r="H51" s="522">
        <v>74</v>
      </c>
      <c r="I51" s="521" t="s">
        <v>296</v>
      </c>
      <c r="J51" s="520">
        <v>8.9619999999999997</v>
      </c>
      <c r="K51" s="594">
        <v>21.413</v>
      </c>
      <c r="L51" s="933"/>
      <c r="M51" s="936"/>
      <c r="N51" s="939"/>
      <c r="O51" s="976"/>
      <c r="Q51" s="468"/>
    </row>
    <row r="52" spans="1:17" s="460" customFormat="1" ht="12" customHeight="1">
      <c r="A52" s="503"/>
      <c r="B52" s="633" t="s">
        <v>304</v>
      </c>
      <c r="C52" s="628">
        <v>43511</v>
      </c>
      <c r="D52" s="520">
        <v>4</v>
      </c>
      <c r="E52" s="608" t="s">
        <v>585</v>
      </c>
      <c r="F52" s="521" t="s">
        <v>308</v>
      </c>
      <c r="G52" s="722">
        <v>904281</v>
      </c>
      <c r="H52" s="522">
        <v>74</v>
      </c>
      <c r="I52" s="521" t="s">
        <v>295</v>
      </c>
      <c r="J52" s="520">
        <v>2.64</v>
      </c>
      <c r="K52" s="594">
        <v>0</v>
      </c>
      <c r="L52" s="933"/>
      <c r="M52" s="936"/>
      <c r="N52" s="939"/>
      <c r="O52" s="976"/>
      <c r="Q52" s="468"/>
    </row>
    <row r="53" spans="1:17" s="460" customFormat="1" ht="12" customHeight="1">
      <c r="A53" s="503"/>
      <c r="B53" s="633" t="s">
        <v>304</v>
      </c>
      <c r="C53" s="628">
        <v>43511</v>
      </c>
      <c r="D53" s="520">
        <v>4</v>
      </c>
      <c r="E53" s="608" t="s">
        <v>585</v>
      </c>
      <c r="F53" s="521" t="s">
        <v>308</v>
      </c>
      <c r="G53" s="722">
        <v>904281</v>
      </c>
      <c r="H53" s="522">
        <v>74</v>
      </c>
      <c r="I53" s="521" t="s">
        <v>296</v>
      </c>
      <c r="J53" s="520">
        <v>8.9619999999999997</v>
      </c>
      <c r="K53" s="594">
        <v>0</v>
      </c>
      <c r="L53" s="933"/>
      <c r="M53" s="936"/>
      <c r="N53" s="939"/>
      <c r="O53" s="976"/>
      <c r="Q53" s="468"/>
    </row>
    <row r="54" spans="1:17" s="460" customFormat="1" ht="12" customHeight="1">
      <c r="A54" s="503"/>
      <c r="B54" s="633" t="s">
        <v>304</v>
      </c>
      <c r="C54" s="628">
        <v>43511</v>
      </c>
      <c r="D54" s="520">
        <v>4</v>
      </c>
      <c r="E54" s="608" t="s">
        <v>585</v>
      </c>
      <c r="F54" s="521" t="s">
        <v>309</v>
      </c>
      <c r="G54" s="722">
        <v>967342</v>
      </c>
      <c r="H54" s="522">
        <v>74</v>
      </c>
      <c r="I54" s="521" t="s">
        <v>295</v>
      </c>
      <c r="J54" s="520">
        <v>2.64</v>
      </c>
      <c r="K54" s="594">
        <v>44.68</v>
      </c>
      <c r="L54" s="933"/>
      <c r="M54" s="936"/>
      <c r="N54" s="939"/>
      <c r="O54" s="976"/>
      <c r="Q54" s="468"/>
    </row>
    <row r="55" spans="1:17" s="460" customFormat="1" ht="12" customHeight="1">
      <c r="A55" s="503"/>
      <c r="B55" s="633" t="s">
        <v>304</v>
      </c>
      <c r="C55" s="628">
        <v>43511</v>
      </c>
      <c r="D55" s="520">
        <v>4</v>
      </c>
      <c r="E55" s="608" t="s">
        <v>585</v>
      </c>
      <c r="F55" s="521" t="s">
        <v>309</v>
      </c>
      <c r="G55" s="722">
        <v>967342</v>
      </c>
      <c r="H55" s="522">
        <v>74</v>
      </c>
      <c r="I55" s="521" t="s">
        <v>296</v>
      </c>
      <c r="J55" s="520">
        <v>8.9619999999999997</v>
      </c>
      <c r="K55" s="594">
        <v>44.284999999999997</v>
      </c>
      <c r="L55" s="934"/>
      <c r="M55" s="937"/>
      <c r="N55" s="940"/>
      <c r="O55" s="977"/>
      <c r="Q55" s="468"/>
    </row>
    <row r="56" spans="1:17" s="460" customFormat="1" ht="12" customHeight="1">
      <c r="A56" s="503"/>
      <c r="B56" s="633" t="s">
        <v>304</v>
      </c>
      <c r="C56" s="627">
        <v>43514</v>
      </c>
      <c r="D56" s="517">
        <v>5</v>
      </c>
      <c r="E56" s="608" t="s">
        <v>585</v>
      </c>
      <c r="F56" s="518" t="s">
        <v>307</v>
      </c>
      <c r="G56" s="722">
        <v>967281</v>
      </c>
      <c r="H56" s="519">
        <v>74</v>
      </c>
      <c r="I56" s="518" t="s">
        <v>295</v>
      </c>
      <c r="J56" s="517">
        <v>3.3330000000000002</v>
      </c>
      <c r="K56" s="593">
        <v>0.879</v>
      </c>
      <c r="L56" s="941">
        <f>SUM(J56:J61)</f>
        <v>100</v>
      </c>
      <c r="M56" s="944">
        <f t="shared" ref="M56" si="2">SUM(K56:K61)</f>
        <v>470.23</v>
      </c>
      <c r="N56" s="947">
        <f>L56-M56</f>
        <v>-370.23</v>
      </c>
      <c r="O56" s="972">
        <f>+M56/L56</f>
        <v>4.7023000000000001</v>
      </c>
      <c r="Q56" s="468"/>
    </row>
    <row r="57" spans="1:17" s="460" customFormat="1" ht="12" customHeight="1">
      <c r="A57" s="503"/>
      <c r="B57" s="633" t="s">
        <v>304</v>
      </c>
      <c r="C57" s="627">
        <v>43514</v>
      </c>
      <c r="D57" s="517">
        <v>5</v>
      </c>
      <c r="E57" s="608" t="s">
        <v>585</v>
      </c>
      <c r="F57" s="518" t="s">
        <v>307</v>
      </c>
      <c r="G57" s="722">
        <v>967281</v>
      </c>
      <c r="H57" s="519">
        <v>74</v>
      </c>
      <c r="I57" s="518" t="s">
        <v>296</v>
      </c>
      <c r="J57" s="517">
        <v>30</v>
      </c>
      <c r="K57" s="593">
        <v>239.65100000000001</v>
      </c>
      <c r="L57" s="942"/>
      <c r="M57" s="945"/>
      <c r="N57" s="948"/>
      <c r="O57" s="973"/>
      <c r="Q57" s="468"/>
    </row>
    <row r="58" spans="1:17" s="460" customFormat="1" ht="12" customHeight="1">
      <c r="A58" s="503"/>
      <c r="B58" s="633" t="s">
        <v>304</v>
      </c>
      <c r="C58" s="627">
        <v>43514</v>
      </c>
      <c r="D58" s="517">
        <v>5</v>
      </c>
      <c r="E58" s="608" t="s">
        <v>585</v>
      </c>
      <c r="F58" s="518" t="s">
        <v>308</v>
      </c>
      <c r="G58" s="722">
        <v>904281</v>
      </c>
      <c r="H58" s="519">
        <v>74</v>
      </c>
      <c r="I58" s="518" t="s">
        <v>295</v>
      </c>
      <c r="J58" s="517">
        <v>3.3330000000000002</v>
      </c>
      <c r="K58" s="593">
        <v>0</v>
      </c>
      <c r="L58" s="942"/>
      <c r="M58" s="945"/>
      <c r="N58" s="948"/>
      <c r="O58" s="973"/>
      <c r="Q58" s="468"/>
    </row>
    <row r="59" spans="1:17" s="460" customFormat="1" ht="12" customHeight="1">
      <c r="A59" s="503"/>
      <c r="B59" s="633" t="s">
        <v>304</v>
      </c>
      <c r="C59" s="627">
        <v>43514</v>
      </c>
      <c r="D59" s="517">
        <v>5</v>
      </c>
      <c r="E59" s="608" t="s">
        <v>585</v>
      </c>
      <c r="F59" s="518" t="s">
        <v>308</v>
      </c>
      <c r="G59" s="722">
        <v>904281</v>
      </c>
      <c r="H59" s="519">
        <v>74</v>
      </c>
      <c r="I59" s="518" t="s">
        <v>296</v>
      </c>
      <c r="J59" s="517">
        <v>30</v>
      </c>
      <c r="K59" s="593">
        <v>0</v>
      </c>
      <c r="L59" s="942"/>
      <c r="M59" s="945"/>
      <c r="N59" s="948"/>
      <c r="O59" s="973"/>
      <c r="Q59" s="468"/>
    </row>
    <row r="60" spans="1:17" s="460" customFormat="1" ht="12" customHeight="1">
      <c r="A60" s="503"/>
      <c r="B60" s="633" t="s">
        <v>304</v>
      </c>
      <c r="C60" s="627">
        <v>43514</v>
      </c>
      <c r="D60" s="517">
        <v>5</v>
      </c>
      <c r="E60" s="608" t="s">
        <v>585</v>
      </c>
      <c r="F60" s="518" t="s">
        <v>309</v>
      </c>
      <c r="G60" s="722">
        <v>967342</v>
      </c>
      <c r="H60" s="519">
        <v>74</v>
      </c>
      <c r="I60" s="518" t="s">
        <v>295</v>
      </c>
      <c r="J60" s="517">
        <v>3.3340000000000001</v>
      </c>
      <c r="K60" s="593">
        <v>1.371</v>
      </c>
      <c r="L60" s="942"/>
      <c r="M60" s="945"/>
      <c r="N60" s="948"/>
      <c r="O60" s="973"/>
      <c r="Q60" s="468"/>
    </row>
    <row r="61" spans="1:17" s="460" customFormat="1" ht="12" customHeight="1">
      <c r="A61" s="503"/>
      <c r="B61" s="633" t="s">
        <v>304</v>
      </c>
      <c r="C61" s="627">
        <v>43514</v>
      </c>
      <c r="D61" s="517">
        <v>5</v>
      </c>
      <c r="E61" s="608" t="s">
        <v>585</v>
      </c>
      <c r="F61" s="518" t="s">
        <v>309</v>
      </c>
      <c r="G61" s="722">
        <v>967342</v>
      </c>
      <c r="H61" s="519">
        <v>74</v>
      </c>
      <c r="I61" s="518" t="s">
        <v>296</v>
      </c>
      <c r="J61" s="517">
        <v>30</v>
      </c>
      <c r="K61" s="593">
        <v>228.32900000000001</v>
      </c>
      <c r="L61" s="943"/>
      <c r="M61" s="946"/>
      <c r="N61" s="949"/>
      <c r="O61" s="974"/>
      <c r="Q61" s="468"/>
    </row>
    <row r="62" spans="1:17" s="460" customFormat="1" ht="12" customHeight="1">
      <c r="A62" s="503"/>
      <c r="B62" s="633" t="s">
        <v>304</v>
      </c>
      <c r="C62" s="628">
        <v>43514</v>
      </c>
      <c r="D62" s="520">
        <v>6</v>
      </c>
      <c r="E62" s="608" t="s">
        <v>585</v>
      </c>
      <c r="F62" s="521" t="s">
        <v>305</v>
      </c>
      <c r="G62" s="722">
        <v>957800</v>
      </c>
      <c r="H62" s="522">
        <v>12</v>
      </c>
      <c r="I62" s="521" t="s">
        <v>295</v>
      </c>
      <c r="J62" s="520">
        <v>5</v>
      </c>
      <c r="K62" s="594">
        <v>2.3420000000000001</v>
      </c>
      <c r="L62" s="932">
        <f>SUM(J62:J65)</f>
        <v>100</v>
      </c>
      <c r="M62" s="935">
        <f t="shared" ref="M62" si="3">SUM(K62:K65)</f>
        <v>302.78100000000001</v>
      </c>
      <c r="N62" s="938">
        <f>L62-M62</f>
        <v>-202.78100000000001</v>
      </c>
      <c r="O62" s="972">
        <f>+M62/L62</f>
        <v>3.0278100000000001</v>
      </c>
      <c r="Q62" s="468"/>
    </row>
    <row r="63" spans="1:17" s="460" customFormat="1" ht="12" customHeight="1">
      <c r="A63" s="503"/>
      <c r="B63" s="633" t="s">
        <v>304</v>
      </c>
      <c r="C63" s="628">
        <v>43514</v>
      </c>
      <c r="D63" s="520">
        <v>6</v>
      </c>
      <c r="E63" s="608" t="s">
        <v>585</v>
      </c>
      <c r="F63" s="521" t="s">
        <v>305</v>
      </c>
      <c r="G63" s="722">
        <v>957800</v>
      </c>
      <c r="H63" s="522">
        <v>12</v>
      </c>
      <c r="I63" s="521" t="s">
        <v>296</v>
      </c>
      <c r="J63" s="520">
        <v>45</v>
      </c>
      <c r="K63" s="594">
        <v>131.23099999999999</v>
      </c>
      <c r="L63" s="933"/>
      <c r="M63" s="936"/>
      <c r="N63" s="939"/>
      <c r="O63" s="973"/>
      <c r="Q63" s="468"/>
    </row>
    <row r="64" spans="1:17" s="460" customFormat="1" ht="12" customHeight="1">
      <c r="A64" s="503"/>
      <c r="B64" s="633" t="s">
        <v>304</v>
      </c>
      <c r="C64" s="628">
        <v>43514</v>
      </c>
      <c r="D64" s="520">
        <v>6</v>
      </c>
      <c r="E64" s="608" t="s">
        <v>585</v>
      </c>
      <c r="F64" s="521" t="s">
        <v>306</v>
      </c>
      <c r="G64" s="722">
        <v>963943</v>
      </c>
      <c r="H64" s="522">
        <v>12</v>
      </c>
      <c r="I64" s="521" t="s">
        <v>295</v>
      </c>
      <c r="J64" s="520">
        <v>5</v>
      </c>
      <c r="K64" s="594">
        <v>0</v>
      </c>
      <c r="L64" s="933"/>
      <c r="M64" s="936"/>
      <c r="N64" s="939"/>
      <c r="O64" s="973"/>
      <c r="Q64" s="468"/>
    </row>
    <row r="65" spans="1:17" s="460" customFormat="1" ht="12" customHeight="1">
      <c r="A65" s="503"/>
      <c r="B65" s="633" t="s">
        <v>304</v>
      </c>
      <c r="C65" s="629">
        <v>43514</v>
      </c>
      <c r="D65" s="584">
        <v>6</v>
      </c>
      <c r="E65" s="608" t="s">
        <v>585</v>
      </c>
      <c r="F65" s="521" t="s">
        <v>306</v>
      </c>
      <c r="G65" s="722">
        <v>963943</v>
      </c>
      <c r="H65" s="522">
        <v>12</v>
      </c>
      <c r="I65" s="521" t="s">
        <v>296</v>
      </c>
      <c r="J65" s="520">
        <v>45</v>
      </c>
      <c r="K65" s="594">
        <v>169.208</v>
      </c>
      <c r="L65" s="934"/>
      <c r="M65" s="937"/>
      <c r="N65" s="940"/>
      <c r="O65" s="974"/>
      <c r="Q65" s="468"/>
    </row>
    <row r="66" spans="1:17" s="460" customFormat="1" ht="12" customHeight="1">
      <c r="A66" s="503"/>
      <c r="B66" s="633" t="s">
        <v>304</v>
      </c>
      <c r="C66" s="627">
        <v>43516</v>
      </c>
      <c r="D66" s="517">
        <v>676</v>
      </c>
      <c r="E66" s="609" t="s">
        <v>582</v>
      </c>
      <c r="F66" s="518" t="s">
        <v>312</v>
      </c>
      <c r="G66" s="722">
        <v>966599</v>
      </c>
      <c r="H66" s="519">
        <v>56</v>
      </c>
      <c r="I66" s="518" t="s">
        <v>295</v>
      </c>
      <c r="J66" s="517">
        <v>11.612</v>
      </c>
      <c r="K66" s="593">
        <v>31.292999999999999</v>
      </c>
      <c r="L66" s="941">
        <f>SUM(J66:J83)</f>
        <v>304.935</v>
      </c>
      <c r="M66" s="944">
        <f>SUM(K66:K83)</f>
        <v>306.06999999999994</v>
      </c>
      <c r="N66" s="947">
        <f>L66-M66</f>
        <v>-1.1349999999999341</v>
      </c>
      <c r="O66" s="966">
        <f>+M66/L66</f>
        <v>1.0037221047108398</v>
      </c>
      <c r="Q66" s="468"/>
    </row>
    <row r="67" spans="1:17" s="460" customFormat="1" ht="12" customHeight="1">
      <c r="A67" s="503"/>
      <c r="B67" s="633" t="s">
        <v>304</v>
      </c>
      <c r="C67" s="627">
        <v>43516</v>
      </c>
      <c r="D67" s="517">
        <v>676</v>
      </c>
      <c r="E67" s="609" t="s">
        <v>582</v>
      </c>
      <c r="F67" s="518" t="s">
        <v>312</v>
      </c>
      <c r="G67" s="722">
        <v>966599</v>
      </c>
      <c r="H67" s="519">
        <v>56</v>
      </c>
      <c r="I67" s="518" t="s">
        <v>296</v>
      </c>
      <c r="J67" s="517">
        <v>22.268999999999998</v>
      </c>
      <c r="K67" s="593">
        <v>145.27699999999999</v>
      </c>
      <c r="L67" s="942"/>
      <c r="M67" s="945"/>
      <c r="N67" s="948"/>
      <c r="O67" s="967"/>
      <c r="Q67" s="468"/>
    </row>
    <row r="68" spans="1:17" s="460" customFormat="1" ht="12" customHeight="1">
      <c r="A68" s="503"/>
      <c r="B68" s="633" t="s">
        <v>304</v>
      </c>
      <c r="C68" s="627">
        <v>43516</v>
      </c>
      <c r="D68" s="517">
        <v>676</v>
      </c>
      <c r="E68" s="609" t="s">
        <v>582</v>
      </c>
      <c r="F68" s="518" t="s">
        <v>313</v>
      </c>
      <c r="G68" s="722">
        <v>961338</v>
      </c>
      <c r="H68" s="519">
        <v>56</v>
      </c>
      <c r="I68" s="518" t="s">
        <v>295</v>
      </c>
      <c r="J68" s="517">
        <v>11.612</v>
      </c>
      <c r="K68" s="593">
        <v>4.1020000000000003</v>
      </c>
      <c r="L68" s="942"/>
      <c r="M68" s="945"/>
      <c r="N68" s="948"/>
      <c r="O68" s="967"/>
      <c r="Q68" s="468"/>
    </row>
    <row r="69" spans="1:17" s="460" customFormat="1" ht="12" customHeight="1">
      <c r="A69" s="503"/>
      <c r="B69" s="633" t="s">
        <v>304</v>
      </c>
      <c r="C69" s="627">
        <v>43516</v>
      </c>
      <c r="D69" s="517">
        <v>676</v>
      </c>
      <c r="E69" s="609" t="s">
        <v>582</v>
      </c>
      <c r="F69" s="518" t="s">
        <v>313</v>
      </c>
      <c r="G69" s="722">
        <v>961338</v>
      </c>
      <c r="H69" s="519">
        <v>56</v>
      </c>
      <c r="I69" s="518" t="s">
        <v>296</v>
      </c>
      <c r="J69" s="517">
        <v>22.268999999999998</v>
      </c>
      <c r="K69" s="593">
        <v>27.452999999999999</v>
      </c>
      <c r="L69" s="942"/>
      <c r="M69" s="945"/>
      <c r="N69" s="948"/>
      <c r="O69" s="967"/>
      <c r="Q69" s="468"/>
    </row>
    <row r="70" spans="1:17" s="460" customFormat="1" ht="12" customHeight="1">
      <c r="A70" s="503"/>
      <c r="B70" s="633" t="s">
        <v>304</v>
      </c>
      <c r="C70" s="627">
        <v>43516</v>
      </c>
      <c r="D70" s="517">
        <v>676</v>
      </c>
      <c r="E70" s="609" t="s">
        <v>582</v>
      </c>
      <c r="F70" s="518" t="s">
        <v>314</v>
      </c>
      <c r="G70" s="722">
        <v>962289</v>
      </c>
      <c r="H70" s="519">
        <v>56</v>
      </c>
      <c r="I70" s="518" t="s">
        <v>295</v>
      </c>
      <c r="J70" s="517">
        <v>11.612</v>
      </c>
      <c r="K70" s="593">
        <v>0</v>
      </c>
      <c r="L70" s="942"/>
      <c r="M70" s="945"/>
      <c r="N70" s="948"/>
      <c r="O70" s="967"/>
      <c r="Q70" s="468"/>
    </row>
    <row r="71" spans="1:17" s="460" customFormat="1" ht="12" customHeight="1">
      <c r="A71" s="503"/>
      <c r="B71" s="633" t="s">
        <v>304</v>
      </c>
      <c r="C71" s="627">
        <v>43516</v>
      </c>
      <c r="D71" s="517">
        <v>676</v>
      </c>
      <c r="E71" s="609" t="s">
        <v>582</v>
      </c>
      <c r="F71" s="518" t="s">
        <v>314</v>
      </c>
      <c r="G71" s="722">
        <v>962289</v>
      </c>
      <c r="H71" s="519">
        <v>56</v>
      </c>
      <c r="I71" s="518" t="s">
        <v>296</v>
      </c>
      <c r="J71" s="517">
        <v>22.268999999999998</v>
      </c>
      <c r="K71" s="593">
        <v>0</v>
      </c>
      <c r="L71" s="942"/>
      <c r="M71" s="945"/>
      <c r="N71" s="948"/>
      <c r="O71" s="967"/>
      <c r="Q71" s="468"/>
    </row>
    <row r="72" spans="1:17" s="460" customFormat="1" ht="12" customHeight="1">
      <c r="A72" s="503"/>
      <c r="B72" s="633" t="s">
        <v>304</v>
      </c>
      <c r="C72" s="627">
        <v>43516</v>
      </c>
      <c r="D72" s="517">
        <v>676</v>
      </c>
      <c r="E72" s="609" t="s">
        <v>582</v>
      </c>
      <c r="F72" s="518" t="s">
        <v>315</v>
      </c>
      <c r="G72" s="722">
        <v>964913</v>
      </c>
      <c r="H72" s="519">
        <v>56</v>
      </c>
      <c r="I72" s="518" t="s">
        <v>295</v>
      </c>
      <c r="J72" s="517">
        <v>11.612</v>
      </c>
      <c r="K72" s="593">
        <v>0</v>
      </c>
      <c r="L72" s="942"/>
      <c r="M72" s="945"/>
      <c r="N72" s="948"/>
      <c r="O72" s="967"/>
      <c r="Q72" s="468"/>
    </row>
    <row r="73" spans="1:17" s="460" customFormat="1" ht="12" customHeight="1">
      <c r="A73" s="503"/>
      <c r="B73" s="633" t="s">
        <v>304</v>
      </c>
      <c r="C73" s="627">
        <v>43516</v>
      </c>
      <c r="D73" s="517">
        <v>676</v>
      </c>
      <c r="E73" s="609" t="s">
        <v>582</v>
      </c>
      <c r="F73" s="518" t="s">
        <v>315</v>
      </c>
      <c r="G73" s="722">
        <v>964913</v>
      </c>
      <c r="H73" s="519">
        <v>56</v>
      </c>
      <c r="I73" s="518" t="s">
        <v>296</v>
      </c>
      <c r="J73" s="517">
        <v>22.268999999999998</v>
      </c>
      <c r="K73" s="593">
        <v>0</v>
      </c>
      <c r="L73" s="942"/>
      <c r="M73" s="945"/>
      <c r="N73" s="948"/>
      <c r="O73" s="967"/>
      <c r="Q73" s="468"/>
    </row>
    <row r="74" spans="1:17" s="460" customFormat="1" ht="12" customHeight="1">
      <c r="A74" s="503"/>
      <c r="B74" s="633" t="s">
        <v>304</v>
      </c>
      <c r="C74" s="627">
        <v>43516</v>
      </c>
      <c r="D74" s="517">
        <v>676</v>
      </c>
      <c r="E74" s="609" t="s">
        <v>582</v>
      </c>
      <c r="F74" s="518" t="s">
        <v>316</v>
      </c>
      <c r="G74" s="722">
        <v>966994</v>
      </c>
      <c r="H74" s="519">
        <v>56</v>
      </c>
      <c r="I74" s="518" t="s">
        <v>295</v>
      </c>
      <c r="J74" s="517">
        <v>11.612</v>
      </c>
      <c r="K74" s="593">
        <v>0</v>
      </c>
      <c r="L74" s="942"/>
      <c r="M74" s="945"/>
      <c r="N74" s="948"/>
      <c r="O74" s="967"/>
      <c r="Q74" s="468"/>
    </row>
    <row r="75" spans="1:17" s="460" customFormat="1" ht="12" customHeight="1">
      <c r="A75" s="503"/>
      <c r="B75" s="633" t="s">
        <v>304</v>
      </c>
      <c r="C75" s="627">
        <v>43516</v>
      </c>
      <c r="D75" s="517">
        <v>676</v>
      </c>
      <c r="E75" s="609" t="s">
        <v>582</v>
      </c>
      <c r="F75" s="518" t="s">
        <v>316</v>
      </c>
      <c r="G75" s="722">
        <v>966994</v>
      </c>
      <c r="H75" s="519">
        <v>56</v>
      </c>
      <c r="I75" s="518" t="s">
        <v>296</v>
      </c>
      <c r="J75" s="517">
        <v>22.268999999999998</v>
      </c>
      <c r="K75" s="593">
        <v>0</v>
      </c>
      <c r="L75" s="942"/>
      <c r="M75" s="945"/>
      <c r="N75" s="948"/>
      <c r="O75" s="967"/>
      <c r="Q75" s="468"/>
    </row>
    <row r="76" spans="1:17" s="460" customFormat="1" ht="12" customHeight="1">
      <c r="A76" s="503"/>
      <c r="B76" s="633" t="s">
        <v>304</v>
      </c>
      <c r="C76" s="627">
        <v>43516</v>
      </c>
      <c r="D76" s="517">
        <v>676</v>
      </c>
      <c r="E76" s="609" t="s">
        <v>582</v>
      </c>
      <c r="F76" s="518" t="s">
        <v>317</v>
      </c>
      <c r="G76" s="722">
        <v>964576</v>
      </c>
      <c r="H76" s="519">
        <v>56</v>
      </c>
      <c r="I76" s="518" t="s">
        <v>295</v>
      </c>
      <c r="J76" s="517">
        <v>11.612</v>
      </c>
      <c r="K76" s="593">
        <v>15.76</v>
      </c>
      <c r="L76" s="942"/>
      <c r="M76" s="945"/>
      <c r="N76" s="948"/>
      <c r="O76" s="967"/>
      <c r="Q76" s="468"/>
    </row>
    <row r="77" spans="1:17" s="460" customFormat="1" ht="12" customHeight="1">
      <c r="A77" s="503"/>
      <c r="B77" s="633" t="s">
        <v>304</v>
      </c>
      <c r="C77" s="627">
        <v>43516</v>
      </c>
      <c r="D77" s="517">
        <v>676</v>
      </c>
      <c r="E77" s="609" t="s">
        <v>582</v>
      </c>
      <c r="F77" s="518" t="s">
        <v>317</v>
      </c>
      <c r="G77" s="722">
        <v>964576</v>
      </c>
      <c r="H77" s="519">
        <v>56</v>
      </c>
      <c r="I77" s="518" t="s">
        <v>296</v>
      </c>
      <c r="J77" s="517">
        <v>22.268999999999998</v>
      </c>
      <c r="K77" s="593">
        <v>47.265000000000001</v>
      </c>
      <c r="L77" s="942"/>
      <c r="M77" s="945"/>
      <c r="N77" s="948"/>
      <c r="O77" s="967"/>
      <c r="Q77" s="468"/>
    </row>
    <row r="78" spans="1:17" s="460" customFormat="1" ht="12" customHeight="1">
      <c r="A78" s="503"/>
      <c r="B78" s="633" t="s">
        <v>304</v>
      </c>
      <c r="C78" s="627">
        <v>43516</v>
      </c>
      <c r="D78" s="517">
        <v>676</v>
      </c>
      <c r="E78" s="609" t="s">
        <v>582</v>
      </c>
      <c r="F78" s="518" t="s">
        <v>318</v>
      </c>
      <c r="G78" s="722">
        <v>966995</v>
      </c>
      <c r="H78" s="519">
        <v>56</v>
      </c>
      <c r="I78" s="518" t="s">
        <v>295</v>
      </c>
      <c r="J78" s="517">
        <v>11.612</v>
      </c>
      <c r="K78" s="593">
        <v>0</v>
      </c>
      <c r="L78" s="942"/>
      <c r="M78" s="945"/>
      <c r="N78" s="948"/>
      <c r="O78" s="967"/>
      <c r="Q78" s="468"/>
    </row>
    <row r="79" spans="1:17" s="460" customFormat="1" ht="12" customHeight="1">
      <c r="A79" s="503"/>
      <c r="B79" s="633" t="s">
        <v>304</v>
      </c>
      <c r="C79" s="627">
        <v>43516</v>
      </c>
      <c r="D79" s="517">
        <v>676</v>
      </c>
      <c r="E79" s="609" t="s">
        <v>582</v>
      </c>
      <c r="F79" s="518" t="s">
        <v>318</v>
      </c>
      <c r="G79" s="722">
        <v>966995</v>
      </c>
      <c r="H79" s="519">
        <v>56</v>
      </c>
      <c r="I79" s="518" t="s">
        <v>296</v>
      </c>
      <c r="J79" s="517">
        <v>22.268999999999998</v>
      </c>
      <c r="K79" s="593">
        <v>0</v>
      </c>
      <c r="L79" s="942"/>
      <c r="M79" s="945"/>
      <c r="N79" s="948"/>
      <c r="O79" s="967"/>
      <c r="Q79" s="468"/>
    </row>
    <row r="80" spans="1:17" s="460" customFormat="1" ht="12" customHeight="1">
      <c r="A80" s="503"/>
      <c r="B80" s="633" t="s">
        <v>304</v>
      </c>
      <c r="C80" s="627">
        <v>43516</v>
      </c>
      <c r="D80" s="517">
        <v>676</v>
      </c>
      <c r="E80" s="609" t="s">
        <v>582</v>
      </c>
      <c r="F80" s="518" t="s">
        <v>319</v>
      </c>
      <c r="G80" s="722">
        <v>953902</v>
      </c>
      <c r="H80" s="519">
        <v>56</v>
      </c>
      <c r="I80" s="518" t="s">
        <v>295</v>
      </c>
      <c r="J80" s="517">
        <v>11.612</v>
      </c>
      <c r="K80" s="593">
        <v>0</v>
      </c>
      <c r="L80" s="942"/>
      <c r="M80" s="945"/>
      <c r="N80" s="948"/>
      <c r="O80" s="967"/>
      <c r="Q80" s="468"/>
    </row>
    <row r="81" spans="1:17" s="460" customFormat="1" ht="12" customHeight="1">
      <c r="A81" s="503"/>
      <c r="B81" s="633" t="s">
        <v>304</v>
      </c>
      <c r="C81" s="627">
        <v>43516</v>
      </c>
      <c r="D81" s="517">
        <v>676</v>
      </c>
      <c r="E81" s="609" t="s">
        <v>582</v>
      </c>
      <c r="F81" s="518" t="s">
        <v>319</v>
      </c>
      <c r="G81" s="722">
        <v>953902</v>
      </c>
      <c r="H81" s="519">
        <v>56</v>
      </c>
      <c r="I81" s="518" t="s">
        <v>296</v>
      </c>
      <c r="J81" s="517">
        <v>22.268999999999998</v>
      </c>
      <c r="K81" s="593">
        <v>0</v>
      </c>
      <c r="L81" s="942"/>
      <c r="M81" s="945"/>
      <c r="N81" s="948"/>
      <c r="O81" s="967"/>
      <c r="Q81" s="468"/>
    </row>
    <row r="82" spans="1:17" s="460" customFormat="1" ht="12" customHeight="1">
      <c r="A82" s="503"/>
      <c r="B82" s="633" t="s">
        <v>304</v>
      </c>
      <c r="C82" s="627">
        <v>43516</v>
      </c>
      <c r="D82" s="517">
        <v>676</v>
      </c>
      <c r="E82" s="609" t="s">
        <v>582</v>
      </c>
      <c r="F82" s="518" t="s">
        <v>320</v>
      </c>
      <c r="G82" s="722">
        <v>966633</v>
      </c>
      <c r="H82" s="519">
        <v>56</v>
      </c>
      <c r="I82" s="518" t="s">
        <v>295</v>
      </c>
      <c r="J82" s="517">
        <v>11.615</v>
      </c>
      <c r="K82" s="593">
        <v>1.746</v>
      </c>
      <c r="L82" s="942"/>
      <c r="M82" s="945"/>
      <c r="N82" s="948"/>
      <c r="O82" s="967"/>
      <c r="Q82" s="468"/>
    </row>
    <row r="83" spans="1:17" s="460" customFormat="1" ht="12" customHeight="1">
      <c r="A83" s="503"/>
      <c r="B83" s="633" t="s">
        <v>304</v>
      </c>
      <c r="C83" s="627">
        <v>43516</v>
      </c>
      <c r="D83" s="517">
        <v>676</v>
      </c>
      <c r="E83" s="609" t="s">
        <v>582</v>
      </c>
      <c r="F83" s="518" t="s">
        <v>320</v>
      </c>
      <c r="G83" s="722">
        <v>966633</v>
      </c>
      <c r="H83" s="519">
        <v>56</v>
      </c>
      <c r="I83" s="518" t="s">
        <v>296</v>
      </c>
      <c r="J83" s="517">
        <v>22.271999999999998</v>
      </c>
      <c r="K83" s="593">
        <v>33.173999999999999</v>
      </c>
      <c r="L83" s="943"/>
      <c r="M83" s="946"/>
      <c r="N83" s="949"/>
      <c r="O83" s="968"/>
      <c r="Q83" s="468"/>
    </row>
    <row r="84" spans="1:17" s="460" customFormat="1" ht="12" customHeight="1">
      <c r="A84" s="503"/>
      <c r="B84" s="633" t="s">
        <v>304</v>
      </c>
      <c r="C84" s="628">
        <v>43516</v>
      </c>
      <c r="D84" s="520">
        <v>677</v>
      </c>
      <c r="E84" s="609" t="s">
        <v>582</v>
      </c>
      <c r="F84" s="521" t="s">
        <v>321</v>
      </c>
      <c r="G84" s="722">
        <v>924618</v>
      </c>
      <c r="H84" s="522">
        <v>57</v>
      </c>
      <c r="I84" s="521" t="s">
        <v>295</v>
      </c>
      <c r="J84" s="520">
        <v>0</v>
      </c>
      <c r="K84" s="594">
        <v>0</v>
      </c>
      <c r="L84" s="916">
        <f>SUM(J84:J97)</f>
        <v>199.833</v>
      </c>
      <c r="M84" s="919">
        <f t="shared" ref="M84" si="4">SUM(K84:K97)</f>
        <v>186.20999999999998</v>
      </c>
      <c r="N84" s="951">
        <f>L84-M84</f>
        <v>13.623000000000019</v>
      </c>
      <c r="O84" s="978">
        <f>+M84/L84</f>
        <v>0.93182807644383048</v>
      </c>
      <c r="Q84" s="468"/>
    </row>
    <row r="85" spans="1:17" s="460" customFormat="1" ht="12" customHeight="1">
      <c r="A85" s="503"/>
      <c r="B85" s="633" t="s">
        <v>304</v>
      </c>
      <c r="C85" s="628">
        <v>43516</v>
      </c>
      <c r="D85" s="520">
        <v>677</v>
      </c>
      <c r="E85" s="609" t="s">
        <v>582</v>
      </c>
      <c r="F85" s="521" t="s">
        <v>321</v>
      </c>
      <c r="G85" s="722">
        <v>924618</v>
      </c>
      <c r="H85" s="522">
        <v>57</v>
      </c>
      <c r="I85" s="521" t="s">
        <v>296</v>
      </c>
      <c r="J85" s="520">
        <v>28.547000000000001</v>
      </c>
      <c r="K85" s="594">
        <v>0</v>
      </c>
      <c r="L85" s="917"/>
      <c r="M85" s="920"/>
      <c r="N85" s="952"/>
      <c r="O85" s="979"/>
      <c r="Q85" s="468"/>
    </row>
    <row r="86" spans="1:17" s="460" customFormat="1" ht="12" customHeight="1">
      <c r="A86" s="503"/>
      <c r="B86" s="633" t="s">
        <v>304</v>
      </c>
      <c r="C86" s="628">
        <v>43516</v>
      </c>
      <c r="D86" s="520">
        <v>677</v>
      </c>
      <c r="E86" s="609" t="s">
        <v>582</v>
      </c>
      <c r="F86" s="521" t="s">
        <v>322</v>
      </c>
      <c r="G86" s="722">
        <v>957798</v>
      </c>
      <c r="H86" s="522">
        <v>57</v>
      </c>
      <c r="I86" s="521" t="s">
        <v>295</v>
      </c>
      <c r="J86" s="520">
        <v>0</v>
      </c>
      <c r="K86" s="594">
        <v>0</v>
      </c>
      <c r="L86" s="917"/>
      <c r="M86" s="920"/>
      <c r="N86" s="952"/>
      <c r="O86" s="979"/>
      <c r="Q86" s="468"/>
    </row>
    <row r="87" spans="1:17" s="460" customFormat="1" ht="12" customHeight="1">
      <c r="A87" s="503"/>
      <c r="B87" s="633" t="s">
        <v>304</v>
      </c>
      <c r="C87" s="628">
        <v>43516</v>
      </c>
      <c r="D87" s="520">
        <v>677</v>
      </c>
      <c r="E87" s="609" t="s">
        <v>582</v>
      </c>
      <c r="F87" s="521" t="s">
        <v>322</v>
      </c>
      <c r="G87" s="722">
        <v>957798</v>
      </c>
      <c r="H87" s="522">
        <v>57</v>
      </c>
      <c r="I87" s="521" t="s">
        <v>296</v>
      </c>
      <c r="J87" s="520">
        <v>28.547000000000001</v>
      </c>
      <c r="K87" s="594">
        <v>0</v>
      </c>
      <c r="L87" s="917"/>
      <c r="M87" s="920"/>
      <c r="N87" s="952"/>
      <c r="O87" s="979"/>
      <c r="Q87" s="468"/>
    </row>
    <row r="88" spans="1:17" s="460" customFormat="1" ht="12" customHeight="1">
      <c r="A88" s="503"/>
      <c r="B88" s="633" t="s">
        <v>304</v>
      </c>
      <c r="C88" s="628">
        <v>43516</v>
      </c>
      <c r="D88" s="520">
        <v>677</v>
      </c>
      <c r="E88" s="609" t="s">
        <v>582</v>
      </c>
      <c r="F88" s="521" t="s">
        <v>323</v>
      </c>
      <c r="G88" s="722">
        <v>957816</v>
      </c>
      <c r="H88" s="522">
        <v>57</v>
      </c>
      <c r="I88" s="521" t="s">
        <v>295</v>
      </c>
      <c r="J88" s="520">
        <v>0</v>
      </c>
      <c r="K88" s="594">
        <v>0</v>
      </c>
      <c r="L88" s="917"/>
      <c r="M88" s="920"/>
      <c r="N88" s="952"/>
      <c r="O88" s="979"/>
      <c r="Q88" s="468"/>
    </row>
    <row r="89" spans="1:17" s="460" customFormat="1" ht="12" customHeight="1">
      <c r="A89" s="503"/>
      <c r="B89" s="633" t="s">
        <v>304</v>
      </c>
      <c r="C89" s="628">
        <v>43516</v>
      </c>
      <c r="D89" s="520">
        <v>677</v>
      </c>
      <c r="E89" s="609" t="s">
        <v>582</v>
      </c>
      <c r="F89" s="521" t="s">
        <v>323</v>
      </c>
      <c r="G89" s="722">
        <v>957816</v>
      </c>
      <c r="H89" s="522">
        <v>57</v>
      </c>
      <c r="I89" s="521" t="s">
        <v>296</v>
      </c>
      <c r="J89" s="520">
        <v>28.547000000000001</v>
      </c>
      <c r="K89" s="594">
        <v>0</v>
      </c>
      <c r="L89" s="917"/>
      <c r="M89" s="920"/>
      <c r="N89" s="952"/>
      <c r="O89" s="979"/>
      <c r="Q89" s="468"/>
    </row>
    <row r="90" spans="1:17" s="460" customFormat="1" ht="12" customHeight="1">
      <c r="A90" s="503"/>
      <c r="B90" s="633" t="s">
        <v>304</v>
      </c>
      <c r="C90" s="628">
        <v>43516</v>
      </c>
      <c r="D90" s="520">
        <v>677</v>
      </c>
      <c r="E90" s="609" t="s">
        <v>582</v>
      </c>
      <c r="F90" s="521" t="s">
        <v>324</v>
      </c>
      <c r="G90" s="722">
        <v>963685</v>
      </c>
      <c r="H90" s="522">
        <v>57</v>
      </c>
      <c r="I90" s="521" t="s">
        <v>295</v>
      </c>
      <c r="J90" s="520">
        <v>0</v>
      </c>
      <c r="K90" s="594">
        <v>0</v>
      </c>
      <c r="L90" s="917"/>
      <c r="M90" s="920"/>
      <c r="N90" s="952"/>
      <c r="O90" s="979"/>
      <c r="Q90" s="468"/>
    </row>
    <row r="91" spans="1:17" s="460" customFormat="1" ht="12" customHeight="1">
      <c r="A91" s="503"/>
      <c r="B91" s="633" t="s">
        <v>304</v>
      </c>
      <c r="C91" s="628">
        <v>43516</v>
      </c>
      <c r="D91" s="520">
        <v>677</v>
      </c>
      <c r="E91" s="609" t="s">
        <v>582</v>
      </c>
      <c r="F91" s="521" t="s">
        <v>324</v>
      </c>
      <c r="G91" s="722">
        <v>963685</v>
      </c>
      <c r="H91" s="522">
        <v>57</v>
      </c>
      <c r="I91" s="521" t="s">
        <v>296</v>
      </c>
      <c r="J91" s="520">
        <v>28.547000000000001</v>
      </c>
      <c r="K91" s="594">
        <v>149.47499999999999</v>
      </c>
      <c r="L91" s="917"/>
      <c r="M91" s="920"/>
      <c r="N91" s="952"/>
      <c r="O91" s="979"/>
      <c r="Q91" s="468"/>
    </row>
    <row r="92" spans="1:17" s="460" customFormat="1" ht="12" customHeight="1">
      <c r="A92" s="503"/>
      <c r="B92" s="633" t="s">
        <v>304</v>
      </c>
      <c r="C92" s="628">
        <v>43516</v>
      </c>
      <c r="D92" s="520">
        <v>677</v>
      </c>
      <c r="E92" s="609" t="s">
        <v>582</v>
      </c>
      <c r="F92" s="521" t="s">
        <v>325</v>
      </c>
      <c r="G92" s="722">
        <v>965073</v>
      </c>
      <c r="H92" s="522">
        <v>57</v>
      </c>
      <c r="I92" s="521" t="s">
        <v>295</v>
      </c>
      <c r="J92" s="520">
        <v>0</v>
      </c>
      <c r="K92" s="594">
        <v>0</v>
      </c>
      <c r="L92" s="917"/>
      <c r="M92" s="920"/>
      <c r="N92" s="952"/>
      <c r="O92" s="979"/>
      <c r="Q92" s="468"/>
    </row>
    <row r="93" spans="1:17" s="460" customFormat="1" ht="12" customHeight="1">
      <c r="A93" s="503"/>
      <c r="B93" s="633" t="s">
        <v>304</v>
      </c>
      <c r="C93" s="628">
        <v>43516</v>
      </c>
      <c r="D93" s="520">
        <v>677</v>
      </c>
      <c r="E93" s="609" t="s">
        <v>582</v>
      </c>
      <c r="F93" s="521" t="s">
        <v>325</v>
      </c>
      <c r="G93" s="722">
        <v>965073</v>
      </c>
      <c r="H93" s="522">
        <v>57</v>
      </c>
      <c r="I93" s="521" t="s">
        <v>296</v>
      </c>
      <c r="J93" s="520">
        <v>28.547000000000001</v>
      </c>
      <c r="K93" s="594">
        <v>0</v>
      </c>
      <c r="L93" s="917"/>
      <c r="M93" s="920"/>
      <c r="N93" s="952"/>
      <c r="O93" s="979"/>
      <c r="Q93" s="468"/>
    </row>
    <row r="94" spans="1:17" s="460" customFormat="1" ht="12" customHeight="1">
      <c r="A94" s="503"/>
      <c r="B94" s="633" t="s">
        <v>304</v>
      </c>
      <c r="C94" s="628">
        <v>43516</v>
      </c>
      <c r="D94" s="520">
        <v>677</v>
      </c>
      <c r="E94" s="609" t="s">
        <v>582</v>
      </c>
      <c r="F94" s="521" t="s">
        <v>326</v>
      </c>
      <c r="G94" s="722">
        <v>965344</v>
      </c>
      <c r="H94" s="522">
        <v>57</v>
      </c>
      <c r="I94" s="521" t="s">
        <v>295</v>
      </c>
      <c r="J94" s="520">
        <v>0</v>
      </c>
      <c r="K94" s="594">
        <v>0</v>
      </c>
      <c r="L94" s="917"/>
      <c r="M94" s="920"/>
      <c r="N94" s="952"/>
      <c r="O94" s="979"/>
      <c r="Q94" s="468"/>
    </row>
    <row r="95" spans="1:17" s="460" customFormat="1" ht="12" customHeight="1">
      <c r="A95" s="503"/>
      <c r="B95" s="633" t="s">
        <v>304</v>
      </c>
      <c r="C95" s="628">
        <v>43516</v>
      </c>
      <c r="D95" s="520">
        <v>677</v>
      </c>
      <c r="E95" s="609" t="s">
        <v>582</v>
      </c>
      <c r="F95" s="521" t="s">
        <v>326</v>
      </c>
      <c r="G95" s="722">
        <v>965344</v>
      </c>
      <c r="H95" s="522">
        <v>57</v>
      </c>
      <c r="I95" s="521" t="s">
        <v>296</v>
      </c>
      <c r="J95" s="520">
        <v>28.547000000000001</v>
      </c>
      <c r="K95" s="594">
        <v>36.734999999999999</v>
      </c>
      <c r="L95" s="917"/>
      <c r="M95" s="920"/>
      <c r="N95" s="952"/>
      <c r="O95" s="979"/>
      <c r="Q95" s="468"/>
    </row>
    <row r="96" spans="1:17" s="460" customFormat="1" ht="12" customHeight="1">
      <c r="A96" s="503"/>
      <c r="B96" s="633" t="s">
        <v>304</v>
      </c>
      <c r="C96" s="628">
        <v>43516</v>
      </c>
      <c r="D96" s="520">
        <v>677</v>
      </c>
      <c r="E96" s="609" t="s">
        <v>582</v>
      </c>
      <c r="F96" s="521" t="s">
        <v>327</v>
      </c>
      <c r="G96" s="722">
        <v>967145</v>
      </c>
      <c r="H96" s="522">
        <v>57</v>
      </c>
      <c r="I96" s="521" t="s">
        <v>295</v>
      </c>
      <c r="J96" s="520">
        <v>0</v>
      </c>
      <c r="K96" s="594">
        <v>0</v>
      </c>
      <c r="L96" s="917"/>
      <c r="M96" s="920"/>
      <c r="N96" s="952"/>
      <c r="O96" s="979"/>
      <c r="Q96" s="468"/>
    </row>
    <row r="97" spans="1:17" s="460" customFormat="1" ht="12" customHeight="1">
      <c r="A97" s="503"/>
      <c r="B97" s="633" t="s">
        <v>304</v>
      </c>
      <c r="C97" s="628">
        <v>43516</v>
      </c>
      <c r="D97" s="520">
        <v>677</v>
      </c>
      <c r="E97" s="609" t="s">
        <v>582</v>
      </c>
      <c r="F97" s="521" t="s">
        <v>327</v>
      </c>
      <c r="G97" s="722">
        <v>967145</v>
      </c>
      <c r="H97" s="522">
        <v>57</v>
      </c>
      <c r="I97" s="521" t="s">
        <v>296</v>
      </c>
      <c r="J97" s="520">
        <v>28.550999999999998</v>
      </c>
      <c r="K97" s="594">
        <v>0</v>
      </c>
      <c r="L97" s="918"/>
      <c r="M97" s="921"/>
      <c r="N97" s="953"/>
      <c r="O97" s="980"/>
      <c r="Q97" s="468"/>
    </row>
    <row r="98" spans="1:17" s="460" customFormat="1" ht="12" customHeight="1">
      <c r="A98" s="503"/>
      <c r="B98" s="633" t="s">
        <v>304</v>
      </c>
      <c r="C98" s="587">
        <v>43517</v>
      </c>
      <c r="D98" s="588">
        <v>9</v>
      </c>
      <c r="E98" s="608" t="s">
        <v>585</v>
      </c>
      <c r="F98" s="518" t="s">
        <v>305</v>
      </c>
      <c r="G98" s="722">
        <v>957800</v>
      </c>
      <c r="H98" s="519">
        <v>12</v>
      </c>
      <c r="I98" s="518" t="s">
        <v>295</v>
      </c>
      <c r="J98" s="517">
        <v>29.5</v>
      </c>
      <c r="K98" s="593">
        <v>0</v>
      </c>
      <c r="L98" s="909">
        <f>SUM(J98:J101)</f>
        <v>264</v>
      </c>
      <c r="M98" s="910">
        <f t="shared" ref="M98" si="5">SUM(K98:K101)</f>
        <v>83.912000000000006</v>
      </c>
      <c r="N98" s="913">
        <f>L98-M98</f>
        <v>180.08799999999999</v>
      </c>
      <c r="O98" s="981">
        <f>+M98/L98</f>
        <v>0.31784848484848488</v>
      </c>
      <c r="Q98" s="468"/>
    </row>
    <row r="99" spans="1:17" s="460" customFormat="1" ht="12" customHeight="1">
      <c r="A99" s="503"/>
      <c r="B99" s="633" t="s">
        <v>304</v>
      </c>
      <c r="C99" s="627">
        <v>43517</v>
      </c>
      <c r="D99" s="517">
        <v>9</v>
      </c>
      <c r="E99" s="608" t="s">
        <v>585</v>
      </c>
      <c r="F99" s="518" t="s">
        <v>305</v>
      </c>
      <c r="G99" s="722">
        <v>957800</v>
      </c>
      <c r="H99" s="519">
        <v>12</v>
      </c>
      <c r="I99" s="518" t="s">
        <v>296</v>
      </c>
      <c r="J99" s="517">
        <v>102.5</v>
      </c>
      <c r="K99" s="593">
        <v>41.557000000000002</v>
      </c>
      <c r="L99" s="899"/>
      <c r="M99" s="911"/>
      <c r="N99" s="914"/>
      <c r="O99" s="982"/>
      <c r="Q99" s="468"/>
    </row>
    <row r="100" spans="1:17" s="460" customFormat="1" ht="12" customHeight="1">
      <c r="A100" s="503"/>
      <c r="B100" s="633" t="s">
        <v>304</v>
      </c>
      <c r="C100" s="627">
        <v>43517</v>
      </c>
      <c r="D100" s="517">
        <v>9</v>
      </c>
      <c r="E100" s="608" t="s">
        <v>585</v>
      </c>
      <c r="F100" s="518" t="s">
        <v>306</v>
      </c>
      <c r="G100" s="722">
        <v>963943</v>
      </c>
      <c r="H100" s="519">
        <v>12</v>
      </c>
      <c r="I100" s="518" t="s">
        <v>295</v>
      </c>
      <c r="J100" s="517">
        <v>29.5</v>
      </c>
      <c r="K100" s="593">
        <v>0</v>
      </c>
      <c r="L100" s="899"/>
      <c r="M100" s="911"/>
      <c r="N100" s="914"/>
      <c r="O100" s="982"/>
      <c r="Q100" s="468"/>
    </row>
    <row r="101" spans="1:17" s="460" customFormat="1" ht="12" customHeight="1">
      <c r="A101" s="503"/>
      <c r="B101" s="633" t="s">
        <v>304</v>
      </c>
      <c r="C101" s="627">
        <v>43517</v>
      </c>
      <c r="D101" s="517">
        <v>9</v>
      </c>
      <c r="E101" s="608" t="s">
        <v>585</v>
      </c>
      <c r="F101" s="518" t="s">
        <v>306</v>
      </c>
      <c r="G101" s="722">
        <v>963943</v>
      </c>
      <c r="H101" s="519">
        <v>12</v>
      </c>
      <c r="I101" s="518" t="s">
        <v>296</v>
      </c>
      <c r="J101" s="517">
        <v>102.5</v>
      </c>
      <c r="K101" s="593">
        <v>42.354999999999997</v>
      </c>
      <c r="L101" s="900"/>
      <c r="M101" s="912"/>
      <c r="N101" s="915"/>
      <c r="O101" s="983"/>
      <c r="Q101" s="468"/>
    </row>
    <row r="102" spans="1:17" s="460" customFormat="1" ht="12" customHeight="1">
      <c r="A102" s="503"/>
      <c r="B102" s="633" t="s">
        <v>304</v>
      </c>
      <c r="C102" s="628">
        <v>43523</v>
      </c>
      <c r="D102" s="520">
        <v>774</v>
      </c>
      <c r="E102" s="608" t="s">
        <v>585</v>
      </c>
      <c r="F102" s="521" t="s">
        <v>328</v>
      </c>
      <c r="G102" s="722">
        <v>923199</v>
      </c>
      <c r="H102" s="522">
        <v>42</v>
      </c>
      <c r="I102" s="521" t="s">
        <v>295</v>
      </c>
      <c r="J102" s="520">
        <v>0</v>
      </c>
      <c r="K102" s="594">
        <v>0</v>
      </c>
      <c r="L102" s="916">
        <f>SUM(J102:J107)</f>
        <v>300</v>
      </c>
      <c r="M102" s="919">
        <f t="shared" ref="M102" si="6">SUM(K102:K107)</f>
        <v>300</v>
      </c>
      <c r="N102" s="951">
        <f>L102-M102</f>
        <v>0</v>
      </c>
      <c r="O102" s="978">
        <f>+M102/L102</f>
        <v>1</v>
      </c>
      <c r="Q102" s="468"/>
    </row>
    <row r="103" spans="1:17" s="460" customFormat="1" ht="12" customHeight="1">
      <c r="A103" s="503"/>
      <c r="B103" s="633" t="s">
        <v>304</v>
      </c>
      <c r="C103" s="628">
        <v>43523</v>
      </c>
      <c r="D103" s="520">
        <v>774</v>
      </c>
      <c r="E103" s="608" t="s">
        <v>585</v>
      </c>
      <c r="F103" s="521" t="s">
        <v>328</v>
      </c>
      <c r="G103" s="722">
        <v>923199</v>
      </c>
      <c r="H103" s="522">
        <v>42</v>
      </c>
      <c r="I103" s="521" t="s">
        <v>296</v>
      </c>
      <c r="J103" s="520">
        <v>100</v>
      </c>
      <c r="K103" s="594">
        <v>100</v>
      </c>
      <c r="L103" s="917"/>
      <c r="M103" s="920"/>
      <c r="N103" s="952"/>
      <c r="O103" s="979"/>
      <c r="Q103" s="468"/>
    </row>
    <row r="104" spans="1:17" s="460" customFormat="1" ht="12" customHeight="1">
      <c r="A104" s="503"/>
      <c r="B104" s="633" t="s">
        <v>304</v>
      </c>
      <c r="C104" s="628">
        <v>43523</v>
      </c>
      <c r="D104" s="520">
        <v>774</v>
      </c>
      <c r="E104" s="608" t="s">
        <v>585</v>
      </c>
      <c r="F104" s="521" t="s">
        <v>329</v>
      </c>
      <c r="G104" s="722">
        <v>966875</v>
      </c>
      <c r="H104" s="522">
        <v>42</v>
      </c>
      <c r="I104" s="521" t="s">
        <v>295</v>
      </c>
      <c r="J104" s="520">
        <v>0</v>
      </c>
      <c r="K104" s="594">
        <v>0</v>
      </c>
      <c r="L104" s="917"/>
      <c r="M104" s="920"/>
      <c r="N104" s="952"/>
      <c r="O104" s="979"/>
      <c r="Q104" s="468"/>
    </row>
    <row r="105" spans="1:17" s="460" customFormat="1" ht="12" customHeight="1">
      <c r="A105" s="503"/>
      <c r="B105" s="633" t="s">
        <v>304</v>
      </c>
      <c r="C105" s="628">
        <v>43523</v>
      </c>
      <c r="D105" s="520">
        <v>774</v>
      </c>
      <c r="E105" s="608" t="s">
        <v>585</v>
      </c>
      <c r="F105" s="521" t="s">
        <v>329</v>
      </c>
      <c r="G105" s="722">
        <v>966875</v>
      </c>
      <c r="H105" s="522">
        <v>42</v>
      </c>
      <c r="I105" s="521" t="s">
        <v>296</v>
      </c>
      <c r="J105" s="520">
        <v>100</v>
      </c>
      <c r="K105" s="594">
        <v>100</v>
      </c>
      <c r="L105" s="917"/>
      <c r="M105" s="920"/>
      <c r="N105" s="952"/>
      <c r="O105" s="979"/>
      <c r="Q105" s="468"/>
    </row>
    <row r="106" spans="1:17" s="460" customFormat="1" ht="12" customHeight="1">
      <c r="A106" s="503"/>
      <c r="B106" s="633" t="s">
        <v>304</v>
      </c>
      <c r="C106" s="628">
        <v>43523</v>
      </c>
      <c r="D106" s="520">
        <v>774</v>
      </c>
      <c r="E106" s="608" t="s">
        <v>585</v>
      </c>
      <c r="F106" s="521" t="s">
        <v>330</v>
      </c>
      <c r="G106" s="722">
        <v>964068</v>
      </c>
      <c r="H106" s="522">
        <v>42</v>
      </c>
      <c r="I106" s="521" t="s">
        <v>295</v>
      </c>
      <c r="J106" s="520">
        <v>0</v>
      </c>
      <c r="K106" s="594">
        <v>0</v>
      </c>
      <c r="L106" s="917"/>
      <c r="M106" s="920"/>
      <c r="N106" s="952"/>
      <c r="O106" s="979"/>
      <c r="Q106" s="468"/>
    </row>
    <row r="107" spans="1:17" s="460" customFormat="1" ht="12" customHeight="1">
      <c r="A107" s="503"/>
      <c r="B107" s="633" t="s">
        <v>304</v>
      </c>
      <c r="C107" s="628">
        <v>43523</v>
      </c>
      <c r="D107" s="520">
        <v>774</v>
      </c>
      <c r="E107" s="608" t="s">
        <v>585</v>
      </c>
      <c r="F107" s="521" t="s">
        <v>330</v>
      </c>
      <c r="G107" s="722">
        <v>964068</v>
      </c>
      <c r="H107" s="522">
        <v>42</v>
      </c>
      <c r="I107" s="521" t="s">
        <v>296</v>
      </c>
      <c r="J107" s="520">
        <v>100</v>
      </c>
      <c r="K107" s="594">
        <v>100</v>
      </c>
      <c r="L107" s="918"/>
      <c r="M107" s="921"/>
      <c r="N107" s="953"/>
      <c r="O107" s="980"/>
      <c r="Q107" s="468"/>
    </row>
    <row r="108" spans="1:17" s="460" customFormat="1" ht="12" customHeight="1">
      <c r="A108" s="503"/>
      <c r="B108" s="633" t="s">
        <v>304</v>
      </c>
      <c r="C108" s="627">
        <v>43537</v>
      </c>
      <c r="D108" s="517">
        <v>26</v>
      </c>
      <c r="E108" s="608" t="s">
        <v>585</v>
      </c>
      <c r="F108" s="518" t="s">
        <v>307</v>
      </c>
      <c r="G108" s="722">
        <v>967281</v>
      </c>
      <c r="H108" s="519">
        <v>74</v>
      </c>
      <c r="I108" s="518" t="s">
        <v>295</v>
      </c>
      <c r="J108" s="517">
        <v>3.6666666666666665</v>
      </c>
      <c r="K108" s="593">
        <v>12.205</v>
      </c>
      <c r="L108" s="909">
        <f>SUM(J108:J113)</f>
        <v>32</v>
      </c>
      <c r="M108" s="910">
        <f t="shared" ref="M108" si="7">SUM(K108:K113)</f>
        <v>222.70499999999998</v>
      </c>
      <c r="N108" s="913">
        <f>L108-M108</f>
        <v>-190.70499999999998</v>
      </c>
      <c r="O108" s="987">
        <f>+M108/L108</f>
        <v>6.9595312499999995</v>
      </c>
      <c r="Q108" s="468"/>
    </row>
    <row r="109" spans="1:17" s="460" customFormat="1" ht="12" customHeight="1">
      <c r="A109" s="503"/>
      <c r="B109" s="633" t="s">
        <v>304</v>
      </c>
      <c r="C109" s="627">
        <v>43537</v>
      </c>
      <c r="D109" s="517">
        <v>26</v>
      </c>
      <c r="E109" s="608" t="s">
        <v>585</v>
      </c>
      <c r="F109" s="518" t="s">
        <v>307</v>
      </c>
      <c r="G109" s="722">
        <v>967281</v>
      </c>
      <c r="H109" s="519">
        <v>74</v>
      </c>
      <c r="I109" s="518" t="s">
        <v>296</v>
      </c>
      <c r="J109" s="517">
        <v>7</v>
      </c>
      <c r="K109" s="593">
        <v>31.385000000000002</v>
      </c>
      <c r="L109" s="899"/>
      <c r="M109" s="911"/>
      <c r="N109" s="914"/>
      <c r="O109" s="988"/>
      <c r="Q109" s="468"/>
    </row>
    <row r="110" spans="1:17" s="460" customFormat="1" ht="12" customHeight="1">
      <c r="A110" s="503"/>
      <c r="B110" s="633" t="s">
        <v>304</v>
      </c>
      <c r="C110" s="627">
        <v>43537</v>
      </c>
      <c r="D110" s="517">
        <v>26</v>
      </c>
      <c r="E110" s="608" t="s">
        <v>585</v>
      </c>
      <c r="F110" s="518" t="s">
        <v>308</v>
      </c>
      <c r="G110" s="722">
        <v>904281</v>
      </c>
      <c r="H110" s="519">
        <v>74</v>
      </c>
      <c r="I110" s="518" t="s">
        <v>295</v>
      </c>
      <c r="J110" s="517">
        <v>3.6666666666666665</v>
      </c>
      <c r="K110" s="593">
        <v>23.751999999999999</v>
      </c>
      <c r="L110" s="899"/>
      <c r="M110" s="911"/>
      <c r="N110" s="914"/>
      <c r="O110" s="988"/>
      <c r="Q110" s="468"/>
    </row>
    <row r="111" spans="1:17" s="460" customFormat="1" ht="12" customHeight="1">
      <c r="A111" s="503"/>
      <c r="B111" s="633" t="s">
        <v>304</v>
      </c>
      <c r="C111" s="627">
        <v>43537</v>
      </c>
      <c r="D111" s="517">
        <v>26</v>
      </c>
      <c r="E111" s="608" t="s">
        <v>585</v>
      </c>
      <c r="F111" s="518" t="s">
        <v>308</v>
      </c>
      <c r="G111" s="722">
        <v>904281</v>
      </c>
      <c r="H111" s="519">
        <v>74</v>
      </c>
      <c r="I111" s="518" t="s">
        <v>296</v>
      </c>
      <c r="J111" s="517">
        <v>7</v>
      </c>
      <c r="K111" s="593">
        <v>67.322999999999993</v>
      </c>
      <c r="L111" s="899"/>
      <c r="M111" s="911"/>
      <c r="N111" s="914"/>
      <c r="O111" s="988"/>
      <c r="Q111" s="468"/>
    </row>
    <row r="112" spans="1:17" s="460" customFormat="1" ht="12" customHeight="1">
      <c r="A112" s="503"/>
      <c r="B112" s="633" t="s">
        <v>304</v>
      </c>
      <c r="C112" s="627">
        <v>43537</v>
      </c>
      <c r="D112" s="517">
        <v>26</v>
      </c>
      <c r="E112" s="608" t="s">
        <v>585</v>
      </c>
      <c r="F112" s="518" t="s">
        <v>309</v>
      </c>
      <c r="G112" s="722">
        <v>967342</v>
      </c>
      <c r="H112" s="519">
        <v>74</v>
      </c>
      <c r="I112" s="518" t="s">
        <v>295</v>
      </c>
      <c r="J112" s="517">
        <v>3.6666666666666665</v>
      </c>
      <c r="K112" s="593">
        <v>24.423999999999999</v>
      </c>
      <c r="L112" s="899"/>
      <c r="M112" s="911"/>
      <c r="N112" s="914"/>
      <c r="O112" s="988"/>
      <c r="Q112" s="468"/>
    </row>
    <row r="113" spans="1:17" s="460" customFormat="1" ht="12" customHeight="1">
      <c r="A113" s="503"/>
      <c r="B113" s="633" t="s">
        <v>304</v>
      </c>
      <c r="C113" s="627">
        <v>43537</v>
      </c>
      <c r="D113" s="517">
        <v>26</v>
      </c>
      <c r="E113" s="608" t="s">
        <v>585</v>
      </c>
      <c r="F113" s="518" t="s">
        <v>309</v>
      </c>
      <c r="G113" s="722">
        <v>967342</v>
      </c>
      <c r="H113" s="519">
        <v>74</v>
      </c>
      <c r="I113" s="518" t="s">
        <v>296</v>
      </c>
      <c r="J113" s="517">
        <v>7</v>
      </c>
      <c r="K113" s="593">
        <v>63.616</v>
      </c>
      <c r="L113" s="900"/>
      <c r="M113" s="912"/>
      <c r="N113" s="915"/>
      <c r="O113" s="989"/>
      <c r="Q113" s="468"/>
    </row>
    <row r="114" spans="1:17" s="460" customFormat="1" ht="12" customHeight="1">
      <c r="A114" s="503"/>
      <c r="B114" s="633" t="s">
        <v>304</v>
      </c>
      <c r="C114" s="628">
        <v>43537</v>
      </c>
      <c r="D114" s="520">
        <v>27</v>
      </c>
      <c r="E114" s="608" t="s">
        <v>585</v>
      </c>
      <c r="F114" s="521" t="s">
        <v>307</v>
      </c>
      <c r="G114" s="722">
        <v>967281</v>
      </c>
      <c r="H114" s="522">
        <v>74</v>
      </c>
      <c r="I114" s="521" t="s">
        <v>295</v>
      </c>
      <c r="J114" s="520">
        <v>2.6666666666666665</v>
      </c>
      <c r="K114" s="594">
        <v>42.524000000000001</v>
      </c>
      <c r="L114" s="916">
        <f>SUM(J114:J119)</f>
        <v>26</v>
      </c>
      <c r="M114" s="919">
        <f t="shared" ref="M114" si="8">SUM(K114:K119)</f>
        <v>351.923</v>
      </c>
      <c r="N114" s="951">
        <f>L114-M114</f>
        <v>-325.923</v>
      </c>
      <c r="O114" s="990">
        <f>+M114/L114</f>
        <v>13.535500000000001</v>
      </c>
      <c r="Q114" s="468"/>
    </row>
    <row r="115" spans="1:17" s="460" customFormat="1" ht="12" customHeight="1">
      <c r="A115" s="503"/>
      <c r="B115" s="633" t="s">
        <v>304</v>
      </c>
      <c r="C115" s="628">
        <v>43537</v>
      </c>
      <c r="D115" s="520">
        <v>27</v>
      </c>
      <c r="E115" s="608" t="s">
        <v>585</v>
      </c>
      <c r="F115" s="521" t="s">
        <v>307</v>
      </c>
      <c r="G115" s="722">
        <v>967281</v>
      </c>
      <c r="H115" s="522">
        <v>74</v>
      </c>
      <c r="I115" s="521" t="s">
        <v>296</v>
      </c>
      <c r="J115" s="520">
        <v>6</v>
      </c>
      <c r="K115" s="594">
        <v>77.396000000000001</v>
      </c>
      <c r="L115" s="917"/>
      <c r="M115" s="920"/>
      <c r="N115" s="952"/>
      <c r="O115" s="991"/>
      <c r="Q115" s="468"/>
    </row>
    <row r="116" spans="1:17" s="460" customFormat="1" ht="12" customHeight="1">
      <c r="A116" s="503"/>
      <c r="B116" s="633" t="s">
        <v>304</v>
      </c>
      <c r="C116" s="628">
        <v>43537</v>
      </c>
      <c r="D116" s="520">
        <v>27</v>
      </c>
      <c r="E116" s="608" t="s">
        <v>585</v>
      </c>
      <c r="F116" s="521" t="s">
        <v>308</v>
      </c>
      <c r="G116" s="722">
        <v>904281</v>
      </c>
      <c r="H116" s="522">
        <v>74</v>
      </c>
      <c r="I116" s="521" t="s">
        <v>295</v>
      </c>
      <c r="J116" s="520">
        <v>2.6666666666666665</v>
      </c>
      <c r="K116" s="594">
        <v>19.681000000000001</v>
      </c>
      <c r="L116" s="917"/>
      <c r="M116" s="920"/>
      <c r="N116" s="952"/>
      <c r="O116" s="991"/>
      <c r="Q116" s="468"/>
    </row>
    <row r="117" spans="1:17" s="460" customFormat="1" ht="12" customHeight="1">
      <c r="A117" s="503"/>
      <c r="B117" s="633" t="s">
        <v>304</v>
      </c>
      <c r="C117" s="628">
        <v>43537</v>
      </c>
      <c r="D117" s="520">
        <v>27</v>
      </c>
      <c r="E117" s="608" t="s">
        <v>585</v>
      </c>
      <c r="F117" s="521" t="s">
        <v>308</v>
      </c>
      <c r="G117" s="722">
        <v>904281</v>
      </c>
      <c r="H117" s="522">
        <v>74</v>
      </c>
      <c r="I117" s="521" t="s">
        <v>296</v>
      </c>
      <c r="J117" s="520">
        <v>6</v>
      </c>
      <c r="K117" s="594">
        <v>86.543999999999997</v>
      </c>
      <c r="L117" s="917"/>
      <c r="M117" s="920"/>
      <c r="N117" s="952"/>
      <c r="O117" s="991"/>
      <c r="Q117" s="468"/>
    </row>
    <row r="118" spans="1:17" s="460" customFormat="1" ht="12" customHeight="1">
      <c r="A118" s="503"/>
      <c r="B118" s="633" t="s">
        <v>304</v>
      </c>
      <c r="C118" s="628">
        <v>43537</v>
      </c>
      <c r="D118" s="520">
        <v>27</v>
      </c>
      <c r="E118" s="608" t="s">
        <v>585</v>
      </c>
      <c r="F118" s="521" t="s">
        <v>309</v>
      </c>
      <c r="G118" s="722">
        <v>967342</v>
      </c>
      <c r="H118" s="522">
        <v>74</v>
      </c>
      <c r="I118" s="521" t="s">
        <v>295</v>
      </c>
      <c r="J118" s="520">
        <v>2.6666666666666665</v>
      </c>
      <c r="K118" s="594">
        <v>18.315999999999999</v>
      </c>
      <c r="L118" s="917"/>
      <c r="M118" s="920"/>
      <c r="N118" s="952"/>
      <c r="O118" s="991"/>
      <c r="Q118" s="468"/>
    </row>
    <row r="119" spans="1:17" s="460" customFormat="1" ht="12" customHeight="1">
      <c r="A119" s="503"/>
      <c r="B119" s="633" t="s">
        <v>304</v>
      </c>
      <c r="C119" s="628">
        <v>43537</v>
      </c>
      <c r="D119" s="520">
        <v>27</v>
      </c>
      <c r="E119" s="608" t="s">
        <v>585</v>
      </c>
      <c r="F119" s="521" t="s">
        <v>309</v>
      </c>
      <c r="G119" s="722">
        <v>967342</v>
      </c>
      <c r="H119" s="522">
        <v>74</v>
      </c>
      <c r="I119" s="521" t="s">
        <v>296</v>
      </c>
      <c r="J119" s="520">
        <v>6</v>
      </c>
      <c r="K119" s="594">
        <v>107.462</v>
      </c>
      <c r="L119" s="918"/>
      <c r="M119" s="921"/>
      <c r="N119" s="953"/>
      <c r="O119" s="992"/>
      <c r="Q119" s="468"/>
    </row>
    <row r="120" spans="1:17" s="460" customFormat="1" ht="12" customHeight="1">
      <c r="A120" s="503"/>
      <c r="B120" s="633" t="s">
        <v>304</v>
      </c>
      <c r="C120" s="627">
        <v>43537</v>
      </c>
      <c r="D120" s="517">
        <v>28</v>
      </c>
      <c r="E120" s="608" t="s">
        <v>585</v>
      </c>
      <c r="F120" s="518" t="s">
        <v>307</v>
      </c>
      <c r="G120" s="722">
        <v>967281</v>
      </c>
      <c r="H120" s="519">
        <v>74</v>
      </c>
      <c r="I120" s="518" t="s">
        <v>295</v>
      </c>
      <c r="J120" s="517">
        <v>4</v>
      </c>
      <c r="K120" s="593">
        <v>10.055</v>
      </c>
      <c r="L120" s="909">
        <f>SUM(J120:J125)</f>
        <v>37.000000000000007</v>
      </c>
      <c r="M120" s="910">
        <f t="shared" ref="M120" si="9">SUM(K120:K125)</f>
        <v>204.626</v>
      </c>
      <c r="N120" s="913">
        <f>L120-M120</f>
        <v>-167.626</v>
      </c>
      <c r="O120" s="987">
        <f>+M120/L120</f>
        <v>5.5304324324324314</v>
      </c>
      <c r="Q120" s="468"/>
    </row>
    <row r="121" spans="1:17" s="460" customFormat="1" ht="12" customHeight="1">
      <c r="A121" s="503"/>
      <c r="B121" s="633" t="s">
        <v>304</v>
      </c>
      <c r="C121" s="627">
        <v>43537</v>
      </c>
      <c r="D121" s="517">
        <v>28</v>
      </c>
      <c r="E121" s="608" t="s">
        <v>585</v>
      </c>
      <c r="F121" s="518" t="s">
        <v>307</v>
      </c>
      <c r="G121" s="722">
        <v>967281</v>
      </c>
      <c r="H121" s="519">
        <v>74</v>
      </c>
      <c r="I121" s="518" t="s">
        <v>296</v>
      </c>
      <c r="J121" s="517">
        <v>8.3333333333333339</v>
      </c>
      <c r="K121" s="593">
        <v>77.38</v>
      </c>
      <c r="L121" s="899"/>
      <c r="M121" s="911"/>
      <c r="N121" s="914"/>
      <c r="O121" s="988"/>
      <c r="Q121" s="468"/>
    </row>
    <row r="122" spans="1:17" s="460" customFormat="1" ht="12" customHeight="1">
      <c r="A122" s="503"/>
      <c r="B122" s="633" t="s">
        <v>304</v>
      </c>
      <c r="C122" s="627">
        <v>43537</v>
      </c>
      <c r="D122" s="517">
        <v>28</v>
      </c>
      <c r="E122" s="608" t="s">
        <v>585</v>
      </c>
      <c r="F122" s="518" t="s">
        <v>308</v>
      </c>
      <c r="G122" s="722">
        <v>904281</v>
      </c>
      <c r="H122" s="519">
        <v>74</v>
      </c>
      <c r="I122" s="518" t="s">
        <v>295</v>
      </c>
      <c r="J122" s="517">
        <v>4</v>
      </c>
      <c r="K122" s="593">
        <v>0</v>
      </c>
      <c r="L122" s="899"/>
      <c r="M122" s="911"/>
      <c r="N122" s="914"/>
      <c r="O122" s="988"/>
      <c r="Q122" s="468"/>
    </row>
    <row r="123" spans="1:17" s="460" customFormat="1" ht="12" customHeight="1">
      <c r="A123" s="503"/>
      <c r="B123" s="633" t="s">
        <v>304</v>
      </c>
      <c r="C123" s="627">
        <v>43537</v>
      </c>
      <c r="D123" s="517">
        <v>28</v>
      </c>
      <c r="E123" s="608" t="s">
        <v>585</v>
      </c>
      <c r="F123" s="518" t="s">
        <v>308</v>
      </c>
      <c r="G123" s="722">
        <v>904281</v>
      </c>
      <c r="H123" s="519">
        <v>74</v>
      </c>
      <c r="I123" s="518" t="s">
        <v>296</v>
      </c>
      <c r="J123" s="517">
        <v>8.3333333333333339</v>
      </c>
      <c r="K123" s="593">
        <v>0</v>
      </c>
      <c r="L123" s="899"/>
      <c r="M123" s="911"/>
      <c r="N123" s="914"/>
      <c r="O123" s="988"/>
      <c r="Q123" s="468"/>
    </row>
    <row r="124" spans="1:17" s="460" customFormat="1" ht="12" customHeight="1">
      <c r="A124" s="503"/>
      <c r="B124" s="633" t="s">
        <v>304</v>
      </c>
      <c r="C124" s="627">
        <v>43537</v>
      </c>
      <c r="D124" s="517">
        <v>28</v>
      </c>
      <c r="E124" s="608" t="s">
        <v>585</v>
      </c>
      <c r="F124" s="518" t="s">
        <v>309</v>
      </c>
      <c r="G124" s="722">
        <v>967342</v>
      </c>
      <c r="H124" s="519">
        <v>74</v>
      </c>
      <c r="I124" s="518" t="s">
        <v>295</v>
      </c>
      <c r="J124" s="517">
        <v>4</v>
      </c>
      <c r="K124" s="593">
        <v>25.437999999999999</v>
      </c>
      <c r="L124" s="899"/>
      <c r="M124" s="911"/>
      <c r="N124" s="914"/>
      <c r="O124" s="988"/>
      <c r="Q124" s="468"/>
    </row>
    <row r="125" spans="1:17" s="460" customFormat="1" ht="12" customHeight="1">
      <c r="A125" s="503"/>
      <c r="B125" s="633" t="s">
        <v>304</v>
      </c>
      <c r="C125" s="627">
        <v>43537</v>
      </c>
      <c r="D125" s="517">
        <v>28</v>
      </c>
      <c r="E125" s="608" t="s">
        <v>585</v>
      </c>
      <c r="F125" s="518" t="s">
        <v>309</v>
      </c>
      <c r="G125" s="722">
        <v>967342</v>
      </c>
      <c r="H125" s="519">
        <v>74</v>
      </c>
      <c r="I125" s="518" t="s">
        <v>296</v>
      </c>
      <c r="J125" s="517">
        <v>8.3333333333333339</v>
      </c>
      <c r="K125" s="593">
        <v>91.753</v>
      </c>
      <c r="L125" s="900"/>
      <c r="M125" s="912"/>
      <c r="N125" s="915"/>
      <c r="O125" s="989"/>
      <c r="Q125" s="468"/>
    </row>
    <row r="126" spans="1:17" s="460" customFormat="1" ht="12" customHeight="1">
      <c r="A126" s="503"/>
      <c r="B126" s="633" t="s">
        <v>304</v>
      </c>
      <c r="C126" s="628">
        <v>43537</v>
      </c>
      <c r="D126" s="520">
        <v>29</v>
      </c>
      <c r="E126" s="608" t="s">
        <v>585</v>
      </c>
      <c r="F126" s="521" t="s">
        <v>307</v>
      </c>
      <c r="G126" s="722">
        <v>967281</v>
      </c>
      <c r="H126" s="522">
        <v>74</v>
      </c>
      <c r="I126" s="521" t="s">
        <v>295</v>
      </c>
      <c r="J126" s="520">
        <v>3</v>
      </c>
      <c r="K126" s="594">
        <v>71.222999999999999</v>
      </c>
      <c r="L126" s="916">
        <f>SUM(J126:J131)</f>
        <v>24.999999999999996</v>
      </c>
      <c r="M126" s="919">
        <f t="shared" ref="M126" si="10">SUM(K126:K131)</f>
        <v>539.58400000000006</v>
      </c>
      <c r="N126" s="951">
        <f>L126-M126</f>
        <v>-514.58400000000006</v>
      </c>
      <c r="O126" s="990">
        <f>+M126/L126</f>
        <v>21.583360000000006</v>
      </c>
      <c r="Q126" s="468"/>
    </row>
    <row r="127" spans="1:17" s="460" customFormat="1" ht="12" customHeight="1">
      <c r="A127" s="503"/>
      <c r="B127" s="633" t="s">
        <v>304</v>
      </c>
      <c r="C127" s="628">
        <v>43537</v>
      </c>
      <c r="D127" s="520">
        <v>29</v>
      </c>
      <c r="E127" s="608" t="s">
        <v>585</v>
      </c>
      <c r="F127" s="521" t="s">
        <v>307</v>
      </c>
      <c r="G127" s="722">
        <v>967281</v>
      </c>
      <c r="H127" s="522">
        <v>74</v>
      </c>
      <c r="I127" s="521" t="s">
        <v>296</v>
      </c>
      <c r="J127" s="520">
        <v>5.333333333333333</v>
      </c>
      <c r="K127" s="594">
        <v>145.11099999999999</v>
      </c>
      <c r="L127" s="917"/>
      <c r="M127" s="920"/>
      <c r="N127" s="952"/>
      <c r="O127" s="991"/>
      <c r="Q127" s="468"/>
    </row>
    <row r="128" spans="1:17" s="460" customFormat="1" ht="12" customHeight="1">
      <c r="A128" s="503"/>
      <c r="B128" s="633" t="s">
        <v>304</v>
      </c>
      <c r="C128" s="628">
        <v>43537</v>
      </c>
      <c r="D128" s="520">
        <v>29</v>
      </c>
      <c r="E128" s="608" t="s">
        <v>585</v>
      </c>
      <c r="F128" s="521" t="s">
        <v>308</v>
      </c>
      <c r="G128" s="722">
        <v>904281</v>
      </c>
      <c r="H128" s="522">
        <v>74</v>
      </c>
      <c r="I128" s="521" t="s">
        <v>295</v>
      </c>
      <c r="J128" s="520">
        <v>3</v>
      </c>
      <c r="K128" s="594">
        <v>7.742</v>
      </c>
      <c r="L128" s="917"/>
      <c r="M128" s="920"/>
      <c r="N128" s="952"/>
      <c r="O128" s="991"/>
      <c r="Q128" s="468"/>
    </row>
    <row r="129" spans="1:17" s="460" customFormat="1" ht="12" customHeight="1">
      <c r="A129" s="503"/>
      <c r="B129" s="633" t="s">
        <v>304</v>
      </c>
      <c r="C129" s="628">
        <v>43537</v>
      </c>
      <c r="D129" s="520">
        <v>29</v>
      </c>
      <c r="E129" s="608" t="s">
        <v>585</v>
      </c>
      <c r="F129" s="521" t="s">
        <v>308</v>
      </c>
      <c r="G129" s="722">
        <v>904281</v>
      </c>
      <c r="H129" s="522">
        <v>74</v>
      </c>
      <c r="I129" s="521" t="s">
        <v>296</v>
      </c>
      <c r="J129" s="520">
        <v>5.333333333333333</v>
      </c>
      <c r="K129" s="594">
        <v>56.777999999999999</v>
      </c>
      <c r="L129" s="917"/>
      <c r="M129" s="920"/>
      <c r="N129" s="952"/>
      <c r="O129" s="991"/>
      <c r="Q129" s="468"/>
    </row>
    <row r="130" spans="1:17" s="460" customFormat="1" ht="12" customHeight="1">
      <c r="A130" s="503"/>
      <c r="B130" s="633" t="s">
        <v>304</v>
      </c>
      <c r="C130" s="628">
        <v>43537</v>
      </c>
      <c r="D130" s="520">
        <v>29</v>
      </c>
      <c r="E130" s="608" t="s">
        <v>585</v>
      </c>
      <c r="F130" s="521" t="s">
        <v>309</v>
      </c>
      <c r="G130" s="722">
        <v>967342</v>
      </c>
      <c r="H130" s="522">
        <v>74</v>
      </c>
      <c r="I130" s="521" t="s">
        <v>295</v>
      </c>
      <c r="J130" s="520">
        <v>3</v>
      </c>
      <c r="K130" s="594">
        <v>56.326000000000001</v>
      </c>
      <c r="L130" s="917"/>
      <c r="M130" s="920"/>
      <c r="N130" s="952"/>
      <c r="O130" s="991"/>
      <c r="Q130" s="468"/>
    </row>
    <row r="131" spans="1:17" s="460" customFormat="1" ht="12" customHeight="1">
      <c r="A131" s="503"/>
      <c r="B131" s="633" t="s">
        <v>304</v>
      </c>
      <c r="C131" s="628">
        <v>43537</v>
      </c>
      <c r="D131" s="520">
        <v>29</v>
      </c>
      <c r="E131" s="608" t="s">
        <v>585</v>
      </c>
      <c r="F131" s="521" t="s">
        <v>309</v>
      </c>
      <c r="G131" s="722">
        <v>967342</v>
      </c>
      <c r="H131" s="522">
        <v>74</v>
      </c>
      <c r="I131" s="521" t="s">
        <v>296</v>
      </c>
      <c r="J131" s="520">
        <v>5.333333333333333</v>
      </c>
      <c r="K131" s="594">
        <v>202.404</v>
      </c>
      <c r="L131" s="918"/>
      <c r="M131" s="921"/>
      <c r="N131" s="953"/>
      <c r="O131" s="992"/>
      <c r="Q131" s="468"/>
    </row>
    <row r="132" spans="1:17" s="460" customFormat="1" ht="12" customHeight="1">
      <c r="A132" s="503"/>
      <c r="B132" s="633" t="s">
        <v>304</v>
      </c>
      <c r="C132" s="627">
        <v>43537</v>
      </c>
      <c r="D132" s="517">
        <v>30</v>
      </c>
      <c r="E132" s="608" t="s">
        <v>585</v>
      </c>
      <c r="F132" s="518" t="s">
        <v>305</v>
      </c>
      <c r="G132" s="722">
        <v>957800</v>
      </c>
      <c r="H132" s="519">
        <v>12</v>
      </c>
      <c r="I132" s="518" t="s">
        <v>295</v>
      </c>
      <c r="J132" s="517">
        <v>6.5</v>
      </c>
      <c r="K132" s="593">
        <v>14.404999999999999</v>
      </c>
      <c r="L132" s="909">
        <f>SUM(J132:J135)</f>
        <v>40</v>
      </c>
      <c r="M132" s="910">
        <f t="shared" ref="M132" si="11">SUM(K132:K135)</f>
        <v>87.534999999999997</v>
      </c>
      <c r="N132" s="913">
        <f>L132-M132</f>
        <v>-47.534999999999997</v>
      </c>
      <c r="O132" s="905">
        <f>+M132/L132</f>
        <v>2.1883749999999997</v>
      </c>
      <c r="Q132" s="468"/>
    </row>
    <row r="133" spans="1:17" s="460" customFormat="1" ht="12" customHeight="1">
      <c r="A133" s="503"/>
      <c r="B133" s="633" t="s">
        <v>304</v>
      </c>
      <c r="C133" s="627">
        <v>43537</v>
      </c>
      <c r="D133" s="517">
        <v>30</v>
      </c>
      <c r="E133" s="608" t="s">
        <v>585</v>
      </c>
      <c r="F133" s="518" t="s">
        <v>305</v>
      </c>
      <c r="G133" s="722">
        <v>957800</v>
      </c>
      <c r="H133" s="519">
        <v>12</v>
      </c>
      <c r="I133" s="518" t="s">
        <v>296</v>
      </c>
      <c r="J133" s="517">
        <v>13.5</v>
      </c>
      <c r="K133" s="593">
        <v>30.16</v>
      </c>
      <c r="L133" s="899"/>
      <c r="M133" s="911"/>
      <c r="N133" s="914"/>
      <c r="O133" s="906"/>
      <c r="Q133" s="468"/>
    </row>
    <row r="134" spans="1:17" s="460" customFormat="1" ht="12" customHeight="1">
      <c r="A134" s="503"/>
      <c r="B134" s="633" t="s">
        <v>304</v>
      </c>
      <c r="C134" s="627">
        <v>43537</v>
      </c>
      <c r="D134" s="517">
        <v>30</v>
      </c>
      <c r="E134" s="608" t="s">
        <v>585</v>
      </c>
      <c r="F134" s="518" t="s">
        <v>306</v>
      </c>
      <c r="G134" s="722">
        <v>963943</v>
      </c>
      <c r="H134" s="519">
        <v>12</v>
      </c>
      <c r="I134" s="518" t="s">
        <v>295</v>
      </c>
      <c r="J134" s="517">
        <v>6.5</v>
      </c>
      <c r="K134" s="593">
        <v>6.016</v>
      </c>
      <c r="L134" s="899"/>
      <c r="M134" s="911"/>
      <c r="N134" s="914"/>
      <c r="O134" s="906"/>
      <c r="Q134" s="468"/>
    </row>
    <row r="135" spans="1:17" s="460" customFormat="1" ht="12" customHeight="1">
      <c r="A135" s="503"/>
      <c r="B135" s="633" t="s">
        <v>304</v>
      </c>
      <c r="C135" s="627">
        <v>43537</v>
      </c>
      <c r="D135" s="517">
        <v>30</v>
      </c>
      <c r="E135" s="608" t="s">
        <v>585</v>
      </c>
      <c r="F135" s="518" t="s">
        <v>306</v>
      </c>
      <c r="G135" s="722">
        <v>963943</v>
      </c>
      <c r="H135" s="519">
        <v>12</v>
      </c>
      <c r="I135" s="518" t="s">
        <v>296</v>
      </c>
      <c r="J135" s="517">
        <v>13.5</v>
      </c>
      <c r="K135" s="593">
        <v>36.954000000000001</v>
      </c>
      <c r="L135" s="900"/>
      <c r="M135" s="912"/>
      <c r="N135" s="915"/>
      <c r="O135" s="907"/>
      <c r="Q135" s="468"/>
    </row>
    <row r="136" spans="1:17" s="460" customFormat="1" ht="12" customHeight="1">
      <c r="A136" s="503"/>
      <c r="B136" s="633" t="s">
        <v>304</v>
      </c>
      <c r="C136" s="628">
        <v>43537</v>
      </c>
      <c r="D136" s="520">
        <v>31</v>
      </c>
      <c r="E136" s="608" t="s">
        <v>585</v>
      </c>
      <c r="F136" s="521" t="s">
        <v>305</v>
      </c>
      <c r="G136" s="722">
        <v>957800</v>
      </c>
      <c r="H136" s="522">
        <v>12</v>
      </c>
      <c r="I136" s="521" t="s">
        <v>295</v>
      </c>
      <c r="J136" s="520">
        <v>5</v>
      </c>
      <c r="K136" s="594">
        <v>25.640999999999998</v>
      </c>
      <c r="L136" s="916">
        <f>SUM(J136:J139)</f>
        <v>39</v>
      </c>
      <c r="M136" s="919">
        <f t="shared" ref="M136" si="12">SUM(K136:K139)</f>
        <v>83.16</v>
      </c>
      <c r="N136" s="951">
        <f>L136-M136</f>
        <v>-44.16</v>
      </c>
      <c r="O136" s="993">
        <f>+M136/L136</f>
        <v>2.132307692307692</v>
      </c>
      <c r="Q136" s="468"/>
    </row>
    <row r="137" spans="1:17" s="460" customFormat="1" ht="12" customHeight="1">
      <c r="A137" s="503"/>
      <c r="B137" s="633" t="s">
        <v>304</v>
      </c>
      <c r="C137" s="628">
        <v>43537</v>
      </c>
      <c r="D137" s="520">
        <v>31</v>
      </c>
      <c r="E137" s="608" t="s">
        <v>585</v>
      </c>
      <c r="F137" s="521" t="s">
        <v>305</v>
      </c>
      <c r="G137" s="722">
        <v>957800</v>
      </c>
      <c r="H137" s="522">
        <v>12</v>
      </c>
      <c r="I137" s="521" t="s">
        <v>296</v>
      </c>
      <c r="J137" s="520">
        <v>14.5</v>
      </c>
      <c r="K137" s="594">
        <v>17.818999999999999</v>
      </c>
      <c r="L137" s="917"/>
      <c r="M137" s="920"/>
      <c r="N137" s="952"/>
      <c r="O137" s="994"/>
      <c r="Q137" s="468"/>
    </row>
    <row r="138" spans="1:17" s="460" customFormat="1" ht="12" customHeight="1">
      <c r="A138" s="503"/>
      <c r="B138" s="633" t="s">
        <v>304</v>
      </c>
      <c r="C138" s="628">
        <v>43537</v>
      </c>
      <c r="D138" s="520">
        <v>31</v>
      </c>
      <c r="E138" s="608" t="s">
        <v>585</v>
      </c>
      <c r="F138" s="521" t="s">
        <v>306</v>
      </c>
      <c r="G138" s="722">
        <v>963943</v>
      </c>
      <c r="H138" s="522">
        <v>12</v>
      </c>
      <c r="I138" s="521" t="s">
        <v>295</v>
      </c>
      <c r="J138" s="520">
        <v>5</v>
      </c>
      <c r="K138" s="594">
        <v>28.981000000000002</v>
      </c>
      <c r="L138" s="917"/>
      <c r="M138" s="920"/>
      <c r="N138" s="952"/>
      <c r="O138" s="994"/>
      <c r="Q138" s="468"/>
    </row>
    <row r="139" spans="1:17" s="460" customFormat="1" ht="12" customHeight="1">
      <c r="A139" s="503"/>
      <c r="B139" s="633" t="s">
        <v>304</v>
      </c>
      <c r="C139" s="628">
        <v>43537</v>
      </c>
      <c r="D139" s="520">
        <v>31</v>
      </c>
      <c r="E139" s="608" t="s">
        <v>585</v>
      </c>
      <c r="F139" s="521" t="s">
        <v>306</v>
      </c>
      <c r="G139" s="722">
        <v>963943</v>
      </c>
      <c r="H139" s="522">
        <v>12</v>
      </c>
      <c r="I139" s="521" t="s">
        <v>296</v>
      </c>
      <c r="J139" s="520">
        <v>14.5</v>
      </c>
      <c r="K139" s="594">
        <v>10.718999999999999</v>
      </c>
      <c r="L139" s="918"/>
      <c r="M139" s="921"/>
      <c r="N139" s="953"/>
      <c r="O139" s="995"/>
      <c r="Q139" s="468"/>
    </row>
    <row r="140" spans="1:17" s="460" customFormat="1" ht="12" customHeight="1">
      <c r="A140" s="503"/>
      <c r="B140" s="633" t="s">
        <v>304</v>
      </c>
      <c r="C140" s="627">
        <v>43537</v>
      </c>
      <c r="D140" s="517">
        <v>32</v>
      </c>
      <c r="E140" s="608" t="s">
        <v>585</v>
      </c>
      <c r="F140" s="518" t="s">
        <v>305</v>
      </c>
      <c r="G140" s="722">
        <v>957800</v>
      </c>
      <c r="H140" s="519">
        <v>12</v>
      </c>
      <c r="I140" s="518" t="s">
        <v>295</v>
      </c>
      <c r="J140" s="517">
        <v>3</v>
      </c>
      <c r="K140" s="593">
        <v>5.0670000000000002</v>
      </c>
      <c r="L140" s="909">
        <f>SUM(J140:J143)</f>
        <v>24</v>
      </c>
      <c r="M140" s="910">
        <f t="shared" ref="M140" si="13">SUM(K140:K143)</f>
        <v>107.08599999999998</v>
      </c>
      <c r="N140" s="913">
        <f>L140-M140</f>
        <v>-83.085999999999984</v>
      </c>
      <c r="O140" s="905">
        <f>+M140/L140</f>
        <v>4.4619166666666663</v>
      </c>
      <c r="Q140" s="468"/>
    </row>
    <row r="141" spans="1:17" s="460" customFormat="1" ht="12" customHeight="1">
      <c r="A141" s="503"/>
      <c r="B141" s="633" t="s">
        <v>304</v>
      </c>
      <c r="C141" s="627">
        <v>43537</v>
      </c>
      <c r="D141" s="517">
        <v>32</v>
      </c>
      <c r="E141" s="608" t="s">
        <v>585</v>
      </c>
      <c r="F141" s="518" t="s">
        <v>305</v>
      </c>
      <c r="G141" s="722">
        <v>957800</v>
      </c>
      <c r="H141" s="519">
        <v>12</v>
      </c>
      <c r="I141" s="518" t="s">
        <v>296</v>
      </c>
      <c r="J141" s="517">
        <v>9</v>
      </c>
      <c r="K141" s="593">
        <v>32.509</v>
      </c>
      <c r="L141" s="899"/>
      <c r="M141" s="911"/>
      <c r="N141" s="914"/>
      <c r="O141" s="906"/>
      <c r="Q141" s="468"/>
    </row>
    <row r="142" spans="1:17" s="460" customFormat="1" ht="12" customHeight="1">
      <c r="A142" s="503"/>
      <c r="B142" s="633" t="s">
        <v>304</v>
      </c>
      <c r="C142" s="627">
        <v>43537</v>
      </c>
      <c r="D142" s="517">
        <v>32</v>
      </c>
      <c r="E142" s="608" t="s">
        <v>585</v>
      </c>
      <c r="F142" s="518" t="s">
        <v>306</v>
      </c>
      <c r="G142" s="722">
        <v>963943</v>
      </c>
      <c r="H142" s="519">
        <v>12</v>
      </c>
      <c r="I142" s="518" t="s">
        <v>295</v>
      </c>
      <c r="J142" s="517">
        <v>3</v>
      </c>
      <c r="K142" s="593">
        <v>35.881</v>
      </c>
      <c r="L142" s="899"/>
      <c r="M142" s="911"/>
      <c r="N142" s="914"/>
      <c r="O142" s="906"/>
      <c r="Q142" s="468"/>
    </row>
    <row r="143" spans="1:17" s="460" customFormat="1" ht="12" customHeight="1">
      <c r="A143" s="503"/>
      <c r="B143" s="633" t="s">
        <v>304</v>
      </c>
      <c r="C143" s="627">
        <v>43537</v>
      </c>
      <c r="D143" s="517">
        <v>32</v>
      </c>
      <c r="E143" s="608" t="s">
        <v>585</v>
      </c>
      <c r="F143" s="518" t="s">
        <v>306</v>
      </c>
      <c r="G143" s="722">
        <v>963943</v>
      </c>
      <c r="H143" s="519">
        <v>12</v>
      </c>
      <c r="I143" s="518" t="s">
        <v>296</v>
      </c>
      <c r="J143" s="517">
        <v>9</v>
      </c>
      <c r="K143" s="593">
        <v>33.628999999999998</v>
      </c>
      <c r="L143" s="900"/>
      <c r="M143" s="912"/>
      <c r="N143" s="915"/>
      <c r="O143" s="907"/>
      <c r="Q143" s="468"/>
    </row>
    <row r="144" spans="1:17" s="460" customFormat="1" ht="12" customHeight="1">
      <c r="A144" s="503"/>
      <c r="B144" s="633" t="s">
        <v>304</v>
      </c>
      <c r="C144" s="628">
        <v>43537</v>
      </c>
      <c r="D144" s="520">
        <v>33</v>
      </c>
      <c r="E144" s="608" t="s">
        <v>585</v>
      </c>
      <c r="F144" s="521" t="s">
        <v>305</v>
      </c>
      <c r="G144" s="722">
        <v>957800</v>
      </c>
      <c r="H144" s="522">
        <v>12</v>
      </c>
      <c r="I144" s="521" t="s">
        <v>295</v>
      </c>
      <c r="J144" s="520">
        <v>5</v>
      </c>
      <c r="K144" s="594">
        <v>5.0650000000000004</v>
      </c>
      <c r="L144" s="916">
        <f>SUM(J144:J147)</f>
        <v>32</v>
      </c>
      <c r="M144" s="919">
        <f t="shared" ref="M144" si="14">SUM(K144:K147)</f>
        <v>84.305000000000007</v>
      </c>
      <c r="N144" s="951">
        <f>L144-M144</f>
        <v>-52.305000000000007</v>
      </c>
      <c r="O144" s="993">
        <f>+M144/L144</f>
        <v>2.6345312500000002</v>
      </c>
      <c r="Q144" s="468"/>
    </row>
    <row r="145" spans="1:17" s="460" customFormat="1" ht="12" customHeight="1">
      <c r="A145" s="503"/>
      <c r="B145" s="633" t="s">
        <v>304</v>
      </c>
      <c r="C145" s="628">
        <v>43537</v>
      </c>
      <c r="D145" s="520">
        <v>33</v>
      </c>
      <c r="E145" s="608" t="s">
        <v>585</v>
      </c>
      <c r="F145" s="521" t="s">
        <v>305</v>
      </c>
      <c r="G145" s="722">
        <v>957800</v>
      </c>
      <c r="H145" s="522">
        <v>12</v>
      </c>
      <c r="I145" s="521" t="s">
        <v>296</v>
      </c>
      <c r="J145" s="520">
        <v>11</v>
      </c>
      <c r="K145" s="594">
        <v>37.145000000000003</v>
      </c>
      <c r="L145" s="917"/>
      <c r="M145" s="920"/>
      <c r="N145" s="952"/>
      <c r="O145" s="994"/>
      <c r="Q145" s="468"/>
    </row>
    <row r="146" spans="1:17" s="460" customFormat="1" ht="12" customHeight="1">
      <c r="A146" s="503"/>
      <c r="B146" s="633" t="s">
        <v>304</v>
      </c>
      <c r="C146" s="628">
        <v>43537</v>
      </c>
      <c r="D146" s="520">
        <v>33</v>
      </c>
      <c r="E146" s="608" t="s">
        <v>585</v>
      </c>
      <c r="F146" s="521" t="s">
        <v>306</v>
      </c>
      <c r="G146" s="722">
        <v>963943</v>
      </c>
      <c r="H146" s="522">
        <v>12</v>
      </c>
      <c r="I146" s="521" t="s">
        <v>295</v>
      </c>
      <c r="J146" s="520">
        <v>5</v>
      </c>
      <c r="K146" s="594">
        <v>7.577</v>
      </c>
      <c r="L146" s="917"/>
      <c r="M146" s="920"/>
      <c r="N146" s="952"/>
      <c r="O146" s="994"/>
      <c r="Q146" s="468"/>
    </row>
    <row r="147" spans="1:17" s="460" customFormat="1" ht="12" customHeight="1">
      <c r="A147" s="503"/>
      <c r="B147" s="633" t="s">
        <v>304</v>
      </c>
      <c r="C147" s="628">
        <v>43537</v>
      </c>
      <c r="D147" s="520">
        <v>33</v>
      </c>
      <c r="E147" s="608" t="s">
        <v>585</v>
      </c>
      <c r="F147" s="521" t="s">
        <v>306</v>
      </c>
      <c r="G147" s="722">
        <v>963943</v>
      </c>
      <c r="H147" s="522">
        <v>12</v>
      </c>
      <c r="I147" s="521" t="s">
        <v>296</v>
      </c>
      <c r="J147" s="520">
        <v>11</v>
      </c>
      <c r="K147" s="594">
        <v>34.518000000000001</v>
      </c>
      <c r="L147" s="918"/>
      <c r="M147" s="921"/>
      <c r="N147" s="953"/>
      <c r="O147" s="995"/>
      <c r="Q147" s="468"/>
    </row>
    <row r="148" spans="1:17" s="460" customFormat="1" ht="12" customHeight="1">
      <c r="A148" s="503"/>
      <c r="B148" s="633" t="s">
        <v>304</v>
      </c>
      <c r="C148" s="627">
        <v>43537</v>
      </c>
      <c r="D148" s="517">
        <v>34</v>
      </c>
      <c r="E148" s="608" t="s">
        <v>585</v>
      </c>
      <c r="F148" s="518" t="s">
        <v>305</v>
      </c>
      <c r="G148" s="722">
        <v>957800</v>
      </c>
      <c r="H148" s="519">
        <v>12</v>
      </c>
      <c r="I148" s="518" t="s">
        <v>295</v>
      </c>
      <c r="J148" s="517">
        <v>2.5</v>
      </c>
      <c r="K148" s="593">
        <v>24.436</v>
      </c>
      <c r="L148" s="909">
        <f>SUM(J148:J151)</f>
        <v>15</v>
      </c>
      <c r="M148" s="910">
        <f>SUM(K148:K151)</f>
        <v>628.899</v>
      </c>
      <c r="N148" s="913">
        <f>L148-M148</f>
        <v>-613.899</v>
      </c>
      <c r="O148" s="905">
        <f>+M148/L148</f>
        <v>41.926600000000001</v>
      </c>
      <c r="Q148" s="468"/>
    </row>
    <row r="149" spans="1:17" s="460" customFormat="1" ht="12" customHeight="1">
      <c r="A149" s="503"/>
      <c r="B149" s="633" t="s">
        <v>304</v>
      </c>
      <c r="C149" s="627">
        <v>43537</v>
      </c>
      <c r="D149" s="517">
        <v>34</v>
      </c>
      <c r="E149" s="608" t="s">
        <v>585</v>
      </c>
      <c r="F149" s="518" t="s">
        <v>305</v>
      </c>
      <c r="G149" s="722">
        <v>957800</v>
      </c>
      <c r="H149" s="519">
        <v>12</v>
      </c>
      <c r="I149" s="518" t="s">
        <v>296</v>
      </c>
      <c r="J149" s="517">
        <v>5</v>
      </c>
      <c r="K149" s="593">
        <v>201.108</v>
      </c>
      <c r="L149" s="899"/>
      <c r="M149" s="911"/>
      <c r="N149" s="914"/>
      <c r="O149" s="906"/>
      <c r="Q149" s="468"/>
    </row>
    <row r="150" spans="1:17" s="460" customFormat="1" ht="12" customHeight="1">
      <c r="A150" s="503"/>
      <c r="B150" s="633" t="s">
        <v>304</v>
      </c>
      <c r="C150" s="627">
        <v>43537</v>
      </c>
      <c r="D150" s="517">
        <v>34</v>
      </c>
      <c r="E150" s="608" t="s">
        <v>585</v>
      </c>
      <c r="F150" s="518" t="s">
        <v>306</v>
      </c>
      <c r="G150" s="722">
        <v>963943</v>
      </c>
      <c r="H150" s="519">
        <v>12</v>
      </c>
      <c r="I150" s="518" t="s">
        <v>295</v>
      </c>
      <c r="J150" s="517">
        <v>2.5</v>
      </c>
      <c r="K150" s="593">
        <v>84.561999999999998</v>
      </c>
      <c r="L150" s="899"/>
      <c r="M150" s="911"/>
      <c r="N150" s="914"/>
      <c r="O150" s="906"/>
      <c r="Q150" s="468"/>
    </row>
    <row r="151" spans="1:17" s="460" customFormat="1" ht="12" customHeight="1">
      <c r="A151" s="503"/>
      <c r="B151" s="633" t="s">
        <v>304</v>
      </c>
      <c r="C151" s="627">
        <v>43537</v>
      </c>
      <c r="D151" s="517">
        <v>34</v>
      </c>
      <c r="E151" s="608" t="s">
        <v>585</v>
      </c>
      <c r="F151" s="518" t="s">
        <v>306</v>
      </c>
      <c r="G151" s="722">
        <v>963943</v>
      </c>
      <c r="H151" s="519">
        <v>12</v>
      </c>
      <c r="I151" s="518" t="s">
        <v>296</v>
      </c>
      <c r="J151" s="517">
        <v>5</v>
      </c>
      <c r="K151" s="593">
        <v>318.79300000000001</v>
      </c>
      <c r="L151" s="900"/>
      <c r="M151" s="912"/>
      <c r="N151" s="915"/>
      <c r="O151" s="907"/>
      <c r="Q151" s="468"/>
    </row>
    <row r="152" spans="1:17" s="460" customFormat="1" ht="12" customHeight="1">
      <c r="A152" s="503"/>
      <c r="B152" s="633" t="s">
        <v>304</v>
      </c>
      <c r="C152" s="628">
        <v>43549</v>
      </c>
      <c r="D152" s="520">
        <v>35</v>
      </c>
      <c r="E152" s="608" t="s">
        <v>585</v>
      </c>
      <c r="F152" s="521" t="s">
        <v>307</v>
      </c>
      <c r="G152" s="722">
        <v>967281</v>
      </c>
      <c r="H152" s="522">
        <v>74</v>
      </c>
      <c r="I152" s="521" t="s">
        <v>295</v>
      </c>
      <c r="J152" s="520">
        <v>0.66700000000000004</v>
      </c>
      <c r="K152" s="594">
        <v>0</v>
      </c>
      <c r="L152" s="916">
        <f>SUM(J152:J157)</f>
        <v>9</v>
      </c>
      <c r="M152" s="919">
        <f t="shared" ref="M152" si="15">SUM(K152:K157)</f>
        <v>28.425000000000001</v>
      </c>
      <c r="N152" s="951">
        <f>L152-M152</f>
        <v>-19.425000000000001</v>
      </c>
      <c r="O152" s="996">
        <f>+M152/L152</f>
        <v>3.1583333333333332</v>
      </c>
      <c r="Q152" s="468"/>
    </row>
    <row r="153" spans="1:17" s="460" customFormat="1" ht="12" customHeight="1">
      <c r="A153" s="503"/>
      <c r="B153" s="633" t="s">
        <v>304</v>
      </c>
      <c r="C153" s="628">
        <v>43549</v>
      </c>
      <c r="D153" s="520">
        <v>35</v>
      </c>
      <c r="E153" s="608" t="s">
        <v>585</v>
      </c>
      <c r="F153" s="521" t="s">
        <v>307</v>
      </c>
      <c r="G153" s="722">
        <v>967281</v>
      </c>
      <c r="H153" s="522">
        <v>74</v>
      </c>
      <c r="I153" s="521" t="s">
        <v>296</v>
      </c>
      <c r="J153" s="520">
        <v>2.3330000000000002</v>
      </c>
      <c r="K153" s="594">
        <v>0</v>
      </c>
      <c r="L153" s="917"/>
      <c r="M153" s="920"/>
      <c r="N153" s="952"/>
      <c r="O153" s="997"/>
      <c r="Q153" s="468"/>
    </row>
    <row r="154" spans="1:17" s="460" customFormat="1" ht="12" customHeight="1">
      <c r="A154" s="503"/>
      <c r="B154" s="633" t="s">
        <v>304</v>
      </c>
      <c r="C154" s="628">
        <v>43549</v>
      </c>
      <c r="D154" s="520">
        <v>35</v>
      </c>
      <c r="E154" s="608" t="s">
        <v>585</v>
      </c>
      <c r="F154" s="521" t="s">
        <v>308</v>
      </c>
      <c r="G154" s="722">
        <v>904281</v>
      </c>
      <c r="H154" s="522">
        <v>74</v>
      </c>
      <c r="I154" s="521" t="s">
        <v>295</v>
      </c>
      <c r="J154" s="520">
        <v>0.66700000000000004</v>
      </c>
      <c r="K154" s="594">
        <v>25.582000000000001</v>
      </c>
      <c r="L154" s="917"/>
      <c r="M154" s="920"/>
      <c r="N154" s="952"/>
      <c r="O154" s="997"/>
      <c r="Q154" s="468"/>
    </row>
    <row r="155" spans="1:17" s="460" customFormat="1" ht="12" customHeight="1">
      <c r="A155" s="503"/>
      <c r="B155" s="633" t="s">
        <v>304</v>
      </c>
      <c r="C155" s="628">
        <v>43549</v>
      </c>
      <c r="D155" s="520">
        <v>35</v>
      </c>
      <c r="E155" s="608" t="s">
        <v>585</v>
      </c>
      <c r="F155" s="521" t="s">
        <v>308</v>
      </c>
      <c r="G155" s="722">
        <v>904281</v>
      </c>
      <c r="H155" s="522">
        <v>74</v>
      </c>
      <c r="I155" s="521" t="s">
        <v>296</v>
      </c>
      <c r="J155" s="520">
        <v>2.3330000000000002</v>
      </c>
      <c r="K155" s="594">
        <v>2.843</v>
      </c>
      <c r="L155" s="917"/>
      <c r="M155" s="920"/>
      <c r="N155" s="952"/>
      <c r="O155" s="997"/>
      <c r="Q155" s="468"/>
    </row>
    <row r="156" spans="1:17" s="460" customFormat="1" ht="12" customHeight="1">
      <c r="A156" s="503"/>
      <c r="B156" s="633" t="s">
        <v>304</v>
      </c>
      <c r="C156" s="628">
        <v>43549</v>
      </c>
      <c r="D156" s="520">
        <v>35</v>
      </c>
      <c r="E156" s="608" t="s">
        <v>585</v>
      </c>
      <c r="F156" s="521" t="s">
        <v>309</v>
      </c>
      <c r="G156" s="722">
        <v>967342</v>
      </c>
      <c r="H156" s="522">
        <v>74</v>
      </c>
      <c r="I156" s="521" t="s">
        <v>295</v>
      </c>
      <c r="J156" s="520">
        <v>0.66600000000000004</v>
      </c>
      <c r="K156" s="594">
        <v>0</v>
      </c>
      <c r="L156" s="917"/>
      <c r="M156" s="920"/>
      <c r="N156" s="952"/>
      <c r="O156" s="997"/>
      <c r="Q156" s="468"/>
    </row>
    <row r="157" spans="1:17" s="460" customFormat="1" ht="12" customHeight="1">
      <c r="A157" s="503"/>
      <c r="B157" s="633" t="s">
        <v>304</v>
      </c>
      <c r="C157" s="628">
        <v>43549</v>
      </c>
      <c r="D157" s="520">
        <v>35</v>
      </c>
      <c r="E157" s="608" t="s">
        <v>585</v>
      </c>
      <c r="F157" s="521" t="s">
        <v>309</v>
      </c>
      <c r="G157" s="722">
        <v>967342</v>
      </c>
      <c r="H157" s="522">
        <v>74</v>
      </c>
      <c r="I157" s="521" t="s">
        <v>296</v>
      </c>
      <c r="J157" s="520">
        <v>2.3340000000000001</v>
      </c>
      <c r="K157" s="594">
        <v>0</v>
      </c>
      <c r="L157" s="918"/>
      <c r="M157" s="921"/>
      <c r="N157" s="953"/>
      <c r="O157" s="998"/>
      <c r="Q157" s="468"/>
    </row>
    <row r="158" spans="1:17" s="460" customFormat="1" ht="12" customHeight="1">
      <c r="A158" s="503"/>
      <c r="B158" s="633" t="s">
        <v>304</v>
      </c>
      <c r="C158" s="627">
        <v>43551</v>
      </c>
      <c r="D158" s="517">
        <v>39</v>
      </c>
      <c r="E158" s="608" t="s">
        <v>585</v>
      </c>
      <c r="F158" s="518" t="s">
        <v>310</v>
      </c>
      <c r="G158" s="722">
        <v>924603</v>
      </c>
      <c r="H158" s="519">
        <v>12</v>
      </c>
      <c r="I158" s="518" t="s">
        <v>295</v>
      </c>
      <c r="J158" s="517">
        <v>0.5</v>
      </c>
      <c r="K158" s="593">
        <v>0</v>
      </c>
      <c r="L158" s="909">
        <f>SUM(J158:J161)</f>
        <v>50</v>
      </c>
      <c r="M158" s="910">
        <f t="shared" ref="M158" si="16">SUM(K158:K161)</f>
        <v>48.195</v>
      </c>
      <c r="N158" s="913">
        <f>L158-M158</f>
        <v>1.8049999999999997</v>
      </c>
      <c r="O158" s="905">
        <f>+M158/L158</f>
        <v>0.96389999999999998</v>
      </c>
      <c r="Q158" s="468"/>
    </row>
    <row r="159" spans="1:17" s="460" customFormat="1" ht="12" customHeight="1">
      <c r="A159" s="503"/>
      <c r="B159" s="633" t="s">
        <v>304</v>
      </c>
      <c r="C159" s="627">
        <v>43551</v>
      </c>
      <c r="D159" s="517">
        <v>39</v>
      </c>
      <c r="E159" s="608" t="s">
        <v>585</v>
      </c>
      <c r="F159" s="518" t="s">
        <v>310</v>
      </c>
      <c r="G159" s="722">
        <v>924603</v>
      </c>
      <c r="H159" s="519">
        <v>12</v>
      </c>
      <c r="I159" s="518" t="s">
        <v>296</v>
      </c>
      <c r="J159" s="517">
        <v>24.5</v>
      </c>
      <c r="K159" s="593">
        <v>0</v>
      </c>
      <c r="L159" s="899"/>
      <c r="M159" s="911"/>
      <c r="N159" s="914"/>
      <c r="O159" s="906"/>
      <c r="Q159" s="468"/>
    </row>
    <row r="160" spans="1:17" s="460" customFormat="1" ht="12" customHeight="1">
      <c r="A160" s="503"/>
      <c r="B160" s="633" t="s">
        <v>304</v>
      </c>
      <c r="C160" s="627">
        <v>43551</v>
      </c>
      <c r="D160" s="517">
        <v>39</v>
      </c>
      <c r="E160" s="608" t="s">
        <v>585</v>
      </c>
      <c r="F160" s="518" t="s">
        <v>311</v>
      </c>
      <c r="G160" s="722">
        <v>910836</v>
      </c>
      <c r="H160" s="519">
        <v>12</v>
      </c>
      <c r="I160" s="518" t="s">
        <v>295</v>
      </c>
      <c r="J160" s="517">
        <v>0.5</v>
      </c>
      <c r="K160" s="593">
        <v>13.292999999999999</v>
      </c>
      <c r="L160" s="899"/>
      <c r="M160" s="911"/>
      <c r="N160" s="914"/>
      <c r="O160" s="906"/>
      <c r="Q160" s="468"/>
    </row>
    <row r="161" spans="1:17" s="460" customFormat="1" ht="12" customHeight="1">
      <c r="A161" s="503"/>
      <c r="B161" s="633" t="s">
        <v>304</v>
      </c>
      <c r="C161" s="630">
        <v>43551</v>
      </c>
      <c r="D161" s="585">
        <v>39</v>
      </c>
      <c r="E161" s="608" t="s">
        <v>585</v>
      </c>
      <c r="F161" s="518" t="s">
        <v>311</v>
      </c>
      <c r="G161" s="722">
        <v>910836</v>
      </c>
      <c r="H161" s="519">
        <v>12</v>
      </c>
      <c r="I161" s="518" t="s">
        <v>296</v>
      </c>
      <c r="J161" s="517">
        <v>24.5</v>
      </c>
      <c r="K161" s="593">
        <v>34.902000000000001</v>
      </c>
      <c r="L161" s="900"/>
      <c r="M161" s="912"/>
      <c r="N161" s="915"/>
      <c r="O161" s="907"/>
      <c r="Q161" s="468"/>
    </row>
    <row r="162" spans="1:17" s="460" customFormat="1" ht="12" customHeight="1">
      <c r="A162" s="503"/>
      <c r="B162" s="633" t="s">
        <v>304</v>
      </c>
      <c r="C162" s="628">
        <v>43553</v>
      </c>
      <c r="D162" s="520">
        <v>1189</v>
      </c>
      <c r="E162" s="609" t="s">
        <v>582</v>
      </c>
      <c r="F162" s="521" t="s">
        <v>331</v>
      </c>
      <c r="G162" s="722">
        <v>960538</v>
      </c>
      <c r="H162" s="522">
        <v>73</v>
      </c>
      <c r="I162" s="521" t="s">
        <v>295</v>
      </c>
      <c r="J162" s="520">
        <v>0</v>
      </c>
      <c r="K162" s="594">
        <v>0</v>
      </c>
      <c r="L162" s="916">
        <f>SUM(J162:J167)</f>
        <v>1634.723</v>
      </c>
      <c r="M162" s="919">
        <f t="shared" ref="M162" si="17">SUM(K162:K167)</f>
        <v>1573.0239999999999</v>
      </c>
      <c r="N162" s="951">
        <f>L162-M162</f>
        <v>61.699000000000069</v>
      </c>
      <c r="O162" s="978">
        <f>+M162/L162</f>
        <v>0.96225721421916732</v>
      </c>
      <c r="Q162" s="468"/>
    </row>
    <row r="163" spans="1:17" s="460" customFormat="1" ht="12" customHeight="1">
      <c r="A163" s="503"/>
      <c r="B163" s="633" t="s">
        <v>304</v>
      </c>
      <c r="C163" s="628">
        <v>43553</v>
      </c>
      <c r="D163" s="520">
        <v>1189</v>
      </c>
      <c r="E163" s="609" t="s">
        <v>582</v>
      </c>
      <c r="F163" s="521" t="s">
        <v>331</v>
      </c>
      <c r="G163" s="722">
        <v>960538</v>
      </c>
      <c r="H163" s="522">
        <v>73</v>
      </c>
      <c r="I163" s="521" t="s">
        <v>296</v>
      </c>
      <c r="J163" s="520">
        <v>544.90700000000004</v>
      </c>
      <c r="K163" s="594">
        <v>744.38199999999995</v>
      </c>
      <c r="L163" s="917"/>
      <c r="M163" s="920"/>
      <c r="N163" s="952"/>
      <c r="O163" s="979"/>
      <c r="Q163" s="468"/>
    </row>
    <row r="164" spans="1:17" s="460" customFormat="1" ht="12" customHeight="1">
      <c r="A164" s="503"/>
      <c r="B164" s="633" t="s">
        <v>304</v>
      </c>
      <c r="C164" s="628">
        <v>43553</v>
      </c>
      <c r="D164" s="520">
        <v>1189</v>
      </c>
      <c r="E164" s="609" t="s">
        <v>582</v>
      </c>
      <c r="F164" s="521" t="s">
        <v>332</v>
      </c>
      <c r="G164" s="722">
        <v>952061</v>
      </c>
      <c r="H164" s="522">
        <v>73</v>
      </c>
      <c r="I164" s="521" t="s">
        <v>295</v>
      </c>
      <c r="J164" s="520">
        <v>0</v>
      </c>
      <c r="K164" s="594">
        <v>0</v>
      </c>
      <c r="L164" s="917"/>
      <c r="M164" s="920"/>
      <c r="N164" s="952"/>
      <c r="O164" s="979"/>
      <c r="Q164" s="468"/>
    </row>
    <row r="165" spans="1:17" s="460" customFormat="1" ht="12" customHeight="1">
      <c r="A165" s="503"/>
      <c r="B165" s="633" t="s">
        <v>304</v>
      </c>
      <c r="C165" s="628">
        <v>43553</v>
      </c>
      <c r="D165" s="520">
        <v>1189</v>
      </c>
      <c r="E165" s="609" t="s">
        <v>582</v>
      </c>
      <c r="F165" s="521" t="s">
        <v>332</v>
      </c>
      <c r="G165" s="722">
        <v>952061</v>
      </c>
      <c r="H165" s="522">
        <v>73</v>
      </c>
      <c r="I165" s="521" t="s">
        <v>296</v>
      </c>
      <c r="J165" s="520">
        <v>544.90700000000004</v>
      </c>
      <c r="K165" s="594">
        <v>283.91800000000001</v>
      </c>
      <c r="L165" s="917"/>
      <c r="M165" s="920"/>
      <c r="N165" s="952"/>
      <c r="O165" s="979"/>
      <c r="Q165" s="468"/>
    </row>
    <row r="166" spans="1:17" s="460" customFormat="1" ht="12" customHeight="1">
      <c r="A166" s="503"/>
      <c r="B166" s="633" t="s">
        <v>304</v>
      </c>
      <c r="C166" s="628">
        <v>43553</v>
      </c>
      <c r="D166" s="520">
        <v>1189</v>
      </c>
      <c r="E166" s="609" t="s">
        <v>582</v>
      </c>
      <c r="F166" s="521" t="s">
        <v>333</v>
      </c>
      <c r="G166" s="722">
        <v>966170</v>
      </c>
      <c r="H166" s="522">
        <v>73</v>
      </c>
      <c r="I166" s="521" t="s">
        <v>295</v>
      </c>
      <c r="J166" s="520">
        <v>0</v>
      </c>
      <c r="K166" s="594">
        <v>0</v>
      </c>
      <c r="L166" s="917"/>
      <c r="M166" s="920"/>
      <c r="N166" s="952"/>
      <c r="O166" s="979"/>
      <c r="Q166" s="468"/>
    </row>
    <row r="167" spans="1:17" s="460" customFormat="1" ht="12" customHeight="1">
      <c r="A167" s="503"/>
      <c r="B167" s="633" t="s">
        <v>304</v>
      </c>
      <c r="C167" s="628">
        <v>43553</v>
      </c>
      <c r="D167" s="520">
        <v>1189</v>
      </c>
      <c r="E167" s="609" t="s">
        <v>582</v>
      </c>
      <c r="F167" s="521" t="s">
        <v>333</v>
      </c>
      <c r="G167" s="722">
        <v>966170</v>
      </c>
      <c r="H167" s="522">
        <v>73</v>
      </c>
      <c r="I167" s="521" t="s">
        <v>296</v>
      </c>
      <c r="J167" s="520">
        <v>544.90899999999999</v>
      </c>
      <c r="K167" s="594">
        <v>544.72400000000005</v>
      </c>
      <c r="L167" s="918"/>
      <c r="M167" s="921"/>
      <c r="N167" s="953"/>
      <c r="O167" s="980"/>
      <c r="Q167" s="468"/>
    </row>
    <row r="168" spans="1:17" s="460" customFormat="1" ht="12" customHeight="1">
      <c r="A168" s="503"/>
      <c r="B168" s="633" t="s">
        <v>304</v>
      </c>
      <c r="C168" s="587">
        <v>43559</v>
      </c>
      <c r="D168" s="588">
        <v>42</v>
      </c>
      <c r="E168" s="608" t="s">
        <v>585</v>
      </c>
      <c r="F168" s="518" t="s">
        <v>307</v>
      </c>
      <c r="G168" s="722">
        <v>967281</v>
      </c>
      <c r="H168" s="519">
        <v>74</v>
      </c>
      <c r="I168" s="518" t="s">
        <v>295</v>
      </c>
      <c r="J168" s="517">
        <v>0.3</v>
      </c>
      <c r="K168" s="593">
        <v>0</v>
      </c>
      <c r="L168" s="909">
        <f>SUM(J168:J173)</f>
        <v>4.18</v>
      </c>
      <c r="M168" s="910">
        <f t="shared" ref="M168" si="18">SUM(K168:K173)</f>
        <v>0</v>
      </c>
      <c r="N168" s="913">
        <f>L168-M168</f>
        <v>4.18</v>
      </c>
      <c r="O168" s="905">
        <f>+M168/L168</f>
        <v>0</v>
      </c>
      <c r="Q168" s="468"/>
    </row>
    <row r="169" spans="1:17" s="460" customFormat="1" ht="12" customHeight="1">
      <c r="A169" s="503"/>
      <c r="B169" s="633" t="s">
        <v>304</v>
      </c>
      <c r="C169" s="627">
        <v>43559</v>
      </c>
      <c r="D169" s="517">
        <v>42</v>
      </c>
      <c r="E169" s="608" t="s">
        <v>585</v>
      </c>
      <c r="F169" s="518" t="s">
        <v>307</v>
      </c>
      <c r="G169" s="722">
        <v>967281</v>
      </c>
      <c r="H169" s="519">
        <v>74</v>
      </c>
      <c r="I169" s="518" t="s">
        <v>296</v>
      </c>
      <c r="J169" s="517">
        <v>1</v>
      </c>
      <c r="K169" s="593">
        <v>0</v>
      </c>
      <c r="L169" s="899"/>
      <c r="M169" s="911"/>
      <c r="N169" s="914"/>
      <c r="O169" s="906"/>
      <c r="Q169" s="468"/>
    </row>
    <row r="170" spans="1:17" s="460" customFormat="1" ht="12" customHeight="1">
      <c r="A170" s="503"/>
      <c r="B170" s="633" t="s">
        <v>304</v>
      </c>
      <c r="C170" s="627">
        <v>43559</v>
      </c>
      <c r="D170" s="517">
        <v>42</v>
      </c>
      <c r="E170" s="608" t="s">
        <v>585</v>
      </c>
      <c r="F170" s="518" t="s">
        <v>308</v>
      </c>
      <c r="G170" s="722">
        <v>904281</v>
      </c>
      <c r="H170" s="519">
        <v>74</v>
      </c>
      <c r="I170" s="518" t="s">
        <v>295</v>
      </c>
      <c r="J170" s="517">
        <v>0.3</v>
      </c>
      <c r="K170" s="593">
        <v>0</v>
      </c>
      <c r="L170" s="899"/>
      <c r="M170" s="911"/>
      <c r="N170" s="914"/>
      <c r="O170" s="906"/>
      <c r="Q170" s="468"/>
    </row>
    <row r="171" spans="1:17" s="460" customFormat="1" ht="12" customHeight="1">
      <c r="A171" s="503"/>
      <c r="B171" s="633" t="s">
        <v>304</v>
      </c>
      <c r="C171" s="627">
        <v>43559</v>
      </c>
      <c r="D171" s="517">
        <v>42</v>
      </c>
      <c r="E171" s="608" t="s">
        <v>585</v>
      </c>
      <c r="F171" s="518" t="s">
        <v>308</v>
      </c>
      <c r="G171" s="722">
        <v>904281</v>
      </c>
      <c r="H171" s="519">
        <v>74</v>
      </c>
      <c r="I171" s="518" t="s">
        <v>296</v>
      </c>
      <c r="J171" s="517">
        <v>1</v>
      </c>
      <c r="K171" s="593">
        <v>0</v>
      </c>
      <c r="L171" s="899"/>
      <c r="M171" s="911"/>
      <c r="N171" s="914"/>
      <c r="O171" s="906"/>
      <c r="Q171" s="468"/>
    </row>
    <row r="172" spans="1:17" s="460" customFormat="1" ht="12" customHeight="1">
      <c r="A172" s="503"/>
      <c r="B172" s="633" t="s">
        <v>304</v>
      </c>
      <c r="C172" s="627">
        <v>43559</v>
      </c>
      <c r="D172" s="517">
        <v>42</v>
      </c>
      <c r="E172" s="608" t="s">
        <v>585</v>
      </c>
      <c r="F172" s="518" t="s">
        <v>309</v>
      </c>
      <c r="G172" s="722">
        <v>967342</v>
      </c>
      <c r="H172" s="519">
        <v>74</v>
      </c>
      <c r="I172" s="518" t="s">
        <v>295</v>
      </c>
      <c r="J172" s="517">
        <v>0.38</v>
      </c>
      <c r="K172" s="593">
        <v>0</v>
      </c>
      <c r="L172" s="899"/>
      <c r="M172" s="911"/>
      <c r="N172" s="914"/>
      <c r="O172" s="906"/>
      <c r="Q172" s="468"/>
    </row>
    <row r="173" spans="1:17" s="460" customFormat="1" ht="12" customHeight="1">
      <c r="A173" s="503"/>
      <c r="B173" s="633" t="s">
        <v>304</v>
      </c>
      <c r="C173" s="627">
        <v>43559</v>
      </c>
      <c r="D173" s="517">
        <v>42</v>
      </c>
      <c r="E173" s="608" t="s">
        <v>585</v>
      </c>
      <c r="F173" s="518" t="s">
        <v>309</v>
      </c>
      <c r="G173" s="722">
        <v>967342</v>
      </c>
      <c r="H173" s="519">
        <v>74</v>
      </c>
      <c r="I173" s="518" t="s">
        <v>296</v>
      </c>
      <c r="J173" s="517">
        <v>1.2</v>
      </c>
      <c r="K173" s="593">
        <v>0</v>
      </c>
      <c r="L173" s="900"/>
      <c r="M173" s="912"/>
      <c r="N173" s="915"/>
      <c r="O173" s="907"/>
      <c r="Q173" s="468"/>
    </row>
    <row r="174" spans="1:17" s="460" customFormat="1" ht="12" customHeight="1">
      <c r="A174" s="503"/>
      <c r="B174" s="633" t="s">
        <v>304</v>
      </c>
      <c r="C174" s="628">
        <v>43560</v>
      </c>
      <c r="D174" s="520">
        <v>43</v>
      </c>
      <c r="E174" s="608" t="s">
        <v>585</v>
      </c>
      <c r="F174" s="521" t="s">
        <v>305</v>
      </c>
      <c r="G174" s="722">
        <v>957800</v>
      </c>
      <c r="H174" s="522">
        <v>12</v>
      </c>
      <c r="I174" s="521" t="s">
        <v>295</v>
      </c>
      <c r="J174" s="520">
        <v>0.1</v>
      </c>
      <c r="K174" s="594">
        <v>20.448</v>
      </c>
      <c r="L174" s="916">
        <f>SUM(J174:J183)</f>
        <v>49.500000000000007</v>
      </c>
      <c r="M174" s="919">
        <f t="shared" ref="M174" si="19">SUM(K174:K183)</f>
        <v>469.40000000000003</v>
      </c>
      <c r="N174" s="951">
        <f>L174-M174</f>
        <v>-419.90000000000003</v>
      </c>
      <c r="O174" s="903">
        <f>+M174/L174</f>
        <v>9.4828282828282813</v>
      </c>
      <c r="Q174" s="468"/>
    </row>
    <row r="175" spans="1:17" s="460" customFormat="1" ht="12" customHeight="1">
      <c r="A175" s="503"/>
      <c r="B175" s="633" t="s">
        <v>304</v>
      </c>
      <c r="C175" s="628">
        <v>43560</v>
      </c>
      <c r="D175" s="520">
        <v>43</v>
      </c>
      <c r="E175" s="608" t="s">
        <v>585</v>
      </c>
      <c r="F175" s="521" t="s">
        <v>305</v>
      </c>
      <c r="G175" s="722">
        <v>957800</v>
      </c>
      <c r="H175" s="522">
        <v>12</v>
      </c>
      <c r="I175" s="521" t="s">
        <v>296</v>
      </c>
      <c r="J175" s="520">
        <v>9</v>
      </c>
      <c r="K175" s="594">
        <v>49.671999999999997</v>
      </c>
      <c r="L175" s="917"/>
      <c r="M175" s="920"/>
      <c r="N175" s="952"/>
      <c r="O175" s="904"/>
      <c r="Q175" s="468"/>
    </row>
    <row r="176" spans="1:17" s="460" customFormat="1" ht="12" customHeight="1">
      <c r="A176" s="503"/>
      <c r="B176" s="633" t="s">
        <v>304</v>
      </c>
      <c r="C176" s="628">
        <v>43560</v>
      </c>
      <c r="D176" s="520">
        <v>43</v>
      </c>
      <c r="E176" s="608" t="s">
        <v>585</v>
      </c>
      <c r="F176" s="521" t="s">
        <v>306</v>
      </c>
      <c r="G176" s="722">
        <v>963943</v>
      </c>
      <c r="H176" s="522">
        <v>12</v>
      </c>
      <c r="I176" s="521" t="s">
        <v>295</v>
      </c>
      <c r="J176" s="520">
        <v>0.1</v>
      </c>
      <c r="K176" s="594">
        <v>33.587000000000003</v>
      </c>
      <c r="L176" s="917"/>
      <c r="M176" s="920"/>
      <c r="N176" s="952"/>
      <c r="O176" s="904"/>
      <c r="Q176" s="468"/>
    </row>
    <row r="177" spans="1:17" s="460" customFormat="1" ht="12" customHeight="1">
      <c r="A177" s="503"/>
      <c r="B177" s="633" t="s">
        <v>304</v>
      </c>
      <c r="C177" s="628">
        <v>43560</v>
      </c>
      <c r="D177" s="520">
        <v>43</v>
      </c>
      <c r="E177" s="608" t="s">
        <v>585</v>
      </c>
      <c r="F177" s="521" t="s">
        <v>306</v>
      </c>
      <c r="G177" s="722">
        <v>963943</v>
      </c>
      <c r="H177" s="522">
        <v>12</v>
      </c>
      <c r="I177" s="521" t="s">
        <v>296</v>
      </c>
      <c r="J177" s="520">
        <v>10</v>
      </c>
      <c r="K177" s="594">
        <v>51.417999999999999</v>
      </c>
      <c r="L177" s="917"/>
      <c r="M177" s="920"/>
      <c r="N177" s="952"/>
      <c r="O177" s="904"/>
      <c r="Q177" s="468"/>
    </row>
    <row r="178" spans="1:17" s="460" customFormat="1" ht="12" customHeight="1">
      <c r="A178" s="503"/>
      <c r="B178" s="633" t="s">
        <v>304</v>
      </c>
      <c r="C178" s="628">
        <v>43560</v>
      </c>
      <c r="D178" s="520">
        <v>43</v>
      </c>
      <c r="E178" s="608" t="s">
        <v>585</v>
      </c>
      <c r="F178" s="521" t="s">
        <v>307</v>
      </c>
      <c r="G178" s="722">
        <v>967281</v>
      </c>
      <c r="H178" s="522">
        <v>74</v>
      </c>
      <c r="I178" s="521" t="s">
        <v>295</v>
      </c>
      <c r="J178" s="520">
        <v>0.1</v>
      </c>
      <c r="K178" s="594">
        <v>27.547000000000001</v>
      </c>
      <c r="L178" s="917"/>
      <c r="M178" s="920"/>
      <c r="N178" s="952"/>
      <c r="O178" s="904"/>
      <c r="Q178" s="468"/>
    </row>
    <row r="179" spans="1:17" s="460" customFormat="1" ht="12" customHeight="1">
      <c r="A179" s="503"/>
      <c r="B179" s="633" t="s">
        <v>304</v>
      </c>
      <c r="C179" s="628">
        <v>43560</v>
      </c>
      <c r="D179" s="520">
        <v>43</v>
      </c>
      <c r="E179" s="608" t="s">
        <v>585</v>
      </c>
      <c r="F179" s="521" t="s">
        <v>307</v>
      </c>
      <c r="G179" s="722">
        <v>967281</v>
      </c>
      <c r="H179" s="522">
        <v>74</v>
      </c>
      <c r="I179" s="521" t="s">
        <v>296</v>
      </c>
      <c r="J179" s="520">
        <v>10</v>
      </c>
      <c r="K179" s="594">
        <v>58.488</v>
      </c>
      <c r="L179" s="917"/>
      <c r="M179" s="920"/>
      <c r="N179" s="952"/>
      <c r="O179" s="904"/>
      <c r="Q179" s="468"/>
    </row>
    <row r="180" spans="1:17" s="460" customFormat="1" ht="12" customHeight="1">
      <c r="A180" s="503"/>
      <c r="B180" s="633" t="s">
        <v>304</v>
      </c>
      <c r="C180" s="628">
        <v>43560</v>
      </c>
      <c r="D180" s="520">
        <v>43</v>
      </c>
      <c r="E180" s="608" t="s">
        <v>585</v>
      </c>
      <c r="F180" s="521" t="s">
        <v>308</v>
      </c>
      <c r="G180" s="722">
        <v>904281</v>
      </c>
      <c r="H180" s="522">
        <v>74</v>
      </c>
      <c r="I180" s="521" t="s">
        <v>295</v>
      </c>
      <c r="J180" s="520">
        <v>0.1</v>
      </c>
      <c r="K180" s="594">
        <v>20.082000000000001</v>
      </c>
      <c r="L180" s="917"/>
      <c r="M180" s="920"/>
      <c r="N180" s="952"/>
      <c r="O180" s="904"/>
      <c r="Q180" s="468"/>
    </row>
    <row r="181" spans="1:17" s="460" customFormat="1" ht="12" customHeight="1">
      <c r="A181" s="503"/>
      <c r="B181" s="633" t="s">
        <v>304</v>
      </c>
      <c r="C181" s="628">
        <v>43560</v>
      </c>
      <c r="D181" s="520">
        <v>43</v>
      </c>
      <c r="E181" s="608" t="s">
        <v>585</v>
      </c>
      <c r="F181" s="521" t="s">
        <v>308</v>
      </c>
      <c r="G181" s="722">
        <v>904281</v>
      </c>
      <c r="H181" s="522">
        <v>74</v>
      </c>
      <c r="I181" s="521" t="s">
        <v>296</v>
      </c>
      <c r="J181" s="520">
        <v>10</v>
      </c>
      <c r="K181" s="594">
        <v>39.593000000000004</v>
      </c>
      <c r="L181" s="917"/>
      <c r="M181" s="920"/>
      <c r="N181" s="952"/>
      <c r="O181" s="904"/>
      <c r="Q181" s="468"/>
    </row>
    <row r="182" spans="1:17" s="460" customFormat="1" ht="12" customHeight="1">
      <c r="A182" s="503"/>
      <c r="B182" s="633" t="s">
        <v>304</v>
      </c>
      <c r="C182" s="628">
        <v>43560</v>
      </c>
      <c r="D182" s="520">
        <v>43</v>
      </c>
      <c r="E182" s="608" t="s">
        <v>585</v>
      </c>
      <c r="F182" s="521" t="s">
        <v>309</v>
      </c>
      <c r="G182" s="722">
        <v>967342</v>
      </c>
      <c r="H182" s="522">
        <v>74</v>
      </c>
      <c r="I182" s="521" t="s">
        <v>295</v>
      </c>
      <c r="J182" s="520">
        <v>0.1</v>
      </c>
      <c r="K182" s="594">
        <v>29.875</v>
      </c>
      <c r="L182" s="917"/>
      <c r="M182" s="920"/>
      <c r="N182" s="952"/>
      <c r="O182" s="904"/>
      <c r="Q182" s="468"/>
    </row>
    <row r="183" spans="1:17" s="460" customFormat="1" ht="12" customHeight="1">
      <c r="A183" s="503"/>
      <c r="B183" s="633" t="s">
        <v>304</v>
      </c>
      <c r="C183" s="628">
        <v>43560</v>
      </c>
      <c r="D183" s="520">
        <v>43</v>
      </c>
      <c r="E183" s="608" t="s">
        <v>585</v>
      </c>
      <c r="F183" s="521" t="s">
        <v>309</v>
      </c>
      <c r="G183" s="722">
        <v>967342</v>
      </c>
      <c r="H183" s="522">
        <v>74</v>
      </c>
      <c r="I183" s="521" t="s">
        <v>296</v>
      </c>
      <c r="J183" s="520">
        <v>10</v>
      </c>
      <c r="K183" s="594">
        <v>138.69</v>
      </c>
      <c r="L183" s="918"/>
      <c r="M183" s="921"/>
      <c r="N183" s="953"/>
      <c r="O183" s="908"/>
      <c r="Q183" s="468"/>
    </row>
    <row r="184" spans="1:17" s="460" customFormat="1" ht="12" customHeight="1">
      <c r="A184" s="503"/>
      <c r="B184" s="633" t="s">
        <v>304</v>
      </c>
      <c r="C184" s="627">
        <v>43565</v>
      </c>
      <c r="D184" s="517">
        <v>45</v>
      </c>
      <c r="E184" s="608" t="s">
        <v>585</v>
      </c>
      <c r="F184" s="518" t="s">
        <v>305</v>
      </c>
      <c r="G184" s="722">
        <v>957800</v>
      </c>
      <c r="H184" s="519">
        <v>12</v>
      </c>
      <c r="I184" s="518" t="s">
        <v>295</v>
      </c>
      <c r="J184" s="517">
        <v>0.1</v>
      </c>
      <c r="K184" s="593">
        <v>0</v>
      </c>
      <c r="L184" s="909">
        <f>SUM(J184:J193)</f>
        <v>20.5</v>
      </c>
      <c r="M184" s="910">
        <f t="shared" ref="M184" si="20">SUM(K184:K193)</f>
        <v>303.83699999999999</v>
      </c>
      <c r="N184" s="913">
        <f>L184-M184</f>
        <v>-283.33699999999999</v>
      </c>
      <c r="O184" s="984">
        <f>+M184/L184</f>
        <v>14.82131707317073</v>
      </c>
      <c r="Q184" s="468"/>
    </row>
    <row r="185" spans="1:17" s="460" customFormat="1" ht="12" customHeight="1">
      <c r="A185" s="503"/>
      <c r="B185" s="633" t="s">
        <v>304</v>
      </c>
      <c r="C185" s="627">
        <v>43565</v>
      </c>
      <c r="D185" s="517">
        <v>45</v>
      </c>
      <c r="E185" s="608" t="s">
        <v>585</v>
      </c>
      <c r="F185" s="518" t="s">
        <v>305</v>
      </c>
      <c r="G185" s="722">
        <v>957800</v>
      </c>
      <c r="H185" s="519">
        <v>12</v>
      </c>
      <c r="I185" s="518" t="s">
        <v>296</v>
      </c>
      <c r="J185" s="517">
        <v>4</v>
      </c>
      <c r="K185" s="593">
        <v>65.816000000000003</v>
      </c>
      <c r="L185" s="899"/>
      <c r="M185" s="911"/>
      <c r="N185" s="914"/>
      <c r="O185" s="985"/>
      <c r="Q185" s="468"/>
    </row>
    <row r="186" spans="1:17" s="460" customFormat="1" ht="12" customHeight="1">
      <c r="A186" s="503"/>
      <c r="B186" s="633" t="s">
        <v>304</v>
      </c>
      <c r="C186" s="627">
        <v>43565</v>
      </c>
      <c r="D186" s="517">
        <v>45</v>
      </c>
      <c r="E186" s="608" t="s">
        <v>585</v>
      </c>
      <c r="F186" s="518" t="s">
        <v>306</v>
      </c>
      <c r="G186" s="722">
        <v>963943</v>
      </c>
      <c r="H186" s="519">
        <v>12</v>
      </c>
      <c r="I186" s="518" t="s">
        <v>295</v>
      </c>
      <c r="J186" s="517">
        <v>0.1</v>
      </c>
      <c r="K186" s="593">
        <v>0</v>
      </c>
      <c r="L186" s="899"/>
      <c r="M186" s="911"/>
      <c r="N186" s="914"/>
      <c r="O186" s="985"/>
      <c r="Q186" s="468"/>
    </row>
    <row r="187" spans="1:17" s="460" customFormat="1" ht="12" customHeight="1">
      <c r="A187" s="503"/>
      <c r="B187" s="633" t="s">
        <v>304</v>
      </c>
      <c r="C187" s="627">
        <v>43565</v>
      </c>
      <c r="D187" s="517">
        <v>45</v>
      </c>
      <c r="E187" s="608" t="s">
        <v>585</v>
      </c>
      <c r="F187" s="518" t="s">
        <v>306</v>
      </c>
      <c r="G187" s="722">
        <v>963943</v>
      </c>
      <c r="H187" s="519">
        <v>12</v>
      </c>
      <c r="I187" s="518" t="s">
        <v>296</v>
      </c>
      <c r="J187" s="517">
        <v>4</v>
      </c>
      <c r="K187" s="593">
        <v>59.603000000000002</v>
      </c>
      <c r="L187" s="899"/>
      <c r="M187" s="911"/>
      <c r="N187" s="914"/>
      <c r="O187" s="985"/>
      <c r="Q187" s="468"/>
    </row>
    <row r="188" spans="1:17" s="460" customFormat="1" ht="12" customHeight="1">
      <c r="A188" s="503"/>
      <c r="B188" s="633" t="s">
        <v>304</v>
      </c>
      <c r="C188" s="627">
        <v>43565</v>
      </c>
      <c r="D188" s="517">
        <v>45</v>
      </c>
      <c r="E188" s="608" t="s">
        <v>585</v>
      </c>
      <c r="F188" s="518" t="s">
        <v>307</v>
      </c>
      <c r="G188" s="722">
        <v>967281</v>
      </c>
      <c r="H188" s="519">
        <v>74</v>
      </c>
      <c r="I188" s="518" t="s">
        <v>295</v>
      </c>
      <c r="J188" s="517">
        <v>0.1</v>
      </c>
      <c r="K188" s="593">
        <v>0</v>
      </c>
      <c r="L188" s="899"/>
      <c r="M188" s="911"/>
      <c r="N188" s="914"/>
      <c r="O188" s="985"/>
      <c r="Q188" s="468"/>
    </row>
    <row r="189" spans="1:17" s="460" customFormat="1" ht="12" customHeight="1">
      <c r="A189" s="503"/>
      <c r="B189" s="633" t="s">
        <v>304</v>
      </c>
      <c r="C189" s="627">
        <v>43565</v>
      </c>
      <c r="D189" s="517">
        <v>45</v>
      </c>
      <c r="E189" s="608" t="s">
        <v>585</v>
      </c>
      <c r="F189" s="518" t="s">
        <v>307</v>
      </c>
      <c r="G189" s="722">
        <v>967281</v>
      </c>
      <c r="H189" s="519">
        <v>74</v>
      </c>
      <c r="I189" s="518" t="s">
        <v>296</v>
      </c>
      <c r="J189" s="517">
        <v>4</v>
      </c>
      <c r="K189" s="593">
        <v>77.703999999999994</v>
      </c>
      <c r="L189" s="899"/>
      <c r="M189" s="911"/>
      <c r="N189" s="914"/>
      <c r="O189" s="985"/>
      <c r="Q189" s="468"/>
    </row>
    <row r="190" spans="1:17" s="460" customFormat="1" ht="12" customHeight="1">
      <c r="A190" s="503"/>
      <c r="B190" s="633" t="s">
        <v>304</v>
      </c>
      <c r="C190" s="627">
        <v>43565</v>
      </c>
      <c r="D190" s="517">
        <v>45</v>
      </c>
      <c r="E190" s="608" t="s">
        <v>585</v>
      </c>
      <c r="F190" s="518" t="s">
        <v>308</v>
      </c>
      <c r="G190" s="722">
        <v>904281</v>
      </c>
      <c r="H190" s="519">
        <v>74</v>
      </c>
      <c r="I190" s="518" t="s">
        <v>295</v>
      </c>
      <c r="J190" s="517">
        <v>0.1</v>
      </c>
      <c r="K190" s="593">
        <v>0</v>
      </c>
      <c r="L190" s="899"/>
      <c r="M190" s="911"/>
      <c r="N190" s="914"/>
      <c r="O190" s="985"/>
      <c r="Q190" s="468"/>
    </row>
    <row r="191" spans="1:17" s="460" customFormat="1" ht="12" customHeight="1">
      <c r="A191" s="503"/>
      <c r="B191" s="633" t="s">
        <v>304</v>
      </c>
      <c r="C191" s="627">
        <v>43565</v>
      </c>
      <c r="D191" s="517">
        <v>45</v>
      </c>
      <c r="E191" s="608" t="s">
        <v>585</v>
      </c>
      <c r="F191" s="518" t="s">
        <v>308</v>
      </c>
      <c r="G191" s="722">
        <v>904281</v>
      </c>
      <c r="H191" s="519">
        <v>74</v>
      </c>
      <c r="I191" s="518" t="s">
        <v>296</v>
      </c>
      <c r="J191" s="517">
        <v>4</v>
      </c>
      <c r="K191" s="593">
        <v>0</v>
      </c>
      <c r="L191" s="899"/>
      <c r="M191" s="911"/>
      <c r="N191" s="914"/>
      <c r="O191" s="985"/>
      <c r="Q191" s="468"/>
    </row>
    <row r="192" spans="1:17" s="460" customFormat="1" ht="12" customHeight="1">
      <c r="A192" s="503"/>
      <c r="B192" s="633" t="s">
        <v>304</v>
      </c>
      <c r="C192" s="627">
        <v>43565</v>
      </c>
      <c r="D192" s="517">
        <v>45</v>
      </c>
      <c r="E192" s="608" t="s">
        <v>585</v>
      </c>
      <c r="F192" s="518" t="s">
        <v>309</v>
      </c>
      <c r="G192" s="722">
        <v>967342</v>
      </c>
      <c r="H192" s="519">
        <v>74</v>
      </c>
      <c r="I192" s="518" t="s">
        <v>295</v>
      </c>
      <c r="J192" s="517">
        <v>0.1</v>
      </c>
      <c r="K192" s="593">
        <v>0</v>
      </c>
      <c r="L192" s="899"/>
      <c r="M192" s="911"/>
      <c r="N192" s="914"/>
      <c r="O192" s="985"/>
      <c r="Q192" s="468"/>
    </row>
    <row r="193" spans="1:17" s="460" customFormat="1" ht="12" customHeight="1">
      <c r="A193" s="503"/>
      <c r="B193" s="633" t="s">
        <v>304</v>
      </c>
      <c r="C193" s="627">
        <v>43565</v>
      </c>
      <c r="D193" s="517">
        <v>45</v>
      </c>
      <c r="E193" s="608" t="s">
        <v>585</v>
      </c>
      <c r="F193" s="518" t="s">
        <v>309</v>
      </c>
      <c r="G193" s="722">
        <v>967342</v>
      </c>
      <c r="H193" s="519">
        <v>74</v>
      </c>
      <c r="I193" s="518" t="s">
        <v>296</v>
      </c>
      <c r="J193" s="517">
        <v>4</v>
      </c>
      <c r="K193" s="593">
        <v>100.714</v>
      </c>
      <c r="L193" s="900"/>
      <c r="M193" s="912"/>
      <c r="N193" s="915"/>
      <c r="O193" s="986"/>
      <c r="Q193" s="468"/>
    </row>
    <row r="194" spans="1:17" s="460" customFormat="1" ht="12" customHeight="1">
      <c r="A194" s="503"/>
      <c r="B194" s="633" t="s">
        <v>304</v>
      </c>
      <c r="C194" s="628">
        <v>43565</v>
      </c>
      <c r="D194" s="520">
        <v>46</v>
      </c>
      <c r="E194" s="608" t="s">
        <v>585</v>
      </c>
      <c r="F194" s="521" t="s">
        <v>307</v>
      </c>
      <c r="G194" s="722">
        <v>967281</v>
      </c>
      <c r="H194" s="522">
        <v>74</v>
      </c>
      <c r="I194" s="521" t="s">
        <v>295</v>
      </c>
      <c r="J194" s="520">
        <v>0.3</v>
      </c>
      <c r="K194" s="594">
        <v>3.32</v>
      </c>
      <c r="L194" s="916">
        <f>SUM(J194:J199)</f>
        <v>4.9000000000000004</v>
      </c>
      <c r="M194" s="919">
        <f t="shared" ref="M194" si="21">SUM(K194:K199)</f>
        <v>4.9000000000000004</v>
      </c>
      <c r="N194" s="951">
        <f>L194-M194</f>
        <v>0</v>
      </c>
      <c r="O194" s="987">
        <f>+M194/L194</f>
        <v>1</v>
      </c>
      <c r="Q194" s="468"/>
    </row>
    <row r="195" spans="1:17" s="460" customFormat="1" ht="12" customHeight="1">
      <c r="A195" s="503"/>
      <c r="B195" s="633" t="s">
        <v>304</v>
      </c>
      <c r="C195" s="628">
        <v>43565</v>
      </c>
      <c r="D195" s="520">
        <v>46</v>
      </c>
      <c r="E195" s="608" t="s">
        <v>585</v>
      </c>
      <c r="F195" s="521" t="s">
        <v>307</v>
      </c>
      <c r="G195" s="722">
        <v>967281</v>
      </c>
      <c r="H195" s="522">
        <v>74</v>
      </c>
      <c r="I195" s="521" t="s">
        <v>296</v>
      </c>
      <c r="J195" s="520">
        <v>1.2</v>
      </c>
      <c r="K195" s="594">
        <v>1.58</v>
      </c>
      <c r="L195" s="917"/>
      <c r="M195" s="920"/>
      <c r="N195" s="952"/>
      <c r="O195" s="988"/>
      <c r="Q195" s="468"/>
    </row>
    <row r="196" spans="1:17" s="460" customFormat="1" ht="12" customHeight="1">
      <c r="A196" s="503"/>
      <c r="B196" s="633" t="s">
        <v>304</v>
      </c>
      <c r="C196" s="628">
        <v>43565</v>
      </c>
      <c r="D196" s="520">
        <v>46</v>
      </c>
      <c r="E196" s="608" t="s">
        <v>585</v>
      </c>
      <c r="F196" s="521" t="s">
        <v>308</v>
      </c>
      <c r="G196" s="722">
        <v>904281</v>
      </c>
      <c r="H196" s="522">
        <v>74</v>
      </c>
      <c r="I196" s="521" t="s">
        <v>295</v>
      </c>
      <c r="J196" s="520">
        <v>0.3</v>
      </c>
      <c r="K196" s="594">
        <v>0</v>
      </c>
      <c r="L196" s="917"/>
      <c r="M196" s="920"/>
      <c r="N196" s="952"/>
      <c r="O196" s="988"/>
      <c r="Q196" s="468"/>
    </row>
    <row r="197" spans="1:17" s="460" customFormat="1" ht="12" customHeight="1">
      <c r="A197" s="503"/>
      <c r="B197" s="633" t="s">
        <v>304</v>
      </c>
      <c r="C197" s="628">
        <v>43565</v>
      </c>
      <c r="D197" s="520">
        <v>46</v>
      </c>
      <c r="E197" s="608" t="s">
        <v>585</v>
      </c>
      <c r="F197" s="521" t="s">
        <v>308</v>
      </c>
      <c r="G197" s="722">
        <v>904281</v>
      </c>
      <c r="H197" s="522">
        <v>74</v>
      </c>
      <c r="I197" s="521" t="s">
        <v>296</v>
      </c>
      <c r="J197" s="520">
        <v>1.2</v>
      </c>
      <c r="K197" s="594">
        <v>0</v>
      </c>
      <c r="L197" s="917"/>
      <c r="M197" s="920"/>
      <c r="N197" s="952"/>
      <c r="O197" s="988"/>
      <c r="Q197" s="468"/>
    </row>
    <row r="198" spans="1:17" s="460" customFormat="1" ht="12" customHeight="1">
      <c r="A198" s="503"/>
      <c r="B198" s="633" t="s">
        <v>304</v>
      </c>
      <c r="C198" s="628">
        <v>43565</v>
      </c>
      <c r="D198" s="520">
        <v>46</v>
      </c>
      <c r="E198" s="608" t="s">
        <v>585</v>
      </c>
      <c r="F198" s="521" t="s">
        <v>309</v>
      </c>
      <c r="G198" s="722">
        <v>967342</v>
      </c>
      <c r="H198" s="522">
        <v>74</v>
      </c>
      <c r="I198" s="521" t="s">
        <v>295</v>
      </c>
      <c r="J198" s="520">
        <v>0.5</v>
      </c>
      <c r="K198" s="594">
        <v>0</v>
      </c>
      <c r="L198" s="917"/>
      <c r="M198" s="920"/>
      <c r="N198" s="952"/>
      <c r="O198" s="988"/>
      <c r="Q198" s="468"/>
    </row>
    <row r="199" spans="1:17" s="460" customFormat="1" ht="12" customHeight="1">
      <c r="A199" s="503"/>
      <c r="B199" s="633" t="s">
        <v>304</v>
      </c>
      <c r="C199" s="628">
        <v>43565</v>
      </c>
      <c r="D199" s="520">
        <v>46</v>
      </c>
      <c r="E199" s="608" t="s">
        <v>585</v>
      </c>
      <c r="F199" s="521" t="s">
        <v>309</v>
      </c>
      <c r="G199" s="722">
        <v>967342</v>
      </c>
      <c r="H199" s="522">
        <v>74</v>
      </c>
      <c r="I199" s="521" t="s">
        <v>296</v>
      </c>
      <c r="J199" s="520">
        <v>1.4</v>
      </c>
      <c r="K199" s="594">
        <v>0</v>
      </c>
      <c r="L199" s="918"/>
      <c r="M199" s="921"/>
      <c r="N199" s="953"/>
      <c r="O199" s="989"/>
      <c r="Q199" s="468"/>
    </row>
    <row r="200" spans="1:17" s="460" customFormat="1" ht="12" customHeight="1">
      <c r="A200" s="503"/>
      <c r="B200" s="633" t="s">
        <v>304</v>
      </c>
      <c r="C200" s="627">
        <v>43565</v>
      </c>
      <c r="D200" s="517">
        <v>47</v>
      </c>
      <c r="E200" s="608" t="s">
        <v>585</v>
      </c>
      <c r="F200" s="518" t="s">
        <v>305</v>
      </c>
      <c r="G200" s="722">
        <v>957800</v>
      </c>
      <c r="H200" s="519">
        <v>12</v>
      </c>
      <c r="I200" s="518" t="s">
        <v>295</v>
      </c>
      <c r="J200" s="517">
        <v>3</v>
      </c>
      <c r="K200" s="593">
        <v>31.462</v>
      </c>
      <c r="L200" s="909">
        <f>SUM(J200:J209)</f>
        <v>30</v>
      </c>
      <c r="M200" s="910">
        <f t="shared" ref="M200" si="22">SUM(K200:K209)</f>
        <v>401.98599999999999</v>
      </c>
      <c r="N200" s="913">
        <f>L200-M200</f>
        <v>-371.98599999999999</v>
      </c>
      <c r="O200" s="903">
        <f>+M200/L200</f>
        <v>13.399533333333332</v>
      </c>
      <c r="Q200" s="468"/>
    </row>
    <row r="201" spans="1:17" s="460" customFormat="1" ht="12" customHeight="1">
      <c r="A201" s="503"/>
      <c r="B201" s="633" t="s">
        <v>304</v>
      </c>
      <c r="C201" s="627">
        <v>43565</v>
      </c>
      <c r="D201" s="517">
        <v>47</v>
      </c>
      <c r="E201" s="608" t="s">
        <v>585</v>
      </c>
      <c r="F201" s="518" t="s">
        <v>305</v>
      </c>
      <c r="G201" s="722">
        <v>957800</v>
      </c>
      <c r="H201" s="519">
        <v>12</v>
      </c>
      <c r="I201" s="518" t="s">
        <v>296</v>
      </c>
      <c r="J201" s="517">
        <v>3</v>
      </c>
      <c r="K201" s="593">
        <v>49.573</v>
      </c>
      <c r="L201" s="899"/>
      <c r="M201" s="911"/>
      <c r="N201" s="914"/>
      <c r="O201" s="904"/>
      <c r="Q201" s="468"/>
    </row>
    <row r="202" spans="1:17" s="460" customFormat="1" ht="12" customHeight="1">
      <c r="A202" s="503"/>
      <c r="B202" s="633" t="s">
        <v>304</v>
      </c>
      <c r="C202" s="627">
        <v>43565</v>
      </c>
      <c r="D202" s="517">
        <v>47</v>
      </c>
      <c r="E202" s="608" t="s">
        <v>585</v>
      </c>
      <c r="F202" s="518" t="s">
        <v>306</v>
      </c>
      <c r="G202" s="722">
        <v>963943</v>
      </c>
      <c r="H202" s="519">
        <v>12</v>
      </c>
      <c r="I202" s="518" t="s">
        <v>295</v>
      </c>
      <c r="J202" s="517">
        <v>3</v>
      </c>
      <c r="K202" s="593">
        <v>30.667999999999999</v>
      </c>
      <c r="L202" s="899"/>
      <c r="M202" s="911"/>
      <c r="N202" s="914"/>
      <c r="O202" s="904"/>
      <c r="Q202" s="468"/>
    </row>
    <row r="203" spans="1:17" s="460" customFormat="1" ht="12" customHeight="1">
      <c r="A203" s="503"/>
      <c r="B203" s="633" t="s">
        <v>304</v>
      </c>
      <c r="C203" s="627">
        <v>43565</v>
      </c>
      <c r="D203" s="517">
        <v>47</v>
      </c>
      <c r="E203" s="608" t="s">
        <v>585</v>
      </c>
      <c r="F203" s="518" t="s">
        <v>306</v>
      </c>
      <c r="G203" s="722">
        <v>963943</v>
      </c>
      <c r="H203" s="519">
        <v>12</v>
      </c>
      <c r="I203" s="518" t="s">
        <v>296</v>
      </c>
      <c r="J203" s="517">
        <v>3</v>
      </c>
      <c r="K203" s="593">
        <v>49.171999999999997</v>
      </c>
      <c r="L203" s="899"/>
      <c r="M203" s="911"/>
      <c r="N203" s="914"/>
      <c r="O203" s="904"/>
      <c r="Q203" s="468"/>
    </row>
    <row r="204" spans="1:17" s="460" customFormat="1" ht="12" customHeight="1">
      <c r="A204" s="503"/>
      <c r="B204" s="633" t="s">
        <v>304</v>
      </c>
      <c r="C204" s="627">
        <v>43565</v>
      </c>
      <c r="D204" s="517">
        <v>47</v>
      </c>
      <c r="E204" s="608" t="s">
        <v>585</v>
      </c>
      <c r="F204" s="518" t="s">
        <v>307</v>
      </c>
      <c r="G204" s="722">
        <v>967281</v>
      </c>
      <c r="H204" s="519">
        <v>74</v>
      </c>
      <c r="I204" s="518" t="s">
        <v>295</v>
      </c>
      <c r="J204" s="517">
        <v>3</v>
      </c>
      <c r="K204" s="593">
        <v>73.680999999999997</v>
      </c>
      <c r="L204" s="899"/>
      <c r="M204" s="911"/>
      <c r="N204" s="914"/>
      <c r="O204" s="904"/>
      <c r="Q204" s="468"/>
    </row>
    <row r="205" spans="1:17" s="460" customFormat="1" ht="12" customHeight="1">
      <c r="A205" s="503"/>
      <c r="B205" s="633" t="s">
        <v>304</v>
      </c>
      <c r="C205" s="627">
        <v>43565</v>
      </c>
      <c r="D205" s="517">
        <v>47</v>
      </c>
      <c r="E205" s="608" t="s">
        <v>585</v>
      </c>
      <c r="F205" s="518" t="s">
        <v>307</v>
      </c>
      <c r="G205" s="722">
        <v>967281</v>
      </c>
      <c r="H205" s="519">
        <v>74</v>
      </c>
      <c r="I205" s="518" t="s">
        <v>296</v>
      </c>
      <c r="J205" s="517">
        <v>3</v>
      </c>
      <c r="K205" s="593">
        <v>80.05</v>
      </c>
      <c r="L205" s="899"/>
      <c r="M205" s="911"/>
      <c r="N205" s="914"/>
      <c r="O205" s="904"/>
      <c r="Q205" s="468"/>
    </row>
    <row r="206" spans="1:17" s="460" customFormat="1" ht="12" customHeight="1">
      <c r="A206" s="503"/>
      <c r="B206" s="633" t="s">
        <v>304</v>
      </c>
      <c r="C206" s="627">
        <v>43565</v>
      </c>
      <c r="D206" s="517">
        <v>47</v>
      </c>
      <c r="E206" s="608" t="s">
        <v>585</v>
      </c>
      <c r="F206" s="518" t="s">
        <v>308</v>
      </c>
      <c r="G206" s="722">
        <v>904281</v>
      </c>
      <c r="H206" s="519">
        <v>74</v>
      </c>
      <c r="I206" s="518" t="s">
        <v>295</v>
      </c>
      <c r="J206" s="517">
        <v>3</v>
      </c>
      <c r="K206" s="593">
        <v>0</v>
      </c>
      <c r="L206" s="899"/>
      <c r="M206" s="911"/>
      <c r="N206" s="914"/>
      <c r="O206" s="904"/>
      <c r="Q206" s="468"/>
    </row>
    <row r="207" spans="1:17" s="460" customFormat="1" ht="12" customHeight="1">
      <c r="A207" s="503"/>
      <c r="B207" s="633" t="s">
        <v>304</v>
      </c>
      <c r="C207" s="627">
        <v>43565</v>
      </c>
      <c r="D207" s="517">
        <v>47</v>
      </c>
      <c r="E207" s="608" t="s">
        <v>585</v>
      </c>
      <c r="F207" s="518" t="s">
        <v>308</v>
      </c>
      <c r="G207" s="722">
        <v>904281</v>
      </c>
      <c r="H207" s="519">
        <v>74</v>
      </c>
      <c r="I207" s="518" t="s">
        <v>296</v>
      </c>
      <c r="J207" s="517">
        <v>3</v>
      </c>
      <c r="K207" s="593">
        <v>0</v>
      </c>
      <c r="L207" s="899"/>
      <c r="M207" s="911"/>
      <c r="N207" s="914"/>
      <c r="O207" s="904"/>
      <c r="Q207" s="468"/>
    </row>
    <row r="208" spans="1:17" s="460" customFormat="1" ht="12" customHeight="1">
      <c r="A208" s="503"/>
      <c r="B208" s="633" t="s">
        <v>304</v>
      </c>
      <c r="C208" s="627">
        <v>43565</v>
      </c>
      <c r="D208" s="517">
        <v>47</v>
      </c>
      <c r="E208" s="608" t="s">
        <v>585</v>
      </c>
      <c r="F208" s="518" t="s">
        <v>309</v>
      </c>
      <c r="G208" s="722">
        <v>967342</v>
      </c>
      <c r="H208" s="519">
        <v>74</v>
      </c>
      <c r="I208" s="518" t="s">
        <v>295</v>
      </c>
      <c r="J208" s="517">
        <v>3</v>
      </c>
      <c r="K208" s="593">
        <v>27.562000000000001</v>
      </c>
      <c r="L208" s="899"/>
      <c r="M208" s="911"/>
      <c r="N208" s="914"/>
      <c r="O208" s="904"/>
      <c r="Q208" s="468"/>
    </row>
    <row r="209" spans="1:17" s="460" customFormat="1" ht="12" customHeight="1">
      <c r="A209" s="503"/>
      <c r="B209" s="633" t="s">
        <v>304</v>
      </c>
      <c r="C209" s="627">
        <v>43565</v>
      </c>
      <c r="D209" s="517">
        <v>47</v>
      </c>
      <c r="E209" s="608" t="s">
        <v>585</v>
      </c>
      <c r="F209" s="518" t="s">
        <v>309</v>
      </c>
      <c r="G209" s="722">
        <v>967342</v>
      </c>
      <c r="H209" s="519">
        <v>74</v>
      </c>
      <c r="I209" s="518" t="s">
        <v>296</v>
      </c>
      <c r="J209" s="517">
        <v>3</v>
      </c>
      <c r="K209" s="593">
        <v>59.817999999999998</v>
      </c>
      <c r="L209" s="900"/>
      <c r="M209" s="912"/>
      <c r="N209" s="915"/>
      <c r="O209" s="908"/>
      <c r="Q209" s="468"/>
    </row>
    <row r="210" spans="1:17" s="460" customFormat="1" ht="12" customHeight="1">
      <c r="A210" s="503"/>
      <c r="B210" s="633" t="s">
        <v>304</v>
      </c>
      <c r="C210" s="628">
        <v>43580</v>
      </c>
      <c r="D210" s="520">
        <v>57</v>
      </c>
      <c r="E210" s="608" t="s">
        <v>585</v>
      </c>
      <c r="F210" s="521" t="s">
        <v>305</v>
      </c>
      <c r="G210" s="722">
        <v>957800</v>
      </c>
      <c r="H210" s="522">
        <v>12</v>
      </c>
      <c r="I210" s="521" t="s">
        <v>295</v>
      </c>
      <c r="J210" s="520">
        <v>0</v>
      </c>
      <c r="K210" s="594">
        <v>0</v>
      </c>
      <c r="L210" s="916">
        <f>SUM(J210:J219)</f>
        <v>80</v>
      </c>
      <c r="M210" s="919">
        <f>SUM(K210:K219)+20.75</f>
        <v>80</v>
      </c>
      <c r="N210" s="951">
        <f t="shared" ref="N210" si="23">L210-M210</f>
        <v>0</v>
      </c>
      <c r="O210" s="984">
        <f>+M210/L210</f>
        <v>1</v>
      </c>
      <c r="Q210" s="468"/>
    </row>
    <row r="211" spans="1:17" s="460" customFormat="1" ht="12" customHeight="1">
      <c r="A211" s="503"/>
      <c r="B211" s="633" t="s">
        <v>304</v>
      </c>
      <c r="C211" s="628">
        <v>43580</v>
      </c>
      <c r="D211" s="520">
        <v>57</v>
      </c>
      <c r="E211" s="608" t="s">
        <v>585</v>
      </c>
      <c r="F211" s="521" t="s">
        <v>305</v>
      </c>
      <c r="G211" s="722">
        <v>957800</v>
      </c>
      <c r="H211" s="522">
        <v>12</v>
      </c>
      <c r="I211" s="521" t="s">
        <v>296</v>
      </c>
      <c r="J211" s="520">
        <v>16</v>
      </c>
      <c r="K211" s="594">
        <v>16.829999999999998</v>
      </c>
      <c r="L211" s="917"/>
      <c r="M211" s="920"/>
      <c r="N211" s="952"/>
      <c r="O211" s="985"/>
      <c r="Q211" s="468"/>
    </row>
    <row r="212" spans="1:17" s="460" customFormat="1" ht="12" customHeight="1">
      <c r="A212" s="503"/>
      <c r="B212" s="633" t="s">
        <v>304</v>
      </c>
      <c r="C212" s="628">
        <v>43580</v>
      </c>
      <c r="D212" s="520">
        <v>57</v>
      </c>
      <c r="E212" s="608" t="s">
        <v>585</v>
      </c>
      <c r="F212" s="521" t="s">
        <v>306</v>
      </c>
      <c r="G212" s="722">
        <v>963943</v>
      </c>
      <c r="H212" s="522">
        <v>12</v>
      </c>
      <c r="I212" s="521" t="s">
        <v>295</v>
      </c>
      <c r="J212" s="520">
        <v>0</v>
      </c>
      <c r="K212" s="594">
        <v>0</v>
      </c>
      <c r="L212" s="917"/>
      <c r="M212" s="920"/>
      <c r="N212" s="952"/>
      <c r="O212" s="985"/>
      <c r="Q212" s="468"/>
    </row>
    <row r="213" spans="1:17" s="460" customFormat="1" ht="12" customHeight="1">
      <c r="A213" s="503"/>
      <c r="B213" s="633" t="s">
        <v>304</v>
      </c>
      <c r="C213" s="628">
        <v>43580</v>
      </c>
      <c r="D213" s="520">
        <v>57</v>
      </c>
      <c r="E213" s="608" t="s">
        <v>585</v>
      </c>
      <c r="F213" s="521" t="s">
        <v>306</v>
      </c>
      <c r="G213" s="722">
        <v>963943</v>
      </c>
      <c r="H213" s="522">
        <v>12</v>
      </c>
      <c r="I213" s="521" t="s">
        <v>296</v>
      </c>
      <c r="J213" s="520">
        <v>16</v>
      </c>
      <c r="K213" s="594">
        <v>0</v>
      </c>
      <c r="L213" s="917"/>
      <c r="M213" s="920"/>
      <c r="N213" s="952"/>
      <c r="O213" s="985"/>
      <c r="Q213" s="468"/>
    </row>
    <row r="214" spans="1:17" s="460" customFormat="1" ht="12" customHeight="1">
      <c r="A214" s="503"/>
      <c r="B214" s="633" t="s">
        <v>304</v>
      </c>
      <c r="C214" s="628">
        <v>43580</v>
      </c>
      <c r="D214" s="520">
        <v>57</v>
      </c>
      <c r="E214" s="608" t="s">
        <v>585</v>
      </c>
      <c r="F214" s="521" t="s">
        <v>307</v>
      </c>
      <c r="G214" s="722">
        <v>967281</v>
      </c>
      <c r="H214" s="522">
        <v>74</v>
      </c>
      <c r="I214" s="521" t="s">
        <v>295</v>
      </c>
      <c r="J214" s="520">
        <v>0</v>
      </c>
      <c r="K214" s="594">
        <v>0</v>
      </c>
      <c r="L214" s="917"/>
      <c r="M214" s="920"/>
      <c r="N214" s="952"/>
      <c r="O214" s="985"/>
      <c r="Q214" s="468"/>
    </row>
    <row r="215" spans="1:17" s="460" customFormat="1" ht="12" customHeight="1">
      <c r="A215" s="503"/>
      <c r="B215" s="633" t="s">
        <v>304</v>
      </c>
      <c r="C215" s="628">
        <v>43580</v>
      </c>
      <c r="D215" s="520">
        <v>57</v>
      </c>
      <c r="E215" s="608" t="s">
        <v>585</v>
      </c>
      <c r="F215" s="521" t="s">
        <v>307</v>
      </c>
      <c r="G215" s="722">
        <v>967281</v>
      </c>
      <c r="H215" s="522">
        <v>74</v>
      </c>
      <c r="I215" s="521" t="s">
        <v>296</v>
      </c>
      <c r="J215" s="520">
        <v>16</v>
      </c>
      <c r="K215" s="594">
        <v>10.896000000000001</v>
      </c>
      <c r="L215" s="917"/>
      <c r="M215" s="920"/>
      <c r="N215" s="952"/>
      <c r="O215" s="985"/>
      <c r="Q215" s="468"/>
    </row>
    <row r="216" spans="1:17" s="460" customFormat="1" ht="12" customHeight="1">
      <c r="A216" s="503"/>
      <c r="B216" s="633" t="s">
        <v>304</v>
      </c>
      <c r="C216" s="628">
        <v>43580</v>
      </c>
      <c r="D216" s="520">
        <v>57</v>
      </c>
      <c r="E216" s="608" t="s">
        <v>585</v>
      </c>
      <c r="F216" s="521" t="s">
        <v>308</v>
      </c>
      <c r="G216" s="722">
        <v>904281</v>
      </c>
      <c r="H216" s="522">
        <v>74</v>
      </c>
      <c r="I216" s="521" t="s">
        <v>295</v>
      </c>
      <c r="J216" s="520">
        <v>0</v>
      </c>
      <c r="K216" s="594">
        <v>0</v>
      </c>
      <c r="L216" s="917"/>
      <c r="M216" s="920"/>
      <c r="N216" s="952"/>
      <c r="O216" s="985"/>
      <c r="Q216" s="468"/>
    </row>
    <row r="217" spans="1:17" s="460" customFormat="1" ht="12" customHeight="1">
      <c r="A217" s="503"/>
      <c r="B217" s="633" t="s">
        <v>304</v>
      </c>
      <c r="C217" s="628">
        <v>43580</v>
      </c>
      <c r="D217" s="520">
        <v>57</v>
      </c>
      <c r="E217" s="608" t="s">
        <v>585</v>
      </c>
      <c r="F217" s="521" t="s">
        <v>308</v>
      </c>
      <c r="G217" s="722">
        <v>904281</v>
      </c>
      <c r="H217" s="522">
        <v>74</v>
      </c>
      <c r="I217" s="521" t="s">
        <v>296</v>
      </c>
      <c r="J217" s="520">
        <v>16</v>
      </c>
      <c r="K217" s="594">
        <v>0</v>
      </c>
      <c r="L217" s="917"/>
      <c r="M217" s="920"/>
      <c r="N217" s="952"/>
      <c r="O217" s="985"/>
      <c r="Q217" s="468"/>
    </row>
    <row r="218" spans="1:17" s="460" customFormat="1" ht="12" customHeight="1">
      <c r="A218" s="503"/>
      <c r="B218" s="633" t="s">
        <v>304</v>
      </c>
      <c r="C218" s="628">
        <v>43580</v>
      </c>
      <c r="D218" s="520">
        <v>57</v>
      </c>
      <c r="E218" s="608" t="s">
        <v>585</v>
      </c>
      <c r="F218" s="521" t="s">
        <v>309</v>
      </c>
      <c r="G218" s="722">
        <v>967342</v>
      </c>
      <c r="H218" s="522">
        <v>74</v>
      </c>
      <c r="I218" s="521" t="s">
        <v>295</v>
      </c>
      <c r="J218" s="520">
        <v>0</v>
      </c>
      <c r="K218" s="594">
        <v>0</v>
      </c>
      <c r="L218" s="917"/>
      <c r="M218" s="920"/>
      <c r="N218" s="952"/>
      <c r="O218" s="985"/>
      <c r="Q218" s="468"/>
    </row>
    <row r="219" spans="1:17" s="460" customFormat="1" ht="12" customHeight="1">
      <c r="A219" s="503"/>
      <c r="B219" s="633" t="s">
        <v>304</v>
      </c>
      <c r="C219" s="628">
        <v>43580</v>
      </c>
      <c r="D219" s="520">
        <v>57</v>
      </c>
      <c r="E219" s="608" t="s">
        <v>585</v>
      </c>
      <c r="F219" s="521" t="s">
        <v>309</v>
      </c>
      <c r="G219" s="722">
        <v>967342</v>
      </c>
      <c r="H219" s="522">
        <v>74</v>
      </c>
      <c r="I219" s="521" t="s">
        <v>296</v>
      </c>
      <c r="J219" s="520">
        <v>16</v>
      </c>
      <c r="K219" s="594">
        <v>31.524000000000001</v>
      </c>
      <c r="L219" s="918"/>
      <c r="M219" s="921"/>
      <c r="N219" s="953"/>
      <c r="O219" s="986"/>
      <c r="Q219" s="468"/>
    </row>
    <row r="220" spans="1:17" s="460" customFormat="1" ht="12" customHeight="1">
      <c r="A220" s="503"/>
      <c r="B220" s="633" t="s">
        <v>304</v>
      </c>
      <c r="C220" s="627">
        <v>43580</v>
      </c>
      <c r="D220" s="517">
        <v>58</v>
      </c>
      <c r="E220" s="608" t="s">
        <v>585</v>
      </c>
      <c r="F220" s="518" t="s">
        <v>305</v>
      </c>
      <c r="G220" s="722">
        <v>957800</v>
      </c>
      <c r="H220" s="519">
        <v>12</v>
      </c>
      <c r="I220" s="518" t="s">
        <v>295</v>
      </c>
      <c r="J220" s="517">
        <v>3</v>
      </c>
      <c r="K220" s="593">
        <v>16.219000000000001</v>
      </c>
      <c r="L220" s="909">
        <f>SUM(J220:J229)</f>
        <v>15</v>
      </c>
      <c r="M220" s="910">
        <f t="shared" ref="M220" si="24">SUM(K220:K229)</f>
        <v>105.11799999999999</v>
      </c>
      <c r="N220" s="913">
        <f t="shared" ref="N220" si="25">L220-M220</f>
        <v>-90.117999999999995</v>
      </c>
      <c r="O220" s="903">
        <f>+M220/L220</f>
        <v>7.0078666666666667</v>
      </c>
      <c r="Q220" s="468"/>
    </row>
    <row r="221" spans="1:17" s="460" customFormat="1" ht="12" customHeight="1">
      <c r="A221" s="503"/>
      <c r="B221" s="633" t="s">
        <v>304</v>
      </c>
      <c r="C221" s="627">
        <v>43580</v>
      </c>
      <c r="D221" s="517">
        <v>58</v>
      </c>
      <c r="E221" s="608" t="s">
        <v>585</v>
      </c>
      <c r="F221" s="518" t="s">
        <v>305</v>
      </c>
      <c r="G221" s="722">
        <v>957800</v>
      </c>
      <c r="H221" s="519">
        <v>12</v>
      </c>
      <c r="I221" s="518" t="s">
        <v>296</v>
      </c>
      <c r="J221" s="517">
        <v>0</v>
      </c>
      <c r="K221" s="593">
        <v>0</v>
      </c>
      <c r="L221" s="899"/>
      <c r="M221" s="911"/>
      <c r="N221" s="914"/>
      <c r="O221" s="904"/>
      <c r="Q221" s="468"/>
    </row>
    <row r="222" spans="1:17" s="460" customFormat="1" ht="12" customHeight="1">
      <c r="A222" s="503"/>
      <c r="B222" s="633" t="s">
        <v>304</v>
      </c>
      <c r="C222" s="627">
        <v>43580</v>
      </c>
      <c r="D222" s="517">
        <v>58</v>
      </c>
      <c r="E222" s="608" t="s">
        <v>585</v>
      </c>
      <c r="F222" s="518" t="s">
        <v>306</v>
      </c>
      <c r="G222" s="722">
        <v>963943</v>
      </c>
      <c r="H222" s="519">
        <v>12</v>
      </c>
      <c r="I222" s="518" t="s">
        <v>295</v>
      </c>
      <c r="J222" s="517">
        <v>3</v>
      </c>
      <c r="K222" s="593">
        <v>15.827</v>
      </c>
      <c r="L222" s="899"/>
      <c r="M222" s="911"/>
      <c r="N222" s="914"/>
      <c r="O222" s="904"/>
      <c r="Q222" s="468"/>
    </row>
    <row r="223" spans="1:17" s="460" customFormat="1" ht="12" customHeight="1">
      <c r="A223" s="503"/>
      <c r="B223" s="633" t="s">
        <v>304</v>
      </c>
      <c r="C223" s="627">
        <v>43580</v>
      </c>
      <c r="D223" s="517">
        <v>58</v>
      </c>
      <c r="E223" s="608" t="s">
        <v>585</v>
      </c>
      <c r="F223" s="518" t="s">
        <v>306</v>
      </c>
      <c r="G223" s="722">
        <v>963943</v>
      </c>
      <c r="H223" s="519">
        <v>12</v>
      </c>
      <c r="I223" s="518" t="s">
        <v>296</v>
      </c>
      <c r="J223" s="517">
        <v>0</v>
      </c>
      <c r="K223" s="593">
        <v>0</v>
      </c>
      <c r="L223" s="899"/>
      <c r="M223" s="911"/>
      <c r="N223" s="914"/>
      <c r="O223" s="904"/>
      <c r="Q223" s="468"/>
    </row>
    <row r="224" spans="1:17" s="460" customFormat="1" ht="12" customHeight="1">
      <c r="A224" s="503"/>
      <c r="B224" s="633" t="s">
        <v>304</v>
      </c>
      <c r="C224" s="627">
        <v>43580</v>
      </c>
      <c r="D224" s="517">
        <v>58</v>
      </c>
      <c r="E224" s="608" t="s">
        <v>585</v>
      </c>
      <c r="F224" s="518" t="s">
        <v>307</v>
      </c>
      <c r="G224" s="722">
        <v>967281</v>
      </c>
      <c r="H224" s="519">
        <v>74</v>
      </c>
      <c r="I224" s="518" t="s">
        <v>295</v>
      </c>
      <c r="J224" s="517">
        <v>3</v>
      </c>
      <c r="K224" s="593">
        <v>30.914000000000001</v>
      </c>
      <c r="L224" s="899"/>
      <c r="M224" s="911"/>
      <c r="N224" s="914"/>
      <c r="O224" s="904"/>
      <c r="Q224" s="468"/>
    </row>
    <row r="225" spans="1:17" s="460" customFormat="1" ht="12" customHeight="1">
      <c r="A225" s="503"/>
      <c r="B225" s="633" t="s">
        <v>304</v>
      </c>
      <c r="C225" s="627">
        <v>43580</v>
      </c>
      <c r="D225" s="517">
        <v>58</v>
      </c>
      <c r="E225" s="608" t="s">
        <v>585</v>
      </c>
      <c r="F225" s="518" t="s">
        <v>307</v>
      </c>
      <c r="G225" s="722">
        <v>967281</v>
      </c>
      <c r="H225" s="519">
        <v>74</v>
      </c>
      <c r="I225" s="518" t="s">
        <v>296</v>
      </c>
      <c r="J225" s="517">
        <v>0</v>
      </c>
      <c r="K225" s="593">
        <v>0</v>
      </c>
      <c r="L225" s="899"/>
      <c r="M225" s="911"/>
      <c r="N225" s="914"/>
      <c r="O225" s="904"/>
      <c r="Q225" s="468"/>
    </row>
    <row r="226" spans="1:17" s="460" customFormat="1" ht="12" customHeight="1">
      <c r="A226" s="503"/>
      <c r="B226" s="633" t="s">
        <v>304</v>
      </c>
      <c r="C226" s="627">
        <v>43580</v>
      </c>
      <c r="D226" s="517">
        <v>58</v>
      </c>
      <c r="E226" s="608" t="s">
        <v>585</v>
      </c>
      <c r="F226" s="518" t="s">
        <v>308</v>
      </c>
      <c r="G226" s="722">
        <v>904281</v>
      </c>
      <c r="H226" s="519">
        <v>74</v>
      </c>
      <c r="I226" s="518" t="s">
        <v>295</v>
      </c>
      <c r="J226" s="517">
        <v>3</v>
      </c>
      <c r="K226" s="593">
        <v>0</v>
      </c>
      <c r="L226" s="899"/>
      <c r="M226" s="911"/>
      <c r="N226" s="914"/>
      <c r="O226" s="904"/>
      <c r="Q226" s="468"/>
    </row>
    <row r="227" spans="1:17" s="460" customFormat="1" ht="12" customHeight="1">
      <c r="A227" s="503"/>
      <c r="B227" s="633" t="s">
        <v>304</v>
      </c>
      <c r="C227" s="627">
        <v>43580</v>
      </c>
      <c r="D227" s="517">
        <v>58</v>
      </c>
      <c r="E227" s="608" t="s">
        <v>585</v>
      </c>
      <c r="F227" s="518" t="s">
        <v>308</v>
      </c>
      <c r="G227" s="722">
        <v>904281</v>
      </c>
      <c r="H227" s="519">
        <v>74</v>
      </c>
      <c r="I227" s="518" t="s">
        <v>296</v>
      </c>
      <c r="J227" s="517">
        <v>0</v>
      </c>
      <c r="K227" s="593">
        <v>0</v>
      </c>
      <c r="L227" s="899"/>
      <c r="M227" s="911"/>
      <c r="N227" s="914"/>
      <c r="O227" s="904"/>
      <c r="Q227" s="468"/>
    </row>
    <row r="228" spans="1:17" s="460" customFormat="1" ht="12" customHeight="1">
      <c r="A228" s="503"/>
      <c r="B228" s="633" t="s">
        <v>304</v>
      </c>
      <c r="C228" s="627">
        <v>43580</v>
      </c>
      <c r="D228" s="517">
        <v>58</v>
      </c>
      <c r="E228" s="608" t="s">
        <v>585</v>
      </c>
      <c r="F228" s="518" t="s">
        <v>309</v>
      </c>
      <c r="G228" s="722">
        <v>967342</v>
      </c>
      <c r="H228" s="519">
        <v>74</v>
      </c>
      <c r="I228" s="518" t="s">
        <v>295</v>
      </c>
      <c r="J228" s="517">
        <v>3</v>
      </c>
      <c r="K228" s="593">
        <v>42.158000000000001</v>
      </c>
      <c r="L228" s="899"/>
      <c r="M228" s="911"/>
      <c r="N228" s="914"/>
      <c r="O228" s="904"/>
      <c r="Q228" s="468"/>
    </row>
    <row r="229" spans="1:17" s="460" customFormat="1" ht="12" customHeight="1">
      <c r="A229" s="503"/>
      <c r="B229" s="633" t="s">
        <v>304</v>
      </c>
      <c r="C229" s="627">
        <v>43580</v>
      </c>
      <c r="D229" s="517">
        <v>58</v>
      </c>
      <c r="E229" s="608" t="s">
        <v>585</v>
      </c>
      <c r="F229" s="518" t="s">
        <v>309</v>
      </c>
      <c r="G229" s="722">
        <v>967342</v>
      </c>
      <c r="H229" s="519">
        <v>74</v>
      </c>
      <c r="I229" s="518" t="s">
        <v>296</v>
      </c>
      <c r="J229" s="517">
        <v>0</v>
      </c>
      <c r="K229" s="593">
        <v>0</v>
      </c>
      <c r="L229" s="900"/>
      <c r="M229" s="912"/>
      <c r="N229" s="915"/>
      <c r="O229" s="908"/>
      <c r="Q229" s="468"/>
    </row>
    <row r="230" spans="1:17" s="460" customFormat="1" ht="12" customHeight="1">
      <c r="A230" s="503"/>
      <c r="B230" s="633" t="s">
        <v>304</v>
      </c>
      <c r="C230" s="628">
        <v>43598</v>
      </c>
      <c r="D230" s="520">
        <v>65</v>
      </c>
      <c r="E230" s="608" t="s">
        <v>585</v>
      </c>
      <c r="F230" s="521" t="s">
        <v>305</v>
      </c>
      <c r="G230" s="722">
        <v>957800</v>
      </c>
      <c r="H230" s="522">
        <v>12</v>
      </c>
      <c r="I230" s="521" t="s">
        <v>295</v>
      </c>
      <c r="J230" s="520">
        <v>0</v>
      </c>
      <c r="K230" s="594">
        <v>0</v>
      </c>
      <c r="L230" s="916">
        <f>SUM(J230:J239)</f>
        <v>130.80000000000001</v>
      </c>
      <c r="M230" s="919">
        <f t="shared" ref="M230" si="26">SUM(K230:K239)</f>
        <v>76.61399999999999</v>
      </c>
      <c r="N230" s="951">
        <f t="shared" ref="N230" si="27">L230-M230</f>
        <v>54.186000000000021</v>
      </c>
      <c r="O230" s="984">
        <f>+M230/L230</f>
        <v>0.58573394495412834</v>
      </c>
      <c r="Q230" s="468"/>
    </row>
    <row r="231" spans="1:17" s="460" customFormat="1" ht="12" customHeight="1">
      <c r="A231" s="503"/>
      <c r="B231" s="633" t="s">
        <v>304</v>
      </c>
      <c r="C231" s="628">
        <v>43598</v>
      </c>
      <c r="D231" s="520">
        <v>65</v>
      </c>
      <c r="E231" s="608" t="s">
        <v>585</v>
      </c>
      <c r="F231" s="521" t="s">
        <v>305</v>
      </c>
      <c r="G231" s="722">
        <v>957800</v>
      </c>
      <c r="H231" s="522">
        <v>12</v>
      </c>
      <c r="I231" s="521" t="s">
        <v>296</v>
      </c>
      <c r="J231" s="520">
        <v>26.16</v>
      </c>
      <c r="K231" s="594">
        <v>29.036999999999999</v>
      </c>
      <c r="L231" s="917"/>
      <c r="M231" s="920"/>
      <c r="N231" s="952"/>
      <c r="O231" s="985"/>
      <c r="Q231" s="468"/>
    </row>
    <row r="232" spans="1:17" s="460" customFormat="1" ht="12" customHeight="1">
      <c r="A232" s="503"/>
      <c r="B232" s="633" t="s">
        <v>304</v>
      </c>
      <c r="C232" s="628">
        <v>43598</v>
      </c>
      <c r="D232" s="520">
        <v>65</v>
      </c>
      <c r="E232" s="608" t="s">
        <v>585</v>
      </c>
      <c r="F232" s="521" t="s">
        <v>306</v>
      </c>
      <c r="G232" s="722">
        <v>963943</v>
      </c>
      <c r="H232" s="522">
        <v>12</v>
      </c>
      <c r="I232" s="521" t="s">
        <v>295</v>
      </c>
      <c r="J232" s="520">
        <v>0</v>
      </c>
      <c r="K232" s="594">
        <v>0</v>
      </c>
      <c r="L232" s="917"/>
      <c r="M232" s="920"/>
      <c r="N232" s="952"/>
      <c r="O232" s="985"/>
      <c r="Q232" s="468"/>
    </row>
    <row r="233" spans="1:17" s="460" customFormat="1" ht="12" customHeight="1">
      <c r="A233" s="503"/>
      <c r="B233" s="633" t="s">
        <v>304</v>
      </c>
      <c r="C233" s="628">
        <v>43598</v>
      </c>
      <c r="D233" s="520">
        <v>65</v>
      </c>
      <c r="E233" s="608" t="s">
        <v>585</v>
      </c>
      <c r="F233" s="521" t="s">
        <v>306</v>
      </c>
      <c r="G233" s="722">
        <v>963943</v>
      </c>
      <c r="H233" s="522">
        <v>12</v>
      </c>
      <c r="I233" s="521" t="s">
        <v>296</v>
      </c>
      <c r="J233" s="520">
        <v>26.16</v>
      </c>
      <c r="K233" s="594">
        <v>27.184999999999999</v>
      </c>
      <c r="L233" s="917"/>
      <c r="M233" s="920"/>
      <c r="N233" s="952"/>
      <c r="O233" s="985"/>
      <c r="Q233" s="468"/>
    </row>
    <row r="234" spans="1:17" s="460" customFormat="1" ht="12" customHeight="1">
      <c r="A234" s="503"/>
      <c r="B234" s="633" t="s">
        <v>304</v>
      </c>
      <c r="C234" s="628">
        <v>43598</v>
      </c>
      <c r="D234" s="520">
        <v>65</v>
      </c>
      <c r="E234" s="608" t="s">
        <v>585</v>
      </c>
      <c r="F234" s="521" t="s">
        <v>307</v>
      </c>
      <c r="G234" s="722">
        <v>967281</v>
      </c>
      <c r="H234" s="522">
        <v>74</v>
      </c>
      <c r="I234" s="521" t="s">
        <v>295</v>
      </c>
      <c r="J234" s="520">
        <v>0</v>
      </c>
      <c r="K234" s="594">
        <v>0</v>
      </c>
      <c r="L234" s="917"/>
      <c r="M234" s="920"/>
      <c r="N234" s="952"/>
      <c r="O234" s="985"/>
      <c r="Q234" s="468"/>
    </row>
    <row r="235" spans="1:17" s="460" customFormat="1" ht="12" customHeight="1">
      <c r="A235" s="503"/>
      <c r="B235" s="633" t="s">
        <v>304</v>
      </c>
      <c r="C235" s="628">
        <v>43598</v>
      </c>
      <c r="D235" s="520">
        <v>65</v>
      </c>
      <c r="E235" s="608" t="s">
        <v>585</v>
      </c>
      <c r="F235" s="521" t="s">
        <v>307</v>
      </c>
      <c r="G235" s="722">
        <v>967281</v>
      </c>
      <c r="H235" s="522">
        <v>74</v>
      </c>
      <c r="I235" s="521" t="s">
        <v>296</v>
      </c>
      <c r="J235" s="520">
        <v>26.16</v>
      </c>
      <c r="K235" s="594">
        <v>7.8650000000000002</v>
      </c>
      <c r="L235" s="917"/>
      <c r="M235" s="920"/>
      <c r="N235" s="952"/>
      <c r="O235" s="985"/>
      <c r="Q235" s="468"/>
    </row>
    <row r="236" spans="1:17" s="460" customFormat="1" ht="12" customHeight="1">
      <c r="A236" s="503"/>
      <c r="B236" s="633" t="s">
        <v>304</v>
      </c>
      <c r="C236" s="628">
        <v>43598</v>
      </c>
      <c r="D236" s="520">
        <v>65</v>
      </c>
      <c r="E236" s="608" t="s">
        <v>585</v>
      </c>
      <c r="F236" s="521" t="s">
        <v>308</v>
      </c>
      <c r="G236" s="722">
        <v>904281</v>
      </c>
      <c r="H236" s="522">
        <v>74</v>
      </c>
      <c r="I236" s="521" t="s">
        <v>295</v>
      </c>
      <c r="J236" s="520">
        <v>0</v>
      </c>
      <c r="K236" s="594">
        <v>0</v>
      </c>
      <c r="L236" s="917"/>
      <c r="M236" s="920"/>
      <c r="N236" s="952"/>
      <c r="O236" s="985"/>
      <c r="Q236" s="468"/>
    </row>
    <row r="237" spans="1:17" s="460" customFormat="1" ht="12" customHeight="1">
      <c r="A237" s="503"/>
      <c r="B237" s="633" t="s">
        <v>304</v>
      </c>
      <c r="C237" s="628">
        <v>43598</v>
      </c>
      <c r="D237" s="520">
        <v>65</v>
      </c>
      <c r="E237" s="608" t="s">
        <v>585</v>
      </c>
      <c r="F237" s="521" t="s">
        <v>308</v>
      </c>
      <c r="G237" s="722">
        <v>904281</v>
      </c>
      <c r="H237" s="522">
        <v>74</v>
      </c>
      <c r="I237" s="521" t="s">
        <v>296</v>
      </c>
      <c r="J237" s="520">
        <v>26.16</v>
      </c>
      <c r="K237" s="594">
        <v>0</v>
      </c>
      <c r="L237" s="917"/>
      <c r="M237" s="920"/>
      <c r="N237" s="952"/>
      <c r="O237" s="985"/>
      <c r="Q237" s="468"/>
    </row>
    <row r="238" spans="1:17" s="460" customFormat="1" ht="12" customHeight="1">
      <c r="A238" s="503"/>
      <c r="B238" s="633" t="s">
        <v>304</v>
      </c>
      <c r="C238" s="628">
        <v>43598</v>
      </c>
      <c r="D238" s="520">
        <v>65</v>
      </c>
      <c r="E238" s="608" t="s">
        <v>585</v>
      </c>
      <c r="F238" s="521" t="s">
        <v>309</v>
      </c>
      <c r="G238" s="722">
        <v>967342</v>
      </c>
      <c r="H238" s="522">
        <v>74</v>
      </c>
      <c r="I238" s="521" t="s">
        <v>295</v>
      </c>
      <c r="J238" s="520">
        <v>0</v>
      </c>
      <c r="K238" s="594">
        <v>0</v>
      </c>
      <c r="L238" s="917"/>
      <c r="M238" s="920"/>
      <c r="N238" s="952"/>
      <c r="O238" s="985"/>
      <c r="Q238" s="468"/>
    </row>
    <row r="239" spans="1:17" s="460" customFormat="1" ht="12" customHeight="1">
      <c r="A239" s="503"/>
      <c r="B239" s="633" t="s">
        <v>304</v>
      </c>
      <c r="C239" s="628">
        <v>43598</v>
      </c>
      <c r="D239" s="520">
        <v>65</v>
      </c>
      <c r="E239" s="608" t="s">
        <v>585</v>
      </c>
      <c r="F239" s="521" t="s">
        <v>309</v>
      </c>
      <c r="G239" s="722">
        <v>967342</v>
      </c>
      <c r="H239" s="522">
        <v>74</v>
      </c>
      <c r="I239" s="521" t="s">
        <v>296</v>
      </c>
      <c r="J239" s="520">
        <v>26.16</v>
      </c>
      <c r="K239" s="594">
        <v>12.526999999999999</v>
      </c>
      <c r="L239" s="918"/>
      <c r="M239" s="921"/>
      <c r="N239" s="953"/>
      <c r="O239" s="986"/>
      <c r="Q239" s="468"/>
    </row>
    <row r="240" spans="1:17" s="460" customFormat="1" ht="12" customHeight="1">
      <c r="A240" s="503"/>
      <c r="B240" s="633" t="s">
        <v>304</v>
      </c>
      <c r="C240" s="627">
        <v>43598</v>
      </c>
      <c r="D240" s="517">
        <v>66</v>
      </c>
      <c r="E240" s="608" t="s">
        <v>585</v>
      </c>
      <c r="F240" s="518" t="s">
        <v>305</v>
      </c>
      <c r="G240" s="722">
        <v>957800</v>
      </c>
      <c r="H240" s="519">
        <v>12</v>
      </c>
      <c r="I240" s="518" t="s">
        <v>295</v>
      </c>
      <c r="J240" s="517">
        <v>8.6</v>
      </c>
      <c r="K240" s="593">
        <v>0</v>
      </c>
      <c r="L240" s="909">
        <f>SUM(J240:J249)</f>
        <v>53</v>
      </c>
      <c r="M240" s="910">
        <f t="shared" ref="M240" si="28">SUM(K240:K249)</f>
        <v>53.492999999999995</v>
      </c>
      <c r="N240" s="913">
        <f t="shared" ref="N240" si="29">L240-M240</f>
        <v>-0.492999999999995</v>
      </c>
      <c r="O240" s="905">
        <f>+M240/L240</f>
        <v>1.0093018867924528</v>
      </c>
      <c r="Q240" s="468"/>
    </row>
    <row r="241" spans="1:17" s="460" customFormat="1" ht="12" customHeight="1">
      <c r="A241" s="503"/>
      <c r="B241" s="633" t="s">
        <v>304</v>
      </c>
      <c r="C241" s="627">
        <v>43598</v>
      </c>
      <c r="D241" s="517">
        <v>66</v>
      </c>
      <c r="E241" s="608" t="s">
        <v>585</v>
      </c>
      <c r="F241" s="518" t="s">
        <v>305</v>
      </c>
      <c r="G241" s="722">
        <v>957800</v>
      </c>
      <c r="H241" s="519">
        <v>12</v>
      </c>
      <c r="I241" s="518" t="s">
        <v>296</v>
      </c>
      <c r="J241" s="517">
        <v>2</v>
      </c>
      <c r="K241" s="593">
        <v>0</v>
      </c>
      <c r="L241" s="899"/>
      <c r="M241" s="911"/>
      <c r="N241" s="914"/>
      <c r="O241" s="906"/>
      <c r="Q241" s="468"/>
    </row>
    <row r="242" spans="1:17" s="460" customFormat="1" ht="12" customHeight="1">
      <c r="A242" s="503"/>
      <c r="B242" s="633" t="s">
        <v>304</v>
      </c>
      <c r="C242" s="627">
        <v>43598</v>
      </c>
      <c r="D242" s="517">
        <v>66</v>
      </c>
      <c r="E242" s="608" t="s">
        <v>585</v>
      </c>
      <c r="F242" s="518" t="s">
        <v>306</v>
      </c>
      <c r="G242" s="722">
        <v>963943</v>
      </c>
      <c r="H242" s="519">
        <v>12</v>
      </c>
      <c r="I242" s="518" t="s">
        <v>295</v>
      </c>
      <c r="J242" s="517">
        <v>8.6</v>
      </c>
      <c r="K242" s="593">
        <v>0</v>
      </c>
      <c r="L242" s="899"/>
      <c r="M242" s="911"/>
      <c r="N242" s="914"/>
      <c r="O242" s="906"/>
      <c r="Q242" s="468"/>
    </row>
    <row r="243" spans="1:17" s="460" customFormat="1" ht="12" customHeight="1">
      <c r="A243" s="503"/>
      <c r="B243" s="633" t="s">
        <v>304</v>
      </c>
      <c r="C243" s="627">
        <v>43598</v>
      </c>
      <c r="D243" s="517">
        <v>66</v>
      </c>
      <c r="E243" s="608" t="s">
        <v>585</v>
      </c>
      <c r="F243" s="518" t="s">
        <v>306</v>
      </c>
      <c r="G243" s="722">
        <v>963943</v>
      </c>
      <c r="H243" s="519">
        <v>12</v>
      </c>
      <c r="I243" s="518" t="s">
        <v>296</v>
      </c>
      <c r="J243" s="517">
        <v>2</v>
      </c>
      <c r="K243" s="593">
        <v>0</v>
      </c>
      <c r="L243" s="899"/>
      <c r="M243" s="911"/>
      <c r="N243" s="914"/>
      <c r="O243" s="906"/>
      <c r="Q243" s="468"/>
    </row>
    <row r="244" spans="1:17" s="460" customFormat="1" ht="12" customHeight="1">
      <c r="A244" s="503"/>
      <c r="B244" s="633" t="s">
        <v>304</v>
      </c>
      <c r="C244" s="627">
        <v>43598</v>
      </c>
      <c r="D244" s="517">
        <v>66</v>
      </c>
      <c r="E244" s="608" t="s">
        <v>585</v>
      </c>
      <c r="F244" s="518" t="s">
        <v>307</v>
      </c>
      <c r="G244" s="722">
        <v>967281</v>
      </c>
      <c r="H244" s="519">
        <v>74</v>
      </c>
      <c r="I244" s="518" t="s">
        <v>295</v>
      </c>
      <c r="J244" s="517">
        <v>8.6</v>
      </c>
      <c r="K244" s="593">
        <v>8.4629999999999992</v>
      </c>
      <c r="L244" s="899"/>
      <c r="M244" s="911"/>
      <c r="N244" s="914"/>
      <c r="O244" s="906"/>
      <c r="Q244" s="468"/>
    </row>
    <row r="245" spans="1:17" s="460" customFormat="1" ht="12" customHeight="1">
      <c r="A245" s="503"/>
      <c r="B245" s="633" t="s">
        <v>304</v>
      </c>
      <c r="C245" s="627">
        <v>43598</v>
      </c>
      <c r="D245" s="517">
        <v>66</v>
      </c>
      <c r="E245" s="608" t="s">
        <v>585</v>
      </c>
      <c r="F245" s="518" t="s">
        <v>307</v>
      </c>
      <c r="G245" s="722">
        <v>967281</v>
      </c>
      <c r="H245" s="519">
        <v>74</v>
      </c>
      <c r="I245" s="518" t="s">
        <v>296</v>
      </c>
      <c r="J245" s="517">
        <v>2</v>
      </c>
      <c r="K245" s="593">
        <v>8.4659999999999993</v>
      </c>
      <c r="L245" s="899"/>
      <c r="M245" s="911"/>
      <c r="N245" s="914"/>
      <c r="O245" s="906"/>
      <c r="Q245" s="468"/>
    </row>
    <row r="246" spans="1:17" s="460" customFormat="1" ht="12" customHeight="1">
      <c r="A246" s="503"/>
      <c r="B246" s="633" t="s">
        <v>304</v>
      </c>
      <c r="C246" s="627">
        <v>43598</v>
      </c>
      <c r="D246" s="517">
        <v>66</v>
      </c>
      <c r="E246" s="608" t="s">
        <v>585</v>
      </c>
      <c r="F246" s="518" t="s">
        <v>308</v>
      </c>
      <c r="G246" s="722">
        <v>904281</v>
      </c>
      <c r="H246" s="519">
        <v>74</v>
      </c>
      <c r="I246" s="518" t="s">
        <v>295</v>
      </c>
      <c r="J246" s="517">
        <v>8.6</v>
      </c>
      <c r="K246" s="593">
        <v>0</v>
      </c>
      <c r="L246" s="899"/>
      <c r="M246" s="911"/>
      <c r="N246" s="914"/>
      <c r="O246" s="906"/>
      <c r="Q246" s="468"/>
    </row>
    <row r="247" spans="1:17" s="460" customFormat="1" ht="12" customHeight="1">
      <c r="A247" s="503"/>
      <c r="B247" s="633" t="s">
        <v>304</v>
      </c>
      <c r="C247" s="627">
        <v>43598</v>
      </c>
      <c r="D247" s="517">
        <v>66</v>
      </c>
      <c r="E247" s="608" t="s">
        <v>585</v>
      </c>
      <c r="F247" s="518" t="s">
        <v>308</v>
      </c>
      <c r="G247" s="722">
        <v>904281</v>
      </c>
      <c r="H247" s="519">
        <v>74</v>
      </c>
      <c r="I247" s="518" t="s">
        <v>296</v>
      </c>
      <c r="J247" s="517">
        <v>2</v>
      </c>
      <c r="K247" s="593">
        <v>0</v>
      </c>
      <c r="L247" s="899"/>
      <c r="M247" s="911"/>
      <c r="N247" s="914"/>
      <c r="O247" s="906"/>
      <c r="Q247" s="468"/>
    </row>
    <row r="248" spans="1:17" s="460" customFormat="1" ht="12" customHeight="1">
      <c r="A248" s="503"/>
      <c r="B248" s="633" t="s">
        <v>304</v>
      </c>
      <c r="C248" s="627">
        <v>43598</v>
      </c>
      <c r="D248" s="517">
        <v>66</v>
      </c>
      <c r="E248" s="608" t="s">
        <v>585</v>
      </c>
      <c r="F248" s="518" t="s">
        <v>309</v>
      </c>
      <c r="G248" s="722">
        <v>967342</v>
      </c>
      <c r="H248" s="519">
        <v>74</v>
      </c>
      <c r="I248" s="518" t="s">
        <v>295</v>
      </c>
      <c r="J248" s="517">
        <v>8.6</v>
      </c>
      <c r="K248" s="593">
        <v>36.564</v>
      </c>
      <c r="L248" s="899"/>
      <c r="M248" s="911"/>
      <c r="N248" s="914"/>
      <c r="O248" s="906"/>
      <c r="Q248" s="468"/>
    </row>
    <row r="249" spans="1:17" s="460" customFormat="1" ht="12" customHeight="1">
      <c r="A249" s="503"/>
      <c r="B249" s="633" t="s">
        <v>304</v>
      </c>
      <c r="C249" s="627">
        <v>43598</v>
      </c>
      <c r="D249" s="517">
        <v>66</v>
      </c>
      <c r="E249" s="608" t="s">
        <v>585</v>
      </c>
      <c r="F249" s="518" t="s">
        <v>309</v>
      </c>
      <c r="G249" s="722">
        <v>967342</v>
      </c>
      <c r="H249" s="519">
        <v>74</v>
      </c>
      <c r="I249" s="518" t="s">
        <v>296</v>
      </c>
      <c r="J249" s="517">
        <v>2</v>
      </c>
      <c r="K249" s="593">
        <v>0</v>
      </c>
      <c r="L249" s="900"/>
      <c r="M249" s="912"/>
      <c r="N249" s="915"/>
      <c r="O249" s="907"/>
      <c r="Q249" s="468"/>
    </row>
    <row r="250" spans="1:17" s="458" customFormat="1" ht="12" customHeight="1">
      <c r="A250" s="503"/>
      <c r="B250" s="633" t="s">
        <v>304</v>
      </c>
      <c r="C250" s="628">
        <v>43598</v>
      </c>
      <c r="D250" s="520">
        <v>67</v>
      </c>
      <c r="E250" s="608" t="s">
        <v>585</v>
      </c>
      <c r="F250" s="521" t="s">
        <v>305</v>
      </c>
      <c r="G250" s="722">
        <v>957800</v>
      </c>
      <c r="H250" s="522">
        <v>12</v>
      </c>
      <c r="I250" s="521" t="s">
        <v>295</v>
      </c>
      <c r="J250" s="520">
        <v>0</v>
      </c>
      <c r="K250" s="594">
        <v>0</v>
      </c>
      <c r="L250" s="916">
        <f t="shared" ref="L250:M250" si="30">SUM(J250:J259)</f>
        <v>137</v>
      </c>
      <c r="M250" s="919">
        <f t="shared" si="30"/>
        <v>65.477000000000004</v>
      </c>
      <c r="N250" s="951">
        <f t="shared" ref="N250" si="31">L250-M250</f>
        <v>71.522999999999996</v>
      </c>
      <c r="O250" s="903">
        <f>+M250/L250</f>
        <v>0.4779343065693431</v>
      </c>
      <c r="Q250" s="468"/>
    </row>
    <row r="251" spans="1:17" s="458" customFormat="1" ht="12" customHeight="1">
      <c r="A251" s="503"/>
      <c r="B251" s="633" t="s">
        <v>304</v>
      </c>
      <c r="C251" s="628">
        <v>43598</v>
      </c>
      <c r="D251" s="520">
        <v>67</v>
      </c>
      <c r="E251" s="608" t="s">
        <v>585</v>
      </c>
      <c r="F251" s="521" t="s">
        <v>305</v>
      </c>
      <c r="G251" s="722">
        <v>957800</v>
      </c>
      <c r="H251" s="522">
        <v>12</v>
      </c>
      <c r="I251" s="521" t="s">
        <v>296</v>
      </c>
      <c r="J251" s="520">
        <v>27.4</v>
      </c>
      <c r="K251" s="594">
        <v>0</v>
      </c>
      <c r="L251" s="917"/>
      <c r="M251" s="920"/>
      <c r="N251" s="952"/>
      <c r="O251" s="904"/>
      <c r="Q251" s="468"/>
    </row>
    <row r="252" spans="1:17" s="458" customFormat="1" ht="12" customHeight="1">
      <c r="A252" s="503"/>
      <c r="B252" s="633" t="s">
        <v>304</v>
      </c>
      <c r="C252" s="628">
        <v>43598</v>
      </c>
      <c r="D252" s="520">
        <v>67</v>
      </c>
      <c r="E252" s="608" t="s">
        <v>585</v>
      </c>
      <c r="F252" s="521" t="s">
        <v>306</v>
      </c>
      <c r="G252" s="722">
        <v>963943</v>
      </c>
      <c r="H252" s="522">
        <v>12</v>
      </c>
      <c r="I252" s="521" t="s">
        <v>295</v>
      </c>
      <c r="J252" s="520">
        <v>0</v>
      </c>
      <c r="K252" s="594">
        <v>0</v>
      </c>
      <c r="L252" s="917"/>
      <c r="M252" s="920"/>
      <c r="N252" s="952"/>
      <c r="O252" s="904"/>
      <c r="Q252" s="468"/>
    </row>
    <row r="253" spans="1:17" s="458" customFormat="1" ht="12" customHeight="1">
      <c r="A253" s="503"/>
      <c r="B253" s="633" t="s">
        <v>304</v>
      </c>
      <c r="C253" s="628">
        <v>43598</v>
      </c>
      <c r="D253" s="520">
        <v>67</v>
      </c>
      <c r="E253" s="608" t="s">
        <v>585</v>
      </c>
      <c r="F253" s="521" t="s">
        <v>306</v>
      </c>
      <c r="G253" s="722">
        <v>963943</v>
      </c>
      <c r="H253" s="522">
        <v>12</v>
      </c>
      <c r="I253" s="521" t="s">
        <v>296</v>
      </c>
      <c r="J253" s="520">
        <v>27.4</v>
      </c>
      <c r="K253" s="594">
        <v>10.6</v>
      </c>
      <c r="L253" s="917"/>
      <c r="M253" s="920"/>
      <c r="N253" s="952"/>
      <c r="O253" s="904"/>
      <c r="Q253" s="468"/>
    </row>
    <row r="254" spans="1:17" s="458" customFormat="1" ht="12" customHeight="1">
      <c r="A254" s="503"/>
      <c r="B254" s="633" t="s">
        <v>304</v>
      </c>
      <c r="C254" s="628">
        <v>43598</v>
      </c>
      <c r="D254" s="520">
        <v>67</v>
      </c>
      <c r="E254" s="608" t="s">
        <v>585</v>
      </c>
      <c r="F254" s="521" t="s">
        <v>307</v>
      </c>
      <c r="G254" s="722">
        <v>967281</v>
      </c>
      <c r="H254" s="522">
        <v>74</v>
      </c>
      <c r="I254" s="521" t="s">
        <v>295</v>
      </c>
      <c r="J254" s="520">
        <v>0</v>
      </c>
      <c r="K254" s="594">
        <v>0</v>
      </c>
      <c r="L254" s="917"/>
      <c r="M254" s="920"/>
      <c r="N254" s="952"/>
      <c r="O254" s="904"/>
      <c r="Q254" s="468"/>
    </row>
    <row r="255" spans="1:17" s="458" customFormat="1" ht="12" customHeight="1">
      <c r="A255" s="503"/>
      <c r="B255" s="633" t="s">
        <v>304</v>
      </c>
      <c r="C255" s="628">
        <v>43598</v>
      </c>
      <c r="D255" s="520">
        <v>67</v>
      </c>
      <c r="E255" s="608" t="s">
        <v>585</v>
      </c>
      <c r="F255" s="521" t="s">
        <v>307</v>
      </c>
      <c r="G255" s="722">
        <v>967281</v>
      </c>
      <c r="H255" s="522">
        <v>74</v>
      </c>
      <c r="I255" s="521" t="s">
        <v>296</v>
      </c>
      <c r="J255" s="520">
        <v>27.4</v>
      </c>
      <c r="K255" s="594">
        <v>26.742999999999999</v>
      </c>
      <c r="L255" s="917"/>
      <c r="M255" s="920"/>
      <c r="N255" s="952"/>
      <c r="O255" s="904"/>
      <c r="Q255" s="468"/>
    </row>
    <row r="256" spans="1:17" s="458" customFormat="1" ht="12" customHeight="1">
      <c r="A256" s="503"/>
      <c r="B256" s="633" t="s">
        <v>304</v>
      </c>
      <c r="C256" s="628">
        <v>43598</v>
      </c>
      <c r="D256" s="520">
        <v>67</v>
      </c>
      <c r="E256" s="608" t="s">
        <v>585</v>
      </c>
      <c r="F256" s="521" t="s">
        <v>308</v>
      </c>
      <c r="G256" s="722">
        <v>904281</v>
      </c>
      <c r="H256" s="522">
        <v>74</v>
      </c>
      <c r="I256" s="521" t="s">
        <v>295</v>
      </c>
      <c r="J256" s="520">
        <v>0</v>
      </c>
      <c r="K256" s="594">
        <v>0</v>
      </c>
      <c r="L256" s="917"/>
      <c r="M256" s="920"/>
      <c r="N256" s="952"/>
      <c r="O256" s="904"/>
      <c r="Q256" s="468"/>
    </row>
    <row r="257" spans="1:17" s="458" customFormat="1" ht="12" customHeight="1">
      <c r="A257" s="503"/>
      <c r="B257" s="633" t="s">
        <v>304</v>
      </c>
      <c r="C257" s="628">
        <v>43598</v>
      </c>
      <c r="D257" s="520">
        <v>67</v>
      </c>
      <c r="E257" s="608" t="s">
        <v>585</v>
      </c>
      <c r="F257" s="521" t="s">
        <v>308</v>
      </c>
      <c r="G257" s="722">
        <v>904281</v>
      </c>
      <c r="H257" s="522">
        <v>74</v>
      </c>
      <c r="I257" s="521" t="s">
        <v>296</v>
      </c>
      <c r="J257" s="520">
        <v>27.4</v>
      </c>
      <c r="K257" s="594">
        <v>0</v>
      </c>
      <c r="L257" s="917"/>
      <c r="M257" s="920"/>
      <c r="N257" s="952"/>
      <c r="O257" s="904"/>
      <c r="Q257" s="468"/>
    </row>
    <row r="258" spans="1:17" s="458" customFormat="1" ht="12" customHeight="1">
      <c r="A258" s="503"/>
      <c r="B258" s="633" t="s">
        <v>304</v>
      </c>
      <c r="C258" s="628">
        <v>43598</v>
      </c>
      <c r="D258" s="520">
        <v>67</v>
      </c>
      <c r="E258" s="608" t="s">
        <v>585</v>
      </c>
      <c r="F258" s="521" t="s">
        <v>309</v>
      </c>
      <c r="G258" s="722">
        <v>967342</v>
      </c>
      <c r="H258" s="522">
        <v>74</v>
      </c>
      <c r="I258" s="521" t="s">
        <v>295</v>
      </c>
      <c r="J258" s="520">
        <v>0</v>
      </c>
      <c r="K258" s="594">
        <v>0</v>
      </c>
      <c r="L258" s="917"/>
      <c r="M258" s="920"/>
      <c r="N258" s="952"/>
      <c r="O258" s="904"/>
      <c r="Q258" s="468"/>
    </row>
    <row r="259" spans="1:17" s="458" customFormat="1" ht="12" customHeight="1">
      <c r="A259" s="503"/>
      <c r="B259" s="633" t="s">
        <v>304</v>
      </c>
      <c r="C259" s="628">
        <v>43598</v>
      </c>
      <c r="D259" s="520">
        <v>67</v>
      </c>
      <c r="E259" s="608" t="s">
        <v>585</v>
      </c>
      <c r="F259" s="521" t="s">
        <v>309</v>
      </c>
      <c r="G259" s="722">
        <v>967342</v>
      </c>
      <c r="H259" s="522">
        <v>74</v>
      </c>
      <c r="I259" s="521" t="s">
        <v>296</v>
      </c>
      <c r="J259" s="520">
        <v>27.4</v>
      </c>
      <c r="K259" s="594">
        <v>28.134</v>
      </c>
      <c r="L259" s="918"/>
      <c r="M259" s="921"/>
      <c r="N259" s="953"/>
      <c r="O259" s="908"/>
      <c r="Q259" s="468"/>
    </row>
    <row r="260" spans="1:17" s="458" customFormat="1" ht="12" customHeight="1">
      <c r="A260" s="503"/>
      <c r="B260" s="633" t="s">
        <v>304</v>
      </c>
      <c r="C260" s="627">
        <v>43598</v>
      </c>
      <c r="D260" s="517">
        <v>68</v>
      </c>
      <c r="E260" s="608" t="s">
        <v>585</v>
      </c>
      <c r="F260" s="518" t="s">
        <v>305</v>
      </c>
      <c r="G260" s="722">
        <v>957800</v>
      </c>
      <c r="H260" s="519">
        <v>12</v>
      </c>
      <c r="I260" s="518" t="s">
        <v>295</v>
      </c>
      <c r="J260" s="517">
        <v>8</v>
      </c>
      <c r="K260" s="593">
        <v>57.582000000000001</v>
      </c>
      <c r="L260" s="909">
        <f t="shared" ref="L260:M260" si="32">SUM(J260:J269)</f>
        <v>50.7</v>
      </c>
      <c r="M260" s="910">
        <f t="shared" si="32"/>
        <v>168.02600000000001</v>
      </c>
      <c r="N260" s="913">
        <f t="shared" ref="N260" si="33">L260-M260</f>
        <v>-117.32600000000001</v>
      </c>
      <c r="O260" s="984">
        <f>+M260/L260</f>
        <v>3.3141222879684418</v>
      </c>
      <c r="Q260" s="468"/>
    </row>
    <row r="261" spans="1:17" s="458" customFormat="1" ht="12" customHeight="1">
      <c r="A261" s="503"/>
      <c r="B261" s="633" t="s">
        <v>304</v>
      </c>
      <c r="C261" s="627">
        <v>43598</v>
      </c>
      <c r="D261" s="517">
        <v>68</v>
      </c>
      <c r="E261" s="608" t="s">
        <v>585</v>
      </c>
      <c r="F261" s="518" t="s">
        <v>305</v>
      </c>
      <c r="G261" s="722">
        <v>957800</v>
      </c>
      <c r="H261" s="519">
        <v>12</v>
      </c>
      <c r="I261" s="518" t="s">
        <v>296</v>
      </c>
      <c r="J261" s="517">
        <v>2.14</v>
      </c>
      <c r="K261" s="593">
        <v>24.216999999999999</v>
      </c>
      <c r="L261" s="899"/>
      <c r="M261" s="911"/>
      <c r="N261" s="914"/>
      <c r="O261" s="985"/>
      <c r="Q261" s="468"/>
    </row>
    <row r="262" spans="1:17" s="458" customFormat="1" ht="12" customHeight="1">
      <c r="A262" s="503"/>
      <c r="B262" s="633" t="s">
        <v>304</v>
      </c>
      <c r="C262" s="627">
        <v>43598</v>
      </c>
      <c r="D262" s="517">
        <v>68</v>
      </c>
      <c r="E262" s="608" t="s">
        <v>585</v>
      </c>
      <c r="F262" s="518" t="s">
        <v>306</v>
      </c>
      <c r="G262" s="722">
        <v>963943</v>
      </c>
      <c r="H262" s="519">
        <v>12</v>
      </c>
      <c r="I262" s="518" t="s">
        <v>295</v>
      </c>
      <c r="J262" s="517">
        <v>8</v>
      </c>
      <c r="K262" s="593">
        <v>28.001999999999999</v>
      </c>
      <c r="L262" s="899"/>
      <c r="M262" s="911"/>
      <c r="N262" s="914"/>
      <c r="O262" s="985"/>
      <c r="Q262" s="468"/>
    </row>
    <row r="263" spans="1:17" s="458" customFormat="1" ht="12" customHeight="1">
      <c r="A263" s="503"/>
      <c r="B263" s="633" t="s">
        <v>304</v>
      </c>
      <c r="C263" s="627">
        <v>43598</v>
      </c>
      <c r="D263" s="517">
        <v>68</v>
      </c>
      <c r="E263" s="608" t="s">
        <v>585</v>
      </c>
      <c r="F263" s="518" t="s">
        <v>306</v>
      </c>
      <c r="G263" s="722">
        <v>963943</v>
      </c>
      <c r="H263" s="519">
        <v>12</v>
      </c>
      <c r="I263" s="518" t="s">
        <v>296</v>
      </c>
      <c r="J263" s="517">
        <v>2.14</v>
      </c>
      <c r="K263" s="593">
        <v>4.2530000000000001</v>
      </c>
      <c r="L263" s="899"/>
      <c r="M263" s="911"/>
      <c r="N263" s="914"/>
      <c r="O263" s="985"/>
      <c r="Q263" s="468"/>
    </row>
    <row r="264" spans="1:17" s="458" customFormat="1" ht="12" customHeight="1">
      <c r="A264" s="503"/>
      <c r="B264" s="633" t="s">
        <v>304</v>
      </c>
      <c r="C264" s="627">
        <v>43598</v>
      </c>
      <c r="D264" s="517">
        <v>68</v>
      </c>
      <c r="E264" s="608" t="s">
        <v>585</v>
      </c>
      <c r="F264" s="518" t="s">
        <v>307</v>
      </c>
      <c r="G264" s="722">
        <v>967281</v>
      </c>
      <c r="H264" s="519">
        <v>74</v>
      </c>
      <c r="I264" s="518" t="s">
        <v>295</v>
      </c>
      <c r="J264" s="517">
        <v>8</v>
      </c>
      <c r="K264" s="593">
        <v>7.4</v>
      </c>
      <c r="L264" s="899"/>
      <c r="M264" s="911"/>
      <c r="N264" s="914"/>
      <c r="O264" s="985"/>
      <c r="Q264" s="468"/>
    </row>
    <row r="265" spans="1:17" s="458" customFormat="1" ht="12" customHeight="1">
      <c r="A265" s="503"/>
      <c r="B265" s="633" t="s">
        <v>304</v>
      </c>
      <c r="C265" s="627">
        <v>43598</v>
      </c>
      <c r="D265" s="517">
        <v>68</v>
      </c>
      <c r="E265" s="608" t="s">
        <v>585</v>
      </c>
      <c r="F265" s="518" t="s">
        <v>307</v>
      </c>
      <c r="G265" s="722">
        <v>967281</v>
      </c>
      <c r="H265" s="519">
        <v>74</v>
      </c>
      <c r="I265" s="518" t="s">
        <v>296</v>
      </c>
      <c r="J265" s="517">
        <v>2.14</v>
      </c>
      <c r="K265" s="593">
        <v>0</v>
      </c>
      <c r="L265" s="899"/>
      <c r="M265" s="911"/>
      <c r="N265" s="914"/>
      <c r="O265" s="985"/>
      <c r="Q265" s="468"/>
    </row>
    <row r="266" spans="1:17" s="458" customFormat="1" ht="12" customHeight="1">
      <c r="A266" s="503"/>
      <c r="B266" s="633" t="s">
        <v>304</v>
      </c>
      <c r="C266" s="627">
        <v>43598</v>
      </c>
      <c r="D266" s="517">
        <v>68</v>
      </c>
      <c r="E266" s="608" t="s">
        <v>585</v>
      </c>
      <c r="F266" s="518" t="s">
        <v>308</v>
      </c>
      <c r="G266" s="722">
        <v>904281</v>
      </c>
      <c r="H266" s="519">
        <v>74</v>
      </c>
      <c r="I266" s="518" t="s">
        <v>295</v>
      </c>
      <c r="J266" s="517">
        <v>8</v>
      </c>
      <c r="K266" s="593">
        <v>0</v>
      </c>
      <c r="L266" s="899"/>
      <c r="M266" s="911"/>
      <c r="N266" s="914"/>
      <c r="O266" s="985"/>
      <c r="Q266" s="468"/>
    </row>
    <row r="267" spans="1:17" s="458" customFormat="1" ht="12" customHeight="1">
      <c r="A267" s="503"/>
      <c r="B267" s="633" t="s">
        <v>304</v>
      </c>
      <c r="C267" s="627">
        <v>43598</v>
      </c>
      <c r="D267" s="517">
        <v>68</v>
      </c>
      <c r="E267" s="608" t="s">
        <v>585</v>
      </c>
      <c r="F267" s="518" t="s">
        <v>308</v>
      </c>
      <c r="G267" s="722">
        <v>904281</v>
      </c>
      <c r="H267" s="519">
        <v>74</v>
      </c>
      <c r="I267" s="518" t="s">
        <v>296</v>
      </c>
      <c r="J267" s="517">
        <v>2.14</v>
      </c>
      <c r="K267" s="593">
        <v>0</v>
      </c>
      <c r="L267" s="899"/>
      <c r="M267" s="911"/>
      <c r="N267" s="914"/>
      <c r="O267" s="985"/>
      <c r="Q267" s="468"/>
    </row>
    <row r="268" spans="1:17" s="458" customFormat="1" ht="12" customHeight="1">
      <c r="A268" s="503"/>
      <c r="B268" s="633" t="s">
        <v>304</v>
      </c>
      <c r="C268" s="627">
        <v>43598</v>
      </c>
      <c r="D268" s="517">
        <v>68</v>
      </c>
      <c r="E268" s="608" t="s">
        <v>585</v>
      </c>
      <c r="F268" s="518" t="s">
        <v>309</v>
      </c>
      <c r="G268" s="722">
        <v>967342</v>
      </c>
      <c r="H268" s="519">
        <v>74</v>
      </c>
      <c r="I268" s="518" t="s">
        <v>295</v>
      </c>
      <c r="J268" s="517">
        <v>8</v>
      </c>
      <c r="K268" s="593">
        <v>35.354999999999997</v>
      </c>
      <c r="L268" s="899"/>
      <c r="M268" s="911"/>
      <c r="N268" s="914"/>
      <c r="O268" s="985"/>
      <c r="Q268" s="468"/>
    </row>
    <row r="269" spans="1:17" s="458" customFormat="1" ht="12" customHeight="1">
      <c r="A269" s="503"/>
      <c r="B269" s="633" t="s">
        <v>304</v>
      </c>
      <c r="C269" s="627">
        <v>43598</v>
      </c>
      <c r="D269" s="517">
        <v>68</v>
      </c>
      <c r="E269" s="608" t="s">
        <v>585</v>
      </c>
      <c r="F269" s="518" t="s">
        <v>309</v>
      </c>
      <c r="G269" s="722">
        <v>967342</v>
      </c>
      <c r="H269" s="519">
        <v>74</v>
      </c>
      <c r="I269" s="518" t="s">
        <v>296</v>
      </c>
      <c r="J269" s="517">
        <v>2.14</v>
      </c>
      <c r="K269" s="593">
        <v>11.217000000000001</v>
      </c>
      <c r="L269" s="900"/>
      <c r="M269" s="912"/>
      <c r="N269" s="915"/>
      <c r="O269" s="986"/>
      <c r="Q269" s="468"/>
    </row>
    <row r="270" spans="1:17" s="458" customFormat="1" ht="12" customHeight="1">
      <c r="A270" s="503"/>
      <c r="B270" s="633" t="s">
        <v>304</v>
      </c>
      <c r="C270" s="628">
        <v>43607</v>
      </c>
      <c r="D270" s="520">
        <v>78</v>
      </c>
      <c r="E270" s="608" t="s">
        <v>585</v>
      </c>
      <c r="F270" s="521" t="s">
        <v>305</v>
      </c>
      <c r="G270" s="722">
        <v>957800</v>
      </c>
      <c r="H270" s="522">
        <v>12</v>
      </c>
      <c r="I270" s="521" t="s">
        <v>295</v>
      </c>
      <c r="J270" s="520">
        <v>6</v>
      </c>
      <c r="K270" s="594">
        <v>0</v>
      </c>
      <c r="L270" s="916">
        <f t="shared" ref="L270" si="34">SUM(J270:J279)</f>
        <v>100</v>
      </c>
      <c r="M270" s="919">
        <f>SUM(K270:K279)+6.565</f>
        <v>100</v>
      </c>
      <c r="N270" s="951">
        <f t="shared" ref="N270:N280" si="35">L270-M270</f>
        <v>0</v>
      </c>
      <c r="O270" s="903">
        <f>+M270/L270</f>
        <v>1</v>
      </c>
      <c r="Q270" s="468"/>
    </row>
    <row r="271" spans="1:17" s="458" customFormat="1" ht="12" customHeight="1">
      <c r="A271" s="503"/>
      <c r="B271" s="633" t="s">
        <v>304</v>
      </c>
      <c r="C271" s="628">
        <v>43607</v>
      </c>
      <c r="D271" s="520">
        <v>78</v>
      </c>
      <c r="E271" s="608" t="s">
        <v>585</v>
      </c>
      <c r="F271" s="521" t="s">
        <v>305</v>
      </c>
      <c r="G271" s="722">
        <v>957800</v>
      </c>
      <c r="H271" s="522">
        <v>12</v>
      </c>
      <c r="I271" s="521" t="s">
        <v>296</v>
      </c>
      <c r="J271" s="520">
        <v>14</v>
      </c>
      <c r="K271" s="594">
        <v>0</v>
      </c>
      <c r="L271" s="917"/>
      <c r="M271" s="920"/>
      <c r="N271" s="952"/>
      <c r="O271" s="904"/>
      <c r="Q271" s="468"/>
    </row>
    <row r="272" spans="1:17" s="458" customFormat="1" ht="12" customHeight="1">
      <c r="A272" s="503"/>
      <c r="B272" s="633" t="s">
        <v>304</v>
      </c>
      <c r="C272" s="628">
        <v>43607</v>
      </c>
      <c r="D272" s="520">
        <v>78</v>
      </c>
      <c r="E272" s="608" t="s">
        <v>585</v>
      </c>
      <c r="F272" s="521" t="s">
        <v>306</v>
      </c>
      <c r="G272" s="722">
        <v>963943</v>
      </c>
      <c r="H272" s="522">
        <v>12</v>
      </c>
      <c r="I272" s="521" t="s">
        <v>295</v>
      </c>
      <c r="J272" s="520">
        <v>6</v>
      </c>
      <c r="K272" s="594">
        <v>20.244</v>
      </c>
      <c r="L272" s="917"/>
      <c r="M272" s="920"/>
      <c r="N272" s="952"/>
      <c r="O272" s="904"/>
      <c r="Q272" s="468"/>
    </row>
    <row r="273" spans="1:17" s="458" customFormat="1" ht="12" customHeight="1">
      <c r="A273" s="503"/>
      <c r="B273" s="633" t="s">
        <v>304</v>
      </c>
      <c r="C273" s="628">
        <v>43607</v>
      </c>
      <c r="D273" s="520">
        <v>78</v>
      </c>
      <c r="E273" s="608" t="s">
        <v>585</v>
      </c>
      <c r="F273" s="521" t="s">
        <v>306</v>
      </c>
      <c r="G273" s="722">
        <v>963943</v>
      </c>
      <c r="H273" s="522">
        <v>12</v>
      </c>
      <c r="I273" s="521" t="s">
        <v>296</v>
      </c>
      <c r="J273" s="520">
        <v>14</v>
      </c>
      <c r="K273" s="594">
        <v>11.76</v>
      </c>
      <c r="L273" s="917"/>
      <c r="M273" s="920"/>
      <c r="N273" s="952"/>
      <c r="O273" s="904"/>
      <c r="Q273" s="468"/>
    </row>
    <row r="274" spans="1:17" s="458" customFormat="1" ht="12" customHeight="1">
      <c r="A274" s="503"/>
      <c r="B274" s="633" t="s">
        <v>304</v>
      </c>
      <c r="C274" s="628">
        <v>43607</v>
      </c>
      <c r="D274" s="520">
        <v>78</v>
      </c>
      <c r="E274" s="608" t="s">
        <v>585</v>
      </c>
      <c r="F274" s="521" t="s">
        <v>307</v>
      </c>
      <c r="G274" s="722">
        <v>967281</v>
      </c>
      <c r="H274" s="522">
        <v>74</v>
      </c>
      <c r="I274" s="521" t="s">
        <v>295</v>
      </c>
      <c r="J274" s="520">
        <v>6</v>
      </c>
      <c r="K274" s="594">
        <v>16.739999999999998</v>
      </c>
      <c r="L274" s="917"/>
      <c r="M274" s="920"/>
      <c r="N274" s="952"/>
      <c r="O274" s="904"/>
      <c r="Q274" s="468"/>
    </row>
    <row r="275" spans="1:17" s="458" customFormat="1" ht="12" customHeight="1">
      <c r="A275" s="503"/>
      <c r="B275" s="633" t="s">
        <v>304</v>
      </c>
      <c r="C275" s="628">
        <v>43607</v>
      </c>
      <c r="D275" s="520">
        <v>78</v>
      </c>
      <c r="E275" s="608" t="s">
        <v>585</v>
      </c>
      <c r="F275" s="521" t="s">
        <v>307</v>
      </c>
      <c r="G275" s="722">
        <v>967281</v>
      </c>
      <c r="H275" s="522">
        <v>74</v>
      </c>
      <c r="I275" s="521" t="s">
        <v>296</v>
      </c>
      <c r="J275" s="520">
        <v>14</v>
      </c>
      <c r="K275" s="594">
        <v>12.926</v>
      </c>
      <c r="L275" s="917"/>
      <c r="M275" s="920"/>
      <c r="N275" s="952"/>
      <c r="O275" s="904"/>
      <c r="Q275" s="468"/>
    </row>
    <row r="276" spans="1:17" s="458" customFormat="1" ht="12" customHeight="1">
      <c r="A276" s="503"/>
      <c r="B276" s="633" t="s">
        <v>304</v>
      </c>
      <c r="C276" s="628">
        <v>43607</v>
      </c>
      <c r="D276" s="520">
        <v>78</v>
      </c>
      <c r="E276" s="608" t="s">
        <v>585</v>
      </c>
      <c r="F276" s="521" t="s">
        <v>308</v>
      </c>
      <c r="G276" s="722">
        <v>904281</v>
      </c>
      <c r="H276" s="522">
        <v>74</v>
      </c>
      <c r="I276" s="521" t="s">
        <v>295</v>
      </c>
      <c r="J276" s="520">
        <v>6</v>
      </c>
      <c r="K276" s="594">
        <v>0</v>
      </c>
      <c r="L276" s="917"/>
      <c r="M276" s="920"/>
      <c r="N276" s="952"/>
      <c r="O276" s="904"/>
      <c r="Q276" s="468"/>
    </row>
    <row r="277" spans="1:17" s="458" customFormat="1" ht="12" customHeight="1">
      <c r="A277" s="503"/>
      <c r="B277" s="633" t="s">
        <v>304</v>
      </c>
      <c r="C277" s="628">
        <v>43607</v>
      </c>
      <c r="D277" s="520">
        <v>78</v>
      </c>
      <c r="E277" s="608" t="s">
        <v>585</v>
      </c>
      <c r="F277" s="521" t="s">
        <v>308</v>
      </c>
      <c r="G277" s="722">
        <v>904281</v>
      </c>
      <c r="H277" s="522">
        <v>74</v>
      </c>
      <c r="I277" s="521" t="s">
        <v>296</v>
      </c>
      <c r="J277" s="520">
        <v>14</v>
      </c>
      <c r="K277" s="594">
        <v>0</v>
      </c>
      <c r="L277" s="917"/>
      <c r="M277" s="920"/>
      <c r="N277" s="952"/>
      <c r="O277" s="904"/>
      <c r="Q277" s="468"/>
    </row>
    <row r="278" spans="1:17" s="458" customFormat="1" ht="12" customHeight="1">
      <c r="A278" s="503"/>
      <c r="B278" s="633" t="s">
        <v>304</v>
      </c>
      <c r="C278" s="628">
        <v>43607</v>
      </c>
      <c r="D278" s="520">
        <v>78</v>
      </c>
      <c r="E278" s="608" t="s">
        <v>585</v>
      </c>
      <c r="F278" s="521" t="s">
        <v>309</v>
      </c>
      <c r="G278" s="722">
        <v>967342</v>
      </c>
      <c r="H278" s="522">
        <v>74</v>
      </c>
      <c r="I278" s="521" t="s">
        <v>295</v>
      </c>
      <c r="J278" s="520">
        <v>6</v>
      </c>
      <c r="K278" s="594">
        <v>6.58</v>
      </c>
      <c r="L278" s="917"/>
      <c r="M278" s="920"/>
      <c r="N278" s="952"/>
      <c r="O278" s="904"/>
      <c r="Q278" s="468"/>
    </row>
    <row r="279" spans="1:17" s="458" customFormat="1" ht="12" customHeight="1">
      <c r="A279" s="503"/>
      <c r="B279" s="633" t="s">
        <v>304</v>
      </c>
      <c r="C279" s="628">
        <v>43607</v>
      </c>
      <c r="D279" s="520">
        <v>78</v>
      </c>
      <c r="E279" s="608" t="s">
        <v>585</v>
      </c>
      <c r="F279" s="521" t="s">
        <v>309</v>
      </c>
      <c r="G279" s="722">
        <v>967342</v>
      </c>
      <c r="H279" s="522">
        <v>74</v>
      </c>
      <c r="I279" s="521" t="s">
        <v>296</v>
      </c>
      <c r="J279" s="520">
        <v>14</v>
      </c>
      <c r="K279" s="594">
        <v>25.184999999999999</v>
      </c>
      <c r="L279" s="918"/>
      <c r="M279" s="921"/>
      <c r="N279" s="953"/>
      <c r="O279" s="908"/>
      <c r="Q279" s="468"/>
    </row>
    <row r="280" spans="1:17" s="458" customFormat="1" ht="12" customHeight="1">
      <c r="A280" s="503"/>
      <c r="B280" s="633" t="s">
        <v>304</v>
      </c>
      <c r="C280" s="627">
        <v>43607</v>
      </c>
      <c r="D280" s="517">
        <v>80</v>
      </c>
      <c r="E280" s="608" t="s">
        <v>585</v>
      </c>
      <c r="F280" s="518" t="s">
        <v>305</v>
      </c>
      <c r="G280" s="722">
        <v>957800</v>
      </c>
      <c r="H280" s="519">
        <v>12</v>
      </c>
      <c r="I280" s="518" t="s">
        <v>295</v>
      </c>
      <c r="J280" s="517">
        <v>8</v>
      </c>
      <c r="K280" s="593">
        <v>12.9</v>
      </c>
      <c r="L280" s="909">
        <f t="shared" ref="L280:M280" si="36">SUM(J280:J289)</f>
        <v>42.199999999999996</v>
      </c>
      <c r="M280" s="910">
        <f t="shared" si="36"/>
        <v>48.688000000000002</v>
      </c>
      <c r="N280" s="913">
        <f t="shared" si="35"/>
        <v>-6.4880000000000067</v>
      </c>
      <c r="O280" s="984">
        <f>+M280/L280</f>
        <v>1.153744075829384</v>
      </c>
      <c r="Q280" s="468"/>
    </row>
    <row r="281" spans="1:17" s="458" customFormat="1" ht="12" customHeight="1">
      <c r="A281" s="503"/>
      <c r="B281" s="633" t="s">
        <v>304</v>
      </c>
      <c r="C281" s="627">
        <v>43607</v>
      </c>
      <c r="D281" s="517">
        <v>80</v>
      </c>
      <c r="E281" s="608" t="s">
        <v>585</v>
      </c>
      <c r="F281" s="518" t="s">
        <v>305</v>
      </c>
      <c r="G281" s="722">
        <v>957800</v>
      </c>
      <c r="H281" s="519">
        <v>12</v>
      </c>
      <c r="I281" s="518" t="s">
        <v>296</v>
      </c>
      <c r="J281" s="517">
        <v>0.44</v>
      </c>
      <c r="K281" s="593">
        <v>0</v>
      </c>
      <c r="L281" s="899"/>
      <c r="M281" s="911"/>
      <c r="N281" s="914"/>
      <c r="O281" s="985"/>
      <c r="Q281" s="468"/>
    </row>
    <row r="282" spans="1:17" s="458" customFormat="1" ht="12" customHeight="1">
      <c r="A282" s="503"/>
      <c r="B282" s="633" t="s">
        <v>304</v>
      </c>
      <c r="C282" s="627">
        <v>43607</v>
      </c>
      <c r="D282" s="517">
        <v>80</v>
      </c>
      <c r="E282" s="608" t="s">
        <v>585</v>
      </c>
      <c r="F282" s="518" t="s">
        <v>306</v>
      </c>
      <c r="G282" s="722">
        <v>963943</v>
      </c>
      <c r="H282" s="519">
        <v>12</v>
      </c>
      <c r="I282" s="518" t="s">
        <v>295</v>
      </c>
      <c r="J282" s="517">
        <v>8</v>
      </c>
      <c r="K282" s="593">
        <v>0</v>
      </c>
      <c r="L282" s="899"/>
      <c r="M282" s="911"/>
      <c r="N282" s="914"/>
      <c r="O282" s="985"/>
      <c r="Q282" s="468"/>
    </row>
    <row r="283" spans="1:17" s="458" customFormat="1" ht="12" customHeight="1">
      <c r="A283" s="503"/>
      <c r="B283" s="633" t="s">
        <v>304</v>
      </c>
      <c r="C283" s="627">
        <v>43607</v>
      </c>
      <c r="D283" s="517">
        <v>80</v>
      </c>
      <c r="E283" s="608" t="s">
        <v>585</v>
      </c>
      <c r="F283" s="518" t="s">
        <v>306</v>
      </c>
      <c r="G283" s="722">
        <v>963943</v>
      </c>
      <c r="H283" s="519">
        <v>12</v>
      </c>
      <c r="I283" s="518" t="s">
        <v>296</v>
      </c>
      <c r="J283" s="517">
        <v>0.44</v>
      </c>
      <c r="K283" s="593">
        <v>0</v>
      </c>
      <c r="L283" s="899"/>
      <c r="M283" s="911"/>
      <c r="N283" s="914"/>
      <c r="O283" s="985"/>
      <c r="Q283" s="468"/>
    </row>
    <row r="284" spans="1:17" s="458" customFormat="1" ht="12" customHeight="1">
      <c r="A284" s="503"/>
      <c r="B284" s="633" t="s">
        <v>304</v>
      </c>
      <c r="C284" s="627">
        <v>43607</v>
      </c>
      <c r="D284" s="517">
        <v>80</v>
      </c>
      <c r="E284" s="608" t="s">
        <v>585</v>
      </c>
      <c r="F284" s="518" t="s">
        <v>307</v>
      </c>
      <c r="G284" s="722">
        <v>967281</v>
      </c>
      <c r="H284" s="519">
        <v>74</v>
      </c>
      <c r="I284" s="518" t="s">
        <v>295</v>
      </c>
      <c r="J284" s="517">
        <v>8</v>
      </c>
      <c r="K284" s="593">
        <v>11.369</v>
      </c>
      <c r="L284" s="899"/>
      <c r="M284" s="911"/>
      <c r="N284" s="914"/>
      <c r="O284" s="985"/>
      <c r="Q284" s="468"/>
    </row>
    <row r="285" spans="1:17" s="458" customFormat="1" ht="12" customHeight="1">
      <c r="A285" s="503"/>
      <c r="B285" s="633" t="s">
        <v>304</v>
      </c>
      <c r="C285" s="627">
        <v>43607</v>
      </c>
      <c r="D285" s="517">
        <v>80</v>
      </c>
      <c r="E285" s="608" t="s">
        <v>585</v>
      </c>
      <c r="F285" s="518" t="s">
        <v>307</v>
      </c>
      <c r="G285" s="722">
        <v>967281</v>
      </c>
      <c r="H285" s="519">
        <v>74</v>
      </c>
      <c r="I285" s="518" t="s">
        <v>296</v>
      </c>
      <c r="J285" s="517">
        <v>0.44</v>
      </c>
      <c r="K285" s="593">
        <v>13.419</v>
      </c>
      <c r="L285" s="899"/>
      <c r="M285" s="911"/>
      <c r="N285" s="914"/>
      <c r="O285" s="985"/>
      <c r="Q285" s="468"/>
    </row>
    <row r="286" spans="1:17" s="458" customFormat="1" ht="12" customHeight="1">
      <c r="A286" s="503"/>
      <c r="B286" s="633" t="s">
        <v>304</v>
      </c>
      <c r="C286" s="627">
        <v>43607</v>
      </c>
      <c r="D286" s="517">
        <v>80</v>
      </c>
      <c r="E286" s="608" t="s">
        <v>585</v>
      </c>
      <c r="F286" s="518" t="s">
        <v>308</v>
      </c>
      <c r="G286" s="722">
        <v>904281</v>
      </c>
      <c r="H286" s="519">
        <v>74</v>
      </c>
      <c r="I286" s="518" t="s">
        <v>295</v>
      </c>
      <c r="J286" s="517">
        <v>8</v>
      </c>
      <c r="K286" s="593">
        <v>0</v>
      </c>
      <c r="L286" s="899"/>
      <c r="M286" s="911"/>
      <c r="N286" s="914"/>
      <c r="O286" s="985"/>
      <c r="Q286" s="468"/>
    </row>
    <row r="287" spans="1:17" s="458" customFormat="1" ht="12" customHeight="1">
      <c r="A287" s="503"/>
      <c r="B287" s="633" t="s">
        <v>304</v>
      </c>
      <c r="C287" s="627">
        <v>43607</v>
      </c>
      <c r="D287" s="517">
        <v>80</v>
      </c>
      <c r="E287" s="608" t="s">
        <v>585</v>
      </c>
      <c r="F287" s="518" t="s">
        <v>308</v>
      </c>
      <c r="G287" s="722">
        <v>904281</v>
      </c>
      <c r="H287" s="519">
        <v>74</v>
      </c>
      <c r="I287" s="518" t="s">
        <v>296</v>
      </c>
      <c r="J287" s="517">
        <v>0.44</v>
      </c>
      <c r="K287" s="593">
        <v>0</v>
      </c>
      <c r="L287" s="899"/>
      <c r="M287" s="911"/>
      <c r="N287" s="914"/>
      <c r="O287" s="985"/>
      <c r="Q287" s="468"/>
    </row>
    <row r="288" spans="1:17" s="458" customFormat="1" ht="12" customHeight="1">
      <c r="A288" s="503"/>
      <c r="B288" s="633" t="s">
        <v>304</v>
      </c>
      <c r="C288" s="627">
        <v>43607</v>
      </c>
      <c r="D288" s="517">
        <v>80</v>
      </c>
      <c r="E288" s="608" t="s">
        <v>585</v>
      </c>
      <c r="F288" s="518" t="s">
        <v>309</v>
      </c>
      <c r="G288" s="722">
        <v>967342</v>
      </c>
      <c r="H288" s="519">
        <v>74</v>
      </c>
      <c r="I288" s="518" t="s">
        <v>295</v>
      </c>
      <c r="J288" s="517">
        <v>8</v>
      </c>
      <c r="K288" s="593">
        <v>11</v>
      </c>
      <c r="L288" s="899"/>
      <c r="M288" s="911"/>
      <c r="N288" s="914"/>
      <c r="O288" s="985"/>
      <c r="Q288" s="468"/>
    </row>
    <row r="289" spans="1:17" s="458" customFormat="1" ht="12" customHeight="1">
      <c r="A289" s="503"/>
      <c r="B289" s="633" t="s">
        <v>304</v>
      </c>
      <c r="C289" s="627">
        <v>43607</v>
      </c>
      <c r="D289" s="517">
        <v>80</v>
      </c>
      <c r="E289" s="608" t="s">
        <v>585</v>
      </c>
      <c r="F289" s="518" t="s">
        <v>309</v>
      </c>
      <c r="G289" s="722">
        <v>967342</v>
      </c>
      <c r="H289" s="519">
        <v>74</v>
      </c>
      <c r="I289" s="518" t="s">
        <v>296</v>
      </c>
      <c r="J289" s="517">
        <v>0.44</v>
      </c>
      <c r="K289" s="593">
        <v>0</v>
      </c>
      <c r="L289" s="900"/>
      <c r="M289" s="912"/>
      <c r="N289" s="915"/>
      <c r="O289" s="986"/>
      <c r="Q289" s="468"/>
    </row>
    <row r="290" spans="1:17" s="458" customFormat="1" ht="12" customHeight="1">
      <c r="A290" s="503"/>
      <c r="B290" s="633" t="s">
        <v>304</v>
      </c>
      <c r="C290" s="628">
        <v>43607</v>
      </c>
      <c r="D290" s="520">
        <v>81</v>
      </c>
      <c r="E290" s="608" t="s">
        <v>585</v>
      </c>
      <c r="F290" s="521" t="s">
        <v>305</v>
      </c>
      <c r="G290" s="722">
        <v>957800</v>
      </c>
      <c r="H290" s="522">
        <v>12</v>
      </c>
      <c r="I290" s="521" t="s">
        <v>295</v>
      </c>
      <c r="J290" s="520">
        <v>1.8</v>
      </c>
      <c r="K290" s="594">
        <v>27.786000000000001</v>
      </c>
      <c r="L290" s="916">
        <f t="shared" ref="L290:M290" si="37">SUM(J290:J299)</f>
        <v>19</v>
      </c>
      <c r="M290" s="919">
        <f t="shared" si="37"/>
        <v>452.779</v>
      </c>
      <c r="N290" s="951">
        <f t="shared" ref="N290" si="38">L290-M290</f>
        <v>-433.779</v>
      </c>
      <c r="O290" s="903">
        <f>+M290/L290</f>
        <v>23.830473684210528</v>
      </c>
      <c r="Q290" s="468"/>
    </row>
    <row r="291" spans="1:17" s="458" customFormat="1" ht="12" customHeight="1">
      <c r="A291" s="503"/>
      <c r="B291" s="633" t="s">
        <v>304</v>
      </c>
      <c r="C291" s="628">
        <v>43607</v>
      </c>
      <c r="D291" s="520">
        <v>81</v>
      </c>
      <c r="E291" s="608" t="s">
        <v>585</v>
      </c>
      <c r="F291" s="521" t="s">
        <v>305</v>
      </c>
      <c r="G291" s="722">
        <v>957800</v>
      </c>
      <c r="H291" s="522">
        <v>12</v>
      </c>
      <c r="I291" s="521" t="s">
        <v>296</v>
      </c>
      <c r="J291" s="520">
        <v>2</v>
      </c>
      <c r="K291" s="594">
        <v>8.5850000000000009</v>
      </c>
      <c r="L291" s="917"/>
      <c r="M291" s="920"/>
      <c r="N291" s="952"/>
      <c r="O291" s="904"/>
      <c r="Q291" s="468"/>
    </row>
    <row r="292" spans="1:17" s="458" customFormat="1" ht="12" customHeight="1">
      <c r="A292" s="503"/>
      <c r="B292" s="633" t="s">
        <v>304</v>
      </c>
      <c r="C292" s="628">
        <v>43607</v>
      </c>
      <c r="D292" s="520">
        <v>81</v>
      </c>
      <c r="E292" s="608" t="s">
        <v>585</v>
      </c>
      <c r="F292" s="521" t="s">
        <v>306</v>
      </c>
      <c r="G292" s="722">
        <v>963943</v>
      </c>
      <c r="H292" s="522">
        <v>12</v>
      </c>
      <c r="I292" s="521" t="s">
        <v>295</v>
      </c>
      <c r="J292" s="520">
        <v>1.8</v>
      </c>
      <c r="K292" s="594">
        <v>81.284000000000006</v>
      </c>
      <c r="L292" s="917"/>
      <c r="M292" s="920"/>
      <c r="N292" s="952"/>
      <c r="O292" s="904"/>
      <c r="Q292" s="468"/>
    </row>
    <row r="293" spans="1:17" s="458" customFormat="1" ht="12" customHeight="1">
      <c r="A293" s="503"/>
      <c r="B293" s="633" t="s">
        <v>304</v>
      </c>
      <c r="C293" s="628">
        <v>43607</v>
      </c>
      <c r="D293" s="520">
        <v>81</v>
      </c>
      <c r="E293" s="608" t="s">
        <v>585</v>
      </c>
      <c r="F293" s="521" t="s">
        <v>306</v>
      </c>
      <c r="G293" s="722">
        <v>963943</v>
      </c>
      <c r="H293" s="522">
        <v>12</v>
      </c>
      <c r="I293" s="521" t="s">
        <v>296</v>
      </c>
      <c r="J293" s="520">
        <v>2</v>
      </c>
      <c r="K293" s="594">
        <v>44.676000000000002</v>
      </c>
      <c r="L293" s="917"/>
      <c r="M293" s="920"/>
      <c r="N293" s="952"/>
      <c r="O293" s="904"/>
      <c r="Q293" s="468"/>
    </row>
    <row r="294" spans="1:17" s="458" customFormat="1" ht="12" customHeight="1">
      <c r="A294" s="503"/>
      <c r="B294" s="633" t="s">
        <v>304</v>
      </c>
      <c r="C294" s="628">
        <v>43607</v>
      </c>
      <c r="D294" s="520">
        <v>81</v>
      </c>
      <c r="E294" s="608" t="s">
        <v>585</v>
      </c>
      <c r="F294" s="521" t="s">
        <v>307</v>
      </c>
      <c r="G294" s="722">
        <v>967281</v>
      </c>
      <c r="H294" s="522">
        <v>74</v>
      </c>
      <c r="I294" s="521" t="s">
        <v>295</v>
      </c>
      <c r="J294" s="520">
        <v>1.8</v>
      </c>
      <c r="K294" s="594">
        <v>105.649</v>
      </c>
      <c r="L294" s="917"/>
      <c r="M294" s="920"/>
      <c r="N294" s="952"/>
      <c r="O294" s="904"/>
      <c r="Q294" s="468"/>
    </row>
    <row r="295" spans="1:17" s="458" customFormat="1" ht="12" customHeight="1">
      <c r="A295" s="503"/>
      <c r="B295" s="633" t="s">
        <v>304</v>
      </c>
      <c r="C295" s="628">
        <v>43607</v>
      </c>
      <c r="D295" s="520">
        <v>81</v>
      </c>
      <c r="E295" s="608" t="s">
        <v>585</v>
      </c>
      <c r="F295" s="521" t="s">
        <v>307</v>
      </c>
      <c r="G295" s="722">
        <v>967281</v>
      </c>
      <c r="H295" s="522">
        <v>74</v>
      </c>
      <c r="I295" s="521" t="s">
        <v>296</v>
      </c>
      <c r="J295" s="520">
        <v>2</v>
      </c>
      <c r="K295" s="594">
        <v>22.344999999999999</v>
      </c>
      <c r="L295" s="917"/>
      <c r="M295" s="920"/>
      <c r="N295" s="952"/>
      <c r="O295" s="904"/>
      <c r="Q295" s="468"/>
    </row>
    <row r="296" spans="1:17" s="458" customFormat="1" ht="12" customHeight="1">
      <c r="A296" s="503"/>
      <c r="B296" s="633" t="s">
        <v>304</v>
      </c>
      <c r="C296" s="628">
        <v>43607</v>
      </c>
      <c r="D296" s="520">
        <v>81</v>
      </c>
      <c r="E296" s="608" t="s">
        <v>585</v>
      </c>
      <c r="F296" s="521" t="s">
        <v>308</v>
      </c>
      <c r="G296" s="722">
        <v>904281</v>
      </c>
      <c r="H296" s="522">
        <v>74</v>
      </c>
      <c r="I296" s="521" t="s">
        <v>295</v>
      </c>
      <c r="J296" s="520">
        <v>1.8</v>
      </c>
      <c r="K296" s="594">
        <v>0</v>
      </c>
      <c r="L296" s="917"/>
      <c r="M296" s="920"/>
      <c r="N296" s="952"/>
      <c r="O296" s="904"/>
      <c r="Q296" s="468"/>
    </row>
    <row r="297" spans="1:17" s="458" customFormat="1" ht="12" customHeight="1">
      <c r="A297" s="503"/>
      <c r="B297" s="633" t="s">
        <v>304</v>
      </c>
      <c r="C297" s="628">
        <v>43607</v>
      </c>
      <c r="D297" s="520">
        <v>81</v>
      </c>
      <c r="E297" s="608" t="s">
        <v>585</v>
      </c>
      <c r="F297" s="521" t="s">
        <v>308</v>
      </c>
      <c r="G297" s="722">
        <v>904281</v>
      </c>
      <c r="H297" s="522">
        <v>74</v>
      </c>
      <c r="I297" s="521" t="s">
        <v>296</v>
      </c>
      <c r="J297" s="520">
        <v>2</v>
      </c>
      <c r="K297" s="594">
        <v>0</v>
      </c>
      <c r="L297" s="917"/>
      <c r="M297" s="920"/>
      <c r="N297" s="952"/>
      <c r="O297" s="904"/>
      <c r="Q297" s="468"/>
    </row>
    <row r="298" spans="1:17" s="458" customFormat="1" ht="12" customHeight="1">
      <c r="A298" s="503"/>
      <c r="B298" s="633" t="s">
        <v>304</v>
      </c>
      <c r="C298" s="628">
        <v>43607</v>
      </c>
      <c r="D298" s="520">
        <v>81</v>
      </c>
      <c r="E298" s="608" t="s">
        <v>585</v>
      </c>
      <c r="F298" s="521" t="s">
        <v>309</v>
      </c>
      <c r="G298" s="722">
        <v>967342</v>
      </c>
      <c r="H298" s="522">
        <v>74</v>
      </c>
      <c r="I298" s="521" t="s">
        <v>295</v>
      </c>
      <c r="J298" s="520">
        <v>1.8</v>
      </c>
      <c r="K298" s="594">
        <v>115.511</v>
      </c>
      <c r="L298" s="917"/>
      <c r="M298" s="920"/>
      <c r="N298" s="952"/>
      <c r="O298" s="904"/>
      <c r="Q298" s="468"/>
    </row>
    <row r="299" spans="1:17" s="458" customFormat="1" ht="12" customHeight="1">
      <c r="A299" s="503"/>
      <c r="B299" s="633" t="s">
        <v>304</v>
      </c>
      <c r="C299" s="628">
        <v>43607</v>
      </c>
      <c r="D299" s="520">
        <v>81</v>
      </c>
      <c r="E299" s="608" t="s">
        <v>585</v>
      </c>
      <c r="F299" s="521" t="s">
        <v>309</v>
      </c>
      <c r="G299" s="722">
        <v>967342</v>
      </c>
      <c r="H299" s="522">
        <v>74</v>
      </c>
      <c r="I299" s="521" t="s">
        <v>296</v>
      </c>
      <c r="J299" s="520">
        <v>2</v>
      </c>
      <c r="K299" s="594">
        <v>46.942999999999998</v>
      </c>
      <c r="L299" s="918"/>
      <c r="M299" s="921"/>
      <c r="N299" s="953"/>
      <c r="O299" s="908"/>
      <c r="Q299" s="468"/>
    </row>
    <row r="300" spans="1:17" s="458" customFormat="1" ht="12" customHeight="1">
      <c r="A300" s="503"/>
      <c r="B300" s="633" t="s">
        <v>304</v>
      </c>
      <c r="C300" s="627">
        <v>43607</v>
      </c>
      <c r="D300" s="517">
        <v>82</v>
      </c>
      <c r="E300" s="608" t="s">
        <v>585</v>
      </c>
      <c r="F300" s="518" t="s">
        <v>307</v>
      </c>
      <c r="G300" s="722">
        <v>967281</v>
      </c>
      <c r="H300" s="519">
        <v>74</v>
      </c>
      <c r="I300" s="518" t="s">
        <v>295</v>
      </c>
      <c r="J300" s="517">
        <v>0.63300000000000001</v>
      </c>
      <c r="K300" s="593">
        <v>0</v>
      </c>
      <c r="L300" s="909">
        <f>SUM(J300:J305)</f>
        <v>4.9979999999999993</v>
      </c>
      <c r="M300" s="910">
        <f>SUM(K300:K305)+0.416</f>
        <v>0.41599999999999998</v>
      </c>
      <c r="N300" s="913">
        <f>L300-M300</f>
        <v>4.581999999999999</v>
      </c>
      <c r="O300" s="905">
        <f>+M300/L300</f>
        <v>8.3233293317326942E-2</v>
      </c>
      <c r="Q300" s="468"/>
    </row>
    <row r="301" spans="1:17" s="458" customFormat="1" ht="12" customHeight="1">
      <c r="A301" s="503"/>
      <c r="B301" s="633" t="s">
        <v>304</v>
      </c>
      <c r="C301" s="627">
        <v>43607</v>
      </c>
      <c r="D301" s="517">
        <v>82</v>
      </c>
      <c r="E301" s="608" t="s">
        <v>585</v>
      </c>
      <c r="F301" s="518" t="s">
        <v>307</v>
      </c>
      <c r="G301" s="722">
        <v>967281</v>
      </c>
      <c r="H301" s="519">
        <v>74</v>
      </c>
      <c r="I301" s="518" t="s">
        <v>296</v>
      </c>
      <c r="J301" s="517">
        <v>1.0329999999999999</v>
      </c>
      <c r="K301" s="593">
        <v>0</v>
      </c>
      <c r="L301" s="899"/>
      <c r="M301" s="911"/>
      <c r="N301" s="914"/>
      <c r="O301" s="906"/>
      <c r="Q301" s="468"/>
    </row>
    <row r="302" spans="1:17" s="458" customFormat="1" ht="12" customHeight="1">
      <c r="A302" s="503"/>
      <c r="B302" s="633" t="s">
        <v>304</v>
      </c>
      <c r="C302" s="627">
        <v>43607</v>
      </c>
      <c r="D302" s="517">
        <v>82</v>
      </c>
      <c r="E302" s="608" t="s">
        <v>585</v>
      </c>
      <c r="F302" s="518" t="s">
        <v>308</v>
      </c>
      <c r="G302" s="722">
        <v>904281</v>
      </c>
      <c r="H302" s="519">
        <v>74</v>
      </c>
      <c r="I302" s="518" t="s">
        <v>295</v>
      </c>
      <c r="J302" s="517">
        <v>0.63300000000000001</v>
      </c>
      <c r="K302" s="593">
        <v>0</v>
      </c>
      <c r="L302" s="899"/>
      <c r="M302" s="911"/>
      <c r="N302" s="914"/>
      <c r="O302" s="906"/>
      <c r="Q302" s="468"/>
    </row>
    <row r="303" spans="1:17" s="458" customFormat="1" ht="12" customHeight="1">
      <c r="A303" s="503"/>
      <c r="B303" s="633" t="s">
        <v>304</v>
      </c>
      <c r="C303" s="627">
        <v>43607</v>
      </c>
      <c r="D303" s="517">
        <v>82</v>
      </c>
      <c r="E303" s="608" t="s">
        <v>585</v>
      </c>
      <c r="F303" s="518" t="s">
        <v>308</v>
      </c>
      <c r="G303" s="722">
        <v>904281</v>
      </c>
      <c r="H303" s="519">
        <v>74</v>
      </c>
      <c r="I303" s="518" t="s">
        <v>296</v>
      </c>
      <c r="J303" s="517">
        <v>1.0329999999999999</v>
      </c>
      <c r="K303" s="593">
        <v>0</v>
      </c>
      <c r="L303" s="899"/>
      <c r="M303" s="911"/>
      <c r="N303" s="914"/>
      <c r="O303" s="906"/>
      <c r="Q303" s="468"/>
    </row>
    <row r="304" spans="1:17" s="458" customFormat="1" ht="12" customHeight="1">
      <c r="A304" s="503"/>
      <c r="B304" s="633" t="s">
        <v>304</v>
      </c>
      <c r="C304" s="627">
        <v>43607</v>
      </c>
      <c r="D304" s="517">
        <v>82</v>
      </c>
      <c r="E304" s="608" t="s">
        <v>585</v>
      </c>
      <c r="F304" s="518" t="s">
        <v>309</v>
      </c>
      <c r="G304" s="722">
        <v>967342</v>
      </c>
      <c r="H304" s="519">
        <v>74</v>
      </c>
      <c r="I304" s="518" t="s">
        <v>295</v>
      </c>
      <c r="J304" s="517">
        <v>0.63300000000000001</v>
      </c>
      <c r="K304" s="593">
        <v>0</v>
      </c>
      <c r="L304" s="899"/>
      <c r="M304" s="911"/>
      <c r="N304" s="914"/>
      <c r="O304" s="906"/>
      <c r="Q304" s="468"/>
    </row>
    <row r="305" spans="1:17" s="458" customFormat="1" ht="12" customHeight="1">
      <c r="A305" s="503"/>
      <c r="B305" s="633" t="s">
        <v>304</v>
      </c>
      <c r="C305" s="627">
        <v>43607</v>
      </c>
      <c r="D305" s="517">
        <v>82</v>
      </c>
      <c r="E305" s="608" t="s">
        <v>585</v>
      </c>
      <c r="F305" s="518" t="s">
        <v>309</v>
      </c>
      <c r="G305" s="722">
        <v>967342</v>
      </c>
      <c r="H305" s="519">
        <v>74</v>
      </c>
      <c r="I305" s="518" t="s">
        <v>296</v>
      </c>
      <c r="J305" s="517">
        <v>1.0329999999999999</v>
      </c>
      <c r="K305" s="593">
        <v>0</v>
      </c>
      <c r="L305" s="900"/>
      <c r="M305" s="912"/>
      <c r="N305" s="915"/>
      <c r="O305" s="907"/>
      <c r="Q305" s="468"/>
    </row>
    <row r="306" spans="1:17" s="458" customFormat="1" ht="12" customHeight="1">
      <c r="A306" s="503"/>
      <c r="B306" s="633" t="s">
        <v>304</v>
      </c>
      <c r="C306" s="628">
        <v>43608</v>
      </c>
      <c r="D306" s="520">
        <v>85</v>
      </c>
      <c r="E306" s="608" t="s">
        <v>585</v>
      </c>
      <c r="F306" s="521" t="s">
        <v>305</v>
      </c>
      <c r="G306" s="722">
        <v>957800</v>
      </c>
      <c r="H306" s="522">
        <v>12</v>
      </c>
      <c r="I306" s="521" t="s">
        <v>295</v>
      </c>
      <c r="J306" s="520">
        <v>6.2</v>
      </c>
      <c r="K306" s="594">
        <v>21.279</v>
      </c>
      <c r="L306" s="916">
        <f>SUM(J306:J315)</f>
        <v>35</v>
      </c>
      <c r="M306" s="919">
        <f t="shared" ref="M306" si="39">SUM(K306:K315)</f>
        <v>686.87700000000007</v>
      </c>
      <c r="N306" s="951">
        <f>L306-M306</f>
        <v>-651.87700000000007</v>
      </c>
      <c r="O306" s="903">
        <f>+M306/L306</f>
        <v>19.625057142857145</v>
      </c>
      <c r="Q306" s="468"/>
    </row>
    <row r="307" spans="1:17" s="458" customFormat="1" ht="12" customHeight="1">
      <c r="A307" s="503"/>
      <c r="B307" s="633" t="s">
        <v>304</v>
      </c>
      <c r="C307" s="628">
        <v>43608</v>
      </c>
      <c r="D307" s="520">
        <v>85</v>
      </c>
      <c r="E307" s="608" t="s">
        <v>585</v>
      </c>
      <c r="F307" s="521" t="s">
        <v>305</v>
      </c>
      <c r="G307" s="722">
        <v>957800</v>
      </c>
      <c r="H307" s="522">
        <v>12</v>
      </c>
      <c r="I307" s="521" t="s">
        <v>296</v>
      </c>
      <c r="J307" s="520">
        <v>0.8</v>
      </c>
      <c r="K307" s="594">
        <v>107.498</v>
      </c>
      <c r="L307" s="917"/>
      <c r="M307" s="920"/>
      <c r="N307" s="952"/>
      <c r="O307" s="904"/>
      <c r="Q307" s="468"/>
    </row>
    <row r="308" spans="1:17" s="458" customFormat="1" ht="12" customHeight="1">
      <c r="A308" s="503"/>
      <c r="B308" s="633" t="s">
        <v>304</v>
      </c>
      <c r="C308" s="628">
        <v>43608</v>
      </c>
      <c r="D308" s="520">
        <v>85</v>
      </c>
      <c r="E308" s="608" t="s">
        <v>585</v>
      </c>
      <c r="F308" s="521" t="s">
        <v>306</v>
      </c>
      <c r="G308" s="722">
        <v>963943</v>
      </c>
      <c r="H308" s="522">
        <v>12</v>
      </c>
      <c r="I308" s="521" t="s">
        <v>295</v>
      </c>
      <c r="J308" s="520">
        <v>6.2</v>
      </c>
      <c r="K308" s="594">
        <v>34.472999999999999</v>
      </c>
      <c r="L308" s="917"/>
      <c r="M308" s="920"/>
      <c r="N308" s="952"/>
      <c r="O308" s="904"/>
      <c r="Q308" s="468"/>
    </row>
    <row r="309" spans="1:17" s="458" customFormat="1" ht="12" customHeight="1">
      <c r="A309" s="503"/>
      <c r="B309" s="633" t="s">
        <v>304</v>
      </c>
      <c r="C309" s="628">
        <v>43608</v>
      </c>
      <c r="D309" s="520">
        <v>85</v>
      </c>
      <c r="E309" s="608" t="s">
        <v>585</v>
      </c>
      <c r="F309" s="521" t="s">
        <v>306</v>
      </c>
      <c r="G309" s="722">
        <v>963943</v>
      </c>
      <c r="H309" s="522">
        <v>12</v>
      </c>
      <c r="I309" s="521" t="s">
        <v>296</v>
      </c>
      <c r="J309" s="520">
        <v>0.8</v>
      </c>
      <c r="K309" s="594">
        <v>9.907</v>
      </c>
      <c r="L309" s="917"/>
      <c r="M309" s="920"/>
      <c r="N309" s="952"/>
      <c r="O309" s="904"/>
      <c r="Q309" s="468"/>
    </row>
    <row r="310" spans="1:17" s="458" customFormat="1" ht="12" customHeight="1">
      <c r="A310" s="503"/>
      <c r="B310" s="633" t="s">
        <v>304</v>
      </c>
      <c r="C310" s="628">
        <v>43608</v>
      </c>
      <c r="D310" s="520">
        <v>85</v>
      </c>
      <c r="E310" s="608" t="s">
        <v>585</v>
      </c>
      <c r="F310" s="521" t="s">
        <v>307</v>
      </c>
      <c r="G310" s="722">
        <v>967281</v>
      </c>
      <c r="H310" s="522">
        <v>74</v>
      </c>
      <c r="I310" s="521" t="s">
        <v>295</v>
      </c>
      <c r="J310" s="520">
        <v>6.2</v>
      </c>
      <c r="K310" s="594">
        <v>50.426000000000002</v>
      </c>
      <c r="L310" s="917"/>
      <c r="M310" s="920"/>
      <c r="N310" s="952"/>
      <c r="O310" s="904"/>
      <c r="Q310" s="468"/>
    </row>
    <row r="311" spans="1:17" s="458" customFormat="1" ht="12" customHeight="1">
      <c r="A311" s="503"/>
      <c r="B311" s="633" t="s">
        <v>304</v>
      </c>
      <c r="C311" s="628">
        <v>43608</v>
      </c>
      <c r="D311" s="520">
        <v>85</v>
      </c>
      <c r="E311" s="608" t="s">
        <v>585</v>
      </c>
      <c r="F311" s="521" t="s">
        <v>307</v>
      </c>
      <c r="G311" s="722">
        <v>967281</v>
      </c>
      <c r="H311" s="522">
        <v>74</v>
      </c>
      <c r="I311" s="521" t="s">
        <v>296</v>
      </c>
      <c r="J311" s="520">
        <v>0.8</v>
      </c>
      <c r="K311" s="594">
        <v>144.63900000000001</v>
      </c>
      <c r="L311" s="917"/>
      <c r="M311" s="920"/>
      <c r="N311" s="952"/>
      <c r="O311" s="904"/>
      <c r="Q311" s="468"/>
    </row>
    <row r="312" spans="1:17" s="458" customFormat="1" ht="12" customHeight="1">
      <c r="A312" s="503"/>
      <c r="B312" s="633" t="s">
        <v>304</v>
      </c>
      <c r="C312" s="628">
        <v>43608</v>
      </c>
      <c r="D312" s="520">
        <v>85</v>
      </c>
      <c r="E312" s="608" t="s">
        <v>585</v>
      </c>
      <c r="F312" s="521" t="s">
        <v>308</v>
      </c>
      <c r="G312" s="722">
        <v>904281</v>
      </c>
      <c r="H312" s="522">
        <v>74</v>
      </c>
      <c r="I312" s="521" t="s">
        <v>295</v>
      </c>
      <c r="J312" s="520">
        <v>6.2</v>
      </c>
      <c r="K312" s="594">
        <v>9.6</v>
      </c>
      <c r="L312" s="917"/>
      <c r="M312" s="920"/>
      <c r="N312" s="952"/>
      <c r="O312" s="904"/>
      <c r="Q312" s="468"/>
    </row>
    <row r="313" spans="1:17" s="458" customFormat="1" ht="12" customHeight="1">
      <c r="A313" s="503"/>
      <c r="B313" s="633" t="s">
        <v>304</v>
      </c>
      <c r="C313" s="628">
        <v>43608</v>
      </c>
      <c r="D313" s="520">
        <v>85</v>
      </c>
      <c r="E313" s="608" t="s">
        <v>585</v>
      </c>
      <c r="F313" s="521" t="s">
        <v>308</v>
      </c>
      <c r="G313" s="722">
        <v>904281</v>
      </c>
      <c r="H313" s="522">
        <v>74</v>
      </c>
      <c r="I313" s="521" t="s">
        <v>296</v>
      </c>
      <c r="J313" s="520">
        <v>0.8</v>
      </c>
      <c r="K313" s="594">
        <v>95.97</v>
      </c>
      <c r="L313" s="917"/>
      <c r="M313" s="920"/>
      <c r="N313" s="952"/>
      <c r="O313" s="904"/>
      <c r="Q313" s="468"/>
    </row>
    <row r="314" spans="1:17" s="458" customFormat="1" ht="12" customHeight="1">
      <c r="A314" s="503"/>
      <c r="B314" s="633" t="s">
        <v>304</v>
      </c>
      <c r="C314" s="628">
        <v>43608</v>
      </c>
      <c r="D314" s="520">
        <v>85</v>
      </c>
      <c r="E314" s="608" t="s">
        <v>585</v>
      </c>
      <c r="F314" s="521" t="s">
        <v>309</v>
      </c>
      <c r="G314" s="722">
        <v>967342</v>
      </c>
      <c r="H314" s="522">
        <v>74</v>
      </c>
      <c r="I314" s="521" t="s">
        <v>295</v>
      </c>
      <c r="J314" s="520">
        <v>6.2</v>
      </c>
      <c r="K314" s="594">
        <v>53.816000000000003</v>
      </c>
      <c r="L314" s="917"/>
      <c r="M314" s="920"/>
      <c r="N314" s="952"/>
      <c r="O314" s="904"/>
      <c r="Q314" s="468"/>
    </row>
    <row r="315" spans="1:17" s="458" customFormat="1" ht="12" customHeight="1">
      <c r="A315" s="503"/>
      <c r="B315" s="633" t="s">
        <v>304</v>
      </c>
      <c r="C315" s="628">
        <v>43608</v>
      </c>
      <c r="D315" s="520">
        <v>85</v>
      </c>
      <c r="E315" s="608" t="s">
        <v>585</v>
      </c>
      <c r="F315" s="521" t="s">
        <v>309</v>
      </c>
      <c r="G315" s="722">
        <v>967342</v>
      </c>
      <c r="H315" s="522">
        <v>74</v>
      </c>
      <c r="I315" s="521" t="s">
        <v>296</v>
      </c>
      <c r="J315" s="520">
        <v>0.8</v>
      </c>
      <c r="K315" s="594">
        <v>159.26900000000001</v>
      </c>
      <c r="L315" s="918"/>
      <c r="M315" s="921"/>
      <c r="N315" s="953"/>
      <c r="O315" s="908"/>
      <c r="Q315" s="468"/>
    </row>
    <row r="316" spans="1:17" s="458" customFormat="1" ht="12" customHeight="1">
      <c r="A316" s="503"/>
      <c r="B316" s="633" t="s">
        <v>304</v>
      </c>
      <c r="C316" s="627">
        <v>43608</v>
      </c>
      <c r="D316" s="517">
        <v>86</v>
      </c>
      <c r="E316" s="608" t="s">
        <v>585</v>
      </c>
      <c r="F316" s="518" t="s">
        <v>305</v>
      </c>
      <c r="G316" s="722">
        <v>957800</v>
      </c>
      <c r="H316" s="519">
        <v>12</v>
      </c>
      <c r="I316" s="518" t="s">
        <v>295</v>
      </c>
      <c r="J316" s="517">
        <v>0.1</v>
      </c>
      <c r="K316" s="593">
        <v>0</v>
      </c>
      <c r="L316" s="909">
        <f t="shared" ref="L316:M316" si="40">SUM(J316:J325)</f>
        <v>69.500000000000014</v>
      </c>
      <c r="M316" s="910">
        <f t="shared" si="40"/>
        <v>141.34</v>
      </c>
      <c r="N316" s="913">
        <f t="shared" ref="N316" si="41">L316-M316</f>
        <v>-71.839999999999989</v>
      </c>
      <c r="O316" s="984">
        <f>+M316/L316</f>
        <v>2.0336690647482012</v>
      </c>
      <c r="Q316" s="468"/>
    </row>
    <row r="317" spans="1:17" s="458" customFormat="1" ht="12" customHeight="1">
      <c r="A317" s="503"/>
      <c r="B317" s="633" t="s">
        <v>304</v>
      </c>
      <c r="C317" s="627">
        <v>43608</v>
      </c>
      <c r="D317" s="517">
        <v>86</v>
      </c>
      <c r="E317" s="608" t="s">
        <v>585</v>
      </c>
      <c r="F317" s="518" t="s">
        <v>305</v>
      </c>
      <c r="G317" s="722">
        <v>957800</v>
      </c>
      <c r="H317" s="519">
        <v>12</v>
      </c>
      <c r="I317" s="518" t="s">
        <v>296</v>
      </c>
      <c r="J317" s="517">
        <v>13.8</v>
      </c>
      <c r="K317" s="593">
        <v>7.0140000000000002</v>
      </c>
      <c r="L317" s="899"/>
      <c r="M317" s="911"/>
      <c r="N317" s="914"/>
      <c r="O317" s="985"/>
      <c r="Q317" s="468"/>
    </row>
    <row r="318" spans="1:17" s="458" customFormat="1" ht="12" customHeight="1">
      <c r="A318" s="503"/>
      <c r="B318" s="633" t="s">
        <v>304</v>
      </c>
      <c r="C318" s="627">
        <v>43608</v>
      </c>
      <c r="D318" s="517">
        <v>86</v>
      </c>
      <c r="E318" s="608" t="s">
        <v>585</v>
      </c>
      <c r="F318" s="518" t="s">
        <v>306</v>
      </c>
      <c r="G318" s="722">
        <v>963943</v>
      </c>
      <c r="H318" s="519">
        <v>12</v>
      </c>
      <c r="I318" s="518" t="s">
        <v>295</v>
      </c>
      <c r="J318" s="517">
        <v>0.1</v>
      </c>
      <c r="K318" s="593">
        <v>5.44</v>
      </c>
      <c r="L318" s="899"/>
      <c r="M318" s="911"/>
      <c r="N318" s="914"/>
      <c r="O318" s="985"/>
      <c r="Q318" s="468"/>
    </row>
    <row r="319" spans="1:17" s="458" customFormat="1" ht="12" customHeight="1">
      <c r="A319" s="503"/>
      <c r="B319" s="633" t="s">
        <v>304</v>
      </c>
      <c r="C319" s="627">
        <v>43608</v>
      </c>
      <c r="D319" s="517">
        <v>86</v>
      </c>
      <c r="E319" s="608" t="s">
        <v>585</v>
      </c>
      <c r="F319" s="518" t="s">
        <v>306</v>
      </c>
      <c r="G319" s="722">
        <v>963943</v>
      </c>
      <c r="H319" s="519">
        <v>12</v>
      </c>
      <c r="I319" s="518" t="s">
        <v>296</v>
      </c>
      <c r="J319" s="517">
        <v>13.8</v>
      </c>
      <c r="K319" s="593">
        <v>10.382999999999999</v>
      </c>
      <c r="L319" s="899"/>
      <c r="M319" s="911"/>
      <c r="N319" s="914"/>
      <c r="O319" s="985"/>
      <c r="Q319" s="468"/>
    </row>
    <row r="320" spans="1:17" s="458" customFormat="1" ht="12" customHeight="1">
      <c r="A320" s="503"/>
      <c r="B320" s="633" t="s">
        <v>304</v>
      </c>
      <c r="C320" s="627">
        <v>43608</v>
      </c>
      <c r="D320" s="517">
        <v>86</v>
      </c>
      <c r="E320" s="608" t="s">
        <v>585</v>
      </c>
      <c r="F320" s="518" t="s">
        <v>307</v>
      </c>
      <c r="G320" s="722">
        <v>967281</v>
      </c>
      <c r="H320" s="519">
        <v>74</v>
      </c>
      <c r="I320" s="518" t="s">
        <v>295</v>
      </c>
      <c r="J320" s="517">
        <v>0.1</v>
      </c>
      <c r="K320" s="593">
        <v>24.385000000000002</v>
      </c>
      <c r="L320" s="899"/>
      <c r="M320" s="911"/>
      <c r="N320" s="914"/>
      <c r="O320" s="985"/>
      <c r="Q320" s="468"/>
    </row>
    <row r="321" spans="1:17" s="458" customFormat="1" ht="12" customHeight="1">
      <c r="A321" s="503"/>
      <c r="B321" s="633" t="s">
        <v>304</v>
      </c>
      <c r="C321" s="627">
        <v>43608</v>
      </c>
      <c r="D321" s="517">
        <v>86</v>
      </c>
      <c r="E321" s="608" t="s">
        <v>585</v>
      </c>
      <c r="F321" s="518" t="s">
        <v>307</v>
      </c>
      <c r="G321" s="722">
        <v>967281</v>
      </c>
      <c r="H321" s="519">
        <v>74</v>
      </c>
      <c r="I321" s="518" t="s">
        <v>296</v>
      </c>
      <c r="J321" s="517">
        <v>13.8</v>
      </c>
      <c r="K321" s="593">
        <v>29.725999999999999</v>
      </c>
      <c r="L321" s="899"/>
      <c r="M321" s="911"/>
      <c r="N321" s="914"/>
      <c r="O321" s="985"/>
      <c r="Q321" s="468"/>
    </row>
    <row r="322" spans="1:17" s="458" customFormat="1" ht="12" customHeight="1">
      <c r="A322" s="503"/>
      <c r="B322" s="633" t="s">
        <v>304</v>
      </c>
      <c r="C322" s="627">
        <v>43608</v>
      </c>
      <c r="D322" s="517">
        <v>86</v>
      </c>
      <c r="E322" s="608" t="s">
        <v>585</v>
      </c>
      <c r="F322" s="518" t="s">
        <v>308</v>
      </c>
      <c r="G322" s="722">
        <v>904281</v>
      </c>
      <c r="H322" s="519">
        <v>74</v>
      </c>
      <c r="I322" s="518" t="s">
        <v>295</v>
      </c>
      <c r="J322" s="517">
        <v>0.1</v>
      </c>
      <c r="K322" s="593">
        <v>0</v>
      </c>
      <c r="L322" s="899"/>
      <c r="M322" s="911"/>
      <c r="N322" s="914"/>
      <c r="O322" s="985"/>
      <c r="Q322" s="468"/>
    </row>
    <row r="323" spans="1:17" s="458" customFormat="1" ht="12" customHeight="1">
      <c r="A323" s="503"/>
      <c r="B323" s="633" t="s">
        <v>304</v>
      </c>
      <c r="C323" s="627">
        <v>43608</v>
      </c>
      <c r="D323" s="517">
        <v>86</v>
      </c>
      <c r="E323" s="608" t="s">
        <v>585</v>
      </c>
      <c r="F323" s="518" t="s">
        <v>308</v>
      </c>
      <c r="G323" s="722">
        <v>904281</v>
      </c>
      <c r="H323" s="519">
        <v>74</v>
      </c>
      <c r="I323" s="518" t="s">
        <v>296</v>
      </c>
      <c r="J323" s="517">
        <v>13.8</v>
      </c>
      <c r="K323" s="593">
        <v>0</v>
      </c>
      <c r="L323" s="899"/>
      <c r="M323" s="911"/>
      <c r="N323" s="914"/>
      <c r="O323" s="985"/>
      <c r="Q323" s="468"/>
    </row>
    <row r="324" spans="1:17" s="458" customFormat="1" ht="12" customHeight="1">
      <c r="A324" s="503"/>
      <c r="B324" s="633" t="s">
        <v>304</v>
      </c>
      <c r="C324" s="627">
        <v>43608</v>
      </c>
      <c r="D324" s="517">
        <v>86</v>
      </c>
      <c r="E324" s="608" t="s">
        <v>585</v>
      </c>
      <c r="F324" s="518" t="s">
        <v>309</v>
      </c>
      <c r="G324" s="722">
        <v>967342</v>
      </c>
      <c r="H324" s="519">
        <v>74</v>
      </c>
      <c r="I324" s="518" t="s">
        <v>295</v>
      </c>
      <c r="J324" s="517">
        <v>0.1</v>
      </c>
      <c r="K324" s="593">
        <v>48.22</v>
      </c>
      <c r="L324" s="899"/>
      <c r="M324" s="911"/>
      <c r="N324" s="914"/>
      <c r="O324" s="985"/>
      <c r="Q324" s="468"/>
    </row>
    <row r="325" spans="1:17" s="458" customFormat="1" ht="12" customHeight="1">
      <c r="A325" s="503"/>
      <c r="B325" s="633" t="s">
        <v>304</v>
      </c>
      <c r="C325" s="627">
        <v>43608</v>
      </c>
      <c r="D325" s="517">
        <v>86</v>
      </c>
      <c r="E325" s="608" t="s">
        <v>585</v>
      </c>
      <c r="F325" s="518" t="s">
        <v>309</v>
      </c>
      <c r="G325" s="722">
        <v>967342</v>
      </c>
      <c r="H325" s="519">
        <v>74</v>
      </c>
      <c r="I325" s="518" t="s">
        <v>296</v>
      </c>
      <c r="J325" s="517">
        <v>13.8</v>
      </c>
      <c r="K325" s="593">
        <v>16.172000000000001</v>
      </c>
      <c r="L325" s="900"/>
      <c r="M325" s="912"/>
      <c r="N325" s="915"/>
      <c r="O325" s="986"/>
      <c r="Q325" s="468"/>
    </row>
    <row r="326" spans="1:17" s="458" customFormat="1" ht="12" customHeight="1">
      <c r="A326" s="503"/>
      <c r="B326" s="633" t="s">
        <v>304</v>
      </c>
      <c r="C326" s="628">
        <v>43609</v>
      </c>
      <c r="D326" s="520">
        <v>89</v>
      </c>
      <c r="E326" s="608" t="s">
        <v>585</v>
      </c>
      <c r="F326" s="521" t="s">
        <v>305</v>
      </c>
      <c r="G326" s="722">
        <v>957800</v>
      </c>
      <c r="H326" s="522">
        <v>12</v>
      </c>
      <c r="I326" s="521" t="s">
        <v>295</v>
      </c>
      <c r="J326" s="520">
        <v>1</v>
      </c>
      <c r="K326" s="594">
        <v>13.836</v>
      </c>
      <c r="L326" s="916">
        <f t="shared" ref="L326:M326" si="42">SUM(J326:J335)</f>
        <v>12</v>
      </c>
      <c r="M326" s="919">
        <f t="shared" si="42"/>
        <v>188.72299999999998</v>
      </c>
      <c r="N326" s="951">
        <f t="shared" ref="N326" si="43">L326-M326</f>
        <v>-176.72299999999998</v>
      </c>
      <c r="O326" s="903">
        <f>+M326/L326</f>
        <v>15.726916666666666</v>
      </c>
      <c r="Q326" s="468"/>
    </row>
    <row r="327" spans="1:17" s="458" customFormat="1" ht="12" customHeight="1">
      <c r="A327" s="503"/>
      <c r="B327" s="633" t="s">
        <v>304</v>
      </c>
      <c r="C327" s="628">
        <v>43609</v>
      </c>
      <c r="D327" s="520">
        <v>89</v>
      </c>
      <c r="E327" s="608" t="s">
        <v>585</v>
      </c>
      <c r="F327" s="521" t="s">
        <v>305</v>
      </c>
      <c r="G327" s="722">
        <v>957800</v>
      </c>
      <c r="H327" s="522">
        <v>12</v>
      </c>
      <c r="I327" s="521" t="s">
        <v>296</v>
      </c>
      <c r="J327" s="520">
        <v>1.4</v>
      </c>
      <c r="K327" s="594">
        <v>14.989000000000001</v>
      </c>
      <c r="L327" s="917"/>
      <c r="M327" s="920"/>
      <c r="N327" s="952"/>
      <c r="O327" s="904"/>
      <c r="Q327" s="468"/>
    </row>
    <row r="328" spans="1:17" s="458" customFormat="1" ht="12" customHeight="1">
      <c r="A328" s="503"/>
      <c r="B328" s="633" t="s">
        <v>304</v>
      </c>
      <c r="C328" s="628">
        <v>43609</v>
      </c>
      <c r="D328" s="520">
        <v>89</v>
      </c>
      <c r="E328" s="608" t="s">
        <v>585</v>
      </c>
      <c r="F328" s="521" t="s">
        <v>306</v>
      </c>
      <c r="G328" s="722">
        <v>963943</v>
      </c>
      <c r="H328" s="522">
        <v>12</v>
      </c>
      <c r="I328" s="521" t="s">
        <v>295</v>
      </c>
      <c r="J328" s="520">
        <v>1</v>
      </c>
      <c r="K328" s="594">
        <v>19.731000000000002</v>
      </c>
      <c r="L328" s="917"/>
      <c r="M328" s="920"/>
      <c r="N328" s="952"/>
      <c r="O328" s="904"/>
      <c r="Q328" s="468"/>
    </row>
    <row r="329" spans="1:17" s="458" customFormat="1" ht="12" customHeight="1">
      <c r="A329" s="503"/>
      <c r="B329" s="633" t="s">
        <v>304</v>
      </c>
      <c r="C329" s="628">
        <v>43609</v>
      </c>
      <c r="D329" s="520">
        <v>89</v>
      </c>
      <c r="E329" s="608" t="s">
        <v>585</v>
      </c>
      <c r="F329" s="521" t="s">
        <v>306</v>
      </c>
      <c r="G329" s="722">
        <v>963943</v>
      </c>
      <c r="H329" s="522">
        <v>12</v>
      </c>
      <c r="I329" s="521" t="s">
        <v>296</v>
      </c>
      <c r="J329" s="520">
        <v>1.4</v>
      </c>
      <c r="K329" s="594">
        <v>35.938000000000002</v>
      </c>
      <c r="L329" s="917"/>
      <c r="M329" s="920"/>
      <c r="N329" s="952"/>
      <c r="O329" s="904"/>
      <c r="Q329" s="468"/>
    </row>
    <row r="330" spans="1:17" s="458" customFormat="1" ht="12" customHeight="1">
      <c r="A330" s="503"/>
      <c r="B330" s="633" t="s">
        <v>304</v>
      </c>
      <c r="C330" s="628">
        <v>43609</v>
      </c>
      <c r="D330" s="520">
        <v>89</v>
      </c>
      <c r="E330" s="608" t="s">
        <v>585</v>
      </c>
      <c r="F330" s="521" t="s">
        <v>307</v>
      </c>
      <c r="G330" s="722">
        <v>967281</v>
      </c>
      <c r="H330" s="522">
        <v>74</v>
      </c>
      <c r="I330" s="521" t="s">
        <v>295</v>
      </c>
      <c r="J330" s="520">
        <v>1</v>
      </c>
      <c r="K330" s="594">
        <v>39.325000000000003</v>
      </c>
      <c r="L330" s="917"/>
      <c r="M330" s="920"/>
      <c r="N330" s="952"/>
      <c r="O330" s="904"/>
      <c r="Q330" s="468"/>
    </row>
    <row r="331" spans="1:17" s="458" customFormat="1" ht="12" customHeight="1">
      <c r="A331" s="503"/>
      <c r="B331" s="633" t="s">
        <v>304</v>
      </c>
      <c r="C331" s="628">
        <v>43609</v>
      </c>
      <c r="D331" s="520">
        <v>89</v>
      </c>
      <c r="E331" s="608" t="s">
        <v>585</v>
      </c>
      <c r="F331" s="521" t="s">
        <v>307</v>
      </c>
      <c r="G331" s="722">
        <v>967281</v>
      </c>
      <c r="H331" s="522">
        <v>74</v>
      </c>
      <c r="I331" s="521" t="s">
        <v>296</v>
      </c>
      <c r="J331" s="520">
        <v>1.4</v>
      </c>
      <c r="K331" s="594">
        <v>13.394</v>
      </c>
      <c r="L331" s="917"/>
      <c r="M331" s="920"/>
      <c r="N331" s="952"/>
      <c r="O331" s="904"/>
      <c r="Q331" s="468"/>
    </row>
    <row r="332" spans="1:17" s="458" customFormat="1" ht="12" customHeight="1">
      <c r="A332" s="503"/>
      <c r="B332" s="633" t="s">
        <v>304</v>
      </c>
      <c r="C332" s="628">
        <v>43609</v>
      </c>
      <c r="D332" s="520">
        <v>89</v>
      </c>
      <c r="E332" s="608" t="s">
        <v>585</v>
      </c>
      <c r="F332" s="521" t="s">
        <v>308</v>
      </c>
      <c r="G332" s="722">
        <v>904281</v>
      </c>
      <c r="H332" s="522">
        <v>74</v>
      </c>
      <c r="I332" s="521" t="s">
        <v>295</v>
      </c>
      <c r="J332" s="520">
        <v>1</v>
      </c>
      <c r="K332" s="594">
        <v>19.661999999999999</v>
      </c>
      <c r="L332" s="917"/>
      <c r="M332" s="920"/>
      <c r="N332" s="952"/>
      <c r="O332" s="904"/>
      <c r="Q332" s="468"/>
    </row>
    <row r="333" spans="1:17" s="458" customFormat="1" ht="12" customHeight="1">
      <c r="A333" s="503"/>
      <c r="B333" s="633" t="s">
        <v>304</v>
      </c>
      <c r="C333" s="628">
        <v>43609</v>
      </c>
      <c r="D333" s="520">
        <v>89</v>
      </c>
      <c r="E333" s="608" t="s">
        <v>585</v>
      </c>
      <c r="F333" s="521" t="s">
        <v>308</v>
      </c>
      <c r="G333" s="722">
        <v>904281</v>
      </c>
      <c r="H333" s="522">
        <v>74</v>
      </c>
      <c r="I333" s="521" t="s">
        <v>296</v>
      </c>
      <c r="J333" s="520">
        <v>1.4</v>
      </c>
      <c r="K333" s="594">
        <v>14.833</v>
      </c>
      <c r="L333" s="917"/>
      <c r="M333" s="920"/>
      <c r="N333" s="952"/>
      <c r="O333" s="904"/>
      <c r="Q333" s="468"/>
    </row>
    <row r="334" spans="1:17" s="458" customFormat="1" ht="12" customHeight="1">
      <c r="A334" s="503"/>
      <c r="B334" s="633" t="s">
        <v>304</v>
      </c>
      <c r="C334" s="628">
        <v>43609</v>
      </c>
      <c r="D334" s="520">
        <v>89</v>
      </c>
      <c r="E334" s="608" t="s">
        <v>585</v>
      </c>
      <c r="F334" s="521" t="s">
        <v>309</v>
      </c>
      <c r="G334" s="722">
        <v>967342</v>
      </c>
      <c r="H334" s="522">
        <v>74</v>
      </c>
      <c r="I334" s="521" t="s">
        <v>295</v>
      </c>
      <c r="J334" s="520">
        <v>1</v>
      </c>
      <c r="K334" s="594">
        <v>9.3379999999999992</v>
      </c>
      <c r="L334" s="917"/>
      <c r="M334" s="920"/>
      <c r="N334" s="952"/>
      <c r="O334" s="904"/>
      <c r="Q334" s="468"/>
    </row>
    <row r="335" spans="1:17" s="458" customFormat="1" ht="12" customHeight="1">
      <c r="A335" s="503"/>
      <c r="B335" s="633" t="s">
        <v>304</v>
      </c>
      <c r="C335" s="628">
        <v>43609</v>
      </c>
      <c r="D335" s="520">
        <v>89</v>
      </c>
      <c r="E335" s="608" t="s">
        <v>585</v>
      </c>
      <c r="F335" s="521" t="s">
        <v>309</v>
      </c>
      <c r="G335" s="722">
        <v>967342</v>
      </c>
      <c r="H335" s="522">
        <v>74</v>
      </c>
      <c r="I335" s="521" t="s">
        <v>296</v>
      </c>
      <c r="J335" s="520">
        <v>1.4</v>
      </c>
      <c r="K335" s="594">
        <v>7.6769999999999996</v>
      </c>
      <c r="L335" s="918"/>
      <c r="M335" s="921"/>
      <c r="N335" s="953"/>
      <c r="O335" s="908"/>
      <c r="Q335" s="468"/>
    </row>
    <row r="336" spans="1:17" s="458" customFormat="1" ht="12" customHeight="1">
      <c r="A336" s="503"/>
      <c r="B336" s="633" t="s">
        <v>304</v>
      </c>
      <c r="C336" s="627">
        <v>43612</v>
      </c>
      <c r="D336" s="517">
        <v>91</v>
      </c>
      <c r="E336" s="608" t="s">
        <v>585</v>
      </c>
      <c r="F336" s="518" t="s">
        <v>305</v>
      </c>
      <c r="G336" s="722">
        <v>957800</v>
      </c>
      <c r="H336" s="519">
        <v>12</v>
      </c>
      <c r="I336" s="518" t="s">
        <v>295</v>
      </c>
      <c r="J336" s="517">
        <v>10.74</v>
      </c>
      <c r="K336" s="593">
        <v>0</v>
      </c>
      <c r="L336" s="909">
        <f t="shared" ref="L336:M336" si="44">SUM(J336:J345)</f>
        <v>105</v>
      </c>
      <c r="M336" s="910">
        <f t="shared" si="44"/>
        <v>8.81</v>
      </c>
      <c r="N336" s="913">
        <f t="shared" ref="N336" si="45">L336-M336</f>
        <v>96.19</v>
      </c>
      <c r="O336" s="984">
        <f>+M336/L336</f>
        <v>8.3904761904761913E-2</v>
      </c>
      <c r="Q336" s="468"/>
    </row>
    <row r="337" spans="1:17" s="458" customFormat="1" ht="12" customHeight="1">
      <c r="A337" s="503"/>
      <c r="B337" s="633" t="s">
        <v>304</v>
      </c>
      <c r="C337" s="627">
        <v>43612</v>
      </c>
      <c r="D337" s="517">
        <v>91</v>
      </c>
      <c r="E337" s="608" t="s">
        <v>585</v>
      </c>
      <c r="F337" s="518" t="s">
        <v>305</v>
      </c>
      <c r="G337" s="722">
        <v>957800</v>
      </c>
      <c r="H337" s="519">
        <v>12</v>
      </c>
      <c r="I337" s="518" t="s">
        <v>296</v>
      </c>
      <c r="J337" s="517">
        <v>10.26</v>
      </c>
      <c r="K337" s="593">
        <v>0</v>
      </c>
      <c r="L337" s="899"/>
      <c r="M337" s="911"/>
      <c r="N337" s="914"/>
      <c r="O337" s="985"/>
      <c r="Q337" s="468"/>
    </row>
    <row r="338" spans="1:17" s="458" customFormat="1" ht="12" customHeight="1">
      <c r="A338" s="503"/>
      <c r="B338" s="633" t="s">
        <v>304</v>
      </c>
      <c r="C338" s="627">
        <v>43612</v>
      </c>
      <c r="D338" s="517">
        <v>91</v>
      </c>
      <c r="E338" s="608" t="s">
        <v>585</v>
      </c>
      <c r="F338" s="518" t="s">
        <v>306</v>
      </c>
      <c r="G338" s="722">
        <v>963943</v>
      </c>
      <c r="H338" s="519">
        <v>12</v>
      </c>
      <c r="I338" s="518" t="s">
        <v>295</v>
      </c>
      <c r="J338" s="517">
        <v>10.74</v>
      </c>
      <c r="K338" s="593">
        <v>0</v>
      </c>
      <c r="L338" s="899"/>
      <c r="M338" s="911"/>
      <c r="N338" s="914"/>
      <c r="O338" s="985"/>
      <c r="Q338" s="468"/>
    </row>
    <row r="339" spans="1:17" s="458" customFormat="1" ht="12" customHeight="1">
      <c r="A339" s="503"/>
      <c r="B339" s="633" t="s">
        <v>304</v>
      </c>
      <c r="C339" s="627">
        <v>43612</v>
      </c>
      <c r="D339" s="517">
        <v>91</v>
      </c>
      <c r="E339" s="608" t="s">
        <v>585</v>
      </c>
      <c r="F339" s="518" t="s">
        <v>306</v>
      </c>
      <c r="G339" s="722">
        <v>963943</v>
      </c>
      <c r="H339" s="519">
        <v>12</v>
      </c>
      <c r="I339" s="518" t="s">
        <v>296</v>
      </c>
      <c r="J339" s="517">
        <v>10.26</v>
      </c>
      <c r="K339" s="593">
        <v>0</v>
      </c>
      <c r="L339" s="899"/>
      <c r="M339" s="911"/>
      <c r="N339" s="914"/>
      <c r="O339" s="985"/>
      <c r="Q339" s="468"/>
    </row>
    <row r="340" spans="1:17" s="458" customFormat="1" ht="12" customHeight="1">
      <c r="A340" s="503"/>
      <c r="B340" s="633" t="s">
        <v>304</v>
      </c>
      <c r="C340" s="627">
        <v>43612</v>
      </c>
      <c r="D340" s="517">
        <v>91</v>
      </c>
      <c r="E340" s="608" t="s">
        <v>585</v>
      </c>
      <c r="F340" s="518" t="s">
        <v>307</v>
      </c>
      <c r="G340" s="722">
        <v>967281</v>
      </c>
      <c r="H340" s="519">
        <v>74</v>
      </c>
      <c r="I340" s="518" t="s">
        <v>295</v>
      </c>
      <c r="J340" s="517">
        <v>10.74</v>
      </c>
      <c r="K340" s="593">
        <v>8.81</v>
      </c>
      <c r="L340" s="899"/>
      <c r="M340" s="911"/>
      <c r="N340" s="914"/>
      <c r="O340" s="985"/>
      <c r="Q340" s="468"/>
    </row>
    <row r="341" spans="1:17" s="458" customFormat="1" ht="12" customHeight="1">
      <c r="A341" s="503"/>
      <c r="B341" s="633" t="s">
        <v>304</v>
      </c>
      <c r="C341" s="627">
        <v>43612</v>
      </c>
      <c r="D341" s="517">
        <v>91</v>
      </c>
      <c r="E341" s="608" t="s">
        <v>585</v>
      </c>
      <c r="F341" s="518" t="s">
        <v>307</v>
      </c>
      <c r="G341" s="722">
        <v>967281</v>
      </c>
      <c r="H341" s="519">
        <v>74</v>
      </c>
      <c r="I341" s="518" t="s">
        <v>296</v>
      </c>
      <c r="J341" s="517">
        <v>10.26</v>
      </c>
      <c r="K341" s="593">
        <v>0</v>
      </c>
      <c r="L341" s="899"/>
      <c r="M341" s="911"/>
      <c r="N341" s="914"/>
      <c r="O341" s="985"/>
      <c r="Q341" s="468"/>
    </row>
    <row r="342" spans="1:17" s="458" customFormat="1" ht="12" customHeight="1">
      <c r="A342" s="503"/>
      <c r="B342" s="633" t="s">
        <v>304</v>
      </c>
      <c r="C342" s="627">
        <v>43612</v>
      </c>
      <c r="D342" s="517">
        <v>91</v>
      </c>
      <c r="E342" s="608" t="s">
        <v>585</v>
      </c>
      <c r="F342" s="518" t="s">
        <v>308</v>
      </c>
      <c r="G342" s="722">
        <v>904281</v>
      </c>
      <c r="H342" s="519">
        <v>74</v>
      </c>
      <c r="I342" s="518" t="s">
        <v>295</v>
      </c>
      <c r="J342" s="517">
        <v>10.74</v>
      </c>
      <c r="K342" s="593">
        <v>0</v>
      </c>
      <c r="L342" s="899"/>
      <c r="M342" s="911"/>
      <c r="N342" s="914"/>
      <c r="O342" s="985"/>
      <c r="Q342" s="468"/>
    </row>
    <row r="343" spans="1:17" s="458" customFormat="1" ht="12" customHeight="1">
      <c r="A343" s="503"/>
      <c r="B343" s="633" t="s">
        <v>304</v>
      </c>
      <c r="C343" s="627">
        <v>43612</v>
      </c>
      <c r="D343" s="517">
        <v>91</v>
      </c>
      <c r="E343" s="608" t="s">
        <v>585</v>
      </c>
      <c r="F343" s="518" t="s">
        <v>308</v>
      </c>
      <c r="G343" s="722">
        <v>904281</v>
      </c>
      <c r="H343" s="519">
        <v>74</v>
      </c>
      <c r="I343" s="518" t="s">
        <v>296</v>
      </c>
      <c r="J343" s="517">
        <v>10.26</v>
      </c>
      <c r="K343" s="593">
        <v>0</v>
      </c>
      <c r="L343" s="899"/>
      <c r="M343" s="911"/>
      <c r="N343" s="914"/>
      <c r="O343" s="985"/>
      <c r="Q343" s="468"/>
    </row>
    <row r="344" spans="1:17" s="458" customFormat="1" ht="12" customHeight="1">
      <c r="A344" s="503"/>
      <c r="B344" s="633" t="s">
        <v>304</v>
      </c>
      <c r="C344" s="627">
        <v>43612</v>
      </c>
      <c r="D344" s="517">
        <v>91</v>
      </c>
      <c r="E344" s="608" t="s">
        <v>585</v>
      </c>
      <c r="F344" s="518" t="s">
        <v>309</v>
      </c>
      <c r="G344" s="722">
        <v>967342</v>
      </c>
      <c r="H344" s="519">
        <v>74</v>
      </c>
      <c r="I344" s="518" t="s">
        <v>295</v>
      </c>
      <c r="J344" s="517">
        <v>10.74</v>
      </c>
      <c r="K344" s="593">
        <v>0</v>
      </c>
      <c r="L344" s="899"/>
      <c r="M344" s="911"/>
      <c r="N344" s="914"/>
      <c r="O344" s="985"/>
      <c r="Q344" s="468"/>
    </row>
    <row r="345" spans="1:17" s="458" customFormat="1" ht="12" customHeight="1">
      <c r="A345" s="503"/>
      <c r="B345" s="633" t="s">
        <v>304</v>
      </c>
      <c r="C345" s="627">
        <v>43612</v>
      </c>
      <c r="D345" s="517">
        <v>91</v>
      </c>
      <c r="E345" s="608" t="s">
        <v>585</v>
      </c>
      <c r="F345" s="518" t="s">
        <v>309</v>
      </c>
      <c r="G345" s="722">
        <v>967342</v>
      </c>
      <c r="H345" s="519">
        <v>74</v>
      </c>
      <c r="I345" s="518" t="s">
        <v>296</v>
      </c>
      <c r="J345" s="517">
        <v>10.26</v>
      </c>
      <c r="K345" s="593">
        <v>0</v>
      </c>
      <c r="L345" s="900"/>
      <c r="M345" s="912"/>
      <c r="N345" s="915"/>
      <c r="O345" s="986"/>
      <c r="Q345" s="468"/>
    </row>
    <row r="346" spans="1:17" s="458" customFormat="1" ht="12" customHeight="1">
      <c r="A346" s="503"/>
      <c r="B346" s="633" t="s">
        <v>304</v>
      </c>
      <c r="C346" s="628">
        <v>43612</v>
      </c>
      <c r="D346" s="520">
        <v>92</v>
      </c>
      <c r="E346" s="608" t="s">
        <v>585</v>
      </c>
      <c r="F346" s="521" t="s">
        <v>305</v>
      </c>
      <c r="G346" s="722">
        <v>957800</v>
      </c>
      <c r="H346" s="522">
        <v>12</v>
      </c>
      <c r="I346" s="521" t="s">
        <v>295</v>
      </c>
      <c r="J346" s="520">
        <v>0.1</v>
      </c>
      <c r="K346" s="594">
        <v>0</v>
      </c>
      <c r="L346" s="916">
        <f t="shared" ref="L346:M346" si="46">SUM(J346:J355)</f>
        <v>100.5</v>
      </c>
      <c r="M346" s="919">
        <f t="shared" si="46"/>
        <v>9.7880000000000003</v>
      </c>
      <c r="N346" s="951">
        <f t="shared" ref="N346" si="47">L346-M346</f>
        <v>90.712000000000003</v>
      </c>
      <c r="O346" s="903">
        <f>+M346/L346</f>
        <v>9.7393034825870653E-2</v>
      </c>
      <c r="Q346" s="468"/>
    </row>
    <row r="347" spans="1:17" s="458" customFormat="1" ht="12" customHeight="1">
      <c r="A347" s="503"/>
      <c r="B347" s="633" t="s">
        <v>304</v>
      </c>
      <c r="C347" s="628">
        <v>43612</v>
      </c>
      <c r="D347" s="520">
        <v>92</v>
      </c>
      <c r="E347" s="608" t="s">
        <v>585</v>
      </c>
      <c r="F347" s="521" t="s">
        <v>305</v>
      </c>
      <c r="G347" s="722">
        <v>957800</v>
      </c>
      <c r="H347" s="522">
        <v>12</v>
      </c>
      <c r="I347" s="521" t="s">
        <v>296</v>
      </c>
      <c r="J347" s="520">
        <v>20</v>
      </c>
      <c r="K347" s="594">
        <v>0</v>
      </c>
      <c r="L347" s="917"/>
      <c r="M347" s="920"/>
      <c r="N347" s="952"/>
      <c r="O347" s="904"/>
      <c r="Q347" s="468"/>
    </row>
    <row r="348" spans="1:17" s="458" customFormat="1" ht="12" customHeight="1">
      <c r="A348" s="503"/>
      <c r="B348" s="633" t="s">
        <v>304</v>
      </c>
      <c r="C348" s="628">
        <v>43612</v>
      </c>
      <c r="D348" s="520">
        <v>92</v>
      </c>
      <c r="E348" s="608" t="s">
        <v>585</v>
      </c>
      <c r="F348" s="521" t="s">
        <v>306</v>
      </c>
      <c r="G348" s="722">
        <v>963943</v>
      </c>
      <c r="H348" s="522">
        <v>12</v>
      </c>
      <c r="I348" s="521" t="s">
        <v>295</v>
      </c>
      <c r="J348" s="520">
        <v>0.1</v>
      </c>
      <c r="K348" s="594">
        <v>0</v>
      </c>
      <c r="L348" s="917"/>
      <c r="M348" s="920"/>
      <c r="N348" s="952"/>
      <c r="O348" s="904"/>
      <c r="Q348" s="468"/>
    </row>
    <row r="349" spans="1:17" s="458" customFormat="1" ht="12" customHeight="1">
      <c r="A349" s="503"/>
      <c r="B349" s="633" t="s">
        <v>304</v>
      </c>
      <c r="C349" s="628">
        <v>43612</v>
      </c>
      <c r="D349" s="520">
        <v>92</v>
      </c>
      <c r="E349" s="608" t="s">
        <v>585</v>
      </c>
      <c r="F349" s="521" t="s">
        <v>306</v>
      </c>
      <c r="G349" s="722">
        <v>963943</v>
      </c>
      <c r="H349" s="522">
        <v>12</v>
      </c>
      <c r="I349" s="521" t="s">
        <v>296</v>
      </c>
      <c r="J349" s="520">
        <v>20</v>
      </c>
      <c r="K349" s="594">
        <v>0</v>
      </c>
      <c r="L349" s="917"/>
      <c r="M349" s="920"/>
      <c r="N349" s="952"/>
      <c r="O349" s="904"/>
      <c r="Q349" s="468"/>
    </row>
    <row r="350" spans="1:17" s="458" customFormat="1" ht="12" customHeight="1">
      <c r="A350" s="503"/>
      <c r="B350" s="633" t="s">
        <v>304</v>
      </c>
      <c r="C350" s="628">
        <v>43612</v>
      </c>
      <c r="D350" s="520">
        <v>92</v>
      </c>
      <c r="E350" s="608" t="s">
        <v>585</v>
      </c>
      <c r="F350" s="521" t="s">
        <v>307</v>
      </c>
      <c r="G350" s="722">
        <v>967281</v>
      </c>
      <c r="H350" s="522">
        <v>74</v>
      </c>
      <c r="I350" s="521" t="s">
        <v>295</v>
      </c>
      <c r="J350" s="520">
        <v>0.1</v>
      </c>
      <c r="K350" s="594">
        <v>9.7880000000000003</v>
      </c>
      <c r="L350" s="917"/>
      <c r="M350" s="920"/>
      <c r="N350" s="952"/>
      <c r="O350" s="904"/>
      <c r="Q350" s="468"/>
    </row>
    <row r="351" spans="1:17" s="458" customFormat="1" ht="12" customHeight="1">
      <c r="A351" s="503"/>
      <c r="B351" s="633" t="s">
        <v>304</v>
      </c>
      <c r="C351" s="628">
        <v>43612</v>
      </c>
      <c r="D351" s="520">
        <v>92</v>
      </c>
      <c r="E351" s="608" t="s">
        <v>585</v>
      </c>
      <c r="F351" s="521" t="s">
        <v>307</v>
      </c>
      <c r="G351" s="722">
        <v>967281</v>
      </c>
      <c r="H351" s="522">
        <v>74</v>
      </c>
      <c r="I351" s="521" t="s">
        <v>296</v>
      </c>
      <c r="J351" s="520">
        <v>20</v>
      </c>
      <c r="K351" s="594">
        <v>0</v>
      </c>
      <c r="L351" s="917"/>
      <c r="M351" s="920"/>
      <c r="N351" s="952"/>
      <c r="O351" s="904"/>
      <c r="Q351" s="468"/>
    </row>
    <row r="352" spans="1:17" s="458" customFormat="1" ht="12" customHeight="1">
      <c r="A352" s="503"/>
      <c r="B352" s="633" t="s">
        <v>304</v>
      </c>
      <c r="C352" s="628">
        <v>43612</v>
      </c>
      <c r="D352" s="520">
        <v>92</v>
      </c>
      <c r="E352" s="608" t="s">
        <v>585</v>
      </c>
      <c r="F352" s="521" t="s">
        <v>308</v>
      </c>
      <c r="G352" s="722">
        <v>904281</v>
      </c>
      <c r="H352" s="522">
        <v>74</v>
      </c>
      <c r="I352" s="521" t="s">
        <v>295</v>
      </c>
      <c r="J352" s="520">
        <v>0.1</v>
      </c>
      <c r="K352" s="594">
        <v>0</v>
      </c>
      <c r="L352" s="917"/>
      <c r="M352" s="920"/>
      <c r="N352" s="952"/>
      <c r="O352" s="904"/>
      <c r="Q352" s="468"/>
    </row>
    <row r="353" spans="1:17" s="458" customFormat="1" ht="12" customHeight="1">
      <c r="A353" s="503"/>
      <c r="B353" s="633" t="s">
        <v>304</v>
      </c>
      <c r="C353" s="628">
        <v>43612</v>
      </c>
      <c r="D353" s="520">
        <v>92</v>
      </c>
      <c r="E353" s="608" t="s">
        <v>585</v>
      </c>
      <c r="F353" s="521" t="s">
        <v>308</v>
      </c>
      <c r="G353" s="722">
        <v>904281</v>
      </c>
      <c r="H353" s="522">
        <v>74</v>
      </c>
      <c r="I353" s="521" t="s">
        <v>296</v>
      </c>
      <c r="J353" s="520">
        <v>20</v>
      </c>
      <c r="K353" s="594">
        <v>0</v>
      </c>
      <c r="L353" s="917"/>
      <c r="M353" s="920"/>
      <c r="N353" s="952"/>
      <c r="O353" s="904"/>
      <c r="Q353" s="468"/>
    </row>
    <row r="354" spans="1:17" s="458" customFormat="1" ht="12" customHeight="1">
      <c r="A354" s="503"/>
      <c r="B354" s="633" t="s">
        <v>304</v>
      </c>
      <c r="C354" s="628">
        <v>43612</v>
      </c>
      <c r="D354" s="520">
        <v>92</v>
      </c>
      <c r="E354" s="608" t="s">
        <v>585</v>
      </c>
      <c r="F354" s="521" t="s">
        <v>309</v>
      </c>
      <c r="G354" s="722">
        <v>967342</v>
      </c>
      <c r="H354" s="522">
        <v>74</v>
      </c>
      <c r="I354" s="521" t="s">
        <v>295</v>
      </c>
      <c r="J354" s="520">
        <v>0.1</v>
      </c>
      <c r="K354" s="594">
        <v>0</v>
      </c>
      <c r="L354" s="917"/>
      <c r="M354" s="920"/>
      <c r="N354" s="952"/>
      <c r="O354" s="904"/>
      <c r="Q354" s="468"/>
    </row>
    <row r="355" spans="1:17" s="458" customFormat="1" ht="12" customHeight="1">
      <c r="A355" s="503"/>
      <c r="B355" s="633" t="s">
        <v>304</v>
      </c>
      <c r="C355" s="628">
        <v>43612</v>
      </c>
      <c r="D355" s="520">
        <v>92</v>
      </c>
      <c r="E355" s="608" t="s">
        <v>585</v>
      </c>
      <c r="F355" s="521" t="s">
        <v>309</v>
      </c>
      <c r="G355" s="722">
        <v>967342</v>
      </c>
      <c r="H355" s="522">
        <v>74</v>
      </c>
      <c r="I355" s="521" t="s">
        <v>296</v>
      </c>
      <c r="J355" s="520">
        <v>20</v>
      </c>
      <c r="K355" s="594">
        <v>0</v>
      </c>
      <c r="L355" s="918"/>
      <c r="M355" s="921"/>
      <c r="N355" s="953"/>
      <c r="O355" s="908"/>
      <c r="Q355" s="468"/>
    </row>
    <row r="356" spans="1:17" s="458" customFormat="1" ht="12" customHeight="1">
      <c r="A356" s="503"/>
      <c r="B356" s="633" t="s">
        <v>304</v>
      </c>
      <c r="C356" s="627">
        <v>43614</v>
      </c>
      <c r="D356" s="517">
        <v>99</v>
      </c>
      <c r="E356" s="608" t="s">
        <v>585</v>
      </c>
      <c r="F356" s="518" t="s">
        <v>305</v>
      </c>
      <c r="G356" s="722">
        <v>957800</v>
      </c>
      <c r="H356" s="519">
        <v>12</v>
      </c>
      <c r="I356" s="518" t="s">
        <v>295</v>
      </c>
      <c r="J356" s="517">
        <v>2.1399999999999997</v>
      </c>
      <c r="K356" s="593">
        <v>0</v>
      </c>
      <c r="L356" s="909">
        <f t="shared" ref="L356:M356" si="48">SUM(J356:J365)</f>
        <v>24.700000000000003</v>
      </c>
      <c r="M356" s="910">
        <f t="shared" si="48"/>
        <v>59.021000000000001</v>
      </c>
      <c r="N356" s="913">
        <f t="shared" ref="N356" si="49">L356-M356</f>
        <v>-34.320999999999998</v>
      </c>
      <c r="O356" s="984">
        <f>+M356/L356</f>
        <v>2.3895141700404854</v>
      </c>
      <c r="Q356" s="468"/>
    </row>
    <row r="357" spans="1:17" s="458" customFormat="1" ht="12" customHeight="1">
      <c r="A357" s="503"/>
      <c r="B357" s="633" t="s">
        <v>304</v>
      </c>
      <c r="C357" s="627">
        <v>43614</v>
      </c>
      <c r="D357" s="517">
        <v>99</v>
      </c>
      <c r="E357" s="608" t="s">
        <v>585</v>
      </c>
      <c r="F357" s="518" t="s">
        <v>305</v>
      </c>
      <c r="G357" s="722">
        <v>957800</v>
      </c>
      <c r="H357" s="519">
        <v>12</v>
      </c>
      <c r="I357" s="518" t="s">
        <v>296</v>
      </c>
      <c r="J357" s="517">
        <v>2.8</v>
      </c>
      <c r="K357" s="593">
        <v>0</v>
      </c>
      <c r="L357" s="899"/>
      <c r="M357" s="911"/>
      <c r="N357" s="914"/>
      <c r="O357" s="985"/>
      <c r="Q357" s="468"/>
    </row>
    <row r="358" spans="1:17" s="458" customFormat="1" ht="12" customHeight="1">
      <c r="A358" s="503"/>
      <c r="B358" s="633" t="s">
        <v>304</v>
      </c>
      <c r="C358" s="627">
        <v>43614</v>
      </c>
      <c r="D358" s="517">
        <v>99</v>
      </c>
      <c r="E358" s="608" t="s">
        <v>585</v>
      </c>
      <c r="F358" s="518" t="s">
        <v>306</v>
      </c>
      <c r="G358" s="722">
        <v>963943</v>
      </c>
      <c r="H358" s="519">
        <v>12</v>
      </c>
      <c r="I358" s="518" t="s">
        <v>295</v>
      </c>
      <c r="J358" s="517">
        <v>2.1399999999999997</v>
      </c>
      <c r="K358" s="593">
        <v>0</v>
      </c>
      <c r="L358" s="899"/>
      <c r="M358" s="911"/>
      <c r="N358" s="914"/>
      <c r="O358" s="985"/>
      <c r="Q358" s="468"/>
    </row>
    <row r="359" spans="1:17" s="458" customFormat="1" ht="12" customHeight="1">
      <c r="A359" s="503"/>
      <c r="B359" s="633" t="s">
        <v>304</v>
      </c>
      <c r="C359" s="627">
        <v>43614</v>
      </c>
      <c r="D359" s="517">
        <v>99</v>
      </c>
      <c r="E359" s="608" t="s">
        <v>585</v>
      </c>
      <c r="F359" s="518" t="s">
        <v>306</v>
      </c>
      <c r="G359" s="722">
        <v>963943</v>
      </c>
      <c r="H359" s="519">
        <v>12</v>
      </c>
      <c r="I359" s="518" t="s">
        <v>296</v>
      </c>
      <c r="J359" s="517">
        <v>2.8</v>
      </c>
      <c r="K359" s="593">
        <v>0</v>
      </c>
      <c r="L359" s="899"/>
      <c r="M359" s="911"/>
      <c r="N359" s="914"/>
      <c r="O359" s="985"/>
      <c r="Q359" s="468"/>
    </row>
    <row r="360" spans="1:17" s="458" customFormat="1" ht="12" customHeight="1">
      <c r="A360" s="503"/>
      <c r="B360" s="633" t="s">
        <v>304</v>
      </c>
      <c r="C360" s="627">
        <v>43614</v>
      </c>
      <c r="D360" s="517">
        <v>99</v>
      </c>
      <c r="E360" s="608" t="s">
        <v>585</v>
      </c>
      <c r="F360" s="518" t="s">
        <v>307</v>
      </c>
      <c r="G360" s="722">
        <v>967281</v>
      </c>
      <c r="H360" s="519">
        <v>74</v>
      </c>
      <c r="I360" s="518" t="s">
        <v>295</v>
      </c>
      <c r="J360" s="517">
        <v>2.1399999999999997</v>
      </c>
      <c r="K360" s="593">
        <v>8.798</v>
      </c>
      <c r="L360" s="899"/>
      <c r="M360" s="911"/>
      <c r="N360" s="914"/>
      <c r="O360" s="985"/>
      <c r="Q360" s="468"/>
    </row>
    <row r="361" spans="1:17" s="458" customFormat="1" ht="12" customHeight="1">
      <c r="A361" s="503"/>
      <c r="B361" s="633" t="s">
        <v>304</v>
      </c>
      <c r="C361" s="627">
        <v>43614</v>
      </c>
      <c r="D361" s="517">
        <v>99</v>
      </c>
      <c r="E361" s="608" t="s">
        <v>585</v>
      </c>
      <c r="F361" s="518" t="s">
        <v>307</v>
      </c>
      <c r="G361" s="722">
        <v>967281</v>
      </c>
      <c r="H361" s="519">
        <v>74</v>
      </c>
      <c r="I361" s="518" t="s">
        <v>296</v>
      </c>
      <c r="J361" s="517">
        <v>2.8</v>
      </c>
      <c r="K361" s="593">
        <v>0</v>
      </c>
      <c r="L361" s="899"/>
      <c r="M361" s="911"/>
      <c r="N361" s="914"/>
      <c r="O361" s="985"/>
      <c r="Q361" s="468"/>
    </row>
    <row r="362" spans="1:17" s="458" customFormat="1" ht="12" customHeight="1">
      <c r="A362" s="503"/>
      <c r="B362" s="633" t="s">
        <v>304</v>
      </c>
      <c r="C362" s="627">
        <v>43614</v>
      </c>
      <c r="D362" s="517">
        <v>99</v>
      </c>
      <c r="E362" s="608" t="s">
        <v>585</v>
      </c>
      <c r="F362" s="518" t="s">
        <v>308</v>
      </c>
      <c r="G362" s="722">
        <v>904281</v>
      </c>
      <c r="H362" s="519">
        <v>74</v>
      </c>
      <c r="I362" s="518" t="s">
        <v>295</v>
      </c>
      <c r="J362" s="517">
        <v>2.1399999999999997</v>
      </c>
      <c r="K362" s="593">
        <v>26.96</v>
      </c>
      <c r="L362" s="899"/>
      <c r="M362" s="911"/>
      <c r="N362" s="914"/>
      <c r="O362" s="985"/>
      <c r="Q362" s="468"/>
    </row>
    <row r="363" spans="1:17" s="458" customFormat="1" ht="12" customHeight="1">
      <c r="A363" s="503"/>
      <c r="B363" s="633" t="s">
        <v>304</v>
      </c>
      <c r="C363" s="627">
        <v>43614</v>
      </c>
      <c r="D363" s="517">
        <v>99</v>
      </c>
      <c r="E363" s="608" t="s">
        <v>585</v>
      </c>
      <c r="F363" s="518" t="s">
        <v>308</v>
      </c>
      <c r="G363" s="722">
        <v>904281</v>
      </c>
      <c r="H363" s="519">
        <v>74</v>
      </c>
      <c r="I363" s="518" t="s">
        <v>296</v>
      </c>
      <c r="J363" s="517">
        <v>2.8</v>
      </c>
      <c r="K363" s="593">
        <v>23.263000000000002</v>
      </c>
      <c r="L363" s="899"/>
      <c r="M363" s="911"/>
      <c r="N363" s="914"/>
      <c r="O363" s="985"/>
      <c r="Q363" s="468"/>
    </row>
    <row r="364" spans="1:17" s="458" customFormat="1" ht="12" customHeight="1">
      <c r="A364" s="503"/>
      <c r="B364" s="633" t="s">
        <v>304</v>
      </c>
      <c r="C364" s="627">
        <v>43614</v>
      </c>
      <c r="D364" s="517">
        <v>99</v>
      </c>
      <c r="E364" s="608" t="s">
        <v>585</v>
      </c>
      <c r="F364" s="518" t="s">
        <v>309</v>
      </c>
      <c r="G364" s="722">
        <v>967342</v>
      </c>
      <c r="H364" s="519">
        <v>74</v>
      </c>
      <c r="I364" s="518" t="s">
        <v>295</v>
      </c>
      <c r="J364" s="517">
        <v>2.1399999999999997</v>
      </c>
      <c r="K364" s="593">
        <v>0</v>
      </c>
      <c r="L364" s="899"/>
      <c r="M364" s="911"/>
      <c r="N364" s="914"/>
      <c r="O364" s="985"/>
      <c r="Q364" s="468"/>
    </row>
    <row r="365" spans="1:17" s="458" customFormat="1" ht="12" customHeight="1">
      <c r="A365" s="503"/>
      <c r="B365" s="633" t="s">
        <v>304</v>
      </c>
      <c r="C365" s="627">
        <v>43614</v>
      </c>
      <c r="D365" s="517">
        <v>99</v>
      </c>
      <c r="E365" s="608" t="s">
        <v>585</v>
      </c>
      <c r="F365" s="518" t="s">
        <v>309</v>
      </c>
      <c r="G365" s="722">
        <v>967342</v>
      </c>
      <c r="H365" s="519">
        <v>74</v>
      </c>
      <c r="I365" s="518" t="s">
        <v>296</v>
      </c>
      <c r="J365" s="517">
        <v>2.8</v>
      </c>
      <c r="K365" s="593">
        <v>0</v>
      </c>
      <c r="L365" s="900"/>
      <c r="M365" s="912"/>
      <c r="N365" s="915"/>
      <c r="O365" s="985"/>
      <c r="Q365" s="468"/>
    </row>
    <row r="366" spans="1:17" s="458" customFormat="1" ht="12" customHeight="1">
      <c r="A366" s="503"/>
      <c r="B366" s="633" t="s">
        <v>304</v>
      </c>
      <c r="C366" s="628">
        <v>43622</v>
      </c>
      <c r="D366" s="520">
        <v>2079</v>
      </c>
      <c r="E366" s="608" t="s">
        <v>585</v>
      </c>
      <c r="F366" s="521" t="s">
        <v>305</v>
      </c>
      <c r="G366" s="722">
        <v>957800</v>
      </c>
      <c r="H366" s="522">
        <v>12</v>
      </c>
      <c r="I366" s="521" t="s">
        <v>295</v>
      </c>
      <c r="J366" s="520">
        <v>132</v>
      </c>
      <c r="K366" s="594">
        <v>11.673</v>
      </c>
      <c r="L366" s="916">
        <f t="shared" ref="L366" si="50">SUM(J366:J375)</f>
        <v>1480</v>
      </c>
      <c r="M366" s="919">
        <f>SUM(K366:K375)+1025.796</f>
        <v>1140.5170000000001</v>
      </c>
      <c r="N366" s="951">
        <f t="shared" ref="N366" si="51">L366-M366</f>
        <v>339.48299999999995</v>
      </c>
      <c r="O366" s="903">
        <f>+M366/L366</f>
        <v>0.77061959459459461</v>
      </c>
      <c r="Q366" s="468"/>
    </row>
    <row r="367" spans="1:17" s="458" customFormat="1" ht="12" customHeight="1">
      <c r="A367" s="503"/>
      <c r="B367" s="633" t="s">
        <v>304</v>
      </c>
      <c r="C367" s="628">
        <v>43622</v>
      </c>
      <c r="D367" s="520">
        <v>2079</v>
      </c>
      <c r="E367" s="608" t="s">
        <v>585</v>
      </c>
      <c r="F367" s="521" t="s">
        <v>305</v>
      </c>
      <c r="G367" s="722">
        <v>957800</v>
      </c>
      <c r="H367" s="522">
        <v>12</v>
      </c>
      <c r="I367" s="521" t="s">
        <v>296</v>
      </c>
      <c r="J367" s="520">
        <v>164</v>
      </c>
      <c r="K367" s="594">
        <v>3.5270000000000001</v>
      </c>
      <c r="L367" s="917"/>
      <c r="M367" s="920"/>
      <c r="N367" s="952"/>
      <c r="O367" s="904"/>
      <c r="Q367" s="468"/>
    </row>
    <row r="368" spans="1:17" s="458" customFormat="1" ht="12" customHeight="1">
      <c r="A368" s="503"/>
      <c r="B368" s="633" t="s">
        <v>304</v>
      </c>
      <c r="C368" s="628">
        <v>43622</v>
      </c>
      <c r="D368" s="520">
        <v>2079</v>
      </c>
      <c r="E368" s="608" t="s">
        <v>585</v>
      </c>
      <c r="F368" s="521" t="s">
        <v>306</v>
      </c>
      <c r="G368" s="722">
        <v>963943</v>
      </c>
      <c r="H368" s="522">
        <v>12</v>
      </c>
      <c r="I368" s="521" t="s">
        <v>295</v>
      </c>
      <c r="J368" s="520">
        <v>132</v>
      </c>
      <c r="K368" s="594">
        <v>0</v>
      </c>
      <c r="L368" s="917"/>
      <c r="M368" s="920"/>
      <c r="N368" s="952"/>
      <c r="O368" s="904"/>
      <c r="Q368" s="468"/>
    </row>
    <row r="369" spans="1:17" s="458" customFormat="1" ht="12" customHeight="1">
      <c r="A369" s="503"/>
      <c r="B369" s="633" t="s">
        <v>304</v>
      </c>
      <c r="C369" s="628">
        <v>43622</v>
      </c>
      <c r="D369" s="520">
        <v>2079</v>
      </c>
      <c r="E369" s="608" t="s">
        <v>585</v>
      </c>
      <c r="F369" s="521" t="s">
        <v>306</v>
      </c>
      <c r="G369" s="722">
        <v>963943</v>
      </c>
      <c r="H369" s="522">
        <v>12</v>
      </c>
      <c r="I369" s="521" t="s">
        <v>296</v>
      </c>
      <c r="J369" s="520">
        <v>164</v>
      </c>
      <c r="K369" s="594">
        <v>0</v>
      </c>
      <c r="L369" s="917"/>
      <c r="M369" s="920"/>
      <c r="N369" s="952"/>
      <c r="O369" s="904"/>
      <c r="Q369" s="468"/>
    </row>
    <row r="370" spans="1:17" s="458" customFormat="1" ht="12" customHeight="1">
      <c r="A370" s="503"/>
      <c r="B370" s="633" t="s">
        <v>304</v>
      </c>
      <c r="C370" s="628">
        <v>43622</v>
      </c>
      <c r="D370" s="520">
        <v>2079</v>
      </c>
      <c r="E370" s="608" t="s">
        <v>585</v>
      </c>
      <c r="F370" s="521" t="s">
        <v>307</v>
      </c>
      <c r="G370" s="722">
        <v>967281</v>
      </c>
      <c r="H370" s="522">
        <v>74</v>
      </c>
      <c r="I370" s="521" t="s">
        <v>295</v>
      </c>
      <c r="J370" s="520">
        <v>132</v>
      </c>
      <c r="K370" s="594">
        <v>0</v>
      </c>
      <c r="L370" s="917"/>
      <c r="M370" s="920"/>
      <c r="N370" s="952"/>
      <c r="O370" s="904"/>
      <c r="Q370" s="468"/>
    </row>
    <row r="371" spans="1:17" s="458" customFormat="1" ht="12" customHeight="1">
      <c r="A371" s="503"/>
      <c r="B371" s="633" t="s">
        <v>304</v>
      </c>
      <c r="C371" s="628">
        <v>43622</v>
      </c>
      <c r="D371" s="520">
        <v>2079</v>
      </c>
      <c r="E371" s="608" t="s">
        <v>585</v>
      </c>
      <c r="F371" s="521" t="s">
        <v>307</v>
      </c>
      <c r="G371" s="722">
        <v>967281</v>
      </c>
      <c r="H371" s="522">
        <v>74</v>
      </c>
      <c r="I371" s="521" t="s">
        <v>296</v>
      </c>
      <c r="J371" s="520">
        <v>164</v>
      </c>
      <c r="K371" s="594">
        <v>2.8450000000000002</v>
      </c>
      <c r="L371" s="917"/>
      <c r="M371" s="920"/>
      <c r="N371" s="952"/>
      <c r="O371" s="904"/>
      <c r="Q371" s="468"/>
    </row>
    <row r="372" spans="1:17" s="458" customFormat="1" ht="12" customHeight="1">
      <c r="A372" s="503"/>
      <c r="B372" s="633" t="s">
        <v>304</v>
      </c>
      <c r="C372" s="628">
        <v>43622</v>
      </c>
      <c r="D372" s="520">
        <v>2079</v>
      </c>
      <c r="E372" s="608" t="s">
        <v>585</v>
      </c>
      <c r="F372" s="521" t="s">
        <v>308</v>
      </c>
      <c r="G372" s="722">
        <v>904281</v>
      </c>
      <c r="H372" s="522">
        <v>74</v>
      </c>
      <c r="I372" s="521" t="s">
        <v>295</v>
      </c>
      <c r="J372" s="520">
        <v>132</v>
      </c>
      <c r="K372" s="594">
        <v>30.65</v>
      </c>
      <c r="L372" s="917"/>
      <c r="M372" s="920"/>
      <c r="N372" s="952"/>
      <c r="O372" s="904"/>
      <c r="Q372" s="468"/>
    </row>
    <row r="373" spans="1:17" s="458" customFormat="1" ht="12" customHeight="1">
      <c r="A373" s="503"/>
      <c r="B373" s="633" t="s">
        <v>304</v>
      </c>
      <c r="C373" s="628">
        <v>43622</v>
      </c>
      <c r="D373" s="520">
        <v>2079</v>
      </c>
      <c r="E373" s="608" t="s">
        <v>585</v>
      </c>
      <c r="F373" s="521" t="s">
        <v>308</v>
      </c>
      <c r="G373" s="722">
        <v>904281</v>
      </c>
      <c r="H373" s="522">
        <v>74</v>
      </c>
      <c r="I373" s="521" t="s">
        <v>296</v>
      </c>
      <c r="J373" s="520">
        <v>164</v>
      </c>
      <c r="K373" s="594">
        <v>60.506</v>
      </c>
      <c r="L373" s="917"/>
      <c r="M373" s="920"/>
      <c r="N373" s="952"/>
      <c r="O373" s="904"/>
      <c r="Q373" s="468"/>
    </row>
    <row r="374" spans="1:17" s="458" customFormat="1" ht="12" customHeight="1">
      <c r="A374" s="503"/>
      <c r="B374" s="633" t="s">
        <v>304</v>
      </c>
      <c r="C374" s="628">
        <v>43622</v>
      </c>
      <c r="D374" s="520">
        <v>2079</v>
      </c>
      <c r="E374" s="608" t="s">
        <v>585</v>
      </c>
      <c r="F374" s="521" t="s">
        <v>309</v>
      </c>
      <c r="G374" s="722">
        <v>967342</v>
      </c>
      <c r="H374" s="522">
        <v>74</v>
      </c>
      <c r="I374" s="521" t="s">
        <v>295</v>
      </c>
      <c r="J374" s="520">
        <v>132</v>
      </c>
      <c r="K374" s="594">
        <v>4.3609999999999998</v>
      </c>
      <c r="L374" s="917"/>
      <c r="M374" s="920"/>
      <c r="N374" s="952"/>
      <c r="O374" s="904"/>
      <c r="Q374" s="468"/>
    </row>
    <row r="375" spans="1:17" s="458" customFormat="1" ht="12" customHeight="1">
      <c r="A375" s="503"/>
      <c r="B375" s="633" t="s">
        <v>304</v>
      </c>
      <c r="C375" s="628">
        <v>43622</v>
      </c>
      <c r="D375" s="520">
        <v>2079</v>
      </c>
      <c r="E375" s="608" t="s">
        <v>585</v>
      </c>
      <c r="F375" s="521" t="s">
        <v>309</v>
      </c>
      <c r="G375" s="722">
        <v>967342</v>
      </c>
      <c r="H375" s="522">
        <v>74</v>
      </c>
      <c r="I375" s="521" t="s">
        <v>296</v>
      </c>
      <c r="J375" s="520">
        <v>164</v>
      </c>
      <c r="K375" s="594">
        <v>1.159</v>
      </c>
      <c r="L375" s="918"/>
      <c r="M375" s="921"/>
      <c r="N375" s="953"/>
      <c r="O375" s="908"/>
      <c r="Q375" s="468"/>
    </row>
    <row r="376" spans="1:17" s="458" customFormat="1" ht="12" customHeight="1">
      <c r="A376" s="503"/>
      <c r="B376" s="633" t="s">
        <v>304</v>
      </c>
      <c r="C376" s="627">
        <v>43634</v>
      </c>
      <c r="D376" s="517">
        <v>108</v>
      </c>
      <c r="E376" s="608" t="s">
        <v>585</v>
      </c>
      <c r="F376" s="518" t="s">
        <v>305</v>
      </c>
      <c r="G376" s="722">
        <v>957800</v>
      </c>
      <c r="H376" s="519">
        <v>12</v>
      </c>
      <c r="I376" s="518" t="s">
        <v>295</v>
      </c>
      <c r="J376" s="517">
        <v>0.1</v>
      </c>
      <c r="K376" s="593">
        <v>0</v>
      </c>
      <c r="L376" s="909">
        <f t="shared" ref="L376" si="52">SUM(J376:J385)</f>
        <v>20.5</v>
      </c>
      <c r="M376" s="910">
        <f>SUM(K376:K385)+20.5</f>
        <v>20.5</v>
      </c>
      <c r="N376" s="913">
        <f t="shared" ref="N376" si="53">L376-M376</f>
        <v>0</v>
      </c>
      <c r="O376" s="903">
        <f>+M376/L376</f>
        <v>1</v>
      </c>
      <c r="Q376" s="468"/>
    </row>
    <row r="377" spans="1:17" s="458" customFormat="1" ht="12" customHeight="1">
      <c r="A377" s="503"/>
      <c r="B377" s="633" t="s">
        <v>304</v>
      </c>
      <c r="C377" s="627">
        <v>43634</v>
      </c>
      <c r="D377" s="517">
        <v>108</v>
      </c>
      <c r="E377" s="608" t="s">
        <v>585</v>
      </c>
      <c r="F377" s="518" t="s">
        <v>305</v>
      </c>
      <c r="G377" s="722">
        <v>957800</v>
      </c>
      <c r="H377" s="519">
        <v>12</v>
      </c>
      <c r="I377" s="518" t="s">
        <v>296</v>
      </c>
      <c r="J377" s="517">
        <v>4</v>
      </c>
      <c r="K377" s="593">
        <v>0</v>
      </c>
      <c r="L377" s="899"/>
      <c r="M377" s="911"/>
      <c r="N377" s="914"/>
      <c r="O377" s="904"/>
      <c r="Q377" s="468"/>
    </row>
    <row r="378" spans="1:17" s="458" customFormat="1" ht="12" customHeight="1">
      <c r="A378" s="503"/>
      <c r="B378" s="633" t="s">
        <v>304</v>
      </c>
      <c r="C378" s="627">
        <v>43634</v>
      </c>
      <c r="D378" s="517">
        <v>108</v>
      </c>
      <c r="E378" s="608" t="s">
        <v>585</v>
      </c>
      <c r="F378" s="518" t="s">
        <v>306</v>
      </c>
      <c r="G378" s="722">
        <v>963943</v>
      </c>
      <c r="H378" s="519">
        <v>12</v>
      </c>
      <c r="I378" s="518" t="s">
        <v>295</v>
      </c>
      <c r="J378" s="517">
        <v>0.1</v>
      </c>
      <c r="K378" s="593">
        <v>0</v>
      </c>
      <c r="L378" s="899"/>
      <c r="M378" s="911"/>
      <c r="N378" s="914"/>
      <c r="O378" s="904"/>
      <c r="Q378" s="468"/>
    </row>
    <row r="379" spans="1:17" s="458" customFormat="1" ht="12" customHeight="1">
      <c r="A379" s="503"/>
      <c r="B379" s="633" t="s">
        <v>304</v>
      </c>
      <c r="C379" s="627">
        <v>43634</v>
      </c>
      <c r="D379" s="517">
        <v>108</v>
      </c>
      <c r="E379" s="608" t="s">
        <v>585</v>
      </c>
      <c r="F379" s="518" t="s">
        <v>306</v>
      </c>
      <c r="G379" s="722">
        <v>963943</v>
      </c>
      <c r="H379" s="519">
        <v>12</v>
      </c>
      <c r="I379" s="518" t="s">
        <v>296</v>
      </c>
      <c r="J379" s="517">
        <v>4</v>
      </c>
      <c r="K379" s="593">
        <v>0</v>
      </c>
      <c r="L379" s="899"/>
      <c r="M379" s="911"/>
      <c r="N379" s="914"/>
      <c r="O379" s="904"/>
      <c r="Q379" s="468"/>
    </row>
    <row r="380" spans="1:17" s="458" customFormat="1" ht="12" customHeight="1">
      <c r="A380" s="503"/>
      <c r="B380" s="633" t="s">
        <v>304</v>
      </c>
      <c r="C380" s="627">
        <v>43634</v>
      </c>
      <c r="D380" s="517">
        <v>108</v>
      </c>
      <c r="E380" s="608" t="s">
        <v>585</v>
      </c>
      <c r="F380" s="518" t="s">
        <v>307</v>
      </c>
      <c r="G380" s="722">
        <v>967281</v>
      </c>
      <c r="H380" s="519">
        <v>74</v>
      </c>
      <c r="I380" s="518" t="s">
        <v>295</v>
      </c>
      <c r="J380" s="517">
        <v>0.1</v>
      </c>
      <c r="K380" s="593">
        <v>0</v>
      </c>
      <c r="L380" s="899"/>
      <c r="M380" s="911"/>
      <c r="N380" s="914"/>
      <c r="O380" s="904"/>
      <c r="Q380" s="468"/>
    </row>
    <row r="381" spans="1:17" s="458" customFormat="1" ht="12" customHeight="1">
      <c r="A381" s="503"/>
      <c r="B381" s="633" t="s">
        <v>304</v>
      </c>
      <c r="C381" s="627">
        <v>43634</v>
      </c>
      <c r="D381" s="517">
        <v>108</v>
      </c>
      <c r="E381" s="608" t="s">
        <v>585</v>
      </c>
      <c r="F381" s="518" t="s">
        <v>307</v>
      </c>
      <c r="G381" s="722">
        <v>967281</v>
      </c>
      <c r="H381" s="519">
        <v>74</v>
      </c>
      <c r="I381" s="518" t="s">
        <v>296</v>
      </c>
      <c r="J381" s="517">
        <v>4</v>
      </c>
      <c r="K381" s="593">
        <v>0</v>
      </c>
      <c r="L381" s="899"/>
      <c r="M381" s="911"/>
      <c r="N381" s="914"/>
      <c r="O381" s="904"/>
      <c r="Q381" s="468"/>
    </row>
    <row r="382" spans="1:17" s="458" customFormat="1" ht="12" customHeight="1">
      <c r="A382" s="503"/>
      <c r="B382" s="633" t="s">
        <v>304</v>
      </c>
      <c r="C382" s="627">
        <v>43634</v>
      </c>
      <c r="D382" s="517">
        <v>108</v>
      </c>
      <c r="E382" s="608" t="s">
        <v>585</v>
      </c>
      <c r="F382" s="518" t="s">
        <v>308</v>
      </c>
      <c r="G382" s="722">
        <v>904281</v>
      </c>
      <c r="H382" s="519">
        <v>74</v>
      </c>
      <c r="I382" s="518" t="s">
        <v>295</v>
      </c>
      <c r="J382" s="517">
        <v>0.1</v>
      </c>
      <c r="K382" s="593">
        <v>0</v>
      </c>
      <c r="L382" s="899"/>
      <c r="M382" s="911"/>
      <c r="N382" s="914"/>
      <c r="O382" s="904"/>
      <c r="Q382" s="468"/>
    </row>
    <row r="383" spans="1:17" s="458" customFormat="1" ht="12" customHeight="1">
      <c r="A383" s="503"/>
      <c r="B383" s="633" t="s">
        <v>304</v>
      </c>
      <c r="C383" s="627">
        <v>43634</v>
      </c>
      <c r="D383" s="517">
        <v>108</v>
      </c>
      <c r="E383" s="608" t="s">
        <v>585</v>
      </c>
      <c r="F383" s="518" t="s">
        <v>308</v>
      </c>
      <c r="G383" s="722">
        <v>904281</v>
      </c>
      <c r="H383" s="519">
        <v>74</v>
      </c>
      <c r="I383" s="518" t="s">
        <v>296</v>
      </c>
      <c r="J383" s="517">
        <v>4</v>
      </c>
      <c r="K383" s="593">
        <v>0</v>
      </c>
      <c r="L383" s="899"/>
      <c r="M383" s="911"/>
      <c r="N383" s="914"/>
      <c r="O383" s="904"/>
      <c r="Q383" s="468"/>
    </row>
    <row r="384" spans="1:17" s="458" customFormat="1" ht="12" customHeight="1">
      <c r="A384" s="503"/>
      <c r="B384" s="633" t="s">
        <v>304</v>
      </c>
      <c r="C384" s="627">
        <v>43634</v>
      </c>
      <c r="D384" s="517">
        <v>108</v>
      </c>
      <c r="E384" s="608" t="s">
        <v>585</v>
      </c>
      <c r="F384" s="518" t="s">
        <v>309</v>
      </c>
      <c r="G384" s="722">
        <v>967342</v>
      </c>
      <c r="H384" s="519">
        <v>74</v>
      </c>
      <c r="I384" s="518" t="s">
        <v>295</v>
      </c>
      <c r="J384" s="517">
        <v>0.1</v>
      </c>
      <c r="K384" s="593">
        <v>0</v>
      </c>
      <c r="L384" s="899"/>
      <c r="M384" s="911"/>
      <c r="N384" s="914"/>
      <c r="O384" s="904"/>
      <c r="Q384" s="468"/>
    </row>
    <row r="385" spans="1:17" s="458" customFormat="1" ht="12" customHeight="1" thickBot="1">
      <c r="A385" s="503"/>
      <c r="B385" s="633" t="s">
        <v>304</v>
      </c>
      <c r="C385" s="630">
        <v>43634</v>
      </c>
      <c r="D385" s="585">
        <v>108</v>
      </c>
      <c r="E385" s="608" t="s">
        <v>585</v>
      </c>
      <c r="F385" s="518" t="s">
        <v>309</v>
      </c>
      <c r="G385" s="722">
        <v>967342</v>
      </c>
      <c r="H385" s="519">
        <v>74</v>
      </c>
      <c r="I385" s="518" t="s">
        <v>296</v>
      </c>
      <c r="J385" s="517">
        <v>4</v>
      </c>
      <c r="K385" s="593">
        <v>0</v>
      </c>
      <c r="L385" s="900"/>
      <c r="M385" s="912"/>
      <c r="N385" s="915"/>
      <c r="O385" s="904"/>
      <c r="Q385" s="468"/>
    </row>
    <row r="386" spans="1:17" s="458" customFormat="1" ht="12" customHeight="1">
      <c r="A386" s="503"/>
      <c r="B386" s="633" t="s">
        <v>304</v>
      </c>
      <c r="C386" s="628">
        <v>43635</v>
      </c>
      <c r="D386" s="520">
        <v>2197</v>
      </c>
      <c r="E386" s="609" t="s">
        <v>582</v>
      </c>
      <c r="F386" s="521" t="s">
        <v>314</v>
      </c>
      <c r="G386" s="722">
        <v>962289</v>
      </c>
      <c r="H386" s="522">
        <v>56</v>
      </c>
      <c r="I386" s="521" t="s">
        <v>295</v>
      </c>
      <c r="J386" s="520">
        <v>5.7089999999999996</v>
      </c>
      <c r="K386" s="594">
        <v>63.945</v>
      </c>
      <c r="L386" s="916">
        <f>SUBTOTAL(9,J386:J389)</f>
        <v>176.16499999999999</v>
      </c>
      <c r="M386" s="919">
        <f>SUBTOTAL(9,K386:K389)</f>
        <v>77.545000000000002</v>
      </c>
      <c r="N386" s="922">
        <f>L386-M386</f>
        <v>98.61999999999999</v>
      </c>
      <c r="O386" s="1007"/>
      <c r="Q386" s="468"/>
    </row>
    <row r="387" spans="1:17" s="458" customFormat="1" ht="12" customHeight="1">
      <c r="A387" s="503"/>
      <c r="B387" s="633" t="s">
        <v>304</v>
      </c>
      <c r="C387" s="628">
        <v>43635</v>
      </c>
      <c r="D387" s="520">
        <v>2197</v>
      </c>
      <c r="E387" s="609" t="s">
        <v>582</v>
      </c>
      <c r="F387" s="521" t="s">
        <v>314</v>
      </c>
      <c r="G387" s="722">
        <v>962289</v>
      </c>
      <c r="H387" s="522">
        <v>56</v>
      </c>
      <c r="I387" s="521" t="s">
        <v>296</v>
      </c>
      <c r="J387" s="520">
        <v>82.373999999999995</v>
      </c>
      <c r="K387" s="594">
        <v>3.3650000000000002</v>
      </c>
      <c r="L387" s="917"/>
      <c r="M387" s="920"/>
      <c r="N387" s="923"/>
      <c r="O387" s="1008"/>
      <c r="Q387" s="468"/>
    </row>
    <row r="388" spans="1:17" s="458" customFormat="1" ht="12" customHeight="1">
      <c r="A388" s="503"/>
      <c r="B388" s="633" t="s">
        <v>304</v>
      </c>
      <c r="C388" s="628">
        <v>43635</v>
      </c>
      <c r="D388" s="520">
        <v>2197</v>
      </c>
      <c r="E388" s="609" t="s">
        <v>582</v>
      </c>
      <c r="F388" s="521" t="s">
        <v>317</v>
      </c>
      <c r="G388" s="722">
        <v>964576</v>
      </c>
      <c r="H388" s="522">
        <v>56</v>
      </c>
      <c r="I388" s="521" t="s">
        <v>295</v>
      </c>
      <c r="J388" s="520">
        <v>5.7080000000000002</v>
      </c>
      <c r="K388" s="594">
        <v>10.234999999999999</v>
      </c>
      <c r="L388" s="917"/>
      <c r="M388" s="920"/>
      <c r="N388" s="923"/>
      <c r="O388" s="1008"/>
      <c r="Q388" s="468"/>
    </row>
    <row r="389" spans="1:17" s="458" customFormat="1" ht="12" customHeight="1" thickBot="1">
      <c r="A389" s="503"/>
      <c r="B389" s="633" t="s">
        <v>304</v>
      </c>
      <c r="C389" s="628">
        <v>43635</v>
      </c>
      <c r="D389" s="520">
        <v>2197</v>
      </c>
      <c r="E389" s="609" t="s">
        <v>582</v>
      </c>
      <c r="F389" s="521" t="s">
        <v>317</v>
      </c>
      <c r="G389" s="722">
        <v>964576</v>
      </c>
      <c r="H389" s="522">
        <v>56</v>
      </c>
      <c r="I389" s="521" t="s">
        <v>296</v>
      </c>
      <c r="J389" s="520">
        <v>82.373999999999995</v>
      </c>
      <c r="K389" s="594">
        <v>0</v>
      </c>
      <c r="L389" s="918"/>
      <c r="M389" s="921"/>
      <c r="N389" s="924"/>
      <c r="O389" s="1009"/>
      <c r="Q389" s="468"/>
    </row>
    <row r="390" spans="1:17" s="458" customFormat="1" ht="12" customHeight="1">
      <c r="A390" s="503"/>
      <c r="B390" s="633" t="s">
        <v>304</v>
      </c>
      <c r="C390" s="627">
        <v>43635</v>
      </c>
      <c r="D390" s="517">
        <v>2206</v>
      </c>
      <c r="E390" s="609" t="s">
        <v>582</v>
      </c>
      <c r="F390" s="518" t="s">
        <v>321</v>
      </c>
      <c r="G390" s="722">
        <v>924618</v>
      </c>
      <c r="H390" s="519">
        <v>57</v>
      </c>
      <c r="I390" s="518" t="s">
        <v>295</v>
      </c>
      <c r="J390" s="517">
        <v>5.7080000000000002</v>
      </c>
      <c r="K390" s="593">
        <v>66.072000000000003</v>
      </c>
      <c r="L390" s="909">
        <f>SUBTOTAL(9,J390:J393)</f>
        <v>176.16499999999999</v>
      </c>
      <c r="M390" s="910">
        <f>SUBTOTAL(9,K390:K393)</f>
        <v>105.59099999999999</v>
      </c>
      <c r="N390" s="925">
        <f>L390-M390</f>
        <v>70.573999999999998</v>
      </c>
      <c r="O390" s="1004"/>
      <c r="Q390" s="468"/>
    </row>
    <row r="391" spans="1:17" s="458" customFormat="1" ht="12" customHeight="1">
      <c r="A391" s="503"/>
      <c r="B391" s="633" t="s">
        <v>304</v>
      </c>
      <c r="C391" s="627">
        <v>43635</v>
      </c>
      <c r="D391" s="517">
        <v>2206</v>
      </c>
      <c r="E391" s="609" t="s">
        <v>582</v>
      </c>
      <c r="F391" s="518" t="s">
        <v>321</v>
      </c>
      <c r="G391" s="722">
        <v>924618</v>
      </c>
      <c r="H391" s="519">
        <v>57</v>
      </c>
      <c r="I391" s="518" t="s">
        <v>296</v>
      </c>
      <c r="J391" s="517">
        <v>82.373999999999995</v>
      </c>
      <c r="K391" s="593">
        <v>11.314</v>
      </c>
      <c r="L391" s="899"/>
      <c r="M391" s="911"/>
      <c r="N391" s="902"/>
      <c r="O391" s="1005"/>
      <c r="Q391" s="468"/>
    </row>
    <row r="392" spans="1:17" s="458" customFormat="1" ht="12" customHeight="1">
      <c r="A392" s="503"/>
      <c r="B392" s="633" t="s">
        <v>304</v>
      </c>
      <c r="C392" s="627">
        <v>43635</v>
      </c>
      <c r="D392" s="517">
        <v>2206</v>
      </c>
      <c r="E392" s="609" t="s">
        <v>582</v>
      </c>
      <c r="F392" s="518" t="s">
        <v>324</v>
      </c>
      <c r="G392" s="722">
        <v>963685</v>
      </c>
      <c r="H392" s="519">
        <v>57</v>
      </c>
      <c r="I392" s="518" t="s">
        <v>295</v>
      </c>
      <c r="J392" s="517">
        <v>5.7089999999999996</v>
      </c>
      <c r="K392" s="593">
        <v>26.795000000000002</v>
      </c>
      <c r="L392" s="899"/>
      <c r="M392" s="911"/>
      <c r="N392" s="902"/>
      <c r="O392" s="1005"/>
      <c r="Q392" s="468"/>
    </row>
    <row r="393" spans="1:17" s="458" customFormat="1" ht="12" customHeight="1">
      <c r="A393" s="503"/>
      <c r="B393" s="633" t="s">
        <v>304</v>
      </c>
      <c r="C393" s="627">
        <v>43635</v>
      </c>
      <c r="D393" s="517">
        <v>2206</v>
      </c>
      <c r="E393" s="609" t="s">
        <v>582</v>
      </c>
      <c r="F393" s="518" t="s">
        <v>324</v>
      </c>
      <c r="G393" s="722">
        <v>963685</v>
      </c>
      <c r="H393" s="519">
        <v>57</v>
      </c>
      <c r="I393" s="518" t="s">
        <v>296</v>
      </c>
      <c r="J393" s="517">
        <v>82.373999999999995</v>
      </c>
      <c r="K393" s="593">
        <v>1.41</v>
      </c>
      <c r="L393" s="900"/>
      <c r="M393" s="912"/>
      <c r="N393" s="926"/>
      <c r="O393" s="1006"/>
      <c r="Q393" s="468"/>
    </row>
    <row r="394" spans="1:17" s="458" customFormat="1" ht="12" customHeight="1">
      <c r="A394" s="503"/>
      <c r="B394" s="633" t="s">
        <v>304</v>
      </c>
      <c r="C394" s="589">
        <v>43636</v>
      </c>
      <c r="D394" s="590">
        <v>111</v>
      </c>
      <c r="E394" s="608" t="s">
        <v>585</v>
      </c>
      <c r="F394" s="521" t="s">
        <v>305</v>
      </c>
      <c r="G394" s="722">
        <v>957800</v>
      </c>
      <c r="H394" s="522">
        <v>12</v>
      </c>
      <c r="I394" s="521" t="s">
        <v>295</v>
      </c>
      <c r="J394" s="520">
        <v>0.1</v>
      </c>
      <c r="K394" s="594">
        <v>0</v>
      </c>
      <c r="L394" s="916">
        <f>SUM(J394:J403)</f>
        <v>25.5</v>
      </c>
      <c r="M394" s="927">
        <f>SUM(K394:K403)+25.5</f>
        <v>25.5</v>
      </c>
      <c r="N394" s="922">
        <f>L394-M394</f>
        <v>0</v>
      </c>
      <c r="O394" s="903">
        <f>+M394/L394</f>
        <v>1</v>
      </c>
      <c r="Q394" s="468"/>
    </row>
    <row r="395" spans="1:17" s="458" customFormat="1" ht="12" customHeight="1">
      <c r="A395" s="503"/>
      <c r="B395" s="633" t="s">
        <v>304</v>
      </c>
      <c r="C395" s="628">
        <v>43636</v>
      </c>
      <c r="D395" s="520">
        <v>111</v>
      </c>
      <c r="E395" s="608" t="s">
        <v>585</v>
      </c>
      <c r="F395" s="521" t="s">
        <v>305</v>
      </c>
      <c r="G395" s="722">
        <v>957800</v>
      </c>
      <c r="H395" s="522">
        <v>12</v>
      </c>
      <c r="I395" s="521" t="s">
        <v>296</v>
      </c>
      <c r="J395" s="520">
        <v>5</v>
      </c>
      <c r="K395" s="594">
        <v>0</v>
      </c>
      <c r="L395" s="917"/>
      <c r="M395" s="928"/>
      <c r="N395" s="923"/>
      <c r="O395" s="904"/>
      <c r="Q395" s="468"/>
    </row>
    <row r="396" spans="1:17" s="458" customFormat="1" ht="12" customHeight="1">
      <c r="A396" s="503"/>
      <c r="B396" s="633" t="s">
        <v>304</v>
      </c>
      <c r="C396" s="628">
        <v>43636</v>
      </c>
      <c r="D396" s="520">
        <v>111</v>
      </c>
      <c r="E396" s="608" t="s">
        <v>585</v>
      </c>
      <c r="F396" s="521" t="s">
        <v>306</v>
      </c>
      <c r="G396" s="722">
        <v>963943</v>
      </c>
      <c r="H396" s="522">
        <v>12</v>
      </c>
      <c r="I396" s="521" t="s">
        <v>295</v>
      </c>
      <c r="J396" s="520">
        <v>0.1</v>
      </c>
      <c r="K396" s="594">
        <v>0</v>
      </c>
      <c r="L396" s="917"/>
      <c r="M396" s="928"/>
      <c r="N396" s="923"/>
      <c r="O396" s="904"/>
      <c r="Q396" s="468"/>
    </row>
    <row r="397" spans="1:17" s="458" customFormat="1" ht="12" customHeight="1">
      <c r="A397" s="503"/>
      <c r="B397" s="633" t="s">
        <v>304</v>
      </c>
      <c r="C397" s="628">
        <v>43636</v>
      </c>
      <c r="D397" s="520">
        <v>111</v>
      </c>
      <c r="E397" s="608" t="s">
        <v>585</v>
      </c>
      <c r="F397" s="521" t="s">
        <v>306</v>
      </c>
      <c r="G397" s="722">
        <v>963943</v>
      </c>
      <c r="H397" s="522">
        <v>12</v>
      </c>
      <c r="I397" s="521" t="s">
        <v>296</v>
      </c>
      <c r="J397" s="520">
        <v>5</v>
      </c>
      <c r="K397" s="594">
        <v>0</v>
      </c>
      <c r="L397" s="917"/>
      <c r="M397" s="928"/>
      <c r="N397" s="923"/>
      <c r="O397" s="904"/>
      <c r="Q397" s="468"/>
    </row>
    <row r="398" spans="1:17" s="458" customFormat="1" ht="12" customHeight="1">
      <c r="A398" s="503"/>
      <c r="B398" s="633" t="s">
        <v>304</v>
      </c>
      <c r="C398" s="628">
        <v>43636</v>
      </c>
      <c r="D398" s="520">
        <v>111</v>
      </c>
      <c r="E398" s="608" t="s">
        <v>585</v>
      </c>
      <c r="F398" s="521" t="s">
        <v>307</v>
      </c>
      <c r="G398" s="722">
        <v>967281</v>
      </c>
      <c r="H398" s="522">
        <v>74</v>
      </c>
      <c r="I398" s="521" t="s">
        <v>295</v>
      </c>
      <c r="J398" s="520">
        <v>0.1</v>
      </c>
      <c r="K398" s="594">
        <v>0</v>
      </c>
      <c r="L398" s="917"/>
      <c r="M398" s="928"/>
      <c r="N398" s="923"/>
      <c r="O398" s="904"/>
      <c r="Q398" s="468"/>
    </row>
    <row r="399" spans="1:17" s="458" customFormat="1" ht="12" customHeight="1">
      <c r="A399" s="503"/>
      <c r="B399" s="633" t="s">
        <v>304</v>
      </c>
      <c r="C399" s="628">
        <v>43636</v>
      </c>
      <c r="D399" s="520">
        <v>111</v>
      </c>
      <c r="E399" s="608" t="s">
        <v>585</v>
      </c>
      <c r="F399" s="521" t="s">
        <v>307</v>
      </c>
      <c r="G399" s="722">
        <v>967281</v>
      </c>
      <c r="H399" s="522">
        <v>74</v>
      </c>
      <c r="I399" s="521" t="s">
        <v>296</v>
      </c>
      <c r="J399" s="520">
        <v>5</v>
      </c>
      <c r="K399" s="594">
        <v>0</v>
      </c>
      <c r="L399" s="917"/>
      <c r="M399" s="928"/>
      <c r="N399" s="923"/>
      <c r="O399" s="904"/>
      <c r="Q399" s="468"/>
    </row>
    <row r="400" spans="1:17" s="458" customFormat="1" ht="12" customHeight="1">
      <c r="A400" s="503"/>
      <c r="B400" s="633" t="s">
        <v>304</v>
      </c>
      <c r="C400" s="628">
        <v>43636</v>
      </c>
      <c r="D400" s="520">
        <v>111</v>
      </c>
      <c r="E400" s="608" t="s">
        <v>585</v>
      </c>
      <c r="F400" s="521" t="s">
        <v>308</v>
      </c>
      <c r="G400" s="722">
        <v>904281</v>
      </c>
      <c r="H400" s="522">
        <v>74</v>
      </c>
      <c r="I400" s="521" t="s">
        <v>295</v>
      </c>
      <c r="J400" s="520">
        <v>0.1</v>
      </c>
      <c r="K400" s="594">
        <v>0</v>
      </c>
      <c r="L400" s="917"/>
      <c r="M400" s="928"/>
      <c r="N400" s="923"/>
      <c r="O400" s="904"/>
      <c r="Q400" s="468"/>
    </row>
    <row r="401" spans="1:17" s="458" customFormat="1" ht="12" customHeight="1">
      <c r="A401" s="503"/>
      <c r="B401" s="633" t="s">
        <v>304</v>
      </c>
      <c r="C401" s="628">
        <v>43636</v>
      </c>
      <c r="D401" s="520">
        <v>111</v>
      </c>
      <c r="E401" s="608" t="s">
        <v>585</v>
      </c>
      <c r="F401" s="521" t="s">
        <v>308</v>
      </c>
      <c r="G401" s="722">
        <v>904281</v>
      </c>
      <c r="H401" s="522">
        <v>74</v>
      </c>
      <c r="I401" s="521" t="s">
        <v>296</v>
      </c>
      <c r="J401" s="520">
        <v>5</v>
      </c>
      <c r="K401" s="594">
        <v>0</v>
      </c>
      <c r="L401" s="917"/>
      <c r="M401" s="928"/>
      <c r="N401" s="923"/>
      <c r="O401" s="904"/>
      <c r="Q401" s="468"/>
    </row>
    <row r="402" spans="1:17" s="458" customFormat="1" ht="12" customHeight="1">
      <c r="A402" s="503"/>
      <c r="B402" s="633" t="s">
        <v>304</v>
      </c>
      <c r="C402" s="628">
        <v>43636</v>
      </c>
      <c r="D402" s="520">
        <v>111</v>
      </c>
      <c r="E402" s="608" t="s">
        <v>585</v>
      </c>
      <c r="F402" s="521" t="s">
        <v>309</v>
      </c>
      <c r="G402" s="722">
        <v>967342</v>
      </c>
      <c r="H402" s="522">
        <v>74</v>
      </c>
      <c r="I402" s="521" t="s">
        <v>295</v>
      </c>
      <c r="J402" s="520">
        <v>0.1</v>
      </c>
      <c r="K402" s="594">
        <v>0</v>
      </c>
      <c r="L402" s="917"/>
      <c r="M402" s="928"/>
      <c r="N402" s="923"/>
      <c r="O402" s="904"/>
      <c r="Q402" s="468"/>
    </row>
    <row r="403" spans="1:17" s="458" customFormat="1" ht="12" customHeight="1">
      <c r="A403" s="503"/>
      <c r="B403" s="633" t="s">
        <v>304</v>
      </c>
      <c r="C403" s="628">
        <v>43636</v>
      </c>
      <c r="D403" s="520">
        <v>111</v>
      </c>
      <c r="E403" s="608" t="s">
        <v>585</v>
      </c>
      <c r="F403" s="521" t="s">
        <v>309</v>
      </c>
      <c r="G403" s="722">
        <v>967342</v>
      </c>
      <c r="H403" s="522">
        <v>74</v>
      </c>
      <c r="I403" s="521" t="s">
        <v>296</v>
      </c>
      <c r="J403" s="520">
        <v>5</v>
      </c>
      <c r="K403" s="594">
        <v>0</v>
      </c>
      <c r="L403" s="918"/>
      <c r="M403" s="928"/>
      <c r="N403" s="923"/>
      <c r="O403" s="908"/>
      <c r="Q403" s="468"/>
    </row>
    <row r="404" spans="1:17" s="458" customFormat="1" ht="12" customHeight="1">
      <c r="A404" s="503"/>
      <c r="B404" s="633" t="s">
        <v>304</v>
      </c>
      <c r="C404" s="627">
        <v>43637</v>
      </c>
      <c r="D404" s="517">
        <v>2256</v>
      </c>
      <c r="E404" s="608" t="s">
        <v>585</v>
      </c>
      <c r="F404" s="518" t="s">
        <v>305</v>
      </c>
      <c r="G404" s="722">
        <v>957800</v>
      </c>
      <c r="H404" s="519">
        <v>12</v>
      </c>
      <c r="I404" s="518" t="s">
        <v>295</v>
      </c>
      <c r="J404" s="517">
        <v>2</v>
      </c>
      <c r="K404" s="593">
        <v>0</v>
      </c>
      <c r="L404" s="909">
        <f>SUM(J404:J413)</f>
        <v>100</v>
      </c>
      <c r="M404" s="929">
        <f>SUM(K404:K413)+100</f>
        <v>100</v>
      </c>
      <c r="N404" s="925">
        <f>L404-M404</f>
        <v>0</v>
      </c>
      <c r="O404" s="903">
        <f>+M404/L404</f>
        <v>1</v>
      </c>
      <c r="Q404" s="468"/>
    </row>
    <row r="405" spans="1:17" s="458" customFormat="1" ht="12" customHeight="1">
      <c r="A405" s="503"/>
      <c r="B405" s="633" t="s">
        <v>304</v>
      </c>
      <c r="C405" s="627">
        <v>43637</v>
      </c>
      <c r="D405" s="517">
        <v>2256</v>
      </c>
      <c r="E405" s="608" t="s">
        <v>585</v>
      </c>
      <c r="F405" s="518" t="s">
        <v>305</v>
      </c>
      <c r="G405" s="722">
        <v>957800</v>
      </c>
      <c r="H405" s="519">
        <v>12</v>
      </c>
      <c r="I405" s="518" t="s">
        <v>296</v>
      </c>
      <c r="J405" s="517">
        <v>18</v>
      </c>
      <c r="K405" s="593">
        <v>0</v>
      </c>
      <c r="L405" s="899"/>
      <c r="M405" s="901"/>
      <c r="N405" s="902"/>
      <c r="O405" s="904"/>
      <c r="Q405" s="468"/>
    </row>
    <row r="406" spans="1:17" s="458" customFormat="1" ht="12" customHeight="1">
      <c r="A406" s="503"/>
      <c r="B406" s="633" t="s">
        <v>304</v>
      </c>
      <c r="C406" s="627">
        <v>43637</v>
      </c>
      <c r="D406" s="517">
        <v>2256</v>
      </c>
      <c r="E406" s="608" t="s">
        <v>585</v>
      </c>
      <c r="F406" s="518" t="s">
        <v>306</v>
      </c>
      <c r="G406" s="722">
        <v>963943</v>
      </c>
      <c r="H406" s="519">
        <v>12</v>
      </c>
      <c r="I406" s="518" t="s">
        <v>295</v>
      </c>
      <c r="J406" s="517">
        <v>2</v>
      </c>
      <c r="K406" s="593">
        <v>0</v>
      </c>
      <c r="L406" s="899"/>
      <c r="M406" s="901"/>
      <c r="N406" s="902"/>
      <c r="O406" s="904"/>
      <c r="Q406" s="468"/>
    </row>
    <row r="407" spans="1:17" s="458" customFormat="1" ht="12" customHeight="1">
      <c r="A407" s="503"/>
      <c r="B407" s="633" t="s">
        <v>304</v>
      </c>
      <c r="C407" s="627">
        <v>43637</v>
      </c>
      <c r="D407" s="517">
        <v>2256</v>
      </c>
      <c r="E407" s="608" t="s">
        <v>585</v>
      </c>
      <c r="F407" s="518" t="s">
        <v>306</v>
      </c>
      <c r="G407" s="722">
        <v>963943</v>
      </c>
      <c r="H407" s="519">
        <v>12</v>
      </c>
      <c r="I407" s="518" t="s">
        <v>296</v>
      </c>
      <c r="J407" s="517">
        <v>18</v>
      </c>
      <c r="K407" s="593">
        <v>0</v>
      </c>
      <c r="L407" s="899"/>
      <c r="M407" s="901"/>
      <c r="N407" s="902"/>
      <c r="O407" s="904"/>
      <c r="Q407" s="468"/>
    </row>
    <row r="408" spans="1:17" s="458" customFormat="1" ht="12" customHeight="1">
      <c r="A408" s="503"/>
      <c r="B408" s="633" t="s">
        <v>304</v>
      </c>
      <c r="C408" s="627">
        <v>43637</v>
      </c>
      <c r="D408" s="517">
        <v>2256</v>
      </c>
      <c r="E408" s="608" t="s">
        <v>585</v>
      </c>
      <c r="F408" s="518" t="s">
        <v>307</v>
      </c>
      <c r="G408" s="722">
        <v>967281</v>
      </c>
      <c r="H408" s="519">
        <v>74</v>
      </c>
      <c r="I408" s="518" t="s">
        <v>295</v>
      </c>
      <c r="J408" s="517">
        <v>2</v>
      </c>
      <c r="K408" s="593">
        <v>0</v>
      </c>
      <c r="L408" s="899"/>
      <c r="M408" s="901"/>
      <c r="N408" s="902"/>
      <c r="O408" s="904"/>
      <c r="Q408" s="468"/>
    </row>
    <row r="409" spans="1:17" s="458" customFormat="1" ht="12" customHeight="1">
      <c r="A409" s="503"/>
      <c r="B409" s="633" t="s">
        <v>304</v>
      </c>
      <c r="C409" s="627">
        <v>43637</v>
      </c>
      <c r="D409" s="517">
        <v>2256</v>
      </c>
      <c r="E409" s="608" t="s">
        <v>585</v>
      </c>
      <c r="F409" s="518" t="s">
        <v>307</v>
      </c>
      <c r="G409" s="722">
        <v>967281</v>
      </c>
      <c r="H409" s="519">
        <v>74</v>
      </c>
      <c r="I409" s="518" t="s">
        <v>296</v>
      </c>
      <c r="J409" s="517">
        <v>18</v>
      </c>
      <c r="K409" s="593">
        <v>0</v>
      </c>
      <c r="L409" s="899"/>
      <c r="M409" s="901"/>
      <c r="N409" s="902"/>
      <c r="O409" s="904"/>
      <c r="Q409" s="468"/>
    </row>
    <row r="410" spans="1:17" s="458" customFormat="1" ht="12" customHeight="1">
      <c r="A410" s="503"/>
      <c r="B410" s="633" t="s">
        <v>304</v>
      </c>
      <c r="C410" s="627">
        <v>43637</v>
      </c>
      <c r="D410" s="517">
        <v>2256</v>
      </c>
      <c r="E410" s="608" t="s">
        <v>585</v>
      </c>
      <c r="F410" s="518" t="s">
        <v>308</v>
      </c>
      <c r="G410" s="722">
        <v>904281</v>
      </c>
      <c r="H410" s="519">
        <v>74</v>
      </c>
      <c r="I410" s="518" t="s">
        <v>295</v>
      </c>
      <c r="J410" s="517">
        <v>2</v>
      </c>
      <c r="K410" s="593">
        <v>0</v>
      </c>
      <c r="L410" s="899"/>
      <c r="M410" s="901"/>
      <c r="N410" s="902"/>
      <c r="O410" s="904"/>
      <c r="Q410" s="468"/>
    </row>
    <row r="411" spans="1:17" s="458" customFormat="1" ht="12" customHeight="1">
      <c r="A411" s="503"/>
      <c r="B411" s="633" t="s">
        <v>304</v>
      </c>
      <c r="C411" s="627">
        <v>43637</v>
      </c>
      <c r="D411" s="517">
        <v>2256</v>
      </c>
      <c r="E411" s="608" t="s">
        <v>585</v>
      </c>
      <c r="F411" s="518" t="s">
        <v>308</v>
      </c>
      <c r="G411" s="722">
        <v>904281</v>
      </c>
      <c r="H411" s="519">
        <v>74</v>
      </c>
      <c r="I411" s="518" t="s">
        <v>296</v>
      </c>
      <c r="J411" s="517">
        <v>18</v>
      </c>
      <c r="K411" s="593">
        <v>0</v>
      </c>
      <c r="L411" s="899"/>
      <c r="M411" s="901"/>
      <c r="N411" s="902"/>
      <c r="O411" s="904"/>
      <c r="Q411" s="468"/>
    </row>
    <row r="412" spans="1:17" s="458" customFormat="1" ht="12" customHeight="1">
      <c r="A412" s="503"/>
      <c r="B412" s="633" t="s">
        <v>304</v>
      </c>
      <c r="C412" s="627">
        <v>43637</v>
      </c>
      <c r="D412" s="517">
        <v>2256</v>
      </c>
      <c r="E412" s="608" t="s">
        <v>585</v>
      </c>
      <c r="F412" s="518" t="s">
        <v>309</v>
      </c>
      <c r="G412" s="722">
        <v>967342</v>
      </c>
      <c r="H412" s="519">
        <v>74</v>
      </c>
      <c r="I412" s="518" t="s">
        <v>295</v>
      </c>
      <c r="J412" s="517">
        <v>2</v>
      </c>
      <c r="K412" s="593">
        <v>0</v>
      </c>
      <c r="L412" s="899"/>
      <c r="M412" s="901"/>
      <c r="N412" s="902"/>
      <c r="O412" s="904"/>
      <c r="Q412" s="468"/>
    </row>
    <row r="413" spans="1:17" s="458" customFormat="1" ht="12" customHeight="1">
      <c r="A413" s="503"/>
      <c r="B413" s="633" t="s">
        <v>304</v>
      </c>
      <c r="C413" s="630">
        <v>43637</v>
      </c>
      <c r="D413" s="585">
        <v>2256</v>
      </c>
      <c r="E413" s="608" t="s">
        <v>585</v>
      </c>
      <c r="F413" s="518" t="s">
        <v>309</v>
      </c>
      <c r="G413" s="722">
        <v>967342</v>
      </c>
      <c r="H413" s="519">
        <v>74</v>
      </c>
      <c r="I413" s="518" t="s">
        <v>296</v>
      </c>
      <c r="J413" s="517">
        <v>18</v>
      </c>
      <c r="K413" s="593">
        <v>0</v>
      </c>
      <c r="L413" s="899"/>
      <c r="M413" s="901"/>
      <c r="N413" s="902"/>
      <c r="O413" s="908"/>
      <c r="Q413" s="468"/>
    </row>
    <row r="414" spans="1:17" s="458" customFormat="1" ht="12" customHeight="1">
      <c r="A414" s="503"/>
      <c r="B414" s="633" t="s">
        <v>304</v>
      </c>
      <c r="C414" s="628">
        <v>43637</v>
      </c>
      <c r="D414" s="520">
        <v>2270</v>
      </c>
      <c r="E414" s="609" t="s">
        <v>582</v>
      </c>
      <c r="F414" s="521" t="s">
        <v>556</v>
      </c>
      <c r="G414" s="722">
        <v>959391</v>
      </c>
      <c r="H414" s="522">
        <v>52</v>
      </c>
      <c r="I414" s="521" t="s">
        <v>295</v>
      </c>
      <c r="J414" s="520">
        <v>40.045000000000002</v>
      </c>
      <c r="K414" s="594">
        <v>22.991</v>
      </c>
      <c r="L414" s="917">
        <f>SUM(J414:J419)</f>
        <v>449.63100000000003</v>
      </c>
      <c r="M414" s="928">
        <f>SUM(K414:K419)</f>
        <v>295.23</v>
      </c>
      <c r="N414" s="923">
        <f>L414-M414</f>
        <v>154.40100000000001</v>
      </c>
      <c r="O414" s="905">
        <f>+M414/L414</f>
        <v>0.65660508283459107</v>
      </c>
      <c r="Q414" s="468"/>
    </row>
    <row r="415" spans="1:17" s="458" customFormat="1" ht="12" customHeight="1">
      <c r="A415" s="503"/>
      <c r="B415" s="633" t="s">
        <v>304</v>
      </c>
      <c r="C415" s="628">
        <v>43637</v>
      </c>
      <c r="D415" s="520">
        <v>2270</v>
      </c>
      <c r="E415" s="609" t="s">
        <v>582</v>
      </c>
      <c r="F415" s="521" t="s">
        <v>556</v>
      </c>
      <c r="G415" s="722">
        <v>959391</v>
      </c>
      <c r="H415" s="522">
        <v>52</v>
      </c>
      <c r="I415" s="521" t="s">
        <v>296</v>
      </c>
      <c r="J415" s="520">
        <v>109.83199999999999</v>
      </c>
      <c r="K415" s="594">
        <v>39.448999999999998</v>
      </c>
      <c r="L415" s="917"/>
      <c r="M415" s="928"/>
      <c r="N415" s="923"/>
      <c r="O415" s="906"/>
      <c r="Q415" s="468"/>
    </row>
    <row r="416" spans="1:17" s="458" customFormat="1" ht="12" customHeight="1">
      <c r="A416" s="503"/>
      <c r="B416" s="633" t="s">
        <v>304</v>
      </c>
      <c r="C416" s="628">
        <v>43637</v>
      </c>
      <c r="D416" s="520">
        <v>2270</v>
      </c>
      <c r="E416" s="609" t="s">
        <v>582</v>
      </c>
      <c r="F416" s="521" t="s">
        <v>557</v>
      </c>
      <c r="G416" s="722">
        <v>966089</v>
      </c>
      <c r="H416" s="522">
        <v>52</v>
      </c>
      <c r="I416" s="521" t="s">
        <v>295</v>
      </c>
      <c r="J416" s="520">
        <v>40.045000000000002</v>
      </c>
      <c r="K416" s="594">
        <v>32.552</v>
      </c>
      <c r="L416" s="917"/>
      <c r="M416" s="928"/>
      <c r="N416" s="923"/>
      <c r="O416" s="906"/>
      <c r="Q416" s="468"/>
    </row>
    <row r="417" spans="1:17" s="458" customFormat="1" ht="12" customHeight="1">
      <c r="A417" s="503"/>
      <c r="B417" s="633" t="s">
        <v>304</v>
      </c>
      <c r="C417" s="628">
        <v>43637</v>
      </c>
      <c r="D417" s="520">
        <v>2270</v>
      </c>
      <c r="E417" s="609" t="s">
        <v>582</v>
      </c>
      <c r="F417" s="521" t="s">
        <v>557</v>
      </c>
      <c r="G417" s="722">
        <v>966089</v>
      </c>
      <c r="H417" s="522">
        <v>52</v>
      </c>
      <c r="I417" s="521" t="s">
        <v>296</v>
      </c>
      <c r="J417" s="520">
        <v>109.83199999999999</v>
      </c>
      <c r="K417" s="594">
        <v>61.293999999999997</v>
      </c>
      <c r="L417" s="917"/>
      <c r="M417" s="928"/>
      <c r="N417" s="923"/>
      <c r="O417" s="906"/>
      <c r="Q417" s="468"/>
    </row>
    <row r="418" spans="1:17" s="458" customFormat="1" ht="12" customHeight="1">
      <c r="A418" s="503"/>
      <c r="B418" s="633" t="s">
        <v>304</v>
      </c>
      <c r="C418" s="628">
        <v>43637</v>
      </c>
      <c r="D418" s="520">
        <v>2270</v>
      </c>
      <c r="E418" s="609" t="s">
        <v>582</v>
      </c>
      <c r="F418" s="521" t="s">
        <v>558</v>
      </c>
      <c r="G418" s="722">
        <v>963960</v>
      </c>
      <c r="H418" s="522">
        <v>52</v>
      </c>
      <c r="I418" s="521" t="s">
        <v>295</v>
      </c>
      <c r="J418" s="520">
        <v>40.045000000000002</v>
      </c>
      <c r="K418" s="594">
        <v>61.911999999999999</v>
      </c>
      <c r="L418" s="917"/>
      <c r="M418" s="928"/>
      <c r="N418" s="923"/>
      <c r="O418" s="906"/>
      <c r="Q418" s="468"/>
    </row>
    <row r="419" spans="1:17" s="458" customFormat="1" ht="12" customHeight="1">
      <c r="A419" s="503"/>
      <c r="B419" s="633" t="s">
        <v>304</v>
      </c>
      <c r="C419" s="628">
        <v>43637</v>
      </c>
      <c r="D419" s="520">
        <v>2270</v>
      </c>
      <c r="E419" s="609" t="s">
        <v>582</v>
      </c>
      <c r="F419" s="521" t="s">
        <v>558</v>
      </c>
      <c r="G419" s="722">
        <v>963960</v>
      </c>
      <c r="H419" s="522">
        <v>52</v>
      </c>
      <c r="I419" s="521" t="s">
        <v>296</v>
      </c>
      <c r="J419" s="520">
        <v>109.83199999999999</v>
      </c>
      <c r="K419" s="594">
        <v>77.031999999999996</v>
      </c>
      <c r="L419" s="917"/>
      <c r="M419" s="928"/>
      <c r="N419" s="923"/>
      <c r="O419" s="907"/>
      <c r="Q419" s="468"/>
    </row>
    <row r="420" spans="1:17" s="458" customFormat="1" ht="12" customHeight="1">
      <c r="A420" s="503"/>
      <c r="B420" s="633" t="s">
        <v>304</v>
      </c>
      <c r="C420" s="627">
        <v>43643</v>
      </c>
      <c r="D420" s="517">
        <v>2311</v>
      </c>
      <c r="E420" s="609" t="s">
        <v>582</v>
      </c>
      <c r="F420" s="518" t="s">
        <v>542</v>
      </c>
      <c r="G420" s="722">
        <v>966146</v>
      </c>
      <c r="H420" s="519">
        <v>16</v>
      </c>
      <c r="I420" s="518" t="s">
        <v>295</v>
      </c>
      <c r="J420" s="517">
        <v>7.0049999999999999</v>
      </c>
      <c r="K420" s="593">
        <v>0</v>
      </c>
      <c r="L420" s="899">
        <f>SUM(J420:J425)</f>
        <v>43.417000000000002</v>
      </c>
      <c r="M420" s="901">
        <f>SUM(K420:K425)</f>
        <v>0</v>
      </c>
      <c r="N420" s="902">
        <f>L420-M420</f>
        <v>43.417000000000002</v>
      </c>
      <c r="O420" s="905">
        <f>+M420/L420</f>
        <v>0</v>
      </c>
      <c r="Q420" s="468"/>
    </row>
    <row r="421" spans="1:17" s="458" customFormat="1" ht="12" customHeight="1">
      <c r="A421" s="503"/>
      <c r="B421" s="633" t="s">
        <v>304</v>
      </c>
      <c r="C421" s="627">
        <v>43643</v>
      </c>
      <c r="D421" s="517">
        <v>2311</v>
      </c>
      <c r="E421" s="609" t="s">
        <v>582</v>
      </c>
      <c r="F421" s="518" t="s">
        <v>542</v>
      </c>
      <c r="G421" s="722">
        <v>966146</v>
      </c>
      <c r="H421" s="519">
        <v>16</v>
      </c>
      <c r="I421" s="518" t="s">
        <v>296</v>
      </c>
      <c r="J421" s="517">
        <v>7.4660000000000002</v>
      </c>
      <c r="K421" s="593">
        <v>0</v>
      </c>
      <c r="L421" s="899"/>
      <c r="M421" s="901"/>
      <c r="N421" s="902"/>
      <c r="O421" s="906"/>
      <c r="Q421" s="468"/>
    </row>
    <row r="422" spans="1:17" s="458" customFormat="1" ht="12" customHeight="1">
      <c r="A422" s="503"/>
      <c r="B422" s="633" t="s">
        <v>304</v>
      </c>
      <c r="C422" s="627">
        <v>43643</v>
      </c>
      <c r="D422" s="517">
        <v>2311</v>
      </c>
      <c r="E422" s="609" t="s">
        <v>582</v>
      </c>
      <c r="F422" s="518" t="s">
        <v>378</v>
      </c>
      <c r="G422" s="722">
        <v>959370</v>
      </c>
      <c r="H422" s="519">
        <v>16</v>
      </c>
      <c r="I422" s="518" t="s">
        <v>295</v>
      </c>
      <c r="J422" s="517">
        <v>7.0060000000000002</v>
      </c>
      <c r="K422" s="593">
        <v>0</v>
      </c>
      <c r="L422" s="899"/>
      <c r="M422" s="901"/>
      <c r="N422" s="902"/>
      <c r="O422" s="906"/>
      <c r="Q422" s="468"/>
    </row>
    <row r="423" spans="1:17" s="458" customFormat="1" ht="12" customHeight="1">
      <c r="A423" s="503"/>
      <c r="B423" s="633" t="s">
        <v>304</v>
      </c>
      <c r="C423" s="627">
        <v>43643</v>
      </c>
      <c r="D423" s="517">
        <v>2311</v>
      </c>
      <c r="E423" s="609" t="s">
        <v>582</v>
      </c>
      <c r="F423" s="518" t="s">
        <v>378</v>
      </c>
      <c r="G423" s="722">
        <v>959370</v>
      </c>
      <c r="H423" s="519">
        <v>16</v>
      </c>
      <c r="I423" s="518" t="s">
        <v>296</v>
      </c>
      <c r="J423" s="517">
        <v>7.4669999999999996</v>
      </c>
      <c r="K423" s="593">
        <v>0</v>
      </c>
      <c r="L423" s="899"/>
      <c r="M423" s="901"/>
      <c r="N423" s="902"/>
      <c r="O423" s="906"/>
      <c r="Q423" s="468"/>
    </row>
    <row r="424" spans="1:17" s="458" customFormat="1" ht="12" customHeight="1">
      <c r="A424" s="503"/>
      <c r="B424" s="633" t="s">
        <v>304</v>
      </c>
      <c r="C424" s="627">
        <v>43643</v>
      </c>
      <c r="D424" s="517">
        <v>2311</v>
      </c>
      <c r="E424" s="609" t="s">
        <v>582</v>
      </c>
      <c r="F424" s="518" t="s">
        <v>559</v>
      </c>
      <c r="G424" s="722">
        <v>966600</v>
      </c>
      <c r="H424" s="519">
        <v>16</v>
      </c>
      <c r="I424" s="518" t="s">
        <v>295</v>
      </c>
      <c r="J424" s="517">
        <v>7.0060000000000002</v>
      </c>
      <c r="K424" s="593">
        <v>0</v>
      </c>
      <c r="L424" s="899"/>
      <c r="M424" s="901"/>
      <c r="N424" s="902"/>
      <c r="O424" s="906"/>
      <c r="Q424" s="468"/>
    </row>
    <row r="425" spans="1:17" s="458" customFormat="1" ht="12" customHeight="1">
      <c r="A425" s="503"/>
      <c r="B425" s="633" t="s">
        <v>304</v>
      </c>
      <c r="C425" s="627">
        <v>43643</v>
      </c>
      <c r="D425" s="517">
        <v>2311</v>
      </c>
      <c r="E425" s="609" t="s">
        <v>582</v>
      </c>
      <c r="F425" s="518" t="s">
        <v>559</v>
      </c>
      <c r="G425" s="722">
        <v>966600</v>
      </c>
      <c r="H425" s="519">
        <v>16</v>
      </c>
      <c r="I425" s="518" t="s">
        <v>296</v>
      </c>
      <c r="J425" s="517">
        <v>7.4669999999999996</v>
      </c>
      <c r="K425" s="593">
        <v>0</v>
      </c>
      <c r="L425" s="900"/>
      <c r="M425" s="901"/>
      <c r="N425" s="902"/>
      <c r="O425" s="907"/>
      <c r="Q425" s="468"/>
    </row>
    <row r="426" spans="1:17" s="458" customFormat="1" ht="12" customHeight="1">
      <c r="A426" s="503"/>
      <c r="B426" s="633" t="s">
        <v>304</v>
      </c>
      <c r="C426" s="628">
        <v>43651</v>
      </c>
      <c r="D426" s="520">
        <v>2445</v>
      </c>
      <c r="E426" s="609" t="s">
        <v>582</v>
      </c>
      <c r="F426" s="521" t="s">
        <v>542</v>
      </c>
      <c r="G426" s="722">
        <v>966146</v>
      </c>
      <c r="H426" s="522">
        <v>16</v>
      </c>
      <c r="I426" s="521" t="s">
        <v>295</v>
      </c>
      <c r="J426" s="520">
        <v>61.494</v>
      </c>
      <c r="K426" s="594">
        <v>0</v>
      </c>
      <c r="L426" s="884">
        <f>SUM(J426:J431)</f>
        <v>300.81799999999998</v>
      </c>
      <c r="M426" s="886">
        <f>SUM(K426:K431)</f>
        <v>0</v>
      </c>
      <c r="N426" s="887">
        <f>L426-M426</f>
        <v>300.81799999999998</v>
      </c>
      <c r="O426" s="888"/>
      <c r="Q426" s="468"/>
    </row>
    <row r="427" spans="1:17" s="458" customFormat="1" ht="12" customHeight="1">
      <c r="A427" s="503"/>
      <c r="B427" s="633" t="s">
        <v>304</v>
      </c>
      <c r="C427" s="628">
        <v>43651</v>
      </c>
      <c r="D427" s="520">
        <v>2445</v>
      </c>
      <c r="E427" s="609" t="s">
        <v>582</v>
      </c>
      <c r="F427" s="521" t="s">
        <v>542</v>
      </c>
      <c r="G427" s="722">
        <v>966146</v>
      </c>
      <c r="H427" s="522">
        <v>16</v>
      </c>
      <c r="I427" s="521" t="s">
        <v>296</v>
      </c>
      <c r="J427" s="520">
        <v>38.779000000000003</v>
      </c>
      <c r="K427" s="594">
        <v>0</v>
      </c>
      <c r="L427" s="865"/>
      <c r="M427" s="886"/>
      <c r="N427" s="887"/>
      <c r="O427" s="888"/>
      <c r="Q427" s="468"/>
    </row>
    <row r="428" spans="1:17" s="458" customFormat="1" ht="12" customHeight="1">
      <c r="A428" s="503"/>
      <c r="B428" s="633" t="s">
        <v>304</v>
      </c>
      <c r="C428" s="628">
        <v>43651</v>
      </c>
      <c r="D428" s="520">
        <v>2445</v>
      </c>
      <c r="E428" s="609" t="s">
        <v>582</v>
      </c>
      <c r="F428" s="521" t="s">
        <v>378</v>
      </c>
      <c r="G428" s="722">
        <v>959370</v>
      </c>
      <c r="H428" s="522">
        <v>16</v>
      </c>
      <c r="I428" s="521" t="s">
        <v>295</v>
      </c>
      <c r="J428" s="520">
        <v>61.494999999999997</v>
      </c>
      <c r="K428" s="594">
        <v>0</v>
      </c>
      <c r="L428" s="865"/>
      <c r="M428" s="886"/>
      <c r="N428" s="887"/>
      <c r="O428" s="888"/>
      <c r="Q428" s="468"/>
    </row>
    <row r="429" spans="1:17" s="458" customFormat="1" ht="12" customHeight="1">
      <c r="A429" s="503"/>
      <c r="B429" s="633" t="s">
        <v>304</v>
      </c>
      <c r="C429" s="628">
        <v>43651</v>
      </c>
      <c r="D429" s="520">
        <v>2445</v>
      </c>
      <c r="E429" s="609" t="s">
        <v>582</v>
      </c>
      <c r="F429" s="521" t="s">
        <v>378</v>
      </c>
      <c r="G429" s="722">
        <v>959370</v>
      </c>
      <c r="H429" s="522">
        <v>16</v>
      </c>
      <c r="I429" s="521" t="s">
        <v>296</v>
      </c>
      <c r="J429" s="520">
        <v>38.777999999999999</v>
      </c>
      <c r="K429" s="594">
        <v>0</v>
      </c>
      <c r="L429" s="865"/>
      <c r="M429" s="886"/>
      <c r="N429" s="887"/>
      <c r="O429" s="888"/>
      <c r="Q429" s="468"/>
    </row>
    <row r="430" spans="1:17" s="458" customFormat="1" ht="12" customHeight="1">
      <c r="A430" s="503"/>
      <c r="B430" s="633" t="s">
        <v>304</v>
      </c>
      <c r="C430" s="628">
        <v>43651</v>
      </c>
      <c r="D430" s="520">
        <v>2445</v>
      </c>
      <c r="E430" s="609" t="s">
        <v>582</v>
      </c>
      <c r="F430" s="521" t="s">
        <v>559</v>
      </c>
      <c r="G430" s="722">
        <v>966600</v>
      </c>
      <c r="H430" s="522">
        <v>16</v>
      </c>
      <c r="I430" s="521" t="s">
        <v>295</v>
      </c>
      <c r="J430" s="520">
        <v>61.494</v>
      </c>
      <c r="K430" s="594">
        <v>0</v>
      </c>
      <c r="L430" s="865"/>
      <c r="M430" s="886"/>
      <c r="N430" s="887"/>
      <c r="O430" s="888"/>
      <c r="Q430" s="468"/>
    </row>
    <row r="431" spans="1:17" s="458" customFormat="1" ht="12" customHeight="1">
      <c r="A431" s="503"/>
      <c r="B431" s="633" t="s">
        <v>304</v>
      </c>
      <c r="C431" s="628">
        <v>43651</v>
      </c>
      <c r="D431" s="520">
        <v>2445</v>
      </c>
      <c r="E431" s="609" t="s">
        <v>582</v>
      </c>
      <c r="F431" s="521" t="s">
        <v>559</v>
      </c>
      <c r="G431" s="722">
        <v>966600</v>
      </c>
      <c r="H431" s="522">
        <v>16</v>
      </c>
      <c r="I431" s="521" t="s">
        <v>296</v>
      </c>
      <c r="J431" s="520">
        <v>38.777999999999999</v>
      </c>
      <c r="K431" s="594">
        <v>0</v>
      </c>
      <c r="L431" s="885"/>
      <c r="M431" s="886"/>
      <c r="N431" s="887"/>
      <c r="O431" s="888"/>
      <c r="Q431" s="468"/>
    </row>
    <row r="432" spans="1:17" s="458" customFormat="1" ht="12" customHeight="1">
      <c r="A432" s="503"/>
      <c r="B432" s="633" t="s">
        <v>304</v>
      </c>
      <c r="C432" s="587">
        <v>43654</v>
      </c>
      <c r="D432" s="588">
        <v>114</v>
      </c>
      <c r="E432" s="608" t="s">
        <v>585</v>
      </c>
      <c r="F432" s="518" t="s">
        <v>305</v>
      </c>
      <c r="G432" s="722">
        <v>957800</v>
      </c>
      <c r="H432" s="519">
        <v>12</v>
      </c>
      <c r="I432" s="518" t="s">
        <v>295</v>
      </c>
      <c r="J432" s="517">
        <v>4</v>
      </c>
      <c r="K432" s="593">
        <v>0</v>
      </c>
      <c r="L432" s="868">
        <f>SUM(J432:J445)</f>
        <v>75.499999999999986</v>
      </c>
      <c r="M432" s="870">
        <f t="shared" ref="M432" si="54">SUM(K432:K445)</f>
        <v>0</v>
      </c>
      <c r="N432" s="872">
        <f>L432-M432</f>
        <v>75.499999999999986</v>
      </c>
      <c r="O432" s="890"/>
      <c r="Q432" s="468"/>
    </row>
    <row r="433" spans="1:17" s="458" customFormat="1" ht="12" customHeight="1">
      <c r="A433" s="503"/>
      <c r="B433" s="633" t="s">
        <v>304</v>
      </c>
      <c r="C433" s="627">
        <v>43654</v>
      </c>
      <c r="D433" s="517">
        <v>114</v>
      </c>
      <c r="E433" s="608" t="s">
        <v>585</v>
      </c>
      <c r="F433" s="518" t="s">
        <v>305</v>
      </c>
      <c r="G433" s="722">
        <v>957800</v>
      </c>
      <c r="H433" s="519">
        <v>12</v>
      </c>
      <c r="I433" s="518" t="s">
        <v>296</v>
      </c>
      <c r="J433" s="517">
        <v>6.7850000000000001</v>
      </c>
      <c r="K433" s="593">
        <v>0</v>
      </c>
      <c r="L433" s="869"/>
      <c r="M433" s="870"/>
      <c r="N433" s="872"/>
      <c r="O433" s="890"/>
      <c r="Q433" s="468"/>
    </row>
    <row r="434" spans="1:17" s="458" customFormat="1" ht="12" customHeight="1">
      <c r="A434" s="503"/>
      <c r="B434" s="633" t="s">
        <v>304</v>
      </c>
      <c r="C434" s="627">
        <v>43654</v>
      </c>
      <c r="D434" s="517">
        <v>114</v>
      </c>
      <c r="E434" s="608" t="s">
        <v>585</v>
      </c>
      <c r="F434" s="518" t="s">
        <v>306</v>
      </c>
      <c r="G434" s="722">
        <v>963943</v>
      </c>
      <c r="H434" s="519">
        <v>12</v>
      </c>
      <c r="I434" s="518" t="s">
        <v>295</v>
      </c>
      <c r="J434" s="517">
        <v>4</v>
      </c>
      <c r="K434" s="593">
        <v>0</v>
      </c>
      <c r="L434" s="869"/>
      <c r="M434" s="870"/>
      <c r="N434" s="872"/>
      <c r="O434" s="890"/>
      <c r="Q434" s="468"/>
    </row>
    <row r="435" spans="1:17" s="458" customFormat="1" ht="12" customHeight="1">
      <c r="A435" s="503"/>
      <c r="B435" s="633" t="s">
        <v>304</v>
      </c>
      <c r="C435" s="627">
        <v>43654</v>
      </c>
      <c r="D435" s="517">
        <v>114</v>
      </c>
      <c r="E435" s="608" t="s">
        <v>585</v>
      </c>
      <c r="F435" s="518" t="s">
        <v>306</v>
      </c>
      <c r="G435" s="722">
        <v>963943</v>
      </c>
      <c r="H435" s="519">
        <v>12</v>
      </c>
      <c r="I435" s="518" t="s">
        <v>296</v>
      </c>
      <c r="J435" s="517">
        <v>6.7850000000000001</v>
      </c>
      <c r="K435" s="593">
        <v>0</v>
      </c>
      <c r="L435" s="869"/>
      <c r="M435" s="870"/>
      <c r="N435" s="872"/>
      <c r="O435" s="890"/>
      <c r="Q435" s="468"/>
    </row>
    <row r="436" spans="1:17" s="458" customFormat="1" ht="12" customHeight="1">
      <c r="A436" s="503"/>
      <c r="B436" s="633" t="s">
        <v>304</v>
      </c>
      <c r="C436" s="627">
        <v>43654</v>
      </c>
      <c r="D436" s="517">
        <v>114</v>
      </c>
      <c r="E436" s="608" t="s">
        <v>585</v>
      </c>
      <c r="F436" s="518" t="s">
        <v>318</v>
      </c>
      <c r="G436" s="722">
        <v>966995</v>
      </c>
      <c r="H436" s="519">
        <v>56</v>
      </c>
      <c r="I436" s="518" t="s">
        <v>295</v>
      </c>
      <c r="J436" s="517">
        <v>4</v>
      </c>
      <c r="K436" s="593">
        <v>0</v>
      </c>
      <c r="L436" s="869"/>
      <c r="M436" s="870"/>
      <c r="N436" s="872"/>
      <c r="O436" s="890"/>
      <c r="Q436" s="468"/>
    </row>
    <row r="437" spans="1:17" s="458" customFormat="1" ht="12" customHeight="1">
      <c r="A437" s="503"/>
      <c r="B437" s="633" t="s">
        <v>304</v>
      </c>
      <c r="C437" s="627">
        <v>43654</v>
      </c>
      <c r="D437" s="517">
        <v>114</v>
      </c>
      <c r="E437" s="608" t="s">
        <v>585</v>
      </c>
      <c r="F437" s="518" t="s">
        <v>318</v>
      </c>
      <c r="G437" s="722">
        <v>966995</v>
      </c>
      <c r="H437" s="519">
        <v>56</v>
      </c>
      <c r="I437" s="518" t="s">
        <v>296</v>
      </c>
      <c r="J437" s="517">
        <v>6.79</v>
      </c>
      <c r="K437" s="593">
        <v>0</v>
      </c>
      <c r="L437" s="869"/>
      <c r="M437" s="870"/>
      <c r="N437" s="872"/>
      <c r="O437" s="890"/>
      <c r="Q437" s="468"/>
    </row>
    <row r="438" spans="1:17" s="458" customFormat="1" ht="12" customHeight="1">
      <c r="A438" s="503"/>
      <c r="B438" s="633" t="s">
        <v>304</v>
      </c>
      <c r="C438" s="627">
        <v>43654</v>
      </c>
      <c r="D438" s="517">
        <v>114</v>
      </c>
      <c r="E438" s="608" t="s">
        <v>585</v>
      </c>
      <c r="F438" s="518" t="s">
        <v>327</v>
      </c>
      <c r="G438" s="722">
        <v>967145</v>
      </c>
      <c r="H438" s="519">
        <v>57</v>
      </c>
      <c r="I438" s="518" t="s">
        <v>295</v>
      </c>
      <c r="J438" s="517">
        <v>4</v>
      </c>
      <c r="K438" s="593">
        <v>0</v>
      </c>
      <c r="L438" s="869"/>
      <c r="M438" s="870"/>
      <c r="N438" s="872"/>
      <c r="O438" s="890"/>
      <c r="Q438" s="468"/>
    </row>
    <row r="439" spans="1:17" s="458" customFormat="1" ht="12" customHeight="1">
      <c r="A439" s="503"/>
      <c r="B439" s="633" t="s">
        <v>304</v>
      </c>
      <c r="C439" s="627">
        <v>43654</v>
      </c>
      <c r="D439" s="517">
        <v>114</v>
      </c>
      <c r="E439" s="608" t="s">
        <v>585</v>
      </c>
      <c r="F439" s="518" t="s">
        <v>327</v>
      </c>
      <c r="G439" s="722">
        <v>967145</v>
      </c>
      <c r="H439" s="519">
        <v>57</v>
      </c>
      <c r="I439" s="518" t="s">
        <v>296</v>
      </c>
      <c r="J439" s="517">
        <v>6.7850000000000001</v>
      </c>
      <c r="K439" s="593">
        <v>0</v>
      </c>
      <c r="L439" s="869"/>
      <c r="M439" s="870"/>
      <c r="N439" s="872"/>
      <c r="O439" s="890"/>
      <c r="Q439" s="468"/>
    </row>
    <row r="440" spans="1:17" s="458" customFormat="1" ht="12" customHeight="1">
      <c r="A440" s="503"/>
      <c r="B440" s="633" t="s">
        <v>304</v>
      </c>
      <c r="C440" s="627">
        <v>43654</v>
      </c>
      <c r="D440" s="517">
        <v>114</v>
      </c>
      <c r="E440" s="608" t="s">
        <v>585</v>
      </c>
      <c r="F440" s="518" t="s">
        <v>307</v>
      </c>
      <c r="G440" s="722">
        <v>967281</v>
      </c>
      <c r="H440" s="519">
        <v>74</v>
      </c>
      <c r="I440" s="518" t="s">
        <v>295</v>
      </c>
      <c r="J440" s="517">
        <v>4</v>
      </c>
      <c r="K440" s="593">
        <v>0</v>
      </c>
      <c r="L440" s="869"/>
      <c r="M440" s="870"/>
      <c r="N440" s="872"/>
      <c r="O440" s="890"/>
      <c r="Q440" s="468"/>
    </row>
    <row r="441" spans="1:17" s="458" customFormat="1" ht="12" customHeight="1">
      <c r="A441" s="503"/>
      <c r="B441" s="633" t="s">
        <v>304</v>
      </c>
      <c r="C441" s="627">
        <v>43654</v>
      </c>
      <c r="D441" s="517">
        <v>114</v>
      </c>
      <c r="E441" s="608" t="s">
        <v>585</v>
      </c>
      <c r="F441" s="518" t="s">
        <v>307</v>
      </c>
      <c r="G441" s="722">
        <v>967281</v>
      </c>
      <c r="H441" s="519">
        <v>74</v>
      </c>
      <c r="I441" s="518" t="s">
        <v>296</v>
      </c>
      <c r="J441" s="517">
        <v>6.7850000000000001</v>
      </c>
      <c r="K441" s="593">
        <v>0</v>
      </c>
      <c r="L441" s="869"/>
      <c r="M441" s="870"/>
      <c r="N441" s="872"/>
      <c r="O441" s="890"/>
      <c r="Q441" s="468"/>
    </row>
    <row r="442" spans="1:17" s="458" customFormat="1" ht="12" customHeight="1">
      <c r="A442" s="503"/>
      <c r="B442" s="633" t="s">
        <v>304</v>
      </c>
      <c r="C442" s="627">
        <v>43654</v>
      </c>
      <c r="D442" s="517">
        <v>114</v>
      </c>
      <c r="E442" s="608" t="s">
        <v>585</v>
      </c>
      <c r="F442" s="518" t="s">
        <v>308</v>
      </c>
      <c r="G442" s="722">
        <v>904281</v>
      </c>
      <c r="H442" s="519">
        <v>74</v>
      </c>
      <c r="I442" s="518" t="s">
        <v>295</v>
      </c>
      <c r="J442" s="517">
        <v>4</v>
      </c>
      <c r="K442" s="593">
        <v>0</v>
      </c>
      <c r="L442" s="869"/>
      <c r="M442" s="870"/>
      <c r="N442" s="872"/>
      <c r="O442" s="890"/>
      <c r="Q442" s="468"/>
    </row>
    <row r="443" spans="1:17" s="458" customFormat="1" ht="12" customHeight="1">
      <c r="A443" s="503"/>
      <c r="B443" s="633" t="s">
        <v>304</v>
      </c>
      <c r="C443" s="627">
        <v>43654</v>
      </c>
      <c r="D443" s="517">
        <v>114</v>
      </c>
      <c r="E443" s="608" t="s">
        <v>585</v>
      </c>
      <c r="F443" s="518" t="s">
        <v>308</v>
      </c>
      <c r="G443" s="722">
        <v>904281</v>
      </c>
      <c r="H443" s="519">
        <v>74</v>
      </c>
      <c r="I443" s="518" t="s">
        <v>296</v>
      </c>
      <c r="J443" s="517">
        <v>6.7850000000000001</v>
      </c>
      <c r="K443" s="593">
        <v>0</v>
      </c>
      <c r="L443" s="869"/>
      <c r="M443" s="870"/>
      <c r="N443" s="872"/>
      <c r="O443" s="890"/>
      <c r="Q443" s="468"/>
    </row>
    <row r="444" spans="1:17" s="458" customFormat="1" ht="12" customHeight="1">
      <c r="A444" s="503"/>
      <c r="B444" s="633" t="s">
        <v>304</v>
      </c>
      <c r="C444" s="627">
        <v>43654</v>
      </c>
      <c r="D444" s="517">
        <v>114</v>
      </c>
      <c r="E444" s="608" t="s">
        <v>585</v>
      </c>
      <c r="F444" s="518" t="s">
        <v>309</v>
      </c>
      <c r="G444" s="722">
        <v>967342</v>
      </c>
      <c r="H444" s="519">
        <v>74</v>
      </c>
      <c r="I444" s="518" t="s">
        <v>295</v>
      </c>
      <c r="J444" s="517">
        <v>4</v>
      </c>
      <c r="K444" s="593">
        <v>0</v>
      </c>
      <c r="L444" s="869"/>
      <c r="M444" s="870"/>
      <c r="N444" s="872"/>
      <c r="O444" s="890"/>
      <c r="Q444" s="468"/>
    </row>
    <row r="445" spans="1:17" s="458" customFormat="1" ht="12" customHeight="1">
      <c r="A445" s="503"/>
      <c r="B445" s="633" t="s">
        <v>304</v>
      </c>
      <c r="C445" s="627">
        <v>43654</v>
      </c>
      <c r="D445" s="517">
        <v>114</v>
      </c>
      <c r="E445" s="608" t="s">
        <v>585</v>
      </c>
      <c r="F445" s="518" t="s">
        <v>309</v>
      </c>
      <c r="G445" s="722">
        <v>967342</v>
      </c>
      <c r="H445" s="519">
        <v>74</v>
      </c>
      <c r="I445" s="518" t="s">
        <v>296</v>
      </c>
      <c r="J445" s="517">
        <v>6.7850000000000001</v>
      </c>
      <c r="K445" s="593">
        <v>0</v>
      </c>
      <c r="L445" s="889"/>
      <c r="M445" s="870"/>
      <c r="N445" s="872"/>
      <c r="O445" s="890"/>
      <c r="Q445" s="468"/>
    </row>
    <row r="446" spans="1:17" s="458" customFormat="1" ht="12" customHeight="1">
      <c r="A446" s="503"/>
      <c r="B446" s="633" t="s">
        <v>304</v>
      </c>
      <c r="C446" s="628">
        <v>43655</v>
      </c>
      <c r="D446" s="520">
        <v>116</v>
      </c>
      <c r="E446" s="608" t="s">
        <v>585</v>
      </c>
      <c r="F446" s="521" t="s">
        <v>305</v>
      </c>
      <c r="G446" s="722">
        <v>957800</v>
      </c>
      <c r="H446" s="522">
        <v>12</v>
      </c>
      <c r="I446" s="521" t="s">
        <v>295</v>
      </c>
      <c r="J446" s="520">
        <v>4.8330000000000002</v>
      </c>
      <c r="K446" s="594">
        <v>0</v>
      </c>
      <c r="L446" s="884">
        <f>SUM(J446:J457)</f>
        <v>105</v>
      </c>
      <c r="M446" s="891">
        <f>SUM(K446:K457)</f>
        <v>0</v>
      </c>
      <c r="N446" s="893">
        <f>L446-M446</f>
        <v>105</v>
      </c>
      <c r="O446" s="894"/>
      <c r="Q446" s="468"/>
    </row>
    <row r="447" spans="1:17" s="458" customFormat="1" ht="12" customHeight="1">
      <c r="A447" s="503"/>
      <c r="B447" s="633" t="s">
        <v>304</v>
      </c>
      <c r="C447" s="628">
        <v>43655</v>
      </c>
      <c r="D447" s="520">
        <v>116</v>
      </c>
      <c r="E447" s="608" t="s">
        <v>585</v>
      </c>
      <c r="F447" s="521" t="s">
        <v>305</v>
      </c>
      <c r="G447" s="722">
        <v>957800</v>
      </c>
      <c r="H447" s="522">
        <v>12</v>
      </c>
      <c r="I447" s="521" t="s">
        <v>296</v>
      </c>
      <c r="J447" s="520">
        <v>12.666</v>
      </c>
      <c r="K447" s="594">
        <v>0</v>
      </c>
      <c r="L447" s="865"/>
      <c r="M447" s="892"/>
      <c r="N447" s="867"/>
      <c r="O447" s="895"/>
      <c r="Q447" s="468"/>
    </row>
    <row r="448" spans="1:17" s="458" customFormat="1" ht="12" customHeight="1">
      <c r="A448" s="503"/>
      <c r="B448" s="633" t="s">
        <v>304</v>
      </c>
      <c r="C448" s="628">
        <v>43655</v>
      </c>
      <c r="D448" s="520">
        <v>116</v>
      </c>
      <c r="E448" s="608" t="s">
        <v>585</v>
      </c>
      <c r="F448" s="521" t="s">
        <v>306</v>
      </c>
      <c r="G448" s="722">
        <v>963943</v>
      </c>
      <c r="H448" s="522">
        <v>12</v>
      </c>
      <c r="I448" s="521" t="s">
        <v>295</v>
      </c>
      <c r="J448" s="520">
        <v>4.8330000000000002</v>
      </c>
      <c r="K448" s="594">
        <v>0</v>
      </c>
      <c r="L448" s="865"/>
      <c r="M448" s="892"/>
      <c r="N448" s="867"/>
      <c r="O448" s="895"/>
      <c r="Q448" s="468"/>
    </row>
    <row r="449" spans="1:17" s="458" customFormat="1" ht="12" customHeight="1">
      <c r="A449" s="503"/>
      <c r="B449" s="633" t="s">
        <v>304</v>
      </c>
      <c r="C449" s="628">
        <v>43655</v>
      </c>
      <c r="D449" s="520">
        <v>116</v>
      </c>
      <c r="E449" s="608" t="s">
        <v>585</v>
      </c>
      <c r="F449" s="521" t="s">
        <v>306</v>
      </c>
      <c r="G449" s="722">
        <v>963943</v>
      </c>
      <c r="H449" s="522">
        <v>12</v>
      </c>
      <c r="I449" s="521" t="s">
        <v>296</v>
      </c>
      <c r="J449" s="520">
        <v>12.666</v>
      </c>
      <c r="K449" s="594">
        <v>0</v>
      </c>
      <c r="L449" s="865"/>
      <c r="M449" s="892"/>
      <c r="N449" s="867"/>
      <c r="O449" s="895"/>
      <c r="Q449" s="468"/>
    </row>
    <row r="450" spans="1:17" s="458" customFormat="1" ht="12" customHeight="1">
      <c r="A450" s="503"/>
      <c r="B450" s="633" t="s">
        <v>304</v>
      </c>
      <c r="C450" s="628">
        <v>43655</v>
      </c>
      <c r="D450" s="520">
        <v>116</v>
      </c>
      <c r="E450" s="608" t="s">
        <v>585</v>
      </c>
      <c r="F450" s="521" t="s">
        <v>317</v>
      </c>
      <c r="G450" s="722">
        <v>964576</v>
      </c>
      <c r="H450" s="522">
        <v>56</v>
      </c>
      <c r="I450" s="521" t="s">
        <v>295</v>
      </c>
      <c r="J450" s="520">
        <v>4.835</v>
      </c>
      <c r="K450" s="594">
        <v>0</v>
      </c>
      <c r="L450" s="865"/>
      <c r="M450" s="892"/>
      <c r="N450" s="867"/>
      <c r="O450" s="895"/>
      <c r="Q450" s="468"/>
    </row>
    <row r="451" spans="1:17" s="458" customFormat="1" ht="12" customHeight="1">
      <c r="A451" s="503"/>
      <c r="B451" s="633" t="s">
        <v>304</v>
      </c>
      <c r="C451" s="628">
        <v>43655</v>
      </c>
      <c r="D451" s="520">
        <v>116</v>
      </c>
      <c r="E451" s="608" t="s">
        <v>585</v>
      </c>
      <c r="F451" s="521" t="s">
        <v>317</v>
      </c>
      <c r="G451" s="722">
        <v>964576</v>
      </c>
      <c r="H451" s="522">
        <v>56</v>
      </c>
      <c r="I451" s="521" t="s">
        <v>296</v>
      </c>
      <c r="J451" s="520">
        <v>12.67</v>
      </c>
      <c r="K451" s="594">
        <v>0</v>
      </c>
      <c r="L451" s="865"/>
      <c r="M451" s="892"/>
      <c r="N451" s="867"/>
      <c r="O451" s="895"/>
      <c r="Q451" s="468"/>
    </row>
    <row r="452" spans="1:17" s="458" customFormat="1" ht="12" customHeight="1">
      <c r="A452" s="503"/>
      <c r="B452" s="633" t="s">
        <v>304</v>
      </c>
      <c r="C452" s="628">
        <v>43655</v>
      </c>
      <c r="D452" s="520">
        <v>116</v>
      </c>
      <c r="E452" s="608" t="s">
        <v>585</v>
      </c>
      <c r="F452" s="521" t="s">
        <v>307</v>
      </c>
      <c r="G452" s="722">
        <v>967281</v>
      </c>
      <c r="H452" s="522">
        <v>74</v>
      </c>
      <c r="I452" s="521" t="s">
        <v>295</v>
      </c>
      <c r="J452" s="520">
        <v>4.8330000000000002</v>
      </c>
      <c r="K452" s="594">
        <v>0</v>
      </c>
      <c r="L452" s="865"/>
      <c r="M452" s="892"/>
      <c r="N452" s="867"/>
      <c r="O452" s="895"/>
      <c r="Q452" s="468"/>
    </row>
    <row r="453" spans="1:17" s="458" customFormat="1" ht="12" customHeight="1">
      <c r="A453" s="503"/>
      <c r="B453" s="633" t="s">
        <v>304</v>
      </c>
      <c r="C453" s="628">
        <v>43655</v>
      </c>
      <c r="D453" s="520">
        <v>116</v>
      </c>
      <c r="E453" s="608" t="s">
        <v>585</v>
      </c>
      <c r="F453" s="521" t="s">
        <v>307</v>
      </c>
      <c r="G453" s="722">
        <v>967281</v>
      </c>
      <c r="H453" s="522">
        <v>74</v>
      </c>
      <c r="I453" s="521" t="s">
        <v>296</v>
      </c>
      <c r="J453" s="520">
        <v>12.666</v>
      </c>
      <c r="K453" s="594">
        <v>0</v>
      </c>
      <c r="L453" s="865"/>
      <c r="M453" s="892"/>
      <c r="N453" s="867"/>
      <c r="O453" s="895"/>
      <c r="Q453" s="468"/>
    </row>
    <row r="454" spans="1:17" s="458" customFormat="1" ht="12" customHeight="1">
      <c r="A454" s="503"/>
      <c r="B454" s="633" t="s">
        <v>304</v>
      </c>
      <c r="C454" s="628">
        <v>43655</v>
      </c>
      <c r="D454" s="520">
        <v>116</v>
      </c>
      <c r="E454" s="608" t="s">
        <v>585</v>
      </c>
      <c r="F454" s="521" t="s">
        <v>308</v>
      </c>
      <c r="G454" s="722">
        <v>904281</v>
      </c>
      <c r="H454" s="522">
        <v>74</v>
      </c>
      <c r="I454" s="521" t="s">
        <v>295</v>
      </c>
      <c r="J454" s="520">
        <v>4.8330000000000002</v>
      </c>
      <c r="K454" s="594">
        <v>0</v>
      </c>
      <c r="L454" s="865"/>
      <c r="M454" s="892"/>
      <c r="N454" s="867"/>
      <c r="O454" s="895"/>
      <c r="Q454" s="468"/>
    </row>
    <row r="455" spans="1:17" s="458" customFormat="1" ht="12" customHeight="1">
      <c r="A455" s="503"/>
      <c r="B455" s="633" t="s">
        <v>304</v>
      </c>
      <c r="C455" s="628">
        <v>43655</v>
      </c>
      <c r="D455" s="520">
        <v>116</v>
      </c>
      <c r="E455" s="608" t="s">
        <v>585</v>
      </c>
      <c r="F455" s="521" t="s">
        <v>308</v>
      </c>
      <c r="G455" s="722">
        <v>904281</v>
      </c>
      <c r="H455" s="522">
        <v>74</v>
      </c>
      <c r="I455" s="521" t="s">
        <v>296</v>
      </c>
      <c r="J455" s="520">
        <v>12.666</v>
      </c>
      <c r="K455" s="594">
        <v>0</v>
      </c>
      <c r="L455" s="865"/>
      <c r="M455" s="892"/>
      <c r="N455" s="867"/>
      <c r="O455" s="895"/>
      <c r="Q455" s="468"/>
    </row>
    <row r="456" spans="1:17" s="458" customFormat="1" ht="12" customHeight="1">
      <c r="A456" s="503"/>
      <c r="B456" s="633" t="s">
        <v>304</v>
      </c>
      <c r="C456" s="628">
        <v>43655</v>
      </c>
      <c r="D456" s="520">
        <v>116</v>
      </c>
      <c r="E456" s="608" t="s">
        <v>585</v>
      </c>
      <c r="F456" s="521" t="s">
        <v>309</v>
      </c>
      <c r="G456" s="722">
        <v>967342</v>
      </c>
      <c r="H456" s="522">
        <v>74</v>
      </c>
      <c r="I456" s="521" t="s">
        <v>295</v>
      </c>
      <c r="J456" s="520">
        <v>4.8330000000000002</v>
      </c>
      <c r="K456" s="594">
        <v>0</v>
      </c>
      <c r="L456" s="865"/>
      <c r="M456" s="892"/>
      <c r="N456" s="867"/>
      <c r="O456" s="895"/>
      <c r="Q456" s="468"/>
    </row>
    <row r="457" spans="1:17" s="458" customFormat="1" ht="12" customHeight="1">
      <c r="A457" s="503"/>
      <c r="B457" s="633" t="s">
        <v>304</v>
      </c>
      <c r="C457" s="628">
        <v>43655</v>
      </c>
      <c r="D457" s="520">
        <v>116</v>
      </c>
      <c r="E457" s="608" t="s">
        <v>585</v>
      </c>
      <c r="F457" s="521" t="s">
        <v>309</v>
      </c>
      <c r="G457" s="722">
        <v>967342</v>
      </c>
      <c r="H457" s="522">
        <v>74</v>
      </c>
      <c r="I457" s="521" t="s">
        <v>296</v>
      </c>
      <c r="J457" s="520">
        <v>12.666</v>
      </c>
      <c r="K457" s="594">
        <v>0</v>
      </c>
      <c r="L457" s="865"/>
      <c r="M457" s="892"/>
      <c r="N457" s="867"/>
      <c r="O457" s="895"/>
      <c r="Q457" s="468"/>
    </row>
    <row r="458" spans="1:17" s="458" customFormat="1" ht="12" customHeight="1">
      <c r="A458" s="503"/>
      <c r="B458" s="633" t="s">
        <v>304</v>
      </c>
      <c r="C458" s="627">
        <v>43656</v>
      </c>
      <c r="D458" s="517">
        <v>118</v>
      </c>
      <c r="E458" s="608" t="s">
        <v>585</v>
      </c>
      <c r="F458" s="518" t="s">
        <v>305</v>
      </c>
      <c r="G458" s="722">
        <v>957800</v>
      </c>
      <c r="H458" s="519">
        <v>12</v>
      </c>
      <c r="I458" s="518" t="s">
        <v>295</v>
      </c>
      <c r="J458" s="517">
        <v>0.1</v>
      </c>
      <c r="K458" s="593">
        <v>0</v>
      </c>
      <c r="L458" s="869">
        <f>SUM(J458:J467)</f>
        <v>20.5</v>
      </c>
      <c r="M458" s="896">
        <f t="shared" ref="M458" si="55">SUM(K458:K467)</f>
        <v>0</v>
      </c>
      <c r="N458" s="897">
        <f>L458-M458</f>
        <v>20.5</v>
      </c>
      <c r="O458" s="898"/>
      <c r="Q458" s="468"/>
    </row>
    <row r="459" spans="1:17" s="458" customFormat="1" ht="12" customHeight="1">
      <c r="A459" s="503"/>
      <c r="B459" s="633" t="s">
        <v>304</v>
      </c>
      <c r="C459" s="627">
        <v>43656</v>
      </c>
      <c r="D459" s="517">
        <v>118</v>
      </c>
      <c r="E459" s="608" t="s">
        <v>585</v>
      </c>
      <c r="F459" s="518" t="s">
        <v>305</v>
      </c>
      <c r="G459" s="722">
        <v>957800</v>
      </c>
      <c r="H459" s="519">
        <v>12</v>
      </c>
      <c r="I459" s="518" t="s">
        <v>296</v>
      </c>
      <c r="J459" s="517">
        <v>4</v>
      </c>
      <c r="K459" s="593">
        <v>0</v>
      </c>
      <c r="L459" s="869"/>
      <c r="M459" s="896"/>
      <c r="N459" s="897"/>
      <c r="O459" s="898"/>
      <c r="Q459" s="468"/>
    </row>
    <row r="460" spans="1:17" s="458" customFormat="1" ht="12" customHeight="1">
      <c r="A460" s="503"/>
      <c r="B460" s="633" t="s">
        <v>304</v>
      </c>
      <c r="C460" s="627">
        <v>43656</v>
      </c>
      <c r="D460" s="517">
        <v>118</v>
      </c>
      <c r="E460" s="608" t="s">
        <v>585</v>
      </c>
      <c r="F460" s="518" t="s">
        <v>306</v>
      </c>
      <c r="G460" s="722">
        <v>963943</v>
      </c>
      <c r="H460" s="519">
        <v>12</v>
      </c>
      <c r="I460" s="518" t="s">
        <v>295</v>
      </c>
      <c r="J460" s="517">
        <v>0.1</v>
      </c>
      <c r="K460" s="593">
        <v>0</v>
      </c>
      <c r="L460" s="869"/>
      <c r="M460" s="896"/>
      <c r="N460" s="897"/>
      <c r="O460" s="898"/>
      <c r="Q460" s="468"/>
    </row>
    <row r="461" spans="1:17" s="458" customFormat="1" ht="12" customHeight="1">
      <c r="A461" s="503"/>
      <c r="B461" s="633" t="s">
        <v>304</v>
      </c>
      <c r="C461" s="627">
        <v>43656</v>
      </c>
      <c r="D461" s="517">
        <v>118</v>
      </c>
      <c r="E461" s="608" t="s">
        <v>585</v>
      </c>
      <c r="F461" s="518" t="s">
        <v>306</v>
      </c>
      <c r="G461" s="722">
        <v>963943</v>
      </c>
      <c r="H461" s="519">
        <v>12</v>
      </c>
      <c r="I461" s="518" t="s">
        <v>296</v>
      </c>
      <c r="J461" s="517">
        <v>4</v>
      </c>
      <c r="K461" s="593">
        <v>0</v>
      </c>
      <c r="L461" s="869"/>
      <c r="M461" s="896"/>
      <c r="N461" s="897"/>
      <c r="O461" s="898"/>
      <c r="Q461" s="468"/>
    </row>
    <row r="462" spans="1:17" s="458" customFormat="1" ht="12" customHeight="1">
      <c r="A462" s="503"/>
      <c r="B462" s="633" t="s">
        <v>304</v>
      </c>
      <c r="C462" s="627">
        <v>43656</v>
      </c>
      <c r="D462" s="517">
        <v>118</v>
      </c>
      <c r="E462" s="608" t="s">
        <v>585</v>
      </c>
      <c r="F462" s="518" t="s">
        <v>307</v>
      </c>
      <c r="G462" s="722">
        <v>967281</v>
      </c>
      <c r="H462" s="519">
        <v>74</v>
      </c>
      <c r="I462" s="518" t="s">
        <v>295</v>
      </c>
      <c r="J462" s="517">
        <v>0.1</v>
      </c>
      <c r="K462" s="593">
        <v>0</v>
      </c>
      <c r="L462" s="869"/>
      <c r="M462" s="896"/>
      <c r="N462" s="897"/>
      <c r="O462" s="898"/>
      <c r="Q462" s="468"/>
    </row>
    <row r="463" spans="1:17" s="458" customFormat="1" ht="12" customHeight="1">
      <c r="A463" s="503"/>
      <c r="B463" s="633" t="s">
        <v>304</v>
      </c>
      <c r="C463" s="627">
        <v>43656</v>
      </c>
      <c r="D463" s="517">
        <v>118</v>
      </c>
      <c r="E463" s="608" t="s">
        <v>585</v>
      </c>
      <c r="F463" s="518" t="s">
        <v>307</v>
      </c>
      <c r="G463" s="722">
        <v>967281</v>
      </c>
      <c r="H463" s="519">
        <v>74</v>
      </c>
      <c r="I463" s="518" t="s">
        <v>296</v>
      </c>
      <c r="J463" s="517">
        <v>4</v>
      </c>
      <c r="K463" s="593">
        <v>0</v>
      </c>
      <c r="L463" s="869"/>
      <c r="M463" s="896"/>
      <c r="N463" s="897"/>
      <c r="O463" s="898"/>
      <c r="Q463" s="468"/>
    </row>
    <row r="464" spans="1:17" s="458" customFormat="1" ht="12" customHeight="1">
      <c r="A464" s="503"/>
      <c r="B464" s="633" t="s">
        <v>304</v>
      </c>
      <c r="C464" s="627">
        <v>43656</v>
      </c>
      <c r="D464" s="517">
        <v>118</v>
      </c>
      <c r="E464" s="608" t="s">
        <v>585</v>
      </c>
      <c r="F464" s="518" t="s">
        <v>308</v>
      </c>
      <c r="G464" s="722">
        <v>904281</v>
      </c>
      <c r="H464" s="519">
        <v>74</v>
      </c>
      <c r="I464" s="518" t="s">
        <v>295</v>
      </c>
      <c r="J464" s="517">
        <v>0.1</v>
      </c>
      <c r="K464" s="593">
        <v>0</v>
      </c>
      <c r="L464" s="869"/>
      <c r="M464" s="896"/>
      <c r="N464" s="897"/>
      <c r="O464" s="898"/>
      <c r="Q464" s="468"/>
    </row>
    <row r="465" spans="1:17" s="458" customFormat="1" ht="12" customHeight="1">
      <c r="A465" s="503"/>
      <c r="B465" s="633" t="s">
        <v>304</v>
      </c>
      <c r="C465" s="627">
        <v>43656</v>
      </c>
      <c r="D465" s="517">
        <v>118</v>
      </c>
      <c r="E465" s="608" t="s">
        <v>585</v>
      </c>
      <c r="F465" s="518" t="s">
        <v>308</v>
      </c>
      <c r="G465" s="722">
        <v>904281</v>
      </c>
      <c r="H465" s="519">
        <v>74</v>
      </c>
      <c r="I465" s="518" t="s">
        <v>296</v>
      </c>
      <c r="J465" s="517">
        <v>4</v>
      </c>
      <c r="K465" s="593">
        <v>0</v>
      </c>
      <c r="L465" s="869"/>
      <c r="M465" s="896"/>
      <c r="N465" s="897"/>
      <c r="O465" s="898"/>
      <c r="Q465" s="468"/>
    </row>
    <row r="466" spans="1:17" s="458" customFormat="1" ht="12" customHeight="1">
      <c r="A466" s="503"/>
      <c r="B466" s="633" t="s">
        <v>304</v>
      </c>
      <c r="C466" s="627">
        <v>43656</v>
      </c>
      <c r="D466" s="517">
        <v>118</v>
      </c>
      <c r="E466" s="608" t="s">
        <v>585</v>
      </c>
      <c r="F466" s="518" t="s">
        <v>309</v>
      </c>
      <c r="G466" s="722">
        <v>967342</v>
      </c>
      <c r="H466" s="519">
        <v>74</v>
      </c>
      <c r="I466" s="518" t="s">
        <v>295</v>
      </c>
      <c r="J466" s="517">
        <v>0.1</v>
      </c>
      <c r="K466" s="593">
        <v>0</v>
      </c>
      <c r="L466" s="869"/>
      <c r="M466" s="896"/>
      <c r="N466" s="897"/>
      <c r="O466" s="898"/>
      <c r="Q466" s="468"/>
    </row>
    <row r="467" spans="1:17" s="458" customFormat="1" ht="12" customHeight="1">
      <c r="A467" s="503"/>
      <c r="B467" s="633" t="s">
        <v>304</v>
      </c>
      <c r="C467" s="630">
        <v>43656</v>
      </c>
      <c r="D467" s="523">
        <v>118</v>
      </c>
      <c r="E467" s="608" t="s">
        <v>585</v>
      </c>
      <c r="F467" s="524" t="s">
        <v>309</v>
      </c>
      <c r="G467" s="723">
        <v>967342</v>
      </c>
      <c r="H467" s="525">
        <v>74</v>
      </c>
      <c r="I467" s="524" t="s">
        <v>296</v>
      </c>
      <c r="J467" s="523">
        <v>4</v>
      </c>
      <c r="K467" s="595">
        <v>0</v>
      </c>
      <c r="L467" s="869"/>
      <c r="M467" s="896"/>
      <c r="N467" s="897"/>
      <c r="O467" s="898"/>
      <c r="Q467" s="468"/>
    </row>
    <row r="468" spans="1:17" s="458" customFormat="1" ht="12" customHeight="1">
      <c r="A468" s="503"/>
      <c r="B468" s="633" t="s">
        <v>304</v>
      </c>
      <c r="C468" s="631">
        <v>43658</v>
      </c>
      <c r="D468" s="526">
        <v>120</v>
      </c>
      <c r="E468" s="608" t="s">
        <v>585</v>
      </c>
      <c r="F468" s="527" t="s">
        <v>305</v>
      </c>
      <c r="G468" s="723">
        <v>957800</v>
      </c>
      <c r="H468" s="528">
        <v>12</v>
      </c>
      <c r="I468" s="527" t="s">
        <v>295</v>
      </c>
      <c r="J468" s="520">
        <v>0.1</v>
      </c>
      <c r="K468" s="529">
        <v>0</v>
      </c>
      <c r="L468" s="865">
        <f>SUM(J468:J477)</f>
        <v>29.500000000000004</v>
      </c>
      <c r="M468" s="866">
        <f t="shared" ref="M468" si="56">SUM(K468:K477)</f>
        <v>0</v>
      </c>
      <c r="N468" s="867"/>
      <c r="O468" s="600"/>
      <c r="Q468" s="468"/>
    </row>
    <row r="469" spans="1:17" s="458" customFormat="1" ht="12" customHeight="1">
      <c r="A469" s="503"/>
      <c r="B469" s="633" t="s">
        <v>304</v>
      </c>
      <c r="C469" s="631">
        <v>43658</v>
      </c>
      <c r="D469" s="526">
        <v>120</v>
      </c>
      <c r="E469" s="608" t="s">
        <v>585</v>
      </c>
      <c r="F469" s="527" t="s">
        <v>305</v>
      </c>
      <c r="G469" s="723">
        <v>957800</v>
      </c>
      <c r="H469" s="528">
        <v>12</v>
      </c>
      <c r="I469" s="527" t="s">
        <v>296</v>
      </c>
      <c r="J469" s="520">
        <v>5.8</v>
      </c>
      <c r="K469" s="596">
        <v>0</v>
      </c>
      <c r="L469" s="865"/>
      <c r="M469" s="866"/>
      <c r="N469" s="867"/>
      <c r="O469" s="600"/>
      <c r="Q469" s="468"/>
    </row>
    <row r="470" spans="1:17" s="458" customFormat="1" ht="12" customHeight="1">
      <c r="A470" s="503"/>
      <c r="B470" s="633" t="s">
        <v>304</v>
      </c>
      <c r="C470" s="631">
        <v>43658</v>
      </c>
      <c r="D470" s="526">
        <v>120</v>
      </c>
      <c r="E470" s="608" t="s">
        <v>585</v>
      </c>
      <c r="F470" s="527" t="s">
        <v>306</v>
      </c>
      <c r="G470" s="723">
        <v>963943</v>
      </c>
      <c r="H470" s="528">
        <v>12</v>
      </c>
      <c r="I470" s="527" t="s">
        <v>295</v>
      </c>
      <c r="J470" s="520">
        <v>0.1</v>
      </c>
      <c r="K470" s="596">
        <v>0</v>
      </c>
      <c r="L470" s="865"/>
      <c r="M470" s="866"/>
      <c r="N470" s="867"/>
      <c r="O470" s="600"/>
      <c r="Q470" s="468"/>
    </row>
    <row r="471" spans="1:17" s="458" customFormat="1" ht="12" customHeight="1">
      <c r="A471" s="503"/>
      <c r="B471" s="633" t="s">
        <v>304</v>
      </c>
      <c r="C471" s="631">
        <v>43658</v>
      </c>
      <c r="D471" s="526">
        <v>120</v>
      </c>
      <c r="E471" s="608" t="s">
        <v>585</v>
      </c>
      <c r="F471" s="527" t="s">
        <v>306</v>
      </c>
      <c r="G471" s="723">
        <v>963943</v>
      </c>
      <c r="H471" s="528">
        <v>12</v>
      </c>
      <c r="I471" s="527" t="s">
        <v>296</v>
      </c>
      <c r="J471" s="520">
        <v>5.8</v>
      </c>
      <c r="K471" s="596">
        <v>0</v>
      </c>
      <c r="L471" s="865"/>
      <c r="M471" s="866"/>
      <c r="N471" s="867"/>
      <c r="O471" s="600"/>
      <c r="Q471" s="468"/>
    </row>
    <row r="472" spans="1:17" s="458" customFormat="1" ht="12" customHeight="1">
      <c r="A472" s="503"/>
      <c r="B472" s="633" t="s">
        <v>304</v>
      </c>
      <c r="C472" s="631">
        <v>43658</v>
      </c>
      <c r="D472" s="526">
        <v>120</v>
      </c>
      <c r="E472" s="608" t="s">
        <v>585</v>
      </c>
      <c r="F472" s="527" t="s">
        <v>307</v>
      </c>
      <c r="G472" s="723">
        <v>967281</v>
      </c>
      <c r="H472" s="528">
        <v>74</v>
      </c>
      <c r="I472" s="527" t="s">
        <v>295</v>
      </c>
      <c r="J472" s="520">
        <v>0.1</v>
      </c>
      <c r="K472" s="596">
        <v>0</v>
      </c>
      <c r="L472" s="865"/>
      <c r="M472" s="866"/>
      <c r="N472" s="867"/>
      <c r="O472" s="600"/>
      <c r="Q472" s="468"/>
    </row>
    <row r="473" spans="1:17" s="458" customFormat="1" ht="12" customHeight="1">
      <c r="A473" s="503"/>
      <c r="B473" s="633" t="s">
        <v>304</v>
      </c>
      <c r="C473" s="631">
        <v>43658</v>
      </c>
      <c r="D473" s="526">
        <v>120</v>
      </c>
      <c r="E473" s="608" t="s">
        <v>585</v>
      </c>
      <c r="F473" s="527" t="s">
        <v>307</v>
      </c>
      <c r="G473" s="723">
        <v>967281</v>
      </c>
      <c r="H473" s="528">
        <v>74</v>
      </c>
      <c r="I473" s="527" t="s">
        <v>296</v>
      </c>
      <c r="J473" s="520">
        <v>5.8</v>
      </c>
      <c r="K473" s="596">
        <v>0</v>
      </c>
      <c r="L473" s="865"/>
      <c r="M473" s="866"/>
      <c r="N473" s="867"/>
      <c r="O473" s="600"/>
      <c r="Q473" s="468"/>
    </row>
    <row r="474" spans="1:17" s="458" customFormat="1" ht="12" customHeight="1">
      <c r="A474" s="503"/>
      <c r="B474" s="633" t="s">
        <v>304</v>
      </c>
      <c r="C474" s="631">
        <v>43658</v>
      </c>
      <c r="D474" s="526">
        <v>120</v>
      </c>
      <c r="E474" s="608" t="s">
        <v>585</v>
      </c>
      <c r="F474" s="527" t="s">
        <v>308</v>
      </c>
      <c r="G474" s="723">
        <v>904281</v>
      </c>
      <c r="H474" s="528">
        <v>74</v>
      </c>
      <c r="I474" s="527" t="s">
        <v>295</v>
      </c>
      <c r="J474" s="520">
        <v>0.1</v>
      </c>
      <c r="K474" s="596">
        <v>0</v>
      </c>
      <c r="L474" s="865"/>
      <c r="M474" s="866"/>
      <c r="N474" s="867"/>
      <c r="O474" s="600"/>
      <c r="Q474" s="468"/>
    </row>
    <row r="475" spans="1:17" s="458" customFormat="1" ht="12" customHeight="1">
      <c r="A475" s="503"/>
      <c r="B475" s="633" t="s">
        <v>304</v>
      </c>
      <c r="C475" s="631">
        <v>43658</v>
      </c>
      <c r="D475" s="526">
        <v>120</v>
      </c>
      <c r="E475" s="608" t="s">
        <v>585</v>
      </c>
      <c r="F475" s="527" t="s">
        <v>308</v>
      </c>
      <c r="G475" s="723">
        <v>904281</v>
      </c>
      <c r="H475" s="528">
        <v>74</v>
      </c>
      <c r="I475" s="527" t="s">
        <v>296</v>
      </c>
      <c r="J475" s="520">
        <v>5.8</v>
      </c>
      <c r="K475" s="596">
        <v>0</v>
      </c>
      <c r="L475" s="865"/>
      <c r="M475" s="866"/>
      <c r="N475" s="867"/>
      <c r="O475" s="600"/>
      <c r="Q475" s="468"/>
    </row>
    <row r="476" spans="1:17" s="458" customFormat="1" ht="12" customHeight="1">
      <c r="A476" s="503"/>
      <c r="B476" s="633" t="s">
        <v>304</v>
      </c>
      <c r="C476" s="631">
        <v>43658</v>
      </c>
      <c r="D476" s="526">
        <v>120</v>
      </c>
      <c r="E476" s="608" t="s">
        <v>585</v>
      </c>
      <c r="F476" s="527" t="s">
        <v>309</v>
      </c>
      <c r="G476" s="723">
        <v>967342</v>
      </c>
      <c r="H476" s="528">
        <v>74</v>
      </c>
      <c r="I476" s="527" t="s">
        <v>295</v>
      </c>
      <c r="J476" s="520">
        <v>0.1</v>
      </c>
      <c r="K476" s="596">
        <v>0</v>
      </c>
      <c r="L476" s="865"/>
      <c r="M476" s="866"/>
      <c r="N476" s="867"/>
      <c r="O476" s="600"/>
      <c r="Q476" s="468"/>
    </row>
    <row r="477" spans="1:17" s="458" customFormat="1" ht="12" customHeight="1">
      <c r="A477" s="503"/>
      <c r="B477" s="633" t="s">
        <v>304</v>
      </c>
      <c r="C477" s="631">
        <v>43658</v>
      </c>
      <c r="D477" s="526">
        <v>120</v>
      </c>
      <c r="E477" s="608" t="s">
        <v>585</v>
      </c>
      <c r="F477" s="527" t="s">
        <v>309</v>
      </c>
      <c r="G477" s="723">
        <v>967342</v>
      </c>
      <c r="H477" s="528">
        <v>74</v>
      </c>
      <c r="I477" s="527" t="s">
        <v>296</v>
      </c>
      <c r="J477" s="520">
        <v>5.8</v>
      </c>
      <c r="K477" s="596">
        <v>0</v>
      </c>
      <c r="L477" s="865"/>
      <c r="M477" s="866"/>
      <c r="N477" s="867"/>
      <c r="O477" s="600"/>
      <c r="Q477" s="468"/>
    </row>
    <row r="478" spans="1:17" s="458" customFormat="1" ht="12" customHeight="1">
      <c r="A478" s="503"/>
      <c r="B478" s="633" t="s">
        <v>304</v>
      </c>
      <c r="C478" s="632">
        <v>43658</v>
      </c>
      <c r="D478" s="513">
        <v>121</v>
      </c>
      <c r="E478" s="608" t="s">
        <v>585</v>
      </c>
      <c r="F478" s="514" t="s">
        <v>305</v>
      </c>
      <c r="G478" s="723">
        <v>957800</v>
      </c>
      <c r="H478" s="515">
        <v>12</v>
      </c>
      <c r="I478" s="514" t="s">
        <v>295</v>
      </c>
      <c r="J478" s="517">
        <v>2.8570000000000002</v>
      </c>
      <c r="K478" s="597">
        <v>0</v>
      </c>
      <c r="L478" s="868">
        <f>SUM(J478:J491)</f>
        <v>102</v>
      </c>
      <c r="M478" s="870">
        <f t="shared" ref="M478" si="57">SUM(K478:K491)</f>
        <v>0</v>
      </c>
      <c r="N478" s="872">
        <f>L478-M478</f>
        <v>102</v>
      </c>
      <c r="O478" s="600"/>
      <c r="Q478" s="468"/>
    </row>
    <row r="479" spans="1:17" s="458" customFormat="1" ht="12" customHeight="1">
      <c r="A479" s="503"/>
      <c r="B479" s="633" t="s">
        <v>304</v>
      </c>
      <c r="C479" s="632">
        <v>43658</v>
      </c>
      <c r="D479" s="513">
        <v>121</v>
      </c>
      <c r="E479" s="608" t="s">
        <v>585</v>
      </c>
      <c r="F479" s="514" t="s">
        <v>305</v>
      </c>
      <c r="G479" s="723">
        <v>957800</v>
      </c>
      <c r="H479" s="515">
        <v>12</v>
      </c>
      <c r="I479" s="514" t="s">
        <v>296</v>
      </c>
      <c r="J479" s="517">
        <v>11.714</v>
      </c>
      <c r="K479" s="597">
        <v>0</v>
      </c>
      <c r="L479" s="869"/>
      <c r="M479" s="870"/>
      <c r="N479" s="872"/>
      <c r="O479" s="600"/>
      <c r="Q479" s="468"/>
    </row>
    <row r="480" spans="1:17" s="458" customFormat="1" ht="12" customHeight="1">
      <c r="A480" s="503"/>
      <c r="B480" s="633" t="s">
        <v>304</v>
      </c>
      <c r="C480" s="632">
        <v>43658</v>
      </c>
      <c r="D480" s="513">
        <v>121</v>
      </c>
      <c r="E480" s="608" t="s">
        <v>585</v>
      </c>
      <c r="F480" s="514" t="s">
        <v>306</v>
      </c>
      <c r="G480" s="723">
        <v>963943</v>
      </c>
      <c r="H480" s="515">
        <v>12</v>
      </c>
      <c r="I480" s="514" t="s">
        <v>295</v>
      </c>
      <c r="J480" s="517">
        <v>2.8570000000000002</v>
      </c>
      <c r="K480" s="597">
        <v>0</v>
      </c>
      <c r="L480" s="869"/>
      <c r="M480" s="870"/>
      <c r="N480" s="872"/>
      <c r="O480" s="600"/>
      <c r="Q480" s="468"/>
    </row>
    <row r="481" spans="1:17" s="458" customFormat="1" ht="12" customHeight="1">
      <c r="A481" s="503"/>
      <c r="B481" s="633" t="s">
        <v>304</v>
      </c>
      <c r="C481" s="632">
        <v>43658</v>
      </c>
      <c r="D481" s="513">
        <v>121</v>
      </c>
      <c r="E481" s="608" t="s">
        <v>585</v>
      </c>
      <c r="F481" s="514" t="s">
        <v>306</v>
      </c>
      <c r="G481" s="723">
        <v>963943</v>
      </c>
      <c r="H481" s="515">
        <v>12</v>
      </c>
      <c r="I481" s="514" t="s">
        <v>296</v>
      </c>
      <c r="J481" s="517">
        <v>11.714</v>
      </c>
      <c r="K481" s="597">
        <v>0</v>
      </c>
      <c r="L481" s="869"/>
      <c r="M481" s="870"/>
      <c r="N481" s="872"/>
      <c r="O481" s="600"/>
      <c r="Q481" s="468"/>
    </row>
    <row r="482" spans="1:17" s="458" customFormat="1" ht="12" customHeight="1">
      <c r="A482" s="503"/>
      <c r="B482" s="633" t="s">
        <v>304</v>
      </c>
      <c r="C482" s="632">
        <v>43658</v>
      </c>
      <c r="D482" s="513">
        <v>121</v>
      </c>
      <c r="E482" s="608" t="s">
        <v>585</v>
      </c>
      <c r="F482" s="514" t="s">
        <v>318</v>
      </c>
      <c r="G482" s="723">
        <v>966995</v>
      </c>
      <c r="H482" s="515">
        <v>56</v>
      </c>
      <c r="I482" s="514" t="s">
        <v>295</v>
      </c>
      <c r="J482" s="517">
        <v>2.8580000000000001</v>
      </c>
      <c r="K482" s="597">
        <v>0</v>
      </c>
      <c r="L482" s="869"/>
      <c r="M482" s="870"/>
      <c r="N482" s="872"/>
      <c r="O482" s="600"/>
      <c r="Q482" s="468"/>
    </row>
    <row r="483" spans="1:17" s="458" customFormat="1" ht="12" customHeight="1">
      <c r="A483" s="503"/>
      <c r="B483" s="633" t="s">
        <v>304</v>
      </c>
      <c r="C483" s="632">
        <v>43658</v>
      </c>
      <c r="D483" s="513">
        <v>121</v>
      </c>
      <c r="E483" s="608" t="s">
        <v>585</v>
      </c>
      <c r="F483" s="514" t="s">
        <v>318</v>
      </c>
      <c r="G483" s="723">
        <v>966995</v>
      </c>
      <c r="H483" s="515">
        <v>56</v>
      </c>
      <c r="I483" s="514" t="s">
        <v>296</v>
      </c>
      <c r="J483" s="517">
        <v>11.715999999999999</v>
      </c>
      <c r="K483" s="597">
        <v>0</v>
      </c>
      <c r="L483" s="869"/>
      <c r="M483" s="870"/>
      <c r="N483" s="872"/>
      <c r="O483" s="600"/>
      <c r="Q483" s="468"/>
    </row>
    <row r="484" spans="1:17" s="458" customFormat="1" ht="12" customHeight="1">
      <c r="A484" s="503"/>
      <c r="B484" s="633" t="s">
        <v>304</v>
      </c>
      <c r="C484" s="632">
        <v>43658</v>
      </c>
      <c r="D484" s="513">
        <v>121</v>
      </c>
      <c r="E484" s="608" t="s">
        <v>585</v>
      </c>
      <c r="F484" s="514" t="s">
        <v>327</v>
      </c>
      <c r="G484" s="723">
        <v>967145</v>
      </c>
      <c r="H484" s="515">
        <v>57</v>
      </c>
      <c r="I484" s="514" t="s">
        <v>295</v>
      </c>
      <c r="J484" s="517">
        <v>2.8570000000000002</v>
      </c>
      <c r="K484" s="597">
        <v>0</v>
      </c>
      <c r="L484" s="869"/>
      <c r="M484" s="870"/>
      <c r="N484" s="872"/>
      <c r="O484" s="600"/>
      <c r="Q484" s="468"/>
    </row>
    <row r="485" spans="1:17" s="458" customFormat="1" ht="12" customHeight="1">
      <c r="A485" s="503"/>
      <c r="B485" s="633" t="s">
        <v>304</v>
      </c>
      <c r="C485" s="632">
        <v>43658</v>
      </c>
      <c r="D485" s="513">
        <v>121</v>
      </c>
      <c r="E485" s="608" t="s">
        <v>585</v>
      </c>
      <c r="F485" s="514" t="s">
        <v>327</v>
      </c>
      <c r="G485" s="723">
        <v>967145</v>
      </c>
      <c r="H485" s="515">
        <v>57</v>
      </c>
      <c r="I485" s="514" t="s">
        <v>296</v>
      </c>
      <c r="J485" s="517">
        <v>11.714</v>
      </c>
      <c r="K485" s="597">
        <v>0</v>
      </c>
      <c r="L485" s="869"/>
      <c r="M485" s="870"/>
      <c r="N485" s="872"/>
      <c r="O485" s="600"/>
      <c r="Q485" s="468"/>
    </row>
    <row r="486" spans="1:17" s="458" customFormat="1" ht="12" customHeight="1">
      <c r="A486" s="503"/>
      <c r="B486" s="633" t="s">
        <v>304</v>
      </c>
      <c r="C486" s="632">
        <v>43658</v>
      </c>
      <c r="D486" s="513">
        <v>121</v>
      </c>
      <c r="E486" s="608" t="s">
        <v>585</v>
      </c>
      <c r="F486" s="514" t="s">
        <v>307</v>
      </c>
      <c r="G486" s="723">
        <v>967281</v>
      </c>
      <c r="H486" s="515">
        <v>74</v>
      </c>
      <c r="I486" s="514" t="s">
        <v>295</v>
      </c>
      <c r="J486" s="517">
        <v>2.8570000000000002</v>
      </c>
      <c r="K486" s="597">
        <v>0</v>
      </c>
      <c r="L486" s="869"/>
      <c r="M486" s="870"/>
      <c r="N486" s="872"/>
      <c r="O486" s="600"/>
      <c r="Q486" s="468"/>
    </row>
    <row r="487" spans="1:17" s="458" customFormat="1" ht="12" customHeight="1">
      <c r="A487" s="503"/>
      <c r="B487" s="633" t="s">
        <v>304</v>
      </c>
      <c r="C487" s="632">
        <v>43658</v>
      </c>
      <c r="D487" s="513">
        <v>121</v>
      </c>
      <c r="E487" s="608" t="s">
        <v>585</v>
      </c>
      <c r="F487" s="514" t="s">
        <v>307</v>
      </c>
      <c r="G487" s="723">
        <v>967281</v>
      </c>
      <c r="H487" s="515">
        <v>74</v>
      </c>
      <c r="I487" s="514" t="s">
        <v>296</v>
      </c>
      <c r="J487" s="517">
        <v>11.714</v>
      </c>
      <c r="K487" s="597">
        <v>0</v>
      </c>
      <c r="L487" s="869"/>
      <c r="M487" s="870"/>
      <c r="N487" s="872"/>
      <c r="O487" s="600"/>
      <c r="Q487" s="468"/>
    </row>
    <row r="488" spans="1:17" s="458" customFormat="1" ht="12" customHeight="1">
      <c r="A488" s="503"/>
      <c r="B488" s="633" t="s">
        <v>304</v>
      </c>
      <c r="C488" s="632">
        <v>43658</v>
      </c>
      <c r="D488" s="513">
        <v>121</v>
      </c>
      <c r="E488" s="608" t="s">
        <v>585</v>
      </c>
      <c r="F488" s="514" t="s">
        <v>308</v>
      </c>
      <c r="G488" s="723">
        <v>904281</v>
      </c>
      <c r="H488" s="515">
        <v>74</v>
      </c>
      <c r="I488" s="514" t="s">
        <v>295</v>
      </c>
      <c r="J488" s="517">
        <v>2.8570000000000002</v>
      </c>
      <c r="K488" s="597">
        <v>0</v>
      </c>
      <c r="L488" s="869"/>
      <c r="M488" s="870"/>
      <c r="N488" s="872"/>
      <c r="O488" s="600"/>
      <c r="Q488" s="468"/>
    </row>
    <row r="489" spans="1:17" s="458" customFormat="1" ht="12" customHeight="1">
      <c r="A489" s="503"/>
      <c r="B489" s="633" t="s">
        <v>304</v>
      </c>
      <c r="C489" s="632">
        <v>43658</v>
      </c>
      <c r="D489" s="513">
        <v>121</v>
      </c>
      <c r="E489" s="608" t="s">
        <v>585</v>
      </c>
      <c r="F489" s="514" t="s">
        <v>308</v>
      </c>
      <c r="G489" s="723">
        <v>904281</v>
      </c>
      <c r="H489" s="515">
        <v>74</v>
      </c>
      <c r="I489" s="514" t="s">
        <v>296</v>
      </c>
      <c r="J489" s="517">
        <v>11.714</v>
      </c>
      <c r="K489" s="597">
        <v>0</v>
      </c>
      <c r="L489" s="869"/>
      <c r="M489" s="870"/>
      <c r="N489" s="872"/>
      <c r="O489" s="600"/>
      <c r="Q489" s="468"/>
    </row>
    <row r="490" spans="1:17" s="458" customFormat="1" ht="12" customHeight="1">
      <c r="A490" s="503"/>
      <c r="B490" s="633" t="s">
        <v>304</v>
      </c>
      <c r="C490" s="632">
        <v>43658</v>
      </c>
      <c r="D490" s="513">
        <v>121</v>
      </c>
      <c r="E490" s="608" t="s">
        <v>585</v>
      </c>
      <c r="F490" s="514" t="s">
        <v>309</v>
      </c>
      <c r="G490" s="723">
        <v>967342</v>
      </c>
      <c r="H490" s="515">
        <v>74</v>
      </c>
      <c r="I490" s="514" t="s">
        <v>295</v>
      </c>
      <c r="J490" s="517">
        <v>2.8570000000000002</v>
      </c>
      <c r="K490" s="597">
        <v>0</v>
      </c>
      <c r="L490" s="869"/>
      <c r="M490" s="870"/>
      <c r="N490" s="872"/>
      <c r="O490" s="600"/>
      <c r="Q490" s="468"/>
    </row>
    <row r="491" spans="1:17" s="458" customFormat="1" ht="12" customHeight="1">
      <c r="A491" s="503"/>
      <c r="B491" s="638" t="s">
        <v>304</v>
      </c>
      <c r="C491" s="632">
        <v>43658</v>
      </c>
      <c r="D491" s="639">
        <v>121</v>
      </c>
      <c r="E491" s="640" t="s">
        <v>585</v>
      </c>
      <c r="F491" s="641" t="s">
        <v>309</v>
      </c>
      <c r="G491" s="724">
        <v>967342</v>
      </c>
      <c r="H491" s="642">
        <v>74</v>
      </c>
      <c r="I491" s="641" t="s">
        <v>296</v>
      </c>
      <c r="J491" s="643">
        <v>11.714</v>
      </c>
      <c r="K491" s="644">
        <v>0</v>
      </c>
      <c r="L491" s="869"/>
      <c r="M491" s="871"/>
      <c r="N491" s="873"/>
      <c r="O491" s="600"/>
      <c r="Q491" s="468"/>
    </row>
    <row r="492" spans="1:17" s="458" customFormat="1" ht="12" customHeight="1">
      <c r="A492" s="503"/>
      <c r="B492" s="633" t="s">
        <v>304</v>
      </c>
      <c r="C492" s="646">
        <v>43664</v>
      </c>
      <c r="D492" s="645">
        <v>122</v>
      </c>
      <c r="E492" s="623" t="s">
        <v>585</v>
      </c>
      <c r="F492" s="647" t="s">
        <v>305</v>
      </c>
      <c r="G492" s="725">
        <v>957800</v>
      </c>
      <c r="H492" s="648">
        <v>12</v>
      </c>
      <c r="I492" s="647" t="s">
        <v>295</v>
      </c>
      <c r="J492" s="645">
        <v>3.286</v>
      </c>
      <c r="K492" s="645">
        <v>0</v>
      </c>
      <c r="L492" s="874">
        <f>SUM(J492:J505)</f>
        <v>91</v>
      </c>
      <c r="M492" s="874">
        <f t="shared" ref="M492" si="58">SUM(K492:K505)</f>
        <v>0</v>
      </c>
      <c r="N492" s="874">
        <f>L492-M492</f>
        <v>91</v>
      </c>
      <c r="O492" s="649"/>
      <c r="Q492" s="468"/>
    </row>
    <row r="493" spans="1:17" s="458" customFormat="1" ht="12" customHeight="1">
      <c r="A493" s="503"/>
      <c r="B493" s="633" t="s">
        <v>304</v>
      </c>
      <c r="C493" s="646">
        <v>43664</v>
      </c>
      <c r="D493" s="645">
        <v>122</v>
      </c>
      <c r="E493" s="623" t="s">
        <v>585</v>
      </c>
      <c r="F493" s="647" t="s">
        <v>305</v>
      </c>
      <c r="G493" s="725">
        <v>957800</v>
      </c>
      <c r="H493" s="648">
        <v>12</v>
      </c>
      <c r="I493" s="647" t="s">
        <v>296</v>
      </c>
      <c r="J493" s="645">
        <v>9.7140000000000004</v>
      </c>
      <c r="K493" s="645">
        <v>0</v>
      </c>
      <c r="L493" s="874"/>
      <c r="M493" s="874"/>
      <c r="N493" s="874"/>
      <c r="O493" s="649"/>
      <c r="Q493" s="468"/>
    </row>
    <row r="494" spans="1:17" s="458" customFormat="1" ht="12" customHeight="1">
      <c r="A494" s="503"/>
      <c r="B494" s="633" t="s">
        <v>304</v>
      </c>
      <c r="C494" s="646">
        <v>43664</v>
      </c>
      <c r="D494" s="645">
        <v>122</v>
      </c>
      <c r="E494" s="623" t="s">
        <v>585</v>
      </c>
      <c r="F494" s="647" t="s">
        <v>306</v>
      </c>
      <c r="G494" s="725">
        <v>963943</v>
      </c>
      <c r="H494" s="648">
        <v>12</v>
      </c>
      <c r="I494" s="647" t="s">
        <v>295</v>
      </c>
      <c r="J494" s="645">
        <v>3.286</v>
      </c>
      <c r="K494" s="645">
        <v>0</v>
      </c>
      <c r="L494" s="874"/>
      <c r="M494" s="874"/>
      <c r="N494" s="874"/>
      <c r="O494" s="649"/>
      <c r="Q494" s="468"/>
    </row>
    <row r="495" spans="1:17" s="458" customFormat="1" ht="12" customHeight="1">
      <c r="A495" s="503"/>
      <c r="B495" s="633" t="s">
        <v>304</v>
      </c>
      <c r="C495" s="646">
        <v>43664</v>
      </c>
      <c r="D495" s="645">
        <v>122</v>
      </c>
      <c r="E495" s="623" t="s">
        <v>585</v>
      </c>
      <c r="F495" s="647" t="s">
        <v>306</v>
      </c>
      <c r="G495" s="725">
        <v>963943</v>
      </c>
      <c r="H495" s="648">
        <v>12</v>
      </c>
      <c r="I495" s="647" t="s">
        <v>296</v>
      </c>
      <c r="J495" s="645">
        <v>9.7140000000000004</v>
      </c>
      <c r="K495" s="645">
        <v>0</v>
      </c>
      <c r="L495" s="874"/>
      <c r="M495" s="874"/>
      <c r="N495" s="874"/>
      <c r="O495" s="649"/>
      <c r="Q495" s="468"/>
    </row>
    <row r="496" spans="1:17" s="458" customFormat="1" ht="12" customHeight="1">
      <c r="A496" s="503"/>
      <c r="B496" s="633" t="s">
        <v>304</v>
      </c>
      <c r="C496" s="646">
        <v>43664</v>
      </c>
      <c r="D496" s="645">
        <v>122</v>
      </c>
      <c r="E496" s="623" t="s">
        <v>585</v>
      </c>
      <c r="F496" s="647" t="s">
        <v>318</v>
      </c>
      <c r="G496" s="725">
        <v>966995</v>
      </c>
      <c r="H496" s="648">
        <v>56</v>
      </c>
      <c r="I496" s="647" t="s">
        <v>295</v>
      </c>
      <c r="J496" s="645">
        <v>3.286</v>
      </c>
      <c r="K496" s="645">
        <v>0</v>
      </c>
      <c r="L496" s="874"/>
      <c r="M496" s="874"/>
      <c r="N496" s="874"/>
      <c r="O496" s="649"/>
      <c r="Q496" s="468"/>
    </row>
    <row r="497" spans="1:17" s="458" customFormat="1" ht="12" customHeight="1">
      <c r="A497" s="503"/>
      <c r="B497" s="633" t="s">
        <v>304</v>
      </c>
      <c r="C497" s="646">
        <v>43664</v>
      </c>
      <c r="D497" s="645">
        <v>122</v>
      </c>
      <c r="E497" s="623" t="s">
        <v>585</v>
      </c>
      <c r="F497" s="647" t="s">
        <v>318</v>
      </c>
      <c r="G497" s="725">
        <v>966995</v>
      </c>
      <c r="H497" s="648">
        <v>56</v>
      </c>
      <c r="I497" s="647" t="s">
        <v>296</v>
      </c>
      <c r="J497" s="645">
        <v>9.7140000000000004</v>
      </c>
      <c r="K497" s="645">
        <v>0</v>
      </c>
      <c r="L497" s="874"/>
      <c r="M497" s="874"/>
      <c r="N497" s="874"/>
      <c r="O497" s="649"/>
      <c r="Q497" s="468"/>
    </row>
    <row r="498" spans="1:17" s="458" customFormat="1" ht="12" customHeight="1">
      <c r="A498" s="503"/>
      <c r="B498" s="633" t="s">
        <v>304</v>
      </c>
      <c r="C498" s="646">
        <v>43664</v>
      </c>
      <c r="D498" s="645">
        <v>122</v>
      </c>
      <c r="E498" s="623" t="s">
        <v>585</v>
      </c>
      <c r="F498" s="647" t="s">
        <v>327</v>
      </c>
      <c r="G498" s="725">
        <v>967145</v>
      </c>
      <c r="H498" s="648">
        <v>57</v>
      </c>
      <c r="I498" s="647" t="s">
        <v>295</v>
      </c>
      <c r="J498" s="645">
        <v>3.286</v>
      </c>
      <c r="K498" s="645">
        <v>0</v>
      </c>
      <c r="L498" s="874"/>
      <c r="M498" s="874"/>
      <c r="N498" s="874"/>
      <c r="O498" s="649"/>
      <c r="Q498" s="468"/>
    </row>
    <row r="499" spans="1:17" s="458" customFormat="1" ht="12" customHeight="1">
      <c r="A499" s="503"/>
      <c r="B499" s="633" t="s">
        <v>304</v>
      </c>
      <c r="C499" s="646">
        <v>43664</v>
      </c>
      <c r="D499" s="645">
        <v>122</v>
      </c>
      <c r="E499" s="623" t="s">
        <v>585</v>
      </c>
      <c r="F499" s="647" t="s">
        <v>327</v>
      </c>
      <c r="G499" s="725">
        <v>967145</v>
      </c>
      <c r="H499" s="648">
        <v>57</v>
      </c>
      <c r="I499" s="647" t="s">
        <v>296</v>
      </c>
      <c r="J499" s="645">
        <v>9.7140000000000004</v>
      </c>
      <c r="K499" s="645">
        <v>0</v>
      </c>
      <c r="L499" s="874"/>
      <c r="M499" s="874"/>
      <c r="N499" s="874"/>
      <c r="O499" s="649"/>
      <c r="Q499" s="468"/>
    </row>
    <row r="500" spans="1:17" s="458" customFormat="1" ht="12" customHeight="1">
      <c r="A500" s="503"/>
      <c r="B500" s="633" t="s">
        <v>304</v>
      </c>
      <c r="C500" s="646">
        <v>43664</v>
      </c>
      <c r="D500" s="645">
        <v>122</v>
      </c>
      <c r="E500" s="623" t="s">
        <v>585</v>
      </c>
      <c r="F500" s="647" t="s">
        <v>307</v>
      </c>
      <c r="G500" s="725">
        <v>967281</v>
      </c>
      <c r="H500" s="648">
        <v>74</v>
      </c>
      <c r="I500" s="647" t="s">
        <v>295</v>
      </c>
      <c r="J500" s="645">
        <v>3.2839999999999998</v>
      </c>
      <c r="K500" s="645">
        <v>0</v>
      </c>
      <c r="L500" s="874"/>
      <c r="M500" s="874"/>
      <c r="N500" s="874"/>
      <c r="O500" s="649"/>
      <c r="Q500" s="468"/>
    </row>
    <row r="501" spans="1:17" s="458" customFormat="1" ht="12" customHeight="1">
      <c r="A501" s="503"/>
      <c r="B501" s="633" t="s">
        <v>304</v>
      </c>
      <c r="C501" s="646">
        <v>43664</v>
      </c>
      <c r="D501" s="645">
        <v>122</v>
      </c>
      <c r="E501" s="623" t="s">
        <v>585</v>
      </c>
      <c r="F501" s="647" t="s">
        <v>307</v>
      </c>
      <c r="G501" s="725">
        <v>967281</v>
      </c>
      <c r="H501" s="648">
        <v>74</v>
      </c>
      <c r="I501" s="647" t="s">
        <v>296</v>
      </c>
      <c r="J501" s="645">
        <v>9.7140000000000004</v>
      </c>
      <c r="K501" s="645">
        <v>0</v>
      </c>
      <c r="L501" s="874"/>
      <c r="M501" s="874"/>
      <c r="N501" s="874"/>
      <c r="O501" s="649"/>
      <c r="Q501" s="468"/>
    </row>
    <row r="502" spans="1:17" s="458" customFormat="1" ht="12" customHeight="1">
      <c r="A502" s="503"/>
      <c r="B502" s="633" t="s">
        <v>304</v>
      </c>
      <c r="C502" s="646">
        <v>43664</v>
      </c>
      <c r="D502" s="645">
        <v>122</v>
      </c>
      <c r="E502" s="623" t="s">
        <v>585</v>
      </c>
      <c r="F502" s="647" t="s">
        <v>308</v>
      </c>
      <c r="G502" s="725">
        <v>904281</v>
      </c>
      <c r="H502" s="648">
        <v>74</v>
      </c>
      <c r="I502" s="647" t="s">
        <v>295</v>
      </c>
      <c r="J502" s="645">
        <v>3.286</v>
      </c>
      <c r="K502" s="645">
        <v>0</v>
      </c>
      <c r="L502" s="874"/>
      <c r="M502" s="874"/>
      <c r="N502" s="874"/>
      <c r="O502" s="649"/>
      <c r="Q502" s="468"/>
    </row>
    <row r="503" spans="1:17" s="458" customFormat="1" ht="12" customHeight="1">
      <c r="A503" s="503"/>
      <c r="B503" s="633" t="s">
        <v>304</v>
      </c>
      <c r="C503" s="646">
        <v>43664</v>
      </c>
      <c r="D503" s="645">
        <v>122</v>
      </c>
      <c r="E503" s="623" t="s">
        <v>585</v>
      </c>
      <c r="F503" s="647" t="s">
        <v>308</v>
      </c>
      <c r="G503" s="725">
        <v>904281</v>
      </c>
      <c r="H503" s="648">
        <v>74</v>
      </c>
      <c r="I503" s="647" t="s">
        <v>296</v>
      </c>
      <c r="J503" s="645">
        <v>9.7140000000000004</v>
      </c>
      <c r="K503" s="645">
        <v>0</v>
      </c>
      <c r="L503" s="874"/>
      <c r="M503" s="874"/>
      <c r="N503" s="874"/>
      <c r="O503" s="649"/>
      <c r="Q503" s="468"/>
    </row>
    <row r="504" spans="1:17" s="458" customFormat="1" ht="12" customHeight="1">
      <c r="A504" s="516" t="s">
        <v>304</v>
      </c>
      <c r="B504" s="633" t="s">
        <v>304</v>
      </c>
      <c r="C504" s="646">
        <v>43664</v>
      </c>
      <c r="D504" s="645">
        <v>122</v>
      </c>
      <c r="E504" s="623" t="s">
        <v>585</v>
      </c>
      <c r="F504" s="647" t="s">
        <v>309</v>
      </c>
      <c r="G504" s="725">
        <v>967342</v>
      </c>
      <c r="H504" s="648">
        <v>74</v>
      </c>
      <c r="I504" s="647" t="s">
        <v>295</v>
      </c>
      <c r="J504" s="645">
        <v>3.286</v>
      </c>
      <c r="K504" s="645">
        <v>0</v>
      </c>
      <c r="L504" s="874"/>
      <c r="M504" s="874"/>
      <c r="N504" s="874"/>
      <c r="O504" s="649"/>
      <c r="Q504" s="468"/>
    </row>
    <row r="505" spans="1:17" s="458" customFormat="1" ht="12" customHeight="1">
      <c r="A505" s="503"/>
      <c r="B505" s="633" t="s">
        <v>304</v>
      </c>
      <c r="C505" s="646">
        <v>43664</v>
      </c>
      <c r="D505" s="645">
        <v>122</v>
      </c>
      <c r="E505" s="623" t="s">
        <v>585</v>
      </c>
      <c r="F505" s="647" t="s">
        <v>309</v>
      </c>
      <c r="G505" s="725">
        <v>967342</v>
      </c>
      <c r="H505" s="648">
        <v>74</v>
      </c>
      <c r="I505" s="647" t="s">
        <v>296</v>
      </c>
      <c r="J505" s="645">
        <v>9.7159999999999993</v>
      </c>
      <c r="K505" s="645">
        <v>0</v>
      </c>
      <c r="L505" s="874"/>
      <c r="M505" s="874"/>
      <c r="N505" s="874"/>
      <c r="O505" s="649"/>
      <c r="Q505" s="468"/>
    </row>
    <row r="506" spans="1:17" s="458" customFormat="1" ht="12" customHeight="1">
      <c r="B506" s="633" t="s">
        <v>304</v>
      </c>
      <c r="C506" s="769">
        <v>43739</v>
      </c>
      <c r="D506" s="768">
        <v>3163</v>
      </c>
      <c r="E506" s="604"/>
      <c r="F506" s="763"/>
      <c r="G506" s="771">
        <v>923199</v>
      </c>
      <c r="H506" s="765"/>
      <c r="I506" s="763"/>
      <c r="J506" s="529"/>
      <c r="K506" s="529"/>
      <c r="L506" s="766"/>
      <c r="M506" s="766"/>
      <c r="N506" s="766"/>
      <c r="O506" s="767"/>
      <c r="Q506" s="468"/>
    </row>
    <row r="507" spans="1:17" s="458" customFormat="1" ht="12" customHeight="1">
      <c r="B507" s="633" t="s">
        <v>304</v>
      </c>
      <c r="C507" s="769">
        <v>43739</v>
      </c>
      <c r="D507" s="768">
        <v>3163</v>
      </c>
      <c r="E507" s="604"/>
      <c r="F507" s="763"/>
      <c r="G507" s="772">
        <v>964068</v>
      </c>
      <c r="H507" s="765"/>
      <c r="I507" s="763"/>
      <c r="J507" s="529"/>
      <c r="K507" s="529"/>
      <c r="L507" s="766"/>
      <c r="M507" s="766"/>
      <c r="N507" s="766"/>
      <c r="O507" s="767"/>
      <c r="Q507" s="468"/>
    </row>
    <row r="508" spans="1:17" s="458" customFormat="1" ht="12" customHeight="1">
      <c r="B508" s="633" t="s">
        <v>304</v>
      </c>
      <c r="C508" s="769">
        <v>43739</v>
      </c>
      <c r="D508" s="768">
        <v>3163</v>
      </c>
      <c r="E508" s="604"/>
      <c r="F508" s="763"/>
      <c r="G508" s="772">
        <v>966875</v>
      </c>
      <c r="H508" s="765"/>
      <c r="I508" s="763"/>
      <c r="J508" s="529"/>
      <c r="K508" s="529"/>
      <c r="L508" s="766"/>
      <c r="M508" s="766"/>
      <c r="N508" s="766"/>
      <c r="O508" s="767"/>
      <c r="Q508" s="468"/>
    </row>
    <row r="509" spans="1:17" s="458" customFormat="1" ht="12" customHeight="1">
      <c r="B509" s="633" t="s">
        <v>304</v>
      </c>
      <c r="C509" s="769">
        <v>43739</v>
      </c>
      <c r="D509" s="768">
        <v>3163</v>
      </c>
      <c r="E509" s="604"/>
      <c r="F509" s="763"/>
      <c r="G509" s="768">
        <v>958905</v>
      </c>
      <c r="H509" s="765"/>
      <c r="I509" s="763"/>
      <c r="J509" s="529"/>
      <c r="K509" s="529"/>
      <c r="L509" s="766"/>
      <c r="M509" s="766"/>
      <c r="N509" s="766"/>
      <c r="O509" s="767"/>
      <c r="Q509" s="468"/>
    </row>
    <row r="510" spans="1:17" s="458" customFormat="1" ht="12" customHeight="1">
      <c r="B510" s="633" t="s">
        <v>304</v>
      </c>
      <c r="C510" s="769">
        <v>43739</v>
      </c>
      <c r="D510" s="768">
        <v>3163</v>
      </c>
      <c r="E510" s="604"/>
      <c r="F510" s="763"/>
      <c r="G510" s="768">
        <v>923199</v>
      </c>
      <c r="H510" s="765"/>
      <c r="I510" s="763"/>
      <c r="J510" s="529"/>
      <c r="K510" s="529"/>
      <c r="L510" s="766"/>
      <c r="M510" s="766"/>
      <c r="N510" s="766"/>
      <c r="O510" s="767"/>
      <c r="Q510" s="468"/>
    </row>
    <row r="511" spans="1:17" s="458" customFormat="1" ht="12" customHeight="1">
      <c r="B511" s="633" t="s">
        <v>304</v>
      </c>
      <c r="C511" s="769">
        <v>43739</v>
      </c>
      <c r="D511" s="768">
        <v>3163</v>
      </c>
      <c r="E511" s="604"/>
      <c r="F511" s="763"/>
      <c r="G511" s="768">
        <v>964068</v>
      </c>
      <c r="H511" s="765"/>
      <c r="I511" s="763"/>
      <c r="J511" s="529"/>
      <c r="K511" s="529"/>
      <c r="L511" s="766"/>
      <c r="M511" s="766"/>
      <c r="N511" s="766"/>
      <c r="O511" s="767"/>
      <c r="Q511" s="468"/>
    </row>
    <row r="512" spans="1:17" s="458" customFormat="1" ht="12" customHeight="1">
      <c r="B512" s="633" t="s">
        <v>304</v>
      </c>
      <c r="C512" s="769">
        <v>43739</v>
      </c>
      <c r="D512" s="768">
        <v>3163</v>
      </c>
      <c r="E512" s="604"/>
      <c r="F512" s="763"/>
      <c r="G512" s="768">
        <v>966875</v>
      </c>
      <c r="H512" s="765"/>
      <c r="I512" s="763"/>
      <c r="J512" s="529"/>
      <c r="K512" s="529"/>
      <c r="L512" s="766"/>
      <c r="M512" s="766"/>
      <c r="N512" s="766"/>
      <c r="O512" s="767"/>
      <c r="Q512" s="468"/>
    </row>
    <row r="513" spans="2:17" s="458" customFormat="1" ht="12" customHeight="1">
      <c r="B513" s="633" t="s">
        <v>304</v>
      </c>
      <c r="C513" s="769">
        <v>43739</v>
      </c>
      <c r="D513" s="768">
        <v>3163</v>
      </c>
      <c r="E513" s="604"/>
      <c r="F513" s="763"/>
      <c r="G513" s="768">
        <v>958905</v>
      </c>
      <c r="H513" s="765"/>
      <c r="I513" s="763"/>
      <c r="J513" s="529"/>
      <c r="K513" s="529"/>
      <c r="L513" s="766"/>
      <c r="M513" s="766"/>
      <c r="N513" s="766"/>
      <c r="O513" s="767"/>
      <c r="Q513" s="468"/>
    </row>
    <row r="514" spans="2:17" s="458" customFormat="1" ht="12" customHeight="1">
      <c r="B514" s="633" t="s">
        <v>304</v>
      </c>
      <c r="C514" s="770">
        <v>43731</v>
      </c>
      <c r="D514" s="768">
        <v>133</v>
      </c>
      <c r="E514" s="604"/>
      <c r="F514" s="763"/>
      <c r="G514" s="768">
        <v>964913</v>
      </c>
      <c r="H514" s="765"/>
      <c r="I514" s="763"/>
      <c r="J514" s="529"/>
      <c r="K514" s="529"/>
      <c r="L514" s="766"/>
      <c r="M514" s="766"/>
      <c r="N514" s="766"/>
      <c r="O514" s="767"/>
      <c r="Q514" s="468"/>
    </row>
    <row r="515" spans="2:17" s="458" customFormat="1" ht="12" customHeight="1">
      <c r="B515" s="633" t="s">
        <v>304</v>
      </c>
      <c r="C515" s="770">
        <v>43731</v>
      </c>
      <c r="D515" s="768">
        <v>133</v>
      </c>
      <c r="E515" s="604"/>
      <c r="F515" s="763"/>
      <c r="G515" s="768">
        <v>967281</v>
      </c>
      <c r="H515" s="765"/>
      <c r="I515" s="763"/>
      <c r="J515" s="529"/>
      <c r="K515" s="529"/>
      <c r="L515" s="766"/>
      <c r="M515" s="766"/>
      <c r="N515" s="766"/>
      <c r="O515" s="767"/>
      <c r="Q515" s="468"/>
    </row>
    <row r="516" spans="2:17" s="458" customFormat="1" ht="12" customHeight="1">
      <c r="B516" s="633" t="s">
        <v>304</v>
      </c>
      <c r="C516" s="770">
        <v>43731</v>
      </c>
      <c r="D516" s="768">
        <v>133</v>
      </c>
      <c r="E516" s="604"/>
      <c r="F516" s="763"/>
      <c r="G516" s="768">
        <v>967342</v>
      </c>
      <c r="H516" s="765"/>
      <c r="I516" s="763"/>
      <c r="J516" s="529"/>
      <c r="K516" s="529"/>
      <c r="L516" s="766"/>
      <c r="M516" s="766"/>
      <c r="N516" s="766"/>
      <c r="O516" s="767"/>
      <c r="Q516" s="468"/>
    </row>
    <row r="517" spans="2:17" s="458" customFormat="1" ht="12" customHeight="1">
      <c r="B517" s="633" t="s">
        <v>304</v>
      </c>
      <c r="C517" s="770">
        <v>43731</v>
      </c>
      <c r="D517" s="768">
        <v>133</v>
      </c>
      <c r="E517" s="604"/>
      <c r="F517" s="763"/>
      <c r="G517" s="768">
        <v>963943</v>
      </c>
      <c r="H517" s="765"/>
      <c r="I517" s="763"/>
      <c r="J517" s="529"/>
      <c r="K517" s="529"/>
      <c r="L517" s="766"/>
      <c r="M517" s="766"/>
      <c r="N517" s="766"/>
      <c r="O517" s="767"/>
      <c r="Q517" s="468"/>
    </row>
    <row r="518" spans="2:17" s="458" customFormat="1" ht="12" customHeight="1">
      <c r="B518" s="633" t="s">
        <v>304</v>
      </c>
      <c r="C518" s="770">
        <v>43731</v>
      </c>
      <c r="D518" s="768">
        <v>133</v>
      </c>
      <c r="E518" s="604"/>
      <c r="F518" s="763"/>
      <c r="G518" s="768">
        <v>957800</v>
      </c>
      <c r="H518" s="765"/>
      <c r="I518" s="763"/>
      <c r="J518" s="529"/>
      <c r="K518" s="529"/>
      <c r="L518" s="766"/>
      <c r="M518" s="766"/>
      <c r="N518" s="766"/>
      <c r="O518" s="767"/>
      <c r="Q518" s="468"/>
    </row>
    <row r="519" spans="2:17" s="458" customFormat="1" ht="12" customHeight="1">
      <c r="B519" s="633" t="s">
        <v>304</v>
      </c>
      <c r="C519" s="770">
        <v>43731</v>
      </c>
      <c r="D519" s="768">
        <v>133</v>
      </c>
      <c r="E519" s="604"/>
      <c r="F519" s="763"/>
      <c r="G519" s="768">
        <v>957798</v>
      </c>
      <c r="H519" s="765"/>
      <c r="I519" s="763"/>
      <c r="J519" s="529"/>
      <c r="K519" s="529"/>
      <c r="L519" s="766"/>
      <c r="M519" s="766"/>
      <c r="N519" s="766"/>
      <c r="O519" s="767"/>
      <c r="Q519" s="468"/>
    </row>
    <row r="520" spans="2:17" s="458" customFormat="1" ht="12" customHeight="1">
      <c r="B520" s="633" t="s">
        <v>304</v>
      </c>
      <c r="C520" s="770">
        <v>43731</v>
      </c>
      <c r="D520" s="768">
        <v>133</v>
      </c>
      <c r="E520" s="604"/>
      <c r="F520" s="763"/>
      <c r="G520" s="768">
        <v>964576</v>
      </c>
      <c r="H520" s="765"/>
      <c r="I520" s="763"/>
      <c r="J520" s="529"/>
      <c r="K520" s="529"/>
      <c r="L520" s="766"/>
      <c r="M520" s="766"/>
      <c r="N520" s="766"/>
      <c r="O520" s="767"/>
      <c r="Q520" s="468"/>
    </row>
    <row r="521" spans="2:17" s="458" customFormat="1" ht="12" customHeight="1">
      <c r="B521" s="633" t="s">
        <v>304</v>
      </c>
      <c r="C521" s="770">
        <v>43731</v>
      </c>
      <c r="D521" s="768">
        <v>133</v>
      </c>
      <c r="E521" s="604"/>
      <c r="F521" s="763"/>
      <c r="G521" s="768">
        <v>964913</v>
      </c>
      <c r="H521" s="765"/>
      <c r="I521" s="763"/>
      <c r="J521" s="529"/>
      <c r="K521" s="529"/>
      <c r="L521" s="766"/>
      <c r="M521" s="766"/>
      <c r="N521" s="766"/>
      <c r="O521" s="767"/>
      <c r="Q521" s="468"/>
    </row>
    <row r="522" spans="2:17" s="458" customFormat="1" ht="12" customHeight="1">
      <c r="B522" s="633" t="s">
        <v>304</v>
      </c>
      <c r="C522" s="770">
        <v>43731</v>
      </c>
      <c r="D522" s="768">
        <v>133</v>
      </c>
      <c r="E522" s="604"/>
      <c r="F522" s="763"/>
      <c r="G522" s="768">
        <v>967281</v>
      </c>
      <c r="H522" s="765"/>
      <c r="I522" s="763"/>
      <c r="J522" s="529"/>
      <c r="K522" s="529"/>
      <c r="L522" s="766"/>
      <c r="M522" s="766"/>
      <c r="N522" s="766"/>
      <c r="O522" s="767"/>
      <c r="Q522" s="468"/>
    </row>
    <row r="523" spans="2:17" s="458" customFormat="1" ht="12" customHeight="1">
      <c r="B523" s="633" t="s">
        <v>304</v>
      </c>
      <c r="C523" s="770">
        <v>43731</v>
      </c>
      <c r="D523" s="768">
        <v>133</v>
      </c>
      <c r="E523" s="604"/>
      <c r="F523" s="763"/>
      <c r="G523" s="768">
        <v>967342</v>
      </c>
      <c r="H523" s="765"/>
      <c r="I523" s="763"/>
      <c r="J523" s="529"/>
      <c r="K523" s="529"/>
      <c r="L523" s="766"/>
      <c r="M523" s="766"/>
      <c r="N523" s="766"/>
      <c r="O523" s="767"/>
      <c r="Q523" s="468"/>
    </row>
    <row r="524" spans="2:17" s="458" customFormat="1" ht="12" customHeight="1">
      <c r="B524" s="633" t="s">
        <v>304</v>
      </c>
      <c r="C524" s="770">
        <v>43731</v>
      </c>
      <c r="D524" s="768">
        <v>133</v>
      </c>
      <c r="E524" s="604"/>
      <c r="F524" s="763"/>
      <c r="G524" s="768">
        <v>963943</v>
      </c>
      <c r="H524" s="765"/>
      <c r="I524" s="763"/>
      <c r="J524" s="529"/>
      <c r="K524" s="529"/>
      <c r="L524" s="766"/>
      <c r="M524" s="766"/>
      <c r="N524" s="766"/>
      <c r="O524" s="767"/>
      <c r="Q524" s="468"/>
    </row>
    <row r="525" spans="2:17" s="458" customFormat="1" ht="12" customHeight="1">
      <c r="B525" s="633" t="s">
        <v>304</v>
      </c>
      <c r="C525" s="770">
        <v>43731</v>
      </c>
      <c r="D525" s="768">
        <v>133</v>
      </c>
      <c r="E525" s="604"/>
      <c r="F525" s="763"/>
      <c r="G525" s="768">
        <v>957800</v>
      </c>
      <c r="H525" s="765"/>
      <c r="I525" s="763"/>
      <c r="J525" s="529"/>
      <c r="K525" s="529"/>
      <c r="L525" s="766"/>
      <c r="M525" s="766"/>
      <c r="N525" s="766"/>
      <c r="O525" s="767"/>
      <c r="Q525" s="468"/>
    </row>
    <row r="526" spans="2:17" s="458" customFormat="1" ht="12" customHeight="1">
      <c r="B526" s="633" t="s">
        <v>304</v>
      </c>
      <c r="C526" s="770">
        <v>43731</v>
      </c>
      <c r="D526" s="768">
        <v>133</v>
      </c>
      <c r="E526" s="604"/>
      <c r="F526" s="763"/>
      <c r="G526" s="768">
        <v>957798</v>
      </c>
      <c r="H526" s="765"/>
      <c r="I526" s="763"/>
      <c r="J526" s="529"/>
      <c r="K526" s="529"/>
      <c r="L526" s="766"/>
      <c r="M526" s="766"/>
      <c r="N526" s="766"/>
      <c r="O526" s="767"/>
      <c r="Q526" s="468"/>
    </row>
    <row r="527" spans="2:17" s="458" customFormat="1" ht="12" customHeight="1">
      <c r="B527" s="633" t="s">
        <v>304</v>
      </c>
      <c r="C527" s="770">
        <v>43731</v>
      </c>
      <c r="D527" s="768">
        <v>133</v>
      </c>
      <c r="E527" s="604"/>
      <c r="F527" s="763"/>
      <c r="G527" s="768">
        <v>964576</v>
      </c>
      <c r="H527" s="765"/>
      <c r="I527" s="763"/>
      <c r="J527" s="529"/>
      <c r="K527" s="529"/>
      <c r="L527" s="766"/>
      <c r="M527" s="766"/>
      <c r="N527" s="766"/>
      <c r="O527" s="767"/>
      <c r="Q527" s="468"/>
    </row>
    <row r="528" spans="2:17" s="458" customFormat="1" ht="12" customHeight="1">
      <c r="B528" s="633" t="s">
        <v>304</v>
      </c>
      <c r="C528" s="770">
        <v>43738</v>
      </c>
      <c r="D528" s="768">
        <v>134</v>
      </c>
      <c r="E528" s="604"/>
      <c r="F528" s="763"/>
      <c r="G528" s="768">
        <v>953902</v>
      </c>
      <c r="H528" s="765"/>
      <c r="I528" s="763"/>
      <c r="J528" s="529"/>
      <c r="K528" s="529"/>
      <c r="L528" s="766"/>
      <c r="M528" s="766"/>
      <c r="N528" s="766"/>
      <c r="O528" s="767"/>
      <c r="Q528" s="468"/>
    </row>
    <row r="529" spans="2:17" s="458" customFormat="1" ht="12" customHeight="1">
      <c r="B529" s="633" t="s">
        <v>304</v>
      </c>
      <c r="C529" s="770">
        <v>43738</v>
      </c>
      <c r="D529" s="768">
        <v>134</v>
      </c>
      <c r="E529" s="604"/>
      <c r="F529" s="763"/>
      <c r="G529" s="768">
        <v>967281</v>
      </c>
      <c r="H529" s="765"/>
      <c r="I529" s="763"/>
      <c r="J529" s="529"/>
      <c r="K529" s="529"/>
      <c r="L529" s="766"/>
      <c r="M529" s="766"/>
      <c r="N529" s="766"/>
      <c r="O529" s="767"/>
      <c r="Q529" s="468"/>
    </row>
    <row r="530" spans="2:17" s="458" customFormat="1" ht="12" customHeight="1">
      <c r="B530" s="633" t="s">
        <v>304</v>
      </c>
      <c r="C530" s="770">
        <v>43738</v>
      </c>
      <c r="D530" s="768">
        <v>134</v>
      </c>
      <c r="E530" s="604"/>
      <c r="F530" s="763"/>
      <c r="G530" s="768">
        <v>967342</v>
      </c>
      <c r="H530" s="765"/>
      <c r="I530" s="763"/>
      <c r="J530" s="529"/>
      <c r="K530" s="529"/>
      <c r="L530" s="766"/>
      <c r="M530" s="766"/>
      <c r="N530" s="766"/>
      <c r="O530" s="767"/>
      <c r="Q530" s="468"/>
    </row>
    <row r="531" spans="2:17" s="458" customFormat="1" ht="12" customHeight="1">
      <c r="B531" s="633" t="s">
        <v>304</v>
      </c>
      <c r="C531" s="770">
        <v>43738</v>
      </c>
      <c r="D531" s="768">
        <v>134</v>
      </c>
      <c r="E531" s="604"/>
      <c r="F531" s="763"/>
      <c r="G531" s="768">
        <v>963943</v>
      </c>
      <c r="H531" s="765"/>
      <c r="I531" s="763"/>
      <c r="J531" s="529"/>
      <c r="K531" s="529"/>
      <c r="L531" s="766"/>
      <c r="M531" s="766"/>
      <c r="N531" s="766"/>
      <c r="O531" s="767"/>
      <c r="Q531" s="468"/>
    </row>
    <row r="532" spans="2:17" s="458" customFormat="1" ht="12" customHeight="1">
      <c r="B532" s="633" t="s">
        <v>304</v>
      </c>
      <c r="C532" s="770">
        <v>43738</v>
      </c>
      <c r="D532" s="768">
        <v>134</v>
      </c>
      <c r="E532" s="604"/>
      <c r="F532" s="763"/>
      <c r="G532" s="768">
        <v>957800</v>
      </c>
      <c r="H532" s="765"/>
      <c r="I532" s="763"/>
      <c r="J532" s="529"/>
      <c r="K532" s="529"/>
      <c r="L532" s="766"/>
      <c r="M532" s="766"/>
      <c r="N532" s="766"/>
      <c r="O532" s="767"/>
      <c r="Q532" s="468"/>
    </row>
    <row r="533" spans="2:17" s="458" customFormat="1" ht="12" customHeight="1">
      <c r="B533" s="633" t="s">
        <v>304</v>
      </c>
      <c r="C533" s="770">
        <v>43738</v>
      </c>
      <c r="D533" s="768">
        <v>134</v>
      </c>
      <c r="E533" s="604"/>
      <c r="F533" s="763"/>
      <c r="G533" s="768">
        <v>966995</v>
      </c>
      <c r="H533" s="765"/>
      <c r="I533" s="763"/>
      <c r="J533" s="529"/>
      <c r="K533" s="529"/>
      <c r="L533" s="766"/>
      <c r="M533" s="766"/>
      <c r="N533" s="766"/>
      <c r="O533" s="767"/>
      <c r="Q533" s="468"/>
    </row>
    <row r="534" spans="2:17" s="458" customFormat="1" ht="12" customHeight="1">
      <c r="B534" s="633" t="s">
        <v>304</v>
      </c>
      <c r="C534" s="770">
        <v>43738</v>
      </c>
      <c r="D534" s="768">
        <v>134</v>
      </c>
      <c r="E534" s="604"/>
      <c r="F534" s="763"/>
      <c r="G534" s="768">
        <v>957816</v>
      </c>
      <c r="H534" s="765"/>
      <c r="I534" s="763"/>
      <c r="J534" s="529"/>
      <c r="K534" s="529"/>
      <c r="L534" s="766"/>
      <c r="M534" s="766"/>
      <c r="N534" s="766"/>
      <c r="O534" s="767"/>
      <c r="Q534" s="468"/>
    </row>
    <row r="535" spans="2:17" s="458" customFormat="1" ht="12" customHeight="1">
      <c r="B535" s="633" t="s">
        <v>304</v>
      </c>
      <c r="C535" s="770">
        <v>43738</v>
      </c>
      <c r="D535" s="768">
        <v>134</v>
      </c>
      <c r="E535" s="604"/>
      <c r="F535" s="763"/>
      <c r="G535" s="768">
        <v>967145</v>
      </c>
      <c r="H535" s="765"/>
      <c r="I535" s="763"/>
      <c r="J535" s="529"/>
      <c r="K535" s="529"/>
      <c r="L535" s="766"/>
      <c r="M535" s="766"/>
      <c r="N535" s="766"/>
      <c r="O535" s="767"/>
      <c r="Q535" s="468"/>
    </row>
    <row r="536" spans="2:17" s="458" customFormat="1" ht="12" customHeight="1">
      <c r="B536" s="633" t="s">
        <v>304</v>
      </c>
      <c r="C536" s="770">
        <v>43738</v>
      </c>
      <c r="D536" s="768">
        <v>134</v>
      </c>
      <c r="E536" s="604"/>
      <c r="F536" s="763"/>
      <c r="G536" s="768">
        <v>953902</v>
      </c>
      <c r="H536" s="765"/>
      <c r="I536" s="763"/>
      <c r="J536" s="529"/>
      <c r="K536" s="529"/>
      <c r="L536" s="766"/>
      <c r="M536" s="766"/>
      <c r="N536" s="766"/>
      <c r="O536" s="767"/>
      <c r="Q536" s="468"/>
    </row>
    <row r="537" spans="2:17" s="458" customFormat="1" ht="12" customHeight="1">
      <c r="B537" s="633" t="s">
        <v>304</v>
      </c>
      <c r="C537" s="770">
        <v>43738</v>
      </c>
      <c r="D537" s="768">
        <v>134</v>
      </c>
      <c r="E537" s="604"/>
      <c r="F537" s="763"/>
      <c r="G537" s="768">
        <v>967281</v>
      </c>
      <c r="H537" s="765"/>
      <c r="I537" s="763"/>
      <c r="J537" s="529"/>
      <c r="K537" s="529"/>
      <c r="L537" s="766"/>
      <c r="M537" s="766"/>
      <c r="N537" s="766"/>
      <c r="O537" s="767"/>
      <c r="Q537" s="468"/>
    </row>
    <row r="538" spans="2:17" s="458" customFormat="1" ht="12" customHeight="1">
      <c r="B538" s="633" t="s">
        <v>304</v>
      </c>
      <c r="C538" s="770">
        <v>43738</v>
      </c>
      <c r="D538" s="768">
        <v>134</v>
      </c>
      <c r="E538" s="604"/>
      <c r="F538" s="763"/>
      <c r="G538" s="768">
        <v>967342</v>
      </c>
      <c r="H538" s="765"/>
      <c r="I538" s="763"/>
      <c r="J538" s="529"/>
      <c r="K538" s="529"/>
      <c r="L538" s="766"/>
      <c r="M538" s="766"/>
      <c r="N538" s="766"/>
      <c r="O538" s="767"/>
      <c r="Q538" s="468"/>
    </row>
    <row r="539" spans="2:17" s="458" customFormat="1" ht="12" customHeight="1">
      <c r="B539" s="633" t="s">
        <v>304</v>
      </c>
      <c r="C539" s="770">
        <v>43738</v>
      </c>
      <c r="D539" s="768">
        <v>134</v>
      </c>
      <c r="E539" s="604"/>
      <c r="F539" s="763"/>
      <c r="G539" s="768">
        <v>963943</v>
      </c>
      <c r="H539" s="765"/>
      <c r="I539" s="763"/>
      <c r="J539" s="529"/>
      <c r="K539" s="529"/>
      <c r="L539" s="766"/>
      <c r="M539" s="766"/>
      <c r="N539" s="766"/>
      <c r="O539" s="767"/>
      <c r="Q539" s="468"/>
    </row>
    <row r="540" spans="2:17" s="458" customFormat="1" ht="12" customHeight="1">
      <c r="B540" s="633" t="s">
        <v>304</v>
      </c>
      <c r="C540" s="770">
        <v>43738</v>
      </c>
      <c r="D540" s="768">
        <v>134</v>
      </c>
      <c r="E540" s="604"/>
      <c r="F540" s="763"/>
      <c r="G540" s="768">
        <v>957800</v>
      </c>
      <c r="H540" s="765"/>
      <c r="I540" s="763"/>
      <c r="J540" s="529"/>
      <c r="K540" s="529"/>
      <c r="L540" s="766"/>
      <c r="M540" s="766"/>
      <c r="N540" s="766"/>
      <c r="O540" s="767"/>
      <c r="Q540" s="468"/>
    </row>
    <row r="541" spans="2:17" s="458" customFormat="1" ht="12" customHeight="1">
      <c r="B541" s="633" t="s">
        <v>304</v>
      </c>
      <c r="C541" s="770">
        <v>43738</v>
      </c>
      <c r="D541" s="768">
        <v>134</v>
      </c>
      <c r="E541" s="604"/>
      <c r="F541" s="763"/>
      <c r="G541" s="768">
        <v>966995</v>
      </c>
      <c r="H541" s="765"/>
      <c r="I541" s="763"/>
      <c r="J541" s="529"/>
      <c r="K541" s="529"/>
      <c r="L541" s="766"/>
      <c r="M541" s="766"/>
      <c r="N541" s="766"/>
      <c r="O541" s="767"/>
      <c r="Q541" s="468"/>
    </row>
    <row r="542" spans="2:17" s="458" customFormat="1" ht="12" customHeight="1">
      <c r="B542" s="633" t="s">
        <v>304</v>
      </c>
      <c r="C542" s="770">
        <v>43738</v>
      </c>
      <c r="D542" s="768">
        <v>134</v>
      </c>
      <c r="E542" s="604"/>
      <c r="F542" s="763"/>
      <c r="G542" s="768">
        <v>957816</v>
      </c>
      <c r="H542" s="765"/>
      <c r="I542" s="763"/>
      <c r="J542" s="529"/>
      <c r="K542" s="529"/>
      <c r="L542" s="766"/>
      <c r="M542" s="766"/>
      <c r="N542" s="766"/>
      <c r="O542" s="767"/>
      <c r="Q542" s="468"/>
    </row>
    <row r="543" spans="2:17" s="458" customFormat="1" ht="12" customHeight="1">
      <c r="B543" s="633" t="s">
        <v>304</v>
      </c>
      <c r="C543" s="770">
        <v>43738</v>
      </c>
      <c r="D543" s="768">
        <v>134</v>
      </c>
      <c r="E543" s="604"/>
      <c r="F543" s="763"/>
      <c r="G543" s="768">
        <v>967145</v>
      </c>
      <c r="H543" s="765"/>
      <c r="I543" s="763"/>
      <c r="J543" s="529"/>
      <c r="K543" s="529"/>
      <c r="L543" s="766"/>
      <c r="M543" s="766"/>
      <c r="N543" s="766"/>
      <c r="O543" s="767"/>
      <c r="Q543" s="468"/>
    </row>
    <row r="544" spans="2:17" s="458" customFormat="1" ht="12" customHeight="1">
      <c r="B544" s="761"/>
      <c r="C544" s="762"/>
      <c r="D544" s="529"/>
      <c r="E544" s="604"/>
      <c r="F544" s="763"/>
      <c r="G544" s="764"/>
      <c r="H544" s="765"/>
      <c r="I544" s="763"/>
      <c r="J544" s="529"/>
      <c r="K544" s="529"/>
      <c r="L544" s="766"/>
      <c r="M544" s="766"/>
      <c r="N544" s="766"/>
      <c r="O544" s="767"/>
      <c r="Q544" s="468"/>
    </row>
    <row r="545" spans="1:17" s="458" customFormat="1" ht="12" customHeight="1">
      <c r="B545" s="761"/>
      <c r="C545" s="762"/>
      <c r="D545" s="529"/>
      <c r="E545" s="604"/>
      <c r="F545" s="763"/>
      <c r="G545" s="764"/>
      <c r="H545" s="765"/>
      <c r="I545" s="763"/>
      <c r="J545" s="529"/>
      <c r="K545" s="529"/>
      <c r="L545" s="766"/>
      <c r="M545" s="766"/>
      <c r="N545" s="766"/>
      <c r="O545" s="767"/>
      <c r="Q545" s="468"/>
    </row>
    <row r="546" spans="1:17" s="469" customFormat="1" ht="12" customHeight="1">
      <c r="B546" s="601"/>
      <c r="C546" s="602"/>
      <c r="D546" s="603"/>
      <c r="E546" s="604"/>
      <c r="F546" s="604"/>
      <c r="G546" s="605"/>
      <c r="H546" s="606"/>
      <c r="I546" s="604"/>
      <c r="J546" s="603"/>
      <c r="K546" s="603"/>
      <c r="L546" s="48"/>
      <c r="M546" s="48"/>
      <c r="N546" s="48"/>
      <c r="O546" s="48"/>
      <c r="Q546" s="607"/>
    </row>
    <row r="547" spans="1:17" s="469" customFormat="1" ht="12" customHeight="1">
      <c r="B547" s="601"/>
      <c r="C547" s="602"/>
      <c r="D547" s="603"/>
      <c r="E547" s="604"/>
      <c r="F547" s="604"/>
      <c r="G547" s="605"/>
      <c r="H547" s="606"/>
      <c r="I547" s="604"/>
      <c r="J547" s="603"/>
      <c r="K547" s="603"/>
      <c r="L547" s="48"/>
      <c r="M547" s="48"/>
      <c r="N547" s="48"/>
      <c r="O547" s="48"/>
      <c r="Q547" s="607"/>
    </row>
    <row r="548" spans="1:17" s="469" customFormat="1" ht="12" customHeight="1">
      <c r="B548" s="601"/>
      <c r="C548" s="602"/>
      <c r="D548" s="603"/>
      <c r="E548" s="604"/>
      <c r="F548" s="604"/>
      <c r="G548" s="605"/>
      <c r="H548" s="606"/>
      <c r="I548" s="604"/>
      <c r="J548" s="603"/>
      <c r="K548" s="603"/>
      <c r="L548" s="48"/>
      <c r="M548" s="48"/>
      <c r="N548" s="48"/>
      <c r="O548" s="48"/>
      <c r="Q548" s="607"/>
    </row>
    <row r="549" spans="1:17" s="469" customFormat="1" ht="12" customHeight="1">
      <c r="B549" s="601"/>
      <c r="C549" s="602"/>
      <c r="D549" s="603"/>
      <c r="E549" s="604"/>
      <c r="F549" s="604"/>
      <c r="G549" s="605"/>
      <c r="H549" s="606"/>
      <c r="I549" s="604"/>
      <c r="J549" s="603"/>
      <c r="K549" s="603"/>
      <c r="L549" s="48"/>
      <c r="M549" s="48"/>
      <c r="N549" s="48"/>
      <c r="O549" s="48"/>
      <c r="Q549" s="607"/>
    </row>
    <row r="550" spans="1:17" s="469" customFormat="1" ht="12" customHeight="1">
      <c r="B550" s="601"/>
      <c r="C550" s="602"/>
      <c r="D550" s="603"/>
      <c r="E550" s="604"/>
      <c r="F550" s="604"/>
      <c r="G550" s="605"/>
      <c r="H550" s="606"/>
      <c r="I550" s="604"/>
      <c r="J550" s="603"/>
      <c r="K550" s="603"/>
      <c r="L550" s="48"/>
      <c r="M550" s="48"/>
      <c r="N550" s="48"/>
      <c r="O550" s="48"/>
      <c r="Q550" s="607"/>
    </row>
    <row r="551" spans="1:17" s="469" customFormat="1" ht="12" customHeight="1">
      <c r="B551" s="601"/>
      <c r="C551" s="602"/>
      <c r="D551" s="603"/>
      <c r="E551" s="604"/>
      <c r="F551" s="604"/>
      <c r="G551" s="605"/>
      <c r="H551" s="606"/>
      <c r="I551" s="604"/>
      <c r="J551" s="603"/>
      <c r="K551" s="603"/>
      <c r="L551" s="48"/>
      <c r="M551" s="48"/>
      <c r="N551" s="48"/>
      <c r="O551" s="48"/>
      <c r="Q551" s="607"/>
    </row>
    <row r="552" spans="1:17" s="469" customFormat="1" ht="12" customHeight="1">
      <c r="B552" s="601"/>
      <c r="C552" s="602"/>
      <c r="D552" s="603"/>
      <c r="E552" s="604"/>
      <c r="F552" s="604"/>
      <c r="G552" s="605"/>
      <c r="H552" s="606"/>
      <c r="I552" s="604"/>
      <c r="J552" s="603"/>
      <c r="K552" s="603"/>
      <c r="L552" s="48"/>
      <c r="M552" s="48"/>
      <c r="N552" s="48"/>
      <c r="O552" s="48"/>
      <c r="Q552" s="607"/>
    </row>
    <row r="553" spans="1:17" s="469" customFormat="1" ht="12" customHeight="1">
      <c r="B553" s="601"/>
      <c r="C553" s="602"/>
      <c r="D553" s="603"/>
      <c r="E553" s="604"/>
      <c r="F553" s="604"/>
      <c r="G553" s="605"/>
      <c r="H553" s="606"/>
      <c r="I553" s="604"/>
      <c r="J553" s="603"/>
      <c r="K553" s="603"/>
      <c r="L553" s="48"/>
      <c r="M553" s="48"/>
      <c r="N553" s="48"/>
      <c r="O553" s="48"/>
      <c r="Q553" s="607"/>
    </row>
    <row r="554" spans="1:17" s="469" customFormat="1" ht="12" customHeight="1">
      <c r="B554" s="601"/>
      <c r="C554" s="602"/>
      <c r="D554" s="603"/>
      <c r="E554" s="604"/>
      <c r="F554" s="604"/>
      <c r="G554" s="605"/>
      <c r="H554" s="606"/>
      <c r="I554" s="604"/>
      <c r="J554" s="603"/>
      <c r="K554" s="603"/>
      <c r="L554" s="48"/>
      <c r="M554" s="48"/>
      <c r="N554" s="48"/>
      <c r="O554" s="48"/>
      <c r="Q554" s="607"/>
    </row>
    <row r="555" spans="1:17" s="469" customFormat="1" ht="12" customHeight="1">
      <c r="B555" s="634" t="s">
        <v>524</v>
      </c>
      <c r="C555" s="635" t="s">
        <v>72</v>
      </c>
      <c r="D555" s="635" t="s">
        <v>536</v>
      </c>
      <c r="E555" s="635" t="s">
        <v>537</v>
      </c>
      <c r="F555" s="635" t="s">
        <v>301</v>
      </c>
      <c r="G555" s="726" t="s">
        <v>302</v>
      </c>
      <c r="H555" s="635" t="s">
        <v>583</v>
      </c>
      <c r="I555" s="635" t="s">
        <v>584</v>
      </c>
      <c r="J555" s="636" t="s">
        <v>538</v>
      </c>
      <c r="K555" s="636" t="s">
        <v>539</v>
      </c>
      <c r="L555" s="637" t="s">
        <v>303</v>
      </c>
      <c r="M555" s="635" t="s">
        <v>540</v>
      </c>
      <c r="N555" s="637" t="s">
        <v>7</v>
      </c>
      <c r="O555" s="637" t="s">
        <v>543</v>
      </c>
      <c r="Q555" s="607"/>
    </row>
    <row r="556" spans="1:17" s="460" customFormat="1" ht="12" customHeight="1">
      <c r="A556" s="503"/>
      <c r="B556" s="626" t="s">
        <v>334</v>
      </c>
      <c r="C556" s="610">
        <v>43503</v>
      </c>
      <c r="D556" s="613">
        <v>447</v>
      </c>
      <c r="E556" s="620" t="s">
        <v>585</v>
      </c>
      <c r="F556" s="618" t="s">
        <v>482</v>
      </c>
      <c r="G556" s="727">
        <v>963875</v>
      </c>
      <c r="H556" s="612">
        <v>67</v>
      </c>
      <c r="I556" s="611" t="s">
        <v>295</v>
      </c>
      <c r="J556" s="612">
        <v>50</v>
      </c>
      <c r="K556" s="598">
        <v>19.629000000000001</v>
      </c>
      <c r="L556" s="999">
        <f>SUM(J556:J557)</f>
        <v>350</v>
      </c>
      <c r="M556" s="950">
        <f>SUM(K556:K557)</f>
        <v>350</v>
      </c>
      <c r="N556" s="1000">
        <f>+L556-M556</f>
        <v>0</v>
      </c>
      <c r="O556" s="1001">
        <f>+M556/L556</f>
        <v>1</v>
      </c>
      <c r="Q556" s="468"/>
    </row>
    <row r="557" spans="1:17" s="460" customFormat="1" ht="12" customHeight="1">
      <c r="A557" s="503"/>
      <c r="B557" s="626" t="s">
        <v>334</v>
      </c>
      <c r="C557" s="509">
        <v>43503</v>
      </c>
      <c r="D557" s="614">
        <v>447</v>
      </c>
      <c r="E557" s="621" t="s">
        <v>585</v>
      </c>
      <c r="F557" s="619" t="s">
        <v>482</v>
      </c>
      <c r="G557" s="728">
        <v>963875</v>
      </c>
      <c r="H557" s="511">
        <v>67</v>
      </c>
      <c r="I557" s="510" t="s">
        <v>296</v>
      </c>
      <c r="J557" s="511">
        <v>300</v>
      </c>
      <c r="K557" s="512">
        <v>330.37099999999998</v>
      </c>
      <c r="L557" s="881"/>
      <c r="M557" s="882"/>
      <c r="N557" s="883"/>
      <c r="O557" s="1002"/>
      <c r="Q557" s="468"/>
    </row>
    <row r="558" spans="1:17" s="460" customFormat="1" ht="12" customHeight="1">
      <c r="A558" s="503"/>
      <c r="B558" s="626" t="s">
        <v>334</v>
      </c>
      <c r="C558" s="592">
        <v>43507</v>
      </c>
      <c r="D558" s="615">
        <v>544</v>
      </c>
      <c r="E558" s="620" t="s">
        <v>585</v>
      </c>
      <c r="F558" s="618" t="s">
        <v>318</v>
      </c>
      <c r="G558" s="729">
        <v>966995</v>
      </c>
      <c r="H558" s="508">
        <v>56</v>
      </c>
      <c r="I558" s="507" t="s">
        <v>295</v>
      </c>
      <c r="J558" s="508">
        <v>70.709999999999994</v>
      </c>
      <c r="K558" s="598">
        <v>641.00800000000004</v>
      </c>
      <c r="L558" s="875">
        <f>J558+J559</f>
        <v>2000.463</v>
      </c>
      <c r="M558" s="877">
        <f>SUM(K558:K559)</f>
        <v>1960.461</v>
      </c>
      <c r="N558" s="879">
        <f>+L558-M558</f>
        <v>40.001999999999953</v>
      </c>
      <c r="O558" s="930">
        <f>+M558/L558</f>
        <v>0.98000362915984951</v>
      </c>
      <c r="Q558" s="468"/>
    </row>
    <row r="559" spans="1:17" s="460" customFormat="1" ht="12" customHeight="1">
      <c r="A559" s="503"/>
      <c r="B559" s="626" t="s">
        <v>334</v>
      </c>
      <c r="C559" s="592">
        <v>43507</v>
      </c>
      <c r="D559" s="615">
        <v>544</v>
      </c>
      <c r="E559" s="621" t="s">
        <v>585</v>
      </c>
      <c r="F559" s="619" t="s">
        <v>318</v>
      </c>
      <c r="G559" s="728">
        <v>966995</v>
      </c>
      <c r="H559" s="511">
        <v>56</v>
      </c>
      <c r="I559" s="510" t="s">
        <v>296</v>
      </c>
      <c r="J559" s="511">
        <v>1929.7529999999999</v>
      </c>
      <c r="K559" s="512">
        <v>1319.453</v>
      </c>
      <c r="L559" s="881"/>
      <c r="M559" s="882"/>
      <c r="N559" s="883"/>
      <c r="O559" s="931"/>
      <c r="Q559" s="468"/>
    </row>
    <row r="560" spans="1:17" s="460" customFormat="1" ht="12" customHeight="1">
      <c r="A560" s="503"/>
      <c r="B560" s="626" t="s">
        <v>334</v>
      </c>
      <c r="C560" s="592">
        <v>43510</v>
      </c>
      <c r="D560" s="615">
        <v>2</v>
      </c>
      <c r="E560" s="622" t="s">
        <v>585</v>
      </c>
      <c r="F560" s="618" t="s">
        <v>471</v>
      </c>
      <c r="G560" s="729">
        <v>955660</v>
      </c>
      <c r="H560" s="508">
        <v>58</v>
      </c>
      <c r="I560" s="507" t="s">
        <v>295</v>
      </c>
      <c r="J560" s="508">
        <v>110.85</v>
      </c>
      <c r="K560" s="598">
        <v>102.834</v>
      </c>
      <c r="L560" s="875">
        <f>J560+J561</f>
        <v>486.99</v>
      </c>
      <c r="M560" s="877">
        <f>SUM(K560:K561)</f>
        <v>488.3</v>
      </c>
      <c r="N560" s="879">
        <f t="shared" ref="N560" si="59">+L560-M560</f>
        <v>-1.3100000000000023</v>
      </c>
      <c r="O560" s="930">
        <f t="shared" ref="O560" si="60">+M560/L560</f>
        <v>1.0026899936343663</v>
      </c>
      <c r="Q560" s="468"/>
    </row>
    <row r="561" spans="1:15" s="460" customFormat="1" ht="12" customHeight="1">
      <c r="A561" s="503"/>
      <c r="B561" s="626" t="s">
        <v>334</v>
      </c>
      <c r="C561" s="592">
        <v>43510</v>
      </c>
      <c r="D561" s="615">
        <v>2</v>
      </c>
      <c r="E561" s="622" t="s">
        <v>585</v>
      </c>
      <c r="F561" s="619" t="s">
        <v>471</v>
      </c>
      <c r="G561" s="728">
        <v>955660</v>
      </c>
      <c r="H561" s="511">
        <v>58</v>
      </c>
      <c r="I561" s="510" t="s">
        <v>296</v>
      </c>
      <c r="J561" s="511">
        <v>376.14</v>
      </c>
      <c r="K561" s="512">
        <v>385.46600000000001</v>
      </c>
      <c r="L561" s="881"/>
      <c r="M561" s="882"/>
      <c r="N561" s="883"/>
      <c r="O561" s="931"/>
    </row>
    <row r="562" spans="1:15" s="460" customFormat="1" ht="12" customHeight="1">
      <c r="A562" s="503"/>
      <c r="B562" s="626" t="s">
        <v>334</v>
      </c>
      <c r="C562" s="592">
        <v>43516</v>
      </c>
      <c r="D562" s="615">
        <v>794</v>
      </c>
      <c r="E562" s="623" t="s">
        <v>582</v>
      </c>
      <c r="F562" s="618" t="s">
        <v>337</v>
      </c>
      <c r="G562" s="729">
        <v>966307</v>
      </c>
      <c r="H562" s="508">
        <v>3</v>
      </c>
      <c r="I562" s="507" t="s">
        <v>295</v>
      </c>
      <c r="J562" s="508">
        <v>10</v>
      </c>
      <c r="K562" s="598">
        <v>37.988</v>
      </c>
      <c r="L562" s="875">
        <f>J562+J563</f>
        <v>110</v>
      </c>
      <c r="M562" s="877">
        <f>SUM(K562:K563)</f>
        <v>109.07599999999999</v>
      </c>
      <c r="N562" s="879">
        <f t="shared" ref="N562" si="61">+L562-M562</f>
        <v>0.92400000000000659</v>
      </c>
      <c r="O562" s="930">
        <f t="shared" ref="O562" si="62">+M562/L562</f>
        <v>0.99159999999999993</v>
      </c>
    </row>
    <row r="563" spans="1:15" s="460" customFormat="1" ht="12" customHeight="1">
      <c r="A563" s="503"/>
      <c r="B563" s="626" t="s">
        <v>334</v>
      </c>
      <c r="C563" s="592">
        <v>43516</v>
      </c>
      <c r="D563" s="615">
        <v>794</v>
      </c>
      <c r="E563" s="623" t="s">
        <v>582</v>
      </c>
      <c r="F563" s="619" t="s">
        <v>337</v>
      </c>
      <c r="G563" s="728">
        <v>966307</v>
      </c>
      <c r="H563" s="511">
        <v>3</v>
      </c>
      <c r="I563" s="510" t="s">
        <v>296</v>
      </c>
      <c r="J563" s="511">
        <v>100</v>
      </c>
      <c r="K563" s="512">
        <v>71.087999999999994</v>
      </c>
      <c r="L563" s="881"/>
      <c r="M563" s="882"/>
      <c r="N563" s="883"/>
      <c r="O563" s="931"/>
    </row>
    <row r="564" spans="1:15" s="460" customFormat="1" ht="12" customHeight="1">
      <c r="A564" s="503"/>
      <c r="B564" s="626" t="s">
        <v>334</v>
      </c>
      <c r="C564" s="592">
        <v>43516</v>
      </c>
      <c r="D564" s="615">
        <v>794</v>
      </c>
      <c r="E564" s="623" t="s">
        <v>582</v>
      </c>
      <c r="F564" s="618" t="s">
        <v>365</v>
      </c>
      <c r="G564" s="729">
        <v>950991</v>
      </c>
      <c r="H564" s="508">
        <v>16</v>
      </c>
      <c r="I564" s="507" t="s">
        <v>295</v>
      </c>
      <c r="J564" s="508">
        <v>10</v>
      </c>
      <c r="K564" s="598">
        <v>10</v>
      </c>
      <c r="L564" s="875">
        <f>J564+J565</f>
        <v>110</v>
      </c>
      <c r="M564" s="877">
        <f>SUM(K564:K565)</f>
        <v>110</v>
      </c>
      <c r="N564" s="879">
        <f t="shared" ref="N564" si="63">+L564-M564</f>
        <v>0</v>
      </c>
      <c r="O564" s="930">
        <f t="shared" ref="O564" si="64">+M564/L564</f>
        <v>1</v>
      </c>
    </row>
    <row r="565" spans="1:15" s="460" customFormat="1" ht="12" customHeight="1">
      <c r="A565" s="503"/>
      <c r="B565" s="626" t="s">
        <v>334</v>
      </c>
      <c r="C565" s="592">
        <v>43516</v>
      </c>
      <c r="D565" s="615">
        <v>794</v>
      </c>
      <c r="E565" s="623" t="s">
        <v>582</v>
      </c>
      <c r="F565" s="619" t="s">
        <v>365</v>
      </c>
      <c r="G565" s="728">
        <v>950991</v>
      </c>
      <c r="H565" s="511">
        <v>16</v>
      </c>
      <c r="I565" s="510" t="s">
        <v>296</v>
      </c>
      <c r="J565" s="511">
        <v>100</v>
      </c>
      <c r="K565" s="512">
        <v>100</v>
      </c>
      <c r="L565" s="881"/>
      <c r="M565" s="882"/>
      <c r="N565" s="883"/>
      <c r="O565" s="931"/>
    </row>
    <row r="566" spans="1:15" s="460" customFormat="1" ht="12" customHeight="1">
      <c r="A566" s="503"/>
      <c r="B566" s="626" t="s">
        <v>334</v>
      </c>
      <c r="C566" s="592">
        <v>43516</v>
      </c>
      <c r="D566" s="615">
        <v>794</v>
      </c>
      <c r="E566" s="623" t="s">
        <v>582</v>
      </c>
      <c r="F566" s="618" t="s">
        <v>366</v>
      </c>
      <c r="G566" s="729">
        <v>951038</v>
      </c>
      <c r="H566" s="508">
        <v>16</v>
      </c>
      <c r="I566" s="507" t="s">
        <v>295</v>
      </c>
      <c r="J566" s="508">
        <v>10</v>
      </c>
      <c r="K566" s="598">
        <v>21.045999999999999</v>
      </c>
      <c r="L566" s="875">
        <f>J566+J567</f>
        <v>110</v>
      </c>
      <c r="M566" s="877">
        <f>SUM(K566:K567)</f>
        <v>101.745</v>
      </c>
      <c r="N566" s="879">
        <f t="shared" ref="N566" si="65">+L566-M566</f>
        <v>8.2549999999999955</v>
      </c>
      <c r="O566" s="930">
        <f t="shared" ref="O566" si="66">+M566/L566</f>
        <v>0.92495454545454547</v>
      </c>
    </row>
    <row r="567" spans="1:15" s="460" customFormat="1" ht="12" customHeight="1">
      <c r="A567" s="503"/>
      <c r="B567" s="626" t="s">
        <v>334</v>
      </c>
      <c r="C567" s="592">
        <v>43516</v>
      </c>
      <c r="D567" s="615">
        <v>794</v>
      </c>
      <c r="E567" s="623" t="s">
        <v>582</v>
      </c>
      <c r="F567" s="619" t="s">
        <v>366</v>
      </c>
      <c r="G567" s="728">
        <v>951038</v>
      </c>
      <c r="H567" s="511">
        <v>16</v>
      </c>
      <c r="I567" s="510" t="s">
        <v>296</v>
      </c>
      <c r="J567" s="511">
        <v>100</v>
      </c>
      <c r="K567" s="512">
        <v>80.698999999999998</v>
      </c>
      <c r="L567" s="881"/>
      <c r="M567" s="882"/>
      <c r="N567" s="883"/>
      <c r="O567" s="931"/>
    </row>
    <row r="568" spans="1:15" s="460" customFormat="1" ht="12" customHeight="1">
      <c r="A568" s="503"/>
      <c r="B568" s="626" t="s">
        <v>334</v>
      </c>
      <c r="C568" s="592">
        <v>43516</v>
      </c>
      <c r="D568" s="615">
        <v>794</v>
      </c>
      <c r="E568" s="623" t="s">
        <v>582</v>
      </c>
      <c r="F568" s="618" t="s">
        <v>371</v>
      </c>
      <c r="G568" s="729">
        <v>955168</v>
      </c>
      <c r="H568" s="508">
        <v>16</v>
      </c>
      <c r="I568" s="507" t="s">
        <v>295</v>
      </c>
      <c r="J568" s="508">
        <v>10</v>
      </c>
      <c r="K568" s="598">
        <v>26.201000000000001</v>
      </c>
      <c r="L568" s="875">
        <f>J568+J569</f>
        <v>110</v>
      </c>
      <c r="M568" s="877">
        <f>SUM(K568:K569)</f>
        <v>110</v>
      </c>
      <c r="N568" s="879">
        <f t="shared" ref="N568" si="67">+L568-M568</f>
        <v>0</v>
      </c>
      <c r="O568" s="930">
        <f t="shared" ref="O568" si="68">+M568/L568</f>
        <v>1</v>
      </c>
    </row>
    <row r="569" spans="1:15" s="460" customFormat="1" ht="12" customHeight="1">
      <c r="A569" s="503"/>
      <c r="B569" s="626" t="s">
        <v>334</v>
      </c>
      <c r="C569" s="592">
        <v>43516</v>
      </c>
      <c r="D569" s="615">
        <v>794</v>
      </c>
      <c r="E569" s="623" t="s">
        <v>582</v>
      </c>
      <c r="F569" s="619" t="s">
        <v>371</v>
      </c>
      <c r="G569" s="728">
        <v>955168</v>
      </c>
      <c r="H569" s="511">
        <v>16</v>
      </c>
      <c r="I569" s="510" t="s">
        <v>296</v>
      </c>
      <c r="J569" s="511">
        <v>100</v>
      </c>
      <c r="K569" s="512">
        <v>83.799000000000007</v>
      </c>
      <c r="L569" s="881"/>
      <c r="M569" s="882"/>
      <c r="N569" s="883"/>
      <c r="O569" s="931"/>
    </row>
    <row r="570" spans="1:15" s="460" customFormat="1" ht="12" customHeight="1">
      <c r="A570" s="503"/>
      <c r="B570" s="626" t="s">
        <v>334</v>
      </c>
      <c r="C570" s="592">
        <v>43516</v>
      </c>
      <c r="D570" s="615">
        <v>794</v>
      </c>
      <c r="E570" s="623" t="s">
        <v>582</v>
      </c>
      <c r="F570" s="618" t="s">
        <v>374</v>
      </c>
      <c r="G570" s="729">
        <v>955877</v>
      </c>
      <c r="H570" s="508">
        <v>16</v>
      </c>
      <c r="I570" s="507" t="s">
        <v>295</v>
      </c>
      <c r="J570" s="508">
        <v>10</v>
      </c>
      <c r="K570" s="598">
        <v>26.016999999999999</v>
      </c>
      <c r="L570" s="875">
        <f>J570+J571</f>
        <v>110</v>
      </c>
      <c r="M570" s="877">
        <f>SUM(K570:K571)</f>
        <v>110</v>
      </c>
      <c r="N570" s="879">
        <f t="shared" ref="N570" si="69">+L570-M570</f>
        <v>0</v>
      </c>
      <c r="O570" s="930">
        <f t="shared" ref="O570" si="70">+M570/L570</f>
        <v>1</v>
      </c>
    </row>
    <row r="571" spans="1:15" s="460" customFormat="1" ht="12" customHeight="1">
      <c r="A571" s="503"/>
      <c r="B571" s="626" t="s">
        <v>334</v>
      </c>
      <c r="C571" s="592">
        <v>43516</v>
      </c>
      <c r="D571" s="615">
        <v>794</v>
      </c>
      <c r="E571" s="623" t="s">
        <v>582</v>
      </c>
      <c r="F571" s="619" t="s">
        <v>374</v>
      </c>
      <c r="G571" s="728">
        <v>955877</v>
      </c>
      <c r="H571" s="511">
        <v>16</v>
      </c>
      <c r="I571" s="510" t="s">
        <v>296</v>
      </c>
      <c r="J571" s="511">
        <v>100</v>
      </c>
      <c r="K571" s="512">
        <v>83.983000000000004</v>
      </c>
      <c r="L571" s="881"/>
      <c r="M571" s="882"/>
      <c r="N571" s="883"/>
      <c r="O571" s="931"/>
    </row>
    <row r="572" spans="1:15" s="460" customFormat="1" ht="12" customHeight="1">
      <c r="A572" s="503"/>
      <c r="B572" s="626" t="s">
        <v>334</v>
      </c>
      <c r="C572" s="592">
        <v>43516</v>
      </c>
      <c r="D572" s="615">
        <v>794</v>
      </c>
      <c r="E572" s="623" t="s">
        <v>582</v>
      </c>
      <c r="F572" s="618" t="s">
        <v>403</v>
      </c>
      <c r="G572" s="729">
        <v>966093</v>
      </c>
      <c r="H572" s="508">
        <v>22</v>
      </c>
      <c r="I572" s="507" t="s">
        <v>295</v>
      </c>
      <c r="J572" s="508">
        <v>10</v>
      </c>
      <c r="K572" s="598">
        <v>40.33</v>
      </c>
      <c r="L572" s="875">
        <f>J572+J573</f>
        <v>110</v>
      </c>
      <c r="M572" s="877">
        <f>SUM(K572:K573)</f>
        <v>110</v>
      </c>
      <c r="N572" s="879">
        <f t="shared" ref="N572" si="71">+L572-M572</f>
        <v>0</v>
      </c>
      <c r="O572" s="930">
        <f t="shared" ref="O572" si="72">+M572/L572</f>
        <v>1</v>
      </c>
    </row>
    <row r="573" spans="1:15" s="460" customFormat="1" ht="12" customHeight="1">
      <c r="A573" s="503"/>
      <c r="B573" s="626" t="s">
        <v>334</v>
      </c>
      <c r="C573" s="592">
        <v>43516</v>
      </c>
      <c r="D573" s="615">
        <v>794</v>
      </c>
      <c r="E573" s="623" t="s">
        <v>582</v>
      </c>
      <c r="F573" s="619" t="s">
        <v>403</v>
      </c>
      <c r="G573" s="728">
        <v>966093</v>
      </c>
      <c r="H573" s="511">
        <v>22</v>
      </c>
      <c r="I573" s="510" t="s">
        <v>296</v>
      </c>
      <c r="J573" s="511">
        <v>100</v>
      </c>
      <c r="K573" s="512">
        <v>69.67</v>
      </c>
      <c r="L573" s="881"/>
      <c r="M573" s="882"/>
      <c r="N573" s="883"/>
      <c r="O573" s="931"/>
    </row>
    <row r="574" spans="1:15" s="460" customFormat="1" ht="12" customHeight="1">
      <c r="A574" s="503"/>
      <c r="B574" s="626" t="s">
        <v>334</v>
      </c>
      <c r="C574" s="592">
        <v>43516</v>
      </c>
      <c r="D574" s="615">
        <v>794</v>
      </c>
      <c r="E574" s="623" t="s">
        <v>582</v>
      </c>
      <c r="F574" s="618" t="s">
        <v>423</v>
      </c>
      <c r="G574" s="729">
        <v>954711</v>
      </c>
      <c r="H574" s="508">
        <v>36</v>
      </c>
      <c r="I574" s="507" t="s">
        <v>295</v>
      </c>
      <c r="J574" s="508">
        <v>10</v>
      </c>
      <c r="K574" s="598"/>
      <c r="L574" s="875">
        <f>J574+J575</f>
        <v>110</v>
      </c>
      <c r="M574" s="877">
        <f>SUM(K574:K575)</f>
        <v>83.204999999999998</v>
      </c>
      <c r="N574" s="879">
        <f t="shared" ref="N574" si="73">+L574-M574</f>
        <v>26.795000000000002</v>
      </c>
      <c r="O574" s="930">
        <f t="shared" ref="O574" si="74">+M574/L574</f>
        <v>0.75640909090909092</v>
      </c>
    </row>
    <row r="575" spans="1:15" s="460" customFormat="1" ht="12" customHeight="1">
      <c r="A575" s="503"/>
      <c r="B575" s="626" t="s">
        <v>334</v>
      </c>
      <c r="C575" s="592">
        <v>43516</v>
      </c>
      <c r="D575" s="615">
        <v>794</v>
      </c>
      <c r="E575" s="623" t="s">
        <v>582</v>
      </c>
      <c r="F575" s="619" t="s">
        <v>423</v>
      </c>
      <c r="G575" s="728">
        <v>954711</v>
      </c>
      <c r="H575" s="511">
        <v>36</v>
      </c>
      <c r="I575" s="510" t="s">
        <v>296</v>
      </c>
      <c r="J575" s="511">
        <v>100</v>
      </c>
      <c r="K575" s="512">
        <v>83.204999999999998</v>
      </c>
      <c r="L575" s="881"/>
      <c r="M575" s="882"/>
      <c r="N575" s="883"/>
      <c r="O575" s="931"/>
    </row>
    <row r="576" spans="1:15" s="460" customFormat="1" ht="12" customHeight="1">
      <c r="A576" s="503"/>
      <c r="B576" s="626" t="s">
        <v>334</v>
      </c>
      <c r="C576" s="592">
        <v>43516</v>
      </c>
      <c r="D576" s="615">
        <v>794</v>
      </c>
      <c r="E576" s="623" t="s">
        <v>582</v>
      </c>
      <c r="F576" s="618" t="s">
        <v>446</v>
      </c>
      <c r="G576" s="729">
        <v>967223</v>
      </c>
      <c r="H576" s="508">
        <v>48</v>
      </c>
      <c r="I576" s="507" t="s">
        <v>295</v>
      </c>
      <c r="J576" s="508">
        <v>10</v>
      </c>
      <c r="K576" s="598"/>
      <c r="L576" s="875">
        <f>J576+J577</f>
        <v>110</v>
      </c>
      <c r="M576" s="877">
        <f>SUM(K576:K577)</f>
        <v>0</v>
      </c>
      <c r="N576" s="879">
        <f t="shared" ref="N576" si="75">+L576-M576</f>
        <v>110</v>
      </c>
      <c r="O576" s="930">
        <f t="shared" ref="O576:O624" si="76">+M576/L576</f>
        <v>0</v>
      </c>
    </row>
    <row r="577" spans="1:15" s="460" customFormat="1" ht="12" customHeight="1">
      <c r="A577" s="503"/>
      <c r="B577" s="626" t="s">
        <v>334</v>
      </c>
      <c r="C577" s="592">
        <v>43516</v>
      </c>
      <c r="D577" s="615">
        <v>794</v>
      </c>
      <c r="E577" s="623" t="s">
        <v>582</v>
      </c>
      <c r="F577" s="619" t="s">
        <v>446</v>
      </c>
      <c r="G577" s="728">
        <v>967223</v>
      </c>
      <c r="H577" s="511">
        <v>48</v>
      </c>
      <c r="I577" s="510" t="s">
        <v>296</v>
      </c>
      <c r="J577" s="511">
        <v>100</v>
      </c>
      <c r="K577" s="512"/>
      <c r="L577" s="881"/>
      <c r="M577" s="882"/>
      <c r="N577" s="883"/>
      <c r="O577" s="931"/>
    </row>
    <row r="578" spans="1:15" s="460" customFormat="1" ht="12" customHeight="1">
      <c r="A578" s="503"/>
      <c r="B578" s="626" t="s">
        <v>334</v>
      </c>
      <c r="C578" s="592">
        <v>43516</v>
      </c>
      <c r="D578" s="615">
        <v>794</v>
      </c>
      <c r="E578" s="623" t="s">
        <v>582</v>
      </c>
      <c r="F578" s="618" t="s">
        <v>455</v>
      </c>
      <c r="G578" s="729">
        <v>963607</v>
      </c>
      <c r="H578" s="508">
        <v>50</v>
      </c>
      <c r="I578" s="507" t="s">
        <v>295</v>
      </c>
      <c r="J578" s="508">
        <v>10</v>
      </c>
      <c r="K578" s="598">
        <v>81.504000000000005</v>
      </c>
      <c r="L578" s="875">
        <f>J578+J579</f>
        <v>110</v>
      </c>
      <c r="M578" s="877">
        <f>SUM(K578:K579)</f>
        <v>109.25</v>
      </c>
      <c r="N578" s="879">
        <f t="shared" ref="N578" si="77">+L578-M578</f>
        <v>0.75</v>
      </c>
      <c r="O578" s="930">
        <f t="shared" ref="O578:O626" si="78">+M578/L578</f>
        <v>0.99318181818181817</v>
      </c>
    </row>
    <row r="579" spans="1:15" s="460" customFormat="1" ht="12" customHeight="1">
      <c r="A579" s="503"/>
      <c r="B579" s="626" t="s">
        <v>334</v>
      </c>
      <c r="C579" s="592">
        <v>43516</v>
      </c>
      <c r="D579" s="615">
        <v>794</v>
      </c>
      <c r="E579" s="623" t="s">
        <v>582</v>
      </c>
      <c r="F579" s="619" t="s">
        <v>455</v>
      </c>
      <c r="G579" s="728">
        <v>963607</v>
      </c>
      <c r="H579" s="511">
        <v>50</v>
      </c>
      <c r="I579" s="510" t="s">
        <v>296</v>
      </c>
      <c r="J579" s="511">
        <v>100</v>
      </c>
      <c r="K579" s="512">
        <v>27.745999999999999</v>
      </c>
      <c r="L579" s="881"/>
      <c r="M579" s="882"/>
      <c r="N579" s="883"/>
      <c r="O579" s="931"/>
    </row>
    <row r="580" spans="1:15" s="460" customFormat="1" ht="12" customHeight="1">
      <c r="A580" s="503"/>
      <c r="B580" s="626" t="s">
        <v>334</v>
      </c>
      <c r="C580" s="592">
        <v>43516</v>
      </c>
      <c r="D580" s="615">
        <v>794</v>
      </c>
      <c r="E580" s="623" t="s">
        <v>582</v>
      </c>
      <c r="F580" s="618" t="s">
        <v>456</v>
      </c>
      <c r="G580" s="729">
        <v>964344</v>
      </c>
      <c r="H580" s="508">
        <v>51</v>
      </c>
      <c r="I580" s="507" t="s">
        <v>295</v>
      </c>
      <c r="J580" s="508">
        <v>10</v>
      </c>
      <c r="K580" s="598">
        <v>50.53</v>
      </c>
      <c r="L580" s="875">
        <f>J580+J581</f>
        <v>110</v>
      </c>
      <c r="M580" s="877">
        <f>SUM(K580:K581)</f>
        <v>110</v>
      </c>
      <c r="N580" s="879">
        <f t="shared" ref="N580" si="79">+L580-M580</f>
        <v>0</v>
      </c>
      <c r="O580" s="930">
        <f t="shared" ref="O580:O628" si="80">+M580/L580</f>
        <v>1</v>
      </c>
    </row>
    <row r="581" spans="1:15" s="460" customFormat="1" ht="12" customHeight="1">
      <c r="A581" s="503"/>
      <c r="B581" s="626" t="s">
        <v>334</v>
      </c>
      <c r="C581" s="592">
        <v>43516</v>
      </c>
      <c r="D581" s="615">
        <v>794</v>
      </c>
      <c r="E581" s="623" t="s">
        <v>582</v>
      </c>
      <c r="F581" s="619" t="s">
        <v>456</v>
      </c>
      <c r="G581" s="728">
        <v>964344</v>
      </c>
      <c r="H581" s="511">
        <v>51</v>
      </c>
      <c r="I581" s="510" t="s">
        <v>296</v>
      </c>
      <c r="J581" s="511">
        <v>100</v>
      </c>
      <c r="K581" s="512">
        <v>59.47</v>
      </c>
      <c r="L581" s="881"/>
      <c r="M581" s="882"/>
      <c r="N581" s="883"/>
      <c r="O581" s="931"/>
    </row>
    <row r="582" spans="1:15" s="460" customFormat="1" ht="12" customHeight="1">
      <c r="A582" s="503"/>
      <c r="B582" s="626" t="s">
        <v>334</v>
      </c>
      <c r="C582" s="592">
        <v>43516</v>
      </c>
      <c r="D582" s="615">
        <v>794</v>
      </c>
      <c r="E582" s="623" t="s">
        <v>582</v>
      </c>
      <c r="F582" s="618" t="s">
        <v>462</v>
      </c>
      <c r="G582" s="729">
        <v>962497</v>
      </c>
      <c r="H582" s="508">
        <v>52</v>
      </c>
      <c r="I582" s="507" t="s">
        <v>295</v>
      </c>
      <c r="J582" s="508">
        <v>10</v>
      </c>
      <c r="K582" s="598">
        <v>18.437999999999999</v>
      </c>
      <c r="L582" s="875">
        <f>J582+J583</f>
        <v>110</v>
      </c>
      <c r="M582" s="877">
        <f>SUM(K582:K583)</f>
        <v>58.739999999999995</v>
      </c>
      <c r="N582" s="879">
        <f t="shared" ref="N582" si="81">+L582-M582</f>
        <v>51.260000000000005</v>
      </c>
      <c r="O582" s="930">
        <f t="shared" ref="O582:O630" si="82">+M582/L582</f>
        <v>0.53399999999999992</v>
      </c>
    </row>
    <row r="583" spans="1:15" s="460" customFormat="1" ht="12" customHeight="1">
      <c r="A583" s="503"/>
      <c r="B583" s="626" t="s">
        <v>334</v>
      </c>
      <c r="C583" s="592">
        <v>43516</v>
      </c>
      <c r="D583" s="615">
        <v>794</v>
      </c>
      <c r="E583" s="623" t="s">
        <v>582</v>
      </c>
      <c r="F583" s="619" t="s">
        <v>462</v>
      </c>
      <c r="G583" s="728">
        <v>962497</v>
      </c>
      <c r="H583" s="511">
        <v>52</v>
      </c>
      <c r="I583" s="510" t="s">
        <v>296</v>
      </c>
      <c r="J583" s="511">
        <v>100</v>
      </c>
      <c r="K583" s="512">
        <v>40.302</v>
      </c>
      <c r="L583" s="881"/>
      <c r="M583" s="882"/>
      <c r="N583" s="883"/>
      <c r="O583" s="931"/>
    </row>
    <row r="584" spans="1:15" s="460" customFormat="1" ht="12" customHeight="1">
      <c r="A584" s="503"/>
      <c r="B584" s="626" t="s">
        <v>334</v>
      </c>
      <c r="C584" s="592">
        <v>43516</v>
      </c>
      <c r="D584" s="615">
        <v>686</v>
      </c>
      <c r="E584" s="623" t="s">
        <v>582</v>
      </c>
      <c r="F584" s="618" t="s">
        <v>327</v>
      </c>
      <c r="G584" s="729">
        <v>967145</v>
      </c>
      <c r="H584" s="508">
        <v>57</v>
      </c>
      <c r="I584" s="507" t="s">
        <v>295</v>
      </c>
      <c r="J584" s="508">
        <v>101.88500000000001</v>
      </c>
      <c r="K584" s="598">
        <v>865.697</v>
      </c>
      <c r="L584" s="875">
        <f>J584+J585</f>
        <v>2177.2140000000004</v>
      </c>
      <c r="M584" s="877">
        <f>SUM(K584:K585)</f>
        <v>2153.125</v>
      </c>
      <c r="N584" s="879">
        <f t="shared" ref="N584" si="83">+L584-M584</f>
        <v>24.089000000000397</v>
      </c>
      <c r="O584" s="930">
        <f t="shared" ref="O584:O632" si="84">+M584/L584</f>
        <v>0.98893586023238855</v>
      </c>
    </row>
    <row r="585" spans="1:15" s="460" customFormat="1" ht="12" customHeight="1">
      <c r="A585" s="503"/>
      <c r="B585" s="626" t="s">
        <v>334</v>
      </c>
      <c r="C585" s="592">
        <v>43516</v>
      </c>
      <c r="D585" s="615">
        <v>686</v>
      </c>
      <c r="E585" s="623" t="s">
        <v>582</v>
      </c>
      <c r="F585" s="619" t="s">
        <v>327</v>
      </c>
      <c r="G585" s="728">
        <v>967145</v>
      </c>
      <c r="H585" s="511">
        <v>57</v>
      </c>
      <c r="I585" s="510" t="s">
        <v>296</v>
      </c>
      <c r="J585" s="511">
        <v>2075.3290000000002</v>
      </c>
      <c r="K585" s="512">
        <v>1287.4280000000001</v>
      </c>
      <c r="L585" s="881"/>
      <c r="M585" s="882"/>
      <c r="N585" s="883"/>
      <c r="O585" s="931"/>
    </row>
    <row r="586" spans="1:15" s="460" customFormat="1" ht="12" customHeight="1">
      <c r="A586" s="503"/>
      <c r="B586" s="626" t="s">
        <v>334</v>
      </c>
      <c r="C586" s="592">
        <v>43516</v>
      </c>
      <c r="D586" s="615">
        <v>794</v>
      </c>
      <c r="E586" s="623" t="s">
        <v>582</v>
      </c>
      <c r="F586" s="618" t="s">
        <v>478</v>
      </c>
      <c r="G586" s="729">
        <v>958563</v>
      </c>
      <c r="H586" s="508">
        <v>63</v>
      </c>
      <c r="I586" s="507" t="s">
        <v>295</v>
      </c>
      <c r="J586" s="508">
        <v>10</v>
      </c>
      <c r="K586" s="598">
        <v>27.175000000000001</v>
      </c>
      <c r="L586" s="875">
        <f>J586+J587</f>
        <v>110</v>
      </c>
      <c r="M586" s="877">
        <f>SUM(K586:K587)</f>
        <v>110</v>
      </c>
      <c r="N586" s="879">
        <f t="shared" ref="N586" si="85">+L586-M586</f>
        <v>0</v>
      </c>
      <c r="O586" s="930">
        <f t="shared" ref="O586:O634" si="86">+M586/L586</f>
        <v>1</v>
      </c>
    </row>
    <row r="587" spans="1:15" s="460" customFormat="1" ht="12" customHeight="1">
      <c r="A587" s="503"/>
      <c r="B587" s="626" t="s">
        <v>334</v>
      </c>
      <c r="C587" s="592">
        <v>43516</v>
      </c>
      <c r="D587" s="615">
        <v>794</v>
      </c>
      <c r="E587" s="623" t="s">
        <v>582</v>
      </c>
      <c r="F587" s="619" t="s">
        <v>478</v>
      </c>
      <c r="G587" s="728">
        <v>958563</v>
      </c>
      <c r="H587" s="511">
        <v>63</v>
      </c>
      <c r="I587" s="510" t="s">
        <v>296</v>
      </c>
      <c r="J587" s="511">
        <v>100</v>
      </c>
      <c r="K587" s="512">
        <v>82.825000000000003</v>
      </c>
      <c r="L587" s="881"/>
      <c r="M587" s="882"/>
      <c r="N587" s="883"/>
      <c r="O587" s="931"/>
    </row>
    <row r="588" spans="1:15" s="460" customFormat="1" ht="12" customHeight="1">
      <c r="A588" s="503"/>
      <c r="B588" s="626" t="s">
        <v>334</v>
      </c>
      <c r="C588" s="592">
        <v>43517</v>
      </c>
      <c r="D588" s="615">
        <v>8</v>
      </c>
      <c r="E588" s="622" t="s">
        <v>585</v>
      </c>
      <c r="F588" s="618" t="s">
        <v>372</v>
      </c>
      <c r="G588" s="729">
        <v>955189</v>
      </c>
      <c r="H588" s="508">
        <v>16</v>
      </c>
      <c r="I588" s="507" t="s">
        <v>295</v>
      </c>
      <c r="J588" s="508">
        <v>59</v>
      </c>
      <c r="K588" s="598">
        <v>59</v>
      </c>
      <c r="L588" s="875">
        <f>J588+J589</f>
        <v>264</v>
      </c>
      <c r="M588" s="877">
        <f>SUM(K588:K589)</f>
        <v>264</v>
      </c>
      <c r="N588" s="879">
        <f t="shared" ref="N588" si="87">+L588-M588</f>
        <v>0</v>
      </c>
      <c r="O588" s="930">
        <f t="shared" ref="O588" si="88">+M588/L588</f>
        <v>1</v>
      </c>
    </row>
    <row r="589" spans="1:15" s="460" customFormat="1" ht="12" customHeight="1">
      <c r="A589" s="503"/>
      <c r="B589" s="626" t="s">
        <v>334</v>
      </c>
      <c r="C589" s="592">
        <v>43517</v>
      </c>
      <c r="D589" s="615">
        <v>8</v>
      </c>
      <c r="E589" s="622" t="s">
        <v>585</v>
      </c>
      <c r="F589" s="619" t="s">
        <v>372</v>
      </c>
      <c r="G589" s="728">
        <v>955189</v>
      </c>
      <c r="H589" s="511">
        <v>16</v>
      </c>
      <c r="I589" s="510" t="s">
        <v>296</v>
      </c>
      <c r="J589" s="511">
        <v>205</v>
      </c>
      <c r="K589" s="512">
        <v>205</v>
      </c>
      <c r="L589" s="881"/>
      <c r="M589" s="882"/>
      <c r="N589" s="883"/>
      <c r="O589" s="931"/>
    </row>
    <row r="590" spans="1:15" s="460" customFormat="1" ht="12" customHeight="1">
      <c r="A590" s="503"/>
      <c r="B590" s="626" t="s">
        <v>334</v>
      </c>
      <c r="C590" s="592">
        <v>43517</v>
      </c>
      <c r="D590" s="615">
        <v>7</v>
      </c>
      <c r="E590" s="622" t="s">
        <v>585</v>
      </c>
      <c r="F590" s="618" t="s">
        <v>495</v>
      </c>
      <c r="G590" s="729">
        <v>965770</v>
      </c>
      <c r="H590" s="508">
        <v>76</v>
      </c>
      <c r="I590" s="507" t="s">
        <v>295</v>
      </c>
      <c r="J590" s="508">
        <v>22</v>
      </c>
      <c r="K590" s="598">
        <v>23.265999999999998</v>
      </c>
      <c r="L590" s="875">
        <f>J590+J591</f>
        <v>374</v>
      </c>
      <c r="M590" s="877">
        <f>SUM(K590:K591)</f>
        <v>374</v>
      </c>
      <c r="N590" s="879">
        <f t="shared" ref="N590" si="89">+L590-M590</f>
        <v>0</v>
      </c>
      <c r="O590" s="930">
        <f t="shared" ref="O590" si="90">+M590/L590</f>
        <v>1</v>
      </c>
    </row>
    <row r="591" spans="1:15" s="460" customFormat="1" ht="12" customHeight="1">
      <c r="A591" s="503"/>
      <c r="B591" s="626" t="s">
        <v>334</v>
      </c>
      <c r="C591" s="592">
        <v>43517</v>
      </c>
      <c r="D591" s="615">
        <v>7</v>
      </c>
      <c r="E591" s="622" t="s">
        <v>585</v>
      </c>
      <c r="F591" s="619" t="s">
        <v>495</v>
      </c>
      <c r="G591" s="728">
        <v>965770</v>
      </c>
      <c r="H591" s="511">
        <v>76</v>
      </c>
      <c r="I591" s="510" t="s">
        <v>296</v>
      </c>
      <c r="J591" s="511">
        <v>352</v>
      </c>
      <c r="K591" s="512">
        <v>350.73399999999998</v>
      </c>
      <c r="L591" s="881"/>
      <c r="M591" s="882"/>
      <c r="N591" s="883"/>
      <c r="O591" s="931"/>
    </row>
    <row r="592" spans="1:15" s="460" customFormat="1" ht="12" customHeight="1">
      <c r="A592" s="503"/>
      <c r="B592" s="626" t="s">
        <v>334</v>
      </c>
      <c r="C592" s="592">
        <v>43521</v>
      </c>
      <c r="D592" s="615">
        <v>11</v>
      </c>
      <c r="E592" s="622" t="s">
        <v>585</v>
      </c>
      <c r="F592" s="618" t="s">
        <v>369</v>
      </c>
      <c r="G592" s="729">
        <v>953964</v>
      </c>
      <c r="H592" s="508">
        <v>16</v>
      </c>
      <c r="I592" s="507" t="s">
        <v>295</v>
      </c>
      <c r="J592" s="508">
        <v>5.54</v>
      </c>
      <c r="K592" s="598"/>
      <c r="L592" s="875">
        <f>J592+J593</f>
        <v>24</v>
      </c>
      <c r="M592" s="877">
        <f>SUM(K592:K593)</f>
        <v>24</v>
      </c>
      <c r="N592" s="879">
        <f t="shared" ref="N592" si="91">+L592-M592</f>
        <v>0</v>
      </c>
      <c r="O592" s="930">
        <f t="shared" si="76"/>
        <v>1</v>
      </c>
    </row>
    <row r="593" spans="1:15" s="460" customFormat="1" ht="12" customHeight="1">
      <c r="A593" s="503"/>
      <c r="B593" s="626" t="s">
        <v>334</v>
      </c>
      <c r="C593" s="592">
        <v>43521</v>
      </c>
      <c r="D593" s="615">
        <v>11</v>
      </c>
      <c r="E593" s="622" t="s">
        <v>585</v>
      </c>
      <c r="F593" s="619" t="s">
        <v>369</v>
      </c>
      <c r="G593" s="728">
        <v>953964</v>
      </c>
      <c r="H593" s="511">
        <v>16</v>
      </c>
      <c r="I593" s="510" t="s">
        <v>296</v>
      </c>
      <c r="J593" s="511">
        <v>18.46</v>
      </c>
      <c r="K593" s="512">
        <v>24</v>
      </c>
      <c r="L593" s="881"/>
      <c r="M593" s="882"/>
      <c r="N593" s="883"/>
      <c r="O593" s="931"/>
    </row>
    <row r="594" spans="1:15" s="460" customFormat="1" ht="12" customHeight="1">
      <c r="A594" s="503"/>
      <c r="B594" s="626" t="s">
        <v>334</v>
      </c>
      <c r="C594" s="592">
        <v>43521</v>
      </c>
      <c r="D594" s="615">
        <v>12</v>
      </c>
      <c r="E594" s="622" t="s">
        <v>585</v>
      </c>
      <c r="F594" s="618" t="s">
        <v>369</v>
      </c>
      <c r="G594" s="729">
        <v>953964</v>
      </c>
      <c r="H594" s="508">
        <v>16</v>
      </c>
      <c r="I594" s="507" t="s">
        <v>295</v>
      </c>
      <c r="J594" s="508">
        <v>18.55</v>
      </c>
      <c r="K594" s="598"/>
      <c r="L594" s="875">
        <f>J594+J595</f>
        <v>91.49</v>
      </c>
      <c r="M594" s="877">
        <f>SUM(K594:K595)</f>
        <v>91.49</v>
      </c>
      <c r="N594" s="879">
        <f t="shared" ref="N594" si="92">+L594-M594</f>
        <v>0</v>
      </c>
      <c r="O594" s="930">
        <f t="shared" si="78"/>
        <v>1</v>
      </c>
    </row>
    <row r="595" spans="1:15" s="460" customFormat="1" ht="12" customHeight="1">
      <c r="A595" s="503"/>
      <c r="B595" s="626" t="s">
        <v>334</v>
      </c>
      <c r="C595" s="592">
        <v>43521</v>
      </c>
      <c r="D595" s="615">
        <v>12</v>
      </c>
      <c r="E595" s="622" t="s">
        <v>585</v>
      </c>
      <c r="F595" s="619" t="s">
        <v>369</v>
      </c>
      <c r="G595" s="728">
        <v>953964</v>
      </c>
      <c r="H595" s="511">
        <v>16</v>
      </c>
      <c r="I595" s="510" t="s">
        <v>296</v>
      </c>
      <c r="J595" s="511">
        <v>72.94</v>
      </c>
      <c r="K595" s="512">
        <v>91.49</v>
      </c>
      <c r="L595" s="881"/>
      <c r="M595" s="882"/>
      <c r="N595" s="883"/>
      <c r="O595" s="931"/>
    </row>
    <row r="596" spans="1:15" s="460" customFormat="1" ht="12" customHeight="1">
      <c r="A596" s="503"/>
      <c r="B596" s="626" t="s">
        <v>334</v>
      </c>
      <c r="C596" s="592">
        <v>43523</v>
      </c>
      <c r="D596" s="615">
        <v>14</v>
      </c>
      <c r="E596" s="622" t="s">
        <v>585</v>
      </c>
      <c r="F596" s="618" t="s">
        <v>411</v>
      </c>
      <c r="G596" s="729">
        <v>950918</v>
      </c>
      <c r="H596" s="508">
        <v>29</v>
      </c>
      <c r="I596" s="507" t="s">
        <v>295</v>
      </c>
      <c r="J596" s="508">
        <v>14.39</v>
      </c>
      <c r="K596" s="598"/>
      <c r="L596" s="875">
        <f>J596+J597</f>
        <v>63.24</v>
      </c>
      <c r="M596" s="877">
        <f>SUM(K596:K597)</f>
        <v>0</v>
      </c>
      <c r="N596" s="879">
        <f t="shared" ref="N596" si="93">+L596-M596</f>
        <v>63.24</v>
      </c>
      <c r="O596" s="930">
        <f t="shared" si="80"/>
        <v>0</v>
      </c>
    </row>
    <row r="597" spans="1:15" s="460" customFormat="1" ht="12" customHeight="1">
      <c r="A597" s="503"/>
      <c r="B597" s="626" t="s">
        <v>334</v>
      </c>
      <c r="C597" s="592">
        <v>43523</v>
      </c>
      <c r="D597" s="615">
        <v>14</v>
      </c>
      <c r="E597" s="622" t="s">
        <v>585</v>
      </c>
      <c r="F597" s="619" t="s">
        <v>411</v>
      </c>
      <c r="G597" s="728">
        <v>950918</v>
      </c>
      <c r="H597" s="511">
        <v>29</v>
      </c>
      <c r="I597" s="510" t="s">
        <v>296</v>
      </c>
      <c r="J597" s="511">
        <v>48.85</v>
      </c>
      <c r="K597" s="512"/>
      <c r="L597" s="881"/>
      <c r="M597" s="882"/>
      <c r="N597" s="883"/>
      <c r="O597" s="931"/>
    </row>
    <row r="598" spans="1:15" s="460" customFormat="1" ht="12" customHeight="1">
      <c r="A598" s="503"/>
      <c r="B598" s="626" t="s">
        <v>334</v>
      </c>
      <c r="C598" s="592">
        <v>43523</v>
      </c>
      <c r="D598" s="615">
        <v>15</v>
      </c>
      <c r="E598" s="622" t="s">
        <v>585</v>
      </c>
      <c r="F598" s="618" t="s">
        <v>469</v>
      </c>
      <c r="G598" s="729">
        <v>963731</v>
      </c>
      <c r="H598" s="508">
        <v>55</v>
      </c>
      <c r="I598" s="507" t="s">
        <v>295</v>
      </c>
      <c r="J598" s="508">
        <v>2</v>
      </c>
      <c r="K598" s="598">
        <v>38.006</v>
      </c>
      <c r="L598" s="875">
        <f>J598+J599</f>
        <v>100</v>
      </c>
      <c r="M598" s="877">
        <f>SUM(K598:K599)</f>
        <v>100</v>
      </c>
      <c r="N598" s="879">
        <f t="shared" ref="N598" si="94">+L598-M598</f>
        <v>0</v>
      </c>
      <c r="O598" s="930">
        <f t="shared" si="82"/>
        <v>1</v>
      </c>
    </row>
    <row r="599" spans="1:15" s="460" customFormat="1" ht="12" customHeight="1">
      <c r="A599" s="503"/>
      <c r="B599" s="626" t="s">
        <v>334</v>
      </c>
      <c r="C599" s="592">
        <v>43523</v>
      </c>
      <c r="D599" s="615">
        <v>15</v>
      </c>
      <c r="E599" s="622" t="s">
        <v>585</v>
      </c>
      <c r="F599" s="619" t="s">
        <v>469</v>
      </c>
      <c r="G599" s="728">
        <v>963731</v>
      </c>
      <c r="H599" s="511">
        <v>55</v>
      </c>
      <c r="I599" s="510" t="s">
        <v>296</v>
      </c>
      <c r="J599" s="511">
        <v>98</v>
      </c>
      <c r="K599" s="512">
        <v>61.994</v>
      </c>
      <c r="L599" s="881"/>
      <c r="M599" s="882"/>
      <c r="N599" s="883"/>
      <c r="O599" s="931"/>
    </row>
    <row r="600" spans="1:15" s="460" customFormat="1" ht="12" customHeight="1">
      <c r="A600" s="503"/>
      <c r="B600" s="626" t="s">
        <v>334</v>
      </c>
      <c r="C600" s="592">
        <v>43524</v>
      </c>
      <c r="D600" s="615">
        <v>795</v>
      </c>
      <c r="E600" s="623" t="s">
        <v>582</v>
      </c>
      <c r="F600" s="618" t="s">
        <v>344</v>
      </c>
      <c r="G600" s="729">
        <v>966763</v>
      </c>
      <c r="H600" s="508">
        <v>6</v>
      </c>
      <c r="I600" s="507" t="s">
        <v>295</v>
      </c>
      <c r="J600" s="508">
        <v>36</v>
      </c>
      <c r="K600" s="598">
        <v>21.010999999999999</v>
      </c>
      <c r="L600" s="875">
        <f>J600+J601</f>
        <v>133</v>
      </c>
      <c r="M600" s="877">
        <f>SUM(K600:K601)</f>
        <v>133</v>
      </c>
      <c r="N600" s="879">
        <f t="shared" ref="N600" si="95">+L600-M600</f>
        <v>0</v>
      </c>
      <c r="O600" s="930">
        <f t="shared" si="84"/>
        <v>1</v>
      </c>
    </row>
    <row r="601" spans="1:15" s="460" customFormat="1" ht="12" customHeight="1">
      <c r="A601" s="503"/>
      <c r="B601" s="626" t="s">
        <v>334</v>
      </c>
      <c r="C601" s="592">
        <v>43524</v>
      </c>
      <c r="D601" s="615">
        <v>795</v>
      </c>
      <c r="E601" s="623" t="s">
        <v>582</v>
      </c>
      <c r="F601" s="619" t="s">
        <v>344</v>
      </c>
      <c r="G601" s="728">
        <v>966763</v>
      </c>
      <c r="H601" s="511">
        <v>6</v>
      </c>
      <c r="I601" s="510" t="s">
        <v>296</v>
      </c>
      <c r="J601" s="511">
        <v>97</v>
      </c>
      <c r="K601" s="512">
        <v>111.989</v>
      </c>
      <c r="L601" s="881"/>
      <c r="M601" s="882"/>
      <c r="N601" s="883"/>
      <c r="O601" s="931"/>
    </row>
    <row r="602" spans="1:15" s="460" customFormat="1" ht="12" customHeight="1">
      <c r="A602" s="503"/>
      <c r="B602" s="626" t="s">
        <v>334</v>
      </c>
      <c r="C602" s="592">
        <v>43524</v>
      </c>
      <c r="D602" s="615">
        <v>795</v>
      </c>
      <c r="E602" s="623" t="s">
        <v>582</v>
      </c>
      <c r="F602" s="618" t="s">
        <v>353</v>
      </c>
      <c r="G602" s="729">
        <v>951093</v>
      </c>
      <c r="H602" s="508">
        <v>9</v>
      </c>
      <c r="I602" s="507" t="s">
        <v>295</v>
      </c>
      <c r="J602" s="508">
        <v>19</v>
      </c>
      <c r="K602" s="598">
        <v>9.2940000000000005</v>
      </c>
      <c r="L602" s="875">
        <f>J602+J603</f>
        <v>70</v>
      </c>
      <c r="M602" s="877">
        <f>SUM(K602:K603)</f>
        <v>59.769999999999996</v>
      </c>
      <c r="N602" s="879">
        <f t="shared" ref="N602" si="96">+L602-M602</f>
        <v>10.230000000000004</v>
      </c>
      <c r="O602" s="930">
        <f t="shared" si="86"/>
        <v>0.85385714285714276</v>
      </c>
    </row>
    <row r="603" spans="1:15" s="460" customFormat="1" ht="12" customHeight="1">
      <c r="A603" s="503"/>
      <c r="B603" s="626" t="s">
        <v>334</v>
      </c>
      <c r="C603" s="592">
        <v>43524</v>
      </c>
      <c r="D603" s="615">
        <v>795</v>
      </c>
      <c r="E603" s="623" t="s">
        <v>582</v>
      </c>
      <c r="F603" s="619" t="s">
        <v>353</v>
      </c>
      <c r="G603" s="728">
        <v>951093</v>
      </c>
      <c r="H603" s="511">
        <v>9</v>
      </c>
      <c r="I603" s="510" t="s">
        <v>296</v>
      </c>
      <c r="J603" s="511">
        <v>51</v>
      </c>
      <c r="K603" s="512">
        <v>50.475999999999999</v>
      </c>
      <c r="L603" s="881"/>
      <c r="M603" s="882"/>
      <c r="N603" s="883"/>
      <c r="O603" s="931"/>
    </row>
    <row r="604" spans="1:15" s="460" customFormat="1" ht="12" customHeight="1">
      <c r="A604" s="503"/>
      <c r="B604" s="626" t="s">
        <v>334</v>
      </c>
      <c r="C604" s="592">
        <v>43524</v>
      </c>
      <c r="D604" s="615">
        <v>795</v>
      </c>
      <c r="E604" s="623" t="s">
        <v>582</v>
      </c>
      <c r="F604" s="618" t="s">
        <v>356</v>
      </c>
      <c r="G604" s="729">
        <v>958253</v>
      </c>
      <c r="H604" s="508">
        <v>9</v>
      </c>
      <c r="I604" s="507" t="s">
        <v>295</v>
      </c>
      <c r="J604" s="508">
        <v>24</v>
      </c>
      <c r="K604" s="598">
        <v>11.958</v>
      </c>
      <c r="L604" s="875">
        <f>J604+J605</f>
        <v>90</v>
      </c>
      <c r="M604" s="877">
        <f>SUM(K604:K605)</f>
        <v>90</v>
      </c>
      <c r="N604" s="879">
        <f t="shared" ref="N604" si="97">+L604-M604</f>
        <v>0</v>
      </c>
      <c r="O604" s="930">
        <f t="shared" ref="O604" si="98">+M604/L604</f>
        <v>1</v>
      </c>
    </row>
    <row r="605" spans="1:15" s="460" customFormat="1" ht="12" customHeight="1">
      <c r="A605" s="503"/>
      <c r="B605" s="626" t="s">
        <v>334</v>
      </c>
      <c r="C605" s="592">
        <v>43524</v>
      </c>
      <c r="D605" s="615">
        <v>795</v>
      </c>
      <c r="E605" s="623" t="s">
        <v>582</v>
      </c>
      <c r="F605" s="619" t="s">
        <v>356</v>
      </c>
      <c r="G605" s="728">
        <v>958253</v>
      </c>
      <c r="H605" s="511">
        <v>9</v>
      </c>
      <c r="I605" s="510" t="s">
        <v>296</v>
      </c>
      <c r="J605" s="511">
        <v>66</v>
      </c>
      <c r="K605" s="512">
        <v>78.042000000000002</v>
      </c>
      <c r="L605" s="881"/>
      <c r="M605" s="882"/>
      <c r="N605" s="883"/>
      <c r="O605" s="931"/>
    </row>
    <row r="606" spans="1:15" s="460" customFormat="1" ht="12" customHeight="1">
      <c r="A606" s="503"/>
      <c r="B606" s="626" t="s">
        <v>334</v>
      </c>
      <c r="C606" s="592">
        <v>43524</v>
      </c>
      <c r="D606" s="615">
        <v>795</v>
      </c>
      <c r="E606" s="623" t="s">
        <v>582</v>
      </c>
      <c r="F606" s="618" t="s">
        <v>370</v>
      </c>
      <c r="G606" s="729">
        <v>954645</v>
      </c>
      <c r="H606" s="508">
        <v>16</v>
      </c>
      <c r="I606" s="507" t="s">
        <v>295</v>
      </c>
      <c r="J606" s="508">
        <v>5</v>
      </c>
      <c r="K606" s="598">
        <v>2.9929999999999999</v>
      </c>
      <c r="L606" s="875">
        <f>J606+J607</f>
        <v>18</v>
      </c>
      <c r="M606" s="877">
        <f>SUM(K606:K607)</f>
        <v>18</v>
      </c>
      <c r="N606" s="879">
        <f t="shared" ref="N606" si="99">+L606-M606</f>
        <v>0</v>
      </c>
      <c r="O606" s="930">
        <f t="shared" ref="O606" si="100">+M606/L606</f>
        <v>1</v>
      </c>
    </row>
    <row r="607" spans="1:15" s="460" customFormat="1" ht="12" customHeight="1">
      <c r="A607" s="503"/>
      <c r="B607" s="626" t="s">
        <v>334</v>
      </c>
      <c r="C607" s="592">
        <v>43524</v>
      </c>
      <c r="D607" s="615">
        <v>795</v>
      </c>
      <c r="E607" s="623" t="s">
        <v>582</v>
      </c>
      <c r="F607" s="619" t="s">
        <v>370</v>
      </c>
      <c r="G607" s="728">
        <v>954645</v>
      </c>
      <c r="H607" s="511">
        <v>16</v>
      </c>
      <c r="I607" s="510" t="s">
        <v>296</v>
      </c>
      <c r="J607" s="511">
        <v>13</v>
      </c>
      <c r="K607" s="512">
        <v>15.007</v>
      </c>
      <c r="L607" s="881"/>
      <c r="M607" s="882"/>
      <c r="N607" s="883"/>
      <c r="O607" s="931"/>
    </row>
    <row r="608" spans="1:15" s="460" customFormat="1" ht="12" customHeight="1">
      <c r="A608" s="503"/>
      <c r="B608" s="626" t="s">
        <v>334</v>
      </c>
      <c r="C608" s="592">
        <v>43524</v>
      </c>
      <c r="D608" s="615">
        <v>795</v>
      </c>
      <c r="E608" s="623" t="s">
        <v>582</v>
      </c>
      <c r="F608" s="618" t="s">
        <v>372</v>
      </c>
      <c r="G608" s="729">
        <v>955189</v>
      </c>
      <c r="H608" s="508">
        <v>16</v>
      </c>
      <c r="I608" s="507" t="s">
        <v>295</v>
      </c>
      <c r="J608" s="508">
        <v>19</v>
      </c>
      <c r="K608" s="598">
        <v>19</v>
      </c>
      <c r="L608" s="875">
        <f>J608+J609</f>
        <v>69</v>
      </c>
      <c r="M608" s="877">
        <f>SUM(K608:K609)</f>
        <v>69</v>
      </c>
      <c r="N608" s="879">
        <f t="shared" ref="N608" si="101">+L608-M608</f>
        <v>0</v>
      </c>
      <c r="O608" s="930">
        <f t="shared" si="76"/>
        <v>1</v>
      </c>
    </row>
    <row r="609" spans="1:15" s="460" customFormat="1" ht="12" customHeight="1">
      <c r="A609" s="503"/>
      <c r="B609" s="626" t="s">
        <v>334</v>
      </c>
      <c r="C609" s="592">
        <v>43524</v>
      </c>
      <c r="D609" s="615">
        <v>795</v>
      </c>
      <c r="E609" s="623" t="s">
        <v>582</v>
      </c>
      <c r="F609" s="619" t="s">
        <v>372</v>
      </c>
      <c r="G609" s="728">
        <v>955189</v>
      </c>
      <c r="H609" s="511">
        <v>16</v>
      </c>
      <c r="I609" s="510" t="s">
        <v>296</v>
      </c>
      <c r="J609" s="511">
        <v>50</v>
      </c>
      <c r="K609" s="512">
        <v>50</v>
      </c>
      <c r="L609" s="881"/>
      <c r="M609" s="882"/>
      <c r="N609" s="883"/>
      <c r="O609" s="931"/>
    </row>
    <row r="610" spans="1:15" s="460" customFormat="1" ht="12" customHeight="1">
      <c r="A610" s="503"/>
      <c r="B610" s="626" t="s">
        <v>334</v>
      </c>
      <c r="C610" s="592">
        <v>43524</v>
      </c>
      <c r="D610" s="615">
        <v>795</v>
      </c>
      <c r="E610" s="623" t="s">
        <v>582</v>
      </c>
      <c r="F610" s="618" t="s">
        <v>376</v>
      </c>
      <c r="G610" s="729">
        <v>958006</v>
      </c>
      <c r="H610" s="508">
        <v>16</v>
      </c>
      <c r="I610" s="507" t="s">
        <v>295</v>
      </c>
      <c r="J610" s="508">
        <v>38</v>
      </c>
      <c r="K610" s="598">
        <v>12.364000000000001</v>
      </c>
      <c r="L610" s="875">
        <f>J610+J611</f>
        <v>138</v>
      </c>
      <c r="M610" s="877">
        <f>SUM(K610:K611)</f>
        <v>138</v>
      </c>
      <c r="N610" s="879">
        <f t="shared" ref="N610" si="102">+L610-M610</f>
        <v>0</v>
      </c>
      <c r="O610" s="930">
        <f t="shared" si="78"/>
        <v>1</v>
      </c>
    </row>
    <row r="611" spans="1:15" s="460" customFormat="1" ht="12" customHeight="1">
      <c r="A611" s="503"/>
      <c r="B611" s="626" t="s">
        <v>334</v>
      </c>
      <c r="C611" s="592">
        <v>43524</v>
      </c>
      <c r="D611" s="615">
        <v>795</v>
      </c>
      <c r="E611" s="623" t="s">
        <v>582</v>
      </c>
      <c r="F611" s="619" t="s">
        <v>376</v>
      </c>
      <c r="G611" s="728">
        <v>958006</v>
      </c>
      <c r="H611" s="511">
        <v>16</v>
      </c>
      <c r="I611" s="510" t="s">
        <v>296</v>
      </c>
      <c r="J611" s="511">
        <v>100</v>
      </c>
      <c r="K611" s="512">
        <v>125.636</v>
      </c>
      <c r="L611" s="881"/>
      <c r="M611" s="882"/>
      <c r="N611" s="883"/>
      <c r="O611" s="931"/>
    </row>
    <row r="612" spans="1:15" s="460" customFormat="1" ht="12" customHeight="1">
      <c r="A612" s="503"/>
      <c r="B612" s="626" t="s">
        <v>334</v>
      </c>
      <c r="C612" s="592">
        <v>43524</v>
      </c>
      <c r="D612" s="615">
        <v>795</v>
      </c>
      <c r="E612" s="623" t="s">
        <v>582</v>
      </c>
      <c r="F612" s="618" t="s">
        <v>388</v>
      </c>
      <c r="G612" s="729">
        <v>965128</v>
      </c>
      <c r="H612" s="508">
        <v>18</v>
      </c>
      <c r="I612" s="507" t="s">
        <v>295</v>
      </c>
      <c r="J612" s="508">
        <v>29</v>
      </c>
      <c r="K612" s="598"/>
      <c r="L612" s="875">
        <f>J612+J613</f>
        <v>107</v>
      </c>
      <c r="M612" s="877">
        <f>SUM(K612:K613)</f>
        <v>107</v>
      </c>
      <c r="N612" s="879">
        <f t="shared" ref="N612" si="103">+L612-M612</f>
        <v>0</v>
      </c>
      <c r="O612" s="930">
        <f t="shared" si="80"/>
        <v>1</v>
      </c>
    </row>
    <row r="613" spans="1:15" s="460" customFormat="1" ht="12" customHeight="1">
      <c r="A613" s="503"/>
      <c r="B613" s="626" t="s">
        <v>334</v>
      </c>
      <c r="C613" s="592">
        <v>43524</v>
      </c>
      <c r="D613" s="615">
        <v>795</v>
      </c>
      <c r="E613" s="623" t="s">
        <v>582</v>
      </c>
      <c r="F613" s="619" t="s">
        <v>388</v>
      </c>
      <c r="G613" s="728">
        <v>965128</v>
      </c>
      <c r="H613" s="511">
        <v>18</v>
      </c>
      <c r="I613" s="510" t="s">
        <v>296</v>
      </c>
      <c r="J613" s="511">
        <v>78</v>
      </c>
      <c r="K613" s="512">
        <v>107</v>
      </c>
      <c r="L613" s="881"/>
      <c r="M613" s="882"/>
      <c r="N613" s="883"/>
      <c r="O613" s="931"/>
    </row>
    <row r="614" spans="1:15" s="460" customFormat="1" ht="12" customHeight="1">
      <c r="A614" s="503"/>
      <c r="B614" s="626" t="s">
        <v>334</v>
      </c>
      <c r="C614" s="592">
        <v>43524</v>
      </c>
      <c r="D614" s="615">
        <v>795</v>
      </c>
      <c r="E614" s="623" t="s">
        <v>582</v>
      </c>
      <c r="F614" s="618" t="s">
        <v>417</v>
      </c>
      <c r="G614" s="729">
        <v>956236</v>
      </c>
      <c r="H614" s="508">
        <v>33</v>
      </c>
      <c r="I614" s="507" t="s">
        <v>295</v>
      </c>
      <c r="J614" s="508">
        <v>10</v>
      </c>
      <c r="K614" s="598">
        <v>10</v>
      </c>
      <c r="L614" s="875">
        <f>J614+J615</f>
        <v>36</v>
      </c>
      <c r="M614" s="877">
        <f>SUM(K614:K615)</f>
        <v>36</v>
      </c>
      <c r="N614" s="879">
        <f t="shared" ref="N614" si="104">+L614-M614</f>
        <v>0</v>
      </c>
      <c r="O614" s="930">
        <f t="shared" si="82"/>
        <v>1</v>
      </c>
    </row>
    <row r="615" spans="1:15" s="460" customFormat="1" ht="12" customHeight="1">
      <c r="A615" s="503"/>
      <c r="B615" s="626" t="s">
        <v>334</v>
      </c>
      <c r="C615" s="592">
        <v>43524</v>
      </c>
      <c r="D615" s="615">
        <v>795</v>
      </c>
      <c r="E615" s="623" t="s">
        <v>582</v>
      </c>
      <c r="F615" s="619" t="s">
        <v>417</v>
      </c>
      <c r="G615" s="728">
        <v>956236</v>
      </c>
      <c r="H615" s="511">
        <v>33</v>
      </c>
      <c r="I615" s="510" t="s">
        <v>296</v>
      </c>
      <c r="J615" s="511">
        <v>26</v>
      </c>
      <c r="K615" s="512">
        <v>26</v>
      </c>
      <c r="L615" s="881"/>
      <c r="M615" s="882"/>
      <c r="N615" s="883"/>
      <c r="O615" s="931"/>
    </row>
    <row r="616" spans="1:15" s="460" customFormat="1" ht="12" customHeight="1">
      <c r="A616" s="503"/>
      <c r="B616" s="626" t="s">
        <v>334</v>
      </c>
      <c r="C616" s="592">
        <v>43524</v>
      </c>
      <c r="D616" s="615">
        <v>795</v>
      </c>
      <c r="E616" s="623" t="s">
        <v>582</v>
      </c>
      <c r="F616" s="618" t="s">
        <v>418</v>
      </c>
      <c r="G616" s="729">
        <v>964451</v>
      </c>
      <c r="H616" s="508">
        <v>33</v>
      </c>
      <c r="I616" s="507" t="s">
        <v>295</v>
      </c>
      <c r="J616" s="508">
        <v>10</v>
      </c>
      <c r="K616" s="598">
        <v>6.9660000000000002</v>
      </c>
      <c r="L616" s="875">
        <f>J616+J617</f>
        <v>37</v>
      </c>
      <c r="M616" s="877">
        <f>SUM(K616:K617)</f>
        <v>37</v>
      </c>
      <c r="N616" s="879">
        <f t="shared" ref="N616" si="105">+L616-M616</f>
        <v>0</v>
      </c>
      <c r="O616" s="930">
        <f t="shared" si="84"/>
        <v>1</v>
      </c>
    </row>
    <row r="617" spans="1:15" s="460" customFormat="1" ht="12" customHeight="1">
      <c r="A617" s="503"/>
      <c r="B617" s="626" t="s">
        <v>334</v>
      </c>
      <c r="C617" s="592">
        <v>43524</v>
      </c>
      <c r="D617" s="615">
        <v>795</v>
      </c>
      <c r="E617" s="623" t="s">
        <v>582</v>
      </c>
      <c r="F617" s="619" t="s">
        <v>418</v>
      </c>
      <c r="G617" s="728">
        <v>964451</v>
      </c>
      <c r="H617" s="511">
        <v>33</v>
      </c>
      <c r="I617" s="510" t="s">
        <v>296</v>
      </c>
      <c r="J617" s="511">
        <v>27</v>
      </c>
      <c r="K617" s="512">
        <v>30.033999999999999</v>
      </c>
      <c r="L617" s="881"/>
      <c r="M617" s="882"/>
      <c r="N617" s="883"/>
      <c r="O617" s="931"/>
    </row>
    <row r="618" spans="1:15" s="460" customFormat="1" ht="12" customHeight="1">
      <c r="A618" s="503"/>
      <c r="B618" s="626" t="s">
        <v>334</v>
      </c>
      <c r="C618" s="592">
        <v>43524</v>
      </c>
      <c r="D618" s="615">
        <v>795</v>
      </c>
      <c r="E618" s="623" t="s">
        <v>582</v>
      </c>
      <c r="F618" s="618" t="s">
        <v>425</v>
      </c>
      <c r="G618" s="729">
        <v>958067</v>
      </c>
      <c r="H618" s="508">
        <v>36</v>
      </c>
      <c r="I618" s="507" t="s">
        <v>295</v>
      </c>
      <c r="J618" s="508">
        <v>19</v>
      </c>
      <c r="K618" s="598"/>
      <c r="L618" s="875">
        <f>J618+J619</f>
        <v>69</v>
      </c>
      <c r="M618" s="877">
        <f>SUM(K618:K619)</f>
        <v>69</v>
      </c>
      <c r="N618" s="879">
        <f t="shared" ref="N618" si="106">+L618-M618</f>
        <v>0</v>
      </c>
      <c r="O618" s="930">
        <f t="shared" si="86"/>
        <v>1</v>
      </c>
    </row>
    <row r="619" spans="1:15" s="460" customFormat="1" ht="12" customHeight="1">
      <c r="A619" s="503"/>
      <c r="B619" s="626" t="s">
        <v>334</v>
      </c>
      <c r="C619" s="592">
        <v>43524</v>
      </c>
      <c r="D619" s="615">
        <v>795</v>
      </c>
      <c r="E619" s="623" t="s">
        <v>582</v>
      </c>
      <c r="F619" s="619" t="s">
        <v>425</v>
      </c>
      <c r="G619" s="728">
        <v>958067</v>
      </c>
      <c r="H619" s="511">
        <v>36</v>
      </c>
      <c r="I619" s="510" t="s">
        <v>296</v>
      </c>
      <c r="J619" s="511">
        <v>50</v>
      </c>
      <c r="K619" s="512">
        <v>69</v>
      </c>
      <c r="L619" s="881"/>
      <c r="M619" s="882"/>
      <c r="N619" s="883"/>
      <c r="O619" s="931"/>
    </row>
    <row r="620" spans="1:15" s="460" customFormat="1" ht="12" customHeight="1">
      <c r="A620" s="503"/>
      <c r="B620" s="626" t="s">
        <v>334</v>
      </c>
      <c r="C620" s="592">
        <v>43524</v>
      </c>
      <c r="D620" s="615">
        <v>795</v>
      </c>
      <c r="E620" s="623" t="s">
        <v>582</v>
      </c>
      <c r="F620" s="618" t="s">
        <v>429</v>
      </c>
      <c r="G620" s="729">
        <v>964621</v>
      </c>
      <c r="H620" s="508">
        <v>38</v>
      </c>
      <c r="I620" s="507" t="s">
        <v>295</v>
      </c>
      <c r="J620" s="508">
        <v>12</v>
      </c>
      <c r="K620" s="598">
        <v>7.7779999999999996</v>
      </c>
      <c r="L620" s="875">
        <f>J620+J621</f>
        <v>44</v>
      </c>
      <c r="M620" s="877">
        <f>SUM(K620:K621)</f>
        <v>44</v>
      </c>
      <c r="N620" s="879">
        <f t="shared" ref="N620" si="107">+L620-M620</f>
        <v>0</v>
      </c>
      <c r="O620" s="930">
        <f t="shared" ref="O620" si="108">+M620/L620</f>
        <v>1</v>
      </c>
    </row>
    <row r="621" spans="1:15" s="460" customFormat="1" ht="12" customHeight="1">
      <c r="A621" s="503"/>
      <c r="B621" s="626" t="s">
        <v>334</v>
      </c>
      <c r="C621" s="592">
        <v>43524</v>
      </c>
      <c r="D621" s="615">
        <v>795</v>
      </c>
      <c r="E621" s="623" t="s">
        <v>582</v>
      </c>
      <c r="F621" s="619" t="s">
        <v>429</v>
      </c>
      <c r="G621" s="728">
        <v>964621</v>
      </c>
      <c r="H621" s="511">
        <v>38</v>
      </c>
      <c r="I621" s="510" t="s">
        <v>296</v>
      </c>
      <c r="J621" s="511">
        <v>32</v>
      </c>
      <c r="K621" s="512">
        <v>36.222000000000001</v>
      </c>
      <c r="L621" s="881"/>
      <c r="M621" s="882"/>
      <c r="N621" s="883"/>
      <c r="O621" s="931"/>
    </row>
    <row r="622" spans="1:15" s="460" customFormat="1" ht="12" customHeight="1">
      <c r="A622" s="503"/>
      <c r="B622" s="626" t="s">
        <v>334</v>
      </c>
      <c r="C622" s="592">
        <v>43524</v>
      </c>
      <c r="D622" s="615">
        <v>795</v>
      </c>
      <c r="E622" s="623" t="s">
        <v>582</v>
      </c>
      <c r="F622" s="618" t="s">
        <v>457</v>
      </c>
      <c r="G622" s="729">
        <v>913411</v>
      </c>
      <c r="H622" s="508">
        <v>52</v>
      </c>
      <c r="I622" s="507" t="s">
        <v>295</v>
      </c>
      <c r="J622" s="508">
        <v>44</v>
      </c>
      <c r="K622" s="598">
        <v>30.684000000000001</v>
      </c>
      <c r="L622" s="875">
        <f>J622+J623</f>
        <v>162</v>
      </c>
      <c r="M622" s="877">
        <f>SUM(K622:K623)</f>
        <v>148.684</v>
      </c>
      <c r="N622" s="879">
        <f t="shared" ref="N622" si="109">+L622-M622</f>
        <v>13.316000000000003</v>
      </c>
      <c r="O622" s="930">
        <f t="shared" ref="O622" si="110">+M622/L622</f>
        <v>0.91780246913580243</v>
      </c>
    </row>
    <row r="623" spans="1:15" s="460" customFormat="1" ht="12" customHeight="1">
      <c r="A623" s="503"/>
      <c r="B623" s="626" t="s">
        <v>334</v>
      </c>
      <c r="C623" s="592">
        <v>43524</v>
      </c>
      <c r="D623" s="615">
        <v>795</v>
      </c>
      <c r="E623" s="623" t="s">
        <v>582</v>
      </c>
      <c r="F623" s="619" t="s">
        <v>457</v>
      </c>
      <c r="G623" s="728">
        <v>913411</v>
      </c>
      <c r="H623" s="511">
        <v>52</v>
      </c>
      <c r="I623" s="510" t="s">
        <v>296</v>
      </c>
      <c r="J623" s="511">
        <v>118</v>
      </c>
      <c r="K623" s="512">
        <v>118</v>
      </c>
      <c r="L623" s="881"/>
      <c r="M623" s="882"/>
      <c r="N623" s="883"/>
      <c r="O623" s="931"/>
    </row>
    <row r="624" spans="1:15" s="460" customFormat="1" ht="12" customHeight="1">
      <c r="A624" s="503"/>
      <c r="B624" s="626" t="s">
        <v>334</v>
      </c>
      <c r="C624" s="592">
        <v>43524</v>
      </c>
      <c r="D624" s="615">
        <v>795</v>
      </c>
      <c r="E624" s="623" t="s">
        <v>582</v>
      </c>
      <c r="F624" s="618" t="s">
        <v>465</v>
      </c>
      <c r="G624" s="729">
        <v>955517</v>
      </c>
      <c r="H624" s="508">
        <v>55</v>
      </c>
      <c r="I624" s="507" t="s">
        <v>295</v>
      </c>
      <c r="J624" s="508">
        <v>25</v>
      </c>
      <c r="K624" s="598">
        <v>7.4539999999999997</v>
      </c>
      <c r="L624" s="875">
        <f>J624+J625</f>
        <v>92</v>
      </c>
      <c r="M624" s="877">
        <f>SUM(K624:K625)</f>
        <v>92</v>
      </c>
      <c r="N624" s="879">
        <f t="shared" ref="N624" si="111">+L624-M624</f>
        <v>0</v>
      </c>
      <c r="O624" s="930">
        <f t="shared" si="76"/>
        <v>1</v>
      </c>
    </row>
    <row r="625" spans="1:15" s="460" customFormat="1" ht="12" customHeight="1">
      <c r="A625" s="503"/>
      <c r="B625" s="626" t="s">
        <v>334</v>
      </c>
      <c r="C625" s="592">
        <v>43524</v>
      </c>
      <c r="D625" s="615">
        <v>795</v>
      </c>
      <c r="E625" s="623" t="s">
        <v>582</v>
      </c>
      <c r="F625" s="619" t="s">
        <v>465</v>
      </c>
      <c r="G625" s="728">
        <v>955517</v>
      </c>
      <c r="H625" s="511">
        <v>55</v>
      </c>
      <c r="I625" s="510" t="s">
        <v>296</v>
      </c>
      <c r="J625" s="511">
        <v>67</v>
      </c>
      <c r="K625" s="512">
        <v>84.546000000000006</v>
      </c>
      <c r="L625" s="881"/>
      <c r="M625" s="882"/>
      <c r="N625" s="883"/>
      <c r="O625" s="931"/>
    </row>
    <row r="626" spans="1:15" s="460" customFormat="1" ht="12" customHeight="1">
      <c r="A626" s="503"/>
      <c r="B626" s="626" t="s">
        <v>334</v>
      </c>
      <c r="C626" s="592">
        <v>43524</v>
      </c>
      <c r="D626" s="615">
        <v>795</v>
      </c>
      <c r="E626" s="623" t="s">
        <v>582</v>
      </c>
      <c r="F626" s="618" t="s">
        <v>470</v>
      </c>
      <c r="G626" s="729">
        <v>965035</v>
      </c>
      <c r="H626" s="508">
        <v>55</v>
      </c>
      <c r="I626" s="507" t="s">
        <v>295</v>
      </c>
      <c r="J626" s="508">
        <v>6</v>
      </c>
      <c r="K626" s="598">
        <v>3.59</v>
      </c>
      <c r="L626" s="875">
        <f>J626+J627</f>
        <v>24</v>
      </c>
      <c r="M626" s="877">
        <f>SUM(K626:K627)</f>
        <v>24</v>
      </c>
      <c r="N626" s="879">
        <f t="shared" ref="N626" si="112">+L626-M626</f>
        <v>0</v>
      </c>
      <c r="O626" s="930">
        <f t="shared" si="78"/>
        <v>1</v>
      </c>
    </row>
    <row r="627" spans="1:15" s="460" customFormat="1" ht="12" customHeight="1">
      <c r="A627" s="503"/>
      <c r="B627" s="626" t="s">
        <v>334</v>
      </c>
      <c r="C627" s="592">
        <v>43524</v>
      </c>
      <c r="D627" s="615">
        <v>795</v>
      </c>
      <c r="E627" s="623" t="s">
        <v>582</v>
      </c>
      <c r="F627" s="619" t="s">
        <v>470</v>
      </c>
      <c r="G627" s="728">
        <v>965035</v>
      </c>
      <c r="H627" s="511">
        <v>55</v>
      </c>
      <c r="I627" s="510" t="s">
        <v>296</v>
      </c>
      <c r="J627" s="511">
        <v>18</v>
      </c>
      <c r="K627" s="512">
        <v>20.41</v>
      </c>
      <c r="L627" s="881"/>
      <c r="M627" s="882"/>
      <c r="N627" s="883"/>
      <c r="O627" s="931"/>
    </row>
    <row r="628" spans="1:15" s="460" customFormat="1" ht="12" customHeight="1">
      <c r="A628" s="503"/>
      <c r="B628" s="626" t="s">
        <v>334</v>
      </c>
      <c r="C628" s="592">
        <v>43524</v>
      </c>
      <c r="D628" s="615">
        <v>793</v>
      </c>
      <c r="E628" s="623" t="s">
        <v>582</v>
      </c>
      <c r="F628" s="618" t="s">
        <v>471</v>
      </c>
      <c r="G628" s="729">
        <v>955660</v>
      </c>
      <c r="H628" s="508">
        <v>58</v>
      </c>
      <c r="I628" s="507" t="s">
        <v>295</v>
      </c>
      <c r="J628" s="508">
        <v>1</v>
      </c>
      <c r="K628" s="598">
        <v>40.173999999999999</v>
      </c>
      <c r="L628" s="875">
        <f>J628+J629</f>
        <v>120</v>
      </c>
      <c r="M628" s="877">
        <f>SUM(K628:K629)</f>
        <v>129.749</v>
      </c>
      <c r="N628" s="879">
        <f t="shared" ref="N628" si="113">+L628-M628</f>
        <v>-9.7489999999999952</v>
      </c>
      <c r="O628" s="930">
        <f t="shared" si="80"/>
        <v>1.0812416666666667</v>
      </c>
    </row>
    <row r="629" spans="1:15" s="460" customFormat="1" ht="12" customHeight="1">
      <c r="A629" s="503"/>
      <c r="B629" s="626" t="s">
        <v>334</v>
      </c>
      <c r="C629" s="592">
        <v>43524</v>
      </c>
      <c r="D629" s="615">
        <v>793</v>
      </c>
      <c r="E629" s="623" t="s">
        <v>582</v>
      </c>
      <c r="F629" s="619" t="s">
        <v>471</v>
      </c>
      <c r="G629" s="728">
        <v>955660</v>
      </c>
      <c r="H629" s="511">
        <v>58</v>
      </c>
      <c r="I629" s="510" t="s">
        <v>296</v>
      </c>
      <c r="J629" s="511">
        <v>119</v>
      </c>
      <c r="K629" s="512">
        <v>89.575000000000003</v>
      </c>
      <c r="L629" s="881"/>
      <c r="M629" s="882"/>
      <c r="N629" s="883"/>
      <c r="O629" s="931"/>
    </row>
    <row r="630" spans="1:15" s="460" customFormat="1" ht="12" customHeight="1">
      <c r="A630" s="503"/>
      <c r="B630" s="626" t="s">
        <v>334</v>
      </c>
      <c r="C630" s="592">
        <v>43524</v>
      </c>
      <c r="D630" s="615">
        <v>795</v>
      </c>
      <c r="E630" s="623" t="s">
        <v>582</v>
      </c>
      <c r="F630" s="618" t="s">
        <v>480</v>
      </c>
      <c r="G630" s="729">
        <v>959347</v>
      </c>
      <c r="H630" s="508">
        <v>67</v>
      </c>
      <c r="I630" s="507" t="s">
        <v>295</v>
      </c>
      <c r="J630" s="508">
        <v>19</v>
      </c>
      <c r="K630" s="598"/>
      <c r="L630" s="875">
        <f>J630+J631</f>
        <v>70</v>
      </c>
      <c r="M630" s="877">
        <f>SUM(K630:K631)</f>
        <v>70</v>
      </c>
      <c r="N630" s="879">
        <f t="shared" ref="N630" si="114">+L630-M630</f>
        <v>0</v>
      </c>
      <c r="O630" s="930">
        <f t="shared" si="82"/>
        <v>1</v>
      </c>
    </row>
    <row r="631" spans="1:15" s="460" customFormat="1" ht="12" customHeight="1">
      <c r="A631" s="503"/>
      <c r="B631" s="626" t="s">
        <v>334</v>
      </c>
      <c r="C631" s="592">
        <v>43524</v>
      </c>
      <c r="D631" s="615">
        <v>795</v>
      </c>
      <c r="E631" s="623" t="s">
        <v>582</v>
      </c>
      <c r="F631" s="619" t="s">
        <v>480</v>
      </c>
      <c r="G631" s="728">
        <v>959347</v>
      </c>
      <c r="H631" s="511">
        <v>67</v>
      </c>
      <c r="I631" s="510" t="s">
        <v>296</v>
      </c>
      <c r="J631" s="511">
        <v>51</v>
      </c>
      <c r="K631" s="512">
        <v>70</v>
      </c>
      <c r="L631" s="881"/>
      <c r="M631" s="882"/>
      <c r="N631" s="883"/>
      <c r="O631" s="931"/>
    </row>
    <row r="632" spans="1:15" s="460" customFormat="1" ht="12" customHeight="1">
      <c r="A632" s="503"/>
      <c r="B632" s="626" t="s">
        <v>334</v>
      </c>
      <c r="C632" s="591">
        <v>43529</v>
      </c>
      <c r="D632" s="616">
        <v>823</v>
      </c>
      <c r="E632" s="624" t="s">
        <v>582</v>
      </c>
      <c r="F632" s="618" t="s">
        <v>400</v>
      </c>
      <c r="G632" s="729">
        <v>4564</v>
      </c>
      <c r="H632" s="508">
        <v>22</v>
      </c>
      <c r="I632" s="507" t="s">
        <v>295</v>
      </c>
      <c r="J632" s="508">
        <v>198.328</v>
      </c>
      <c r="K632" s="598">
        <v>217.57499999999999</v>
      </c>
      <c r="L632" s="875">
        <f>J632+J633</f>
        <v>868.15</v>
      </c>
      <c r="M632" s="877">
        <f>SUM(K632:K633)</f>
        <v>868.15000000000009</v>
      </c>
      <c r="N632" s="879">
        <f t="shared" ref="N632" si="115">+L632-M632</f>
        <v>0</v>
      </c>
      <c r="O632" s="930">
        <f t="shared" si="84"/>
        <v>1.0000000000000002</v>
      </c>
    </row>
    <row r="633" spans="1:15" s="460" customFormat="1" ht="12" customHeight="1">
      <c r="A633" s="503"/>
      <c r="B633" s="626" t="s">
        <v>334</v>
      </c>
      <c r="C633" s="509">
        <v>43529</v>
      </c>
      <c r="D633" s="614">
        <v>823</v>
      </c>
      <c r="E633" s="624" t="s">
        <v>582</v>
      </c>
      <c r="F633" s="619" t="s">
        <v>400</v>
      </c>
      <c r="G633" s="728">
        <v>4564</v>
      </c>
      <c r="H633" s="511">
        <v>22</v>
      </c>
      <c r="I633" s="510" t="s">
        <v>296</v>
      </c>
      <c r="J633" s="511">
        <v>669.822</v>
      </c>
      <c r="K633" s="512">
        <v>650.57500000000005</v>
      </c>
      <c r="L633" s="881"/>
      <c r="M633" s="882"/>
      <c r="N633" s="883"/>
      <c r="O633" s="931"/>
    </row>
    <row r="634" spans="1:15" s="460" customFormat="1" ht="12" customHeight="1">
      <c r="A634" s="503"/>
      <c r="B634" s="626" t="s">
        <v>334</v>
      </c>
      <c r="C634" s="506">
        <v>43529</v>
      </c>
      <c r="D634" s="613">
        <v>823</v>
      </c>
      <c r="E634" s="624" t="s">
        <v>582</v>
      </c>
      <c r="F634" s="618" t="s">
        <v>401</v>
      </c>
      <c r="G634" s="729">
        <v>959621</v>
      </c>
      <c r="H634" s="508">
        <v>22</v>
      </c>
      <c r="I634" s="507" t="s">
        <v>295</v>
      </c>
      <c r="J634" s="508">
        <v>247.91</v>
      </c>
      <c r="K634" s="598">
        <v>158.114</v>
      </c>
      <c r="L634" s="875">
        <f>J634+J635</f>
        <v>1085.1880000000001</v>
      </c>
      <c r="M634" s="877">
        <f>SUM(K634:K635)</f>
        <v>1085.1879999999999</v>
      </c>
      <c r="N634" s="879">
        <f t="shared" ref="N634" si="116">+L634-M634</f>
        <v>0</v>
      </c>
      <c r="O634" s="930">
        <f t="shared" si="86"/>
        <v>0.99999999999999978</v>
      </c>
    </row>
    <row r="635" spans="1:15" s="460" customFormat="1" ht="12" customHeight="1">
      <c r="A635" s="503"/>
      <c r="B635" s="626" t="s">
        <v>334</v>
      </c>
      <c r="C635" s="586">
        <v>43529</v>
      </c>
      <c r="D635" s="617">
        <v>823</v>
      </c>
      <c r="E635" s="624" t="s">
        <v>582</v>
      </c>
      <c r="F635" s="619" t="s">
        <v>401</v>
      </c>
      <c r="G635" s="728">
        <v>959621</v>
      </c>
      <c r="H635" s="511">
        <v>22</v>
      </c>
      <c r="I635" s="510" t="s">
        <v>296</v>
      </c>
      <c r="J635" s="511">
        <v>837.27800000000002</v>
      </c>
      <c r="K635" s="512">
        <v>927.07399999999996</v>
      </c>
      <c r="L635" s="881"/>
      <c r="M635" s="882"/>
      <c r="N635" s="883"/>
      <c r="O635" s="931"/>
    </row>
    <row r="636" spans="1:15" s="460" customFormat="1" ht="12" customHeight="1">
      <c r="A636" s="503"/>
      <c r="B636" s="626" t="s">
        <v>334</v>
      </c>
      <c r="C636" s="592">
        <v>43529</v>
      </c>
      <c r="D636" s="615">
        <v>823</v>
      </c>
      <c r="E636" s="623" t="s">
        <v>582</v>
      </c>
      <c r="F636" s="618" t="s">
        <v>402</v>
      </c>
      <c r="G636" s="729">
        <v>964861</v>
      </c>
      <c r="H636" s="508">
        <v>22</v>
      </c>
      <c r="I636" s="507" t="s">
        <v>295</v>
      </c>
      <c r="J636" s="508">
        <v>347.07400000000001</v>
      </c>
      <c r="K636" s="598">
        <v>288.13799999999998</v>
      </c>
      <c r="L636" s="875">
        <f>J636+J637</f>
        <v>1519.2620000000002</v>
      </c>
      <c r="M636" s="877">
        <f>SUM(K636:K637)</f>
        <v>1227.3140000000001</v>
      </c>
      <c r="N636" s="879">
        <f t="shared" ref="N636" si="117">+L636-M636</f>
        <v>291.94800000000009</v>
      </c>
      <c r="O636" s="930">
        <f t="shared" ref="O636" si="118">+M636/L636</f>
        <v>0.80783564651784878</v>
      </c>
    </row>
    <row r="637" spans="1:15" s="460" customFormat="1" ht="12" customHeight="1">
      <c r="A637" s="503"/>
      <c r="B637" s="626" t="s">
        <v>334</v>
      </c>
      <c r="C637" s="592">
        <v>43529</v>
      </c>
      <c r="D637" s="615">
        <v>823</v>
      </c>
      <c r="E637" s="623" t="s">
        <v>582</v>
      </c>
      <c r="F637" s="619" t="s">
        <v>402</v>
      </c>
      <c r="G637" s="728">
        <v>964861</v>
      </c>
      <c r="H637" s="511">
        <v>22</v>
      </c>
      <c r="I637" s="510" t="s">
        <v>296</v>
      </c>
      <c r="J637" s="511">
        <v>1172.1880000000001</v>
      </c>
      <c r="K637" s="512">
        <v>939.17600000000004</v>
      </c>
      <c r="L637" s="881"/>
      <c r="M637" s="882"/>
      <c r="N637" s="883"/>
      <c r="O637" s="931"/>
    </row>
    <row r="638" spans="1:15" s="460" customFormat="1" ht="12" customHeight="1">
      <c r="A638" s="503"/>
      <c r="B638" s="626" t="s">
        <v>334</v>
      </c>
      <c r="C638" s="592">
        <v>43529</v>
      </c>
      <c r="D638" s="615">
        <v>823</v>
      </c>
      <c r="E638" s="623" t="s">
        <v>582</v>
      </c>
      <c r="F638" s="618" t="s">
        <v>404</v>
      </c>
      <c r="G638" s="729">
        <v>967535</v>
      </c>
      <c r="H638" s="508">
        <v>22</v>
      </c>
      <c r="I638" s="507" t="s">
        <v>295</v>
      </c>
      <c r="J638" s="508">
        <v>99.164000000000001</v>
      </c>
      <c r="K638" s="598">
        <v>96.484999999999999</v>
      </c>
      <c r="L638" s="875">
        <f>J638+J639</f>
        <v>434.07499999999999</v>
      </c>
      <c r="M638" s="877">
        <f>SUM(K638:K639)</f>
        <v>434.07499999999999</v>
      </c>
      <c r="N638" s="879">
        <f t="shared" ref="N638" si="119">+L638-M638</f>
        <v>0</v>
      </c>
      <c r="O638" s="930">
        <f t="shared" ref="O638" si="120">+M638/L638</f>
        <v>1</v>
      </c>
    </row>
    <row r="639" spans="1:15" s="460" customFormat="1" ht="12" customHeight="1">
      <c r="A639" s="503"/>
      <c r="B639" s="626" t="s">
        <v>334</v>
      </c>
      <c r="C639" s="592">
        <v>43529</v>
      </c>
      <c r="D639" s="615">
        <v>823</v>
      </c>
      <c r="E639" s="623" t="s">
        <v>582</v>
      </c>
      <c r="F639" s="619" t="s">
        <v>404</v>
      </c>
      <c r="G639" s="728">
        <v>967535</v>
      </c>
      <c r="H639" s="511">
        <v>22</v>
      </c>
      <c r="I639" s="510" t="s">
        <v>296</v>
      </c>
      <c r="J639" s="511">
        <v>334.911</v>
      </c>
      <c r="K639" s="512">
        <v>337.59</v>
      </c>
      <c r="L639" s="881"/>
      <c r="M639" s="882"/>
      <c r="N639" s="883"/>
      <c r="O639" s="931"/>
    </row>
    <row r="640" spans="1:15" s="460" customFormat="1" ht="12" customHeight="1">
      <c r="A640" s="503"/>
      <c r="B640" s="626" t="s">
        <v>334</v>
      </c>
      <c r="C640" s="592">
        <v>43529</v>
      </c>
      <c r="D640" s="615">
        <v>825</v>
      </c>
      <c r="E640" s="623" t="s">
        <v>582</v>
      </c>
      <c r="F640" s="618" t="s">
        <v>327</v>
      </c>
      <c r="G640" s="729">
        <v>967145</v>
      </c>
      <c r="H640" s="508">
        <v>57</v>
      </c>
      <c r="I640" s="507" t="s">
        <v>295</v>
      </c>
      <c r="J640" s="508">
        <v>81.236000000000004</v>
      </c>
      <c r="K640" s="598">
        <v>26.792000000000002</v>
      </c>
      <c r="L640" s="875">
        <f>J640+J641</f>
        <v>155.9</v>
      </c>
      <c r="M640" s="877">
        <f>SUM(K640:K641)</f>
        <v>157.589</v>
      </c>
      <c r="N640" s="879">
        <f t="shared" ref="N640" si="121">+L640-M640</f>
        <v>-1.688999999999993</v>
      </c>
      <c r="O640" s="930">
        <f t="shared" ref="O640:O688" si="122">+M640/L640</f>
        <v>1.0108338678640154</v>
      </c>
    </row>
    <row r="641" spans="1:15" s="460" customFormat="1" ht="12" customHeight="1">
      <c r="A641" s="503"/>
      <c r="B641" s="626" t="s">
        <v>334</v>
      </c>
      <c r="C641" s="592">
        <v>43529</v>
      </c>
      <c r="D641" s="615">
        <v>825</v>
      </c>
      <c r="E641" s="623" t="s">
        <v>582</v>
      </c>
      <c r="F641" s="619" t="s">
        <v>327</v>
      </c>
      <c r="G641" s="728">
        <v>967145</v>
      </c>
      <c r="H641" s="511">
        <v>57</v>
      </c>
      <c r="I641" s="510" t="s">
        <v>296</v>
      </c>
      <c r="J641" s="511">
        <v>74.664000000000001</v>
      </c>
      <c r="K641" s="512">
        <v>130.797</v>
      </c>
      <c r="L641" s="881"/>
      <c r="M641" s="882"/>
      <c r="N641" s="883"/>
      <c r="O641" s="931"/>
    </row>
    <row r="642" spans="1:15" s="460" customFormat="1" ht="12" customHeight="1">
      <c r="A642" s="503"/>
      <c r="B642" s="626" t="s">
        <v>334</v>
      </c>
      <c r="C642" s="592">
        <v>43529</v>
      </c>
      <c r="D642" s="615">
        <v>822</v>
      </c>
      <c r="E642" s="623" t="s">
        <v>582</v>
      </c>
      <c r="F642" s="618" t="s">
        <v>481</v>
      </c>
      <c r="G642" s="729">
        <v>962102</v>
      </c>
      <c r="H642" s="508">
        <v>67</v>
      </c>
      <c r="I642" s="507" t="s">
        <v>295</v>
      </c>
      <c r="J642" s="508">
        <v>300</v>
      </c>
      <c r="K642" s="598">
        <v>300</v>
      </c>
      <c r="L642" s="875">
        <f>J642+J643</f>
        <v>500</v>
      </c>
      <c r="M642" s="877">
        <f>SUM(K642:K643)</f>
        <v>500</v>
      </c>
      <c r="N642" s="879">
        <f t="shared" ref="N642" si="123">+L642-M642</f>
        <v>0</v>
      </c>
      <c r="O642" s="930">
        <f t="shared" ref="O642:O690" si="124">+M642/L642</f>
        <v>1</v>
      </c>
    </row>
    <row r="643" spans="1:15" s="460" customFormat="1" ht="12" customHeight="1">
      <c r="A643" s="503"/>
      <c r="B643" s="626" t="s">
        <v>334</v>
      </c>
      <c r="C643" s="592">
        <v>43529</v>
      </c>
      <c r="D643" s="615">
        <v>822</v>
      </c>
      <c r="E643" s="623" t="s">
        <v>582</v>
      </c>
      <c r="F643" s="619" t="s">
        <v>481</v>
      </c>
      <c r="G643" s="728">
        <v>962102</v>
      </c>
      <c r="H643" s="511">
        <v>67</v>
      </c>
      <c r="I643" s="510" t="s">
        <v>296</v>
      </c>
      <c r="J643" s="511">
        <v>200</v>
      </c>
      <c r="K643" s="512">
        <v>200</v>
      </c>
      <c r="L643" s="881"/>
      <c r="M643" s="882"/>
      <c r="N643" s="883"/>
      <c r="O643" s="931"/>
    </row>
    <row r="644" spans="1:15" s="460" customFormat="1" ht="12" customHeight="1">
      <c r="A644" s="503"/>
      <c r="B644" s="626" t="s">
        <v>334</v>
      </c>
      <c r="C644" s="592">
        <v>43529</v>
      </c>
      <c r="D644" s="615">
        <v>822</v>
      </c>
      <c r="E644" s="623" t="s">
        <v>582</v>
      </c>
      <c r="F644" s="618" t="s">
        <v>482</v>
      </c>
      <c r="G644" s="729">
        <v>963875</v>
      </c>
      <c r="H644" s="508">
        <v>67</v>
      </c>
      <c r="I644" s="507" t="s">
        <v>295</v>
      </c>
      <c r="J644" s="508">
        <v>300</v>
      </c>
      <c r="K644" s="598">
        <v>300</v>
      </c>
      <c r="L644" s="875">
        <f>J644+J645</f>
        <v>500</v>
      </c>
      <c r="M644" s="877">
        <f>SUM(K644:K645)</f>
        <v>500</v>
      </c>
      <c r="N644" s="879">
        <f t="shared" ref="N644" si="125">+L644-M644</f>
        <v>0</v>
      </c>
      <c r="O644" s="930">
        <f t="shared" ref="O644:O692" si="126">+M644/L644</f>
        <v>1</v>
      </c>
    </row>
    <row r="645" spans="1:15" s="460" customFormat="1" ht="12" customHeight="1">
      <c r="A645" s="503"/>
      <c r="B645" s="626" t="s">
        <v>334</v>
      </c>
      <c r="C645" s="592">
        <v>43529</v>
      </c>
      <c r="D645" s="615">
        <v>822</v>
      </c>
      <c r="E645" s="623" t="s">
        <v>582</v>
      </c>
      <c r="F645" s="619" t="s">
        <v>482</v>
      </c>
      <c r="G645" s="728">
        <v>963875</v>
      </c>
      <c r="H645" s="511">
        <v>67</v>
      </c>
      <c r="I645" s="510" t="s">
        <v>296</v>
      </c>
      <c r="J645" s="511">
        <v>200</v>
      </c>
      <c r="K645" s="512">
        <v>200</v>
      </c>
      <c r="L645" s="881"/>
      <c r="M645" s="882"/>
      <c r="N645" s="883"/>
      <c r="O645" s="931"/>
    </row>
    <row r="646" spans="1:15" s="460" customFormat="1" ht="12" customHeight="1">
      <c r="A646" s="503"/>
      <c r="B646" s="626" t="s">
        <v>334</v>
      </c>
      <c r="C646" s="591">
        <v>43529</v>
      </c>
      <c r="D646" s="616">
        <v>822</v>
      </c>
      <c r="E646" s="624" t="s">
        <v>582</v>
      </c>
      <c r="F646" s="618" t="s">
        <v>483</v>
      </c>
      <c r="G646" s="729">
        <v>964948</v>
      </c>
      <c r="H646" s="508">
        <v>67</v>
      </c>
      <c r="I646" s="507" t="s">
        <v>295</v>
      </c>
      <c r="J646" s="508">
        <v>300</v>
      </c>
      <c r="K646" s="598">
        <v>300</v>
      </c>
      <c r="L646" s="875">
        <f>J646+J647</f>
        <v>500</v>
      </c>
      <c r="M646" s="877">
        <f>SUM(K646:K647)</f>
        <v>500</v>
      </c>
      <c r="N646" s="879">
        <f t="shared" ref="N646" si="127">+L646-M646</f>
        <v>0</v>
      </c>
      <c r="O646" s="930">
        <f t="shared" ref="O646:O694" si="128">+M646/L646</f>
        <v>1</v>
      </c>
    </row>
    <row r="647" spans="1:15" s="460" customFormat="1" ht="12" customHeight="1">
      <c r="A647" s="503"/>
      <c r="B647" s="626" t="s">
        <v>334</v>
      </c>
      <c r="C647" s="586">
        <v>43529</v>
      </c>
      <c r="D647" s="617">
        <v>822</v>
      </c>
      <c r="E647" s="624" t="s">
        <v>582</v>
      </c>
      <c r="F647" s="619" t="s">
        <v>483</v>
      </c>
      <c r="G647" s="728">
        <v>964948</v>
      </c>
      <c r="H647" s="511">
        <v>67</v>
      </c>
      <c r="I647" s="510" t="s">
        <v>296</v>
      </c>
      <c r="J647" s="511">
        <v>200</v>
      </c>
      <c r="K647" s="512">
        <v>200</v>
      </c>
      <c r="L647" s="881"/>
      <c r="M647" s="882"/>
      <c r="N647" s="883"/>
      <c r="O647" s="931"/>
    </row>
    <row r="648" spans="1:15" s="460" customFormat="1" ht="12" customHeight="1">
      <c r="A648" s="503"/>
      <c r="B648" s="626" t="s">
        <v>334</v>
      </c>
      <c r="C648" s="592">
        <v>43530</v>
      </c>
      <c r="D648" s="615">
        <v>847</v>
      </c>
      <c r="E648" s="623" t="s">
        <v>582</v>
      </c>
      <c r="F648" s="618" t="s">
        <v>381</v>
      </c>
      <c r="G648" s="729">
        <v>961377</v>
      </c>
      <c r="H648" s="508">
        <v>16</v>
      </c>
      <c r="I648" s="507" t="s">
        <v>295</v>
      </c>
      <c r="J648" s="508">
        <v>50</v>
      </c>
      <c r="K648" s="598">
        <v>57.328000000000003</v>
      </c>
      <c r="L648" s="875">
        <f>J648+J649</f>
        <v>350</v>
      </c>
      <c r="M648" s="877">
        <f>SUM(K648:K649)</f>
        <v>350</v>
      </c>
      <c r="N648" s="879">
        <f t="shared" ref="N648" si="129">+L648-M648</f>
        <v>0</v>
      </c>
      <c r="O648" s="930">
        <f t="shared" ref="O648:O696" si="130">+M648/L648</f>
        <v>1</v>
      </c>
    </row>
    <row r="649" spans="1:15" s="460" customFormat="1" ht="12" customHeight="1">
      <c r="A649" s="503"/>
      <c r="B649" s="626" t="s">
        <v>334</v>
      </c>
      <c r="C649" s="592">
        <v>43530</v>
      </c>
      <c r="D649" s="615">
        <v>847</v>
      </c>
      <c r="E649" s="623" t="s">
        <v>582</v>
      </c>
      <c r="F649" s="619" t="s">
        <v>381</v>
      </c>
      <c r="G649" s="728">
        <v>961377</v>
      </c>
      <c r="H649" s="511">
        <v>16</v>
      </c>
      <c r="I649" s="510" t="s">
        <v>296</v>
      </c>
      <c r="J649" s="511">
        <v>300</v>
      </c>
      <c r="K649" s="512">
        <v>292.67200000000003</v>
      </c>
      <c r="L649" s="881"/>
      <c r="M649" s="882"/>
      <c r="N649" s="883"/>
      <c r="O649" s="931"/>
    </row>
    <row r="650" spans="1:15" s="460" customFormat="1" ht="12" customHeight="1">
      <c r="A650" s="503"/>
      <c r="B650" s="626" t="s">
        <v>334</v>
      </c>
      <c r="C650" s="592">
        <v>43530</v>
      </c>
      <c r="D650" s="615">
        <v>847</v>
      </c>
      <c r="E650" s="623" t="s">
        <v>582</v>
      </c>
      <c r="F650" s="618" t="s">
        <v>424</v>
      </c>
      <c r="G650" s="729">
        <v>955486</v>
      </c>
      <c r="H650" s="508">
        <v>36</v>
      </c>
      <c r="I650" s="507" t="s">
        <v>295</v>
      </c>
      <c r="J650" s="508">
        <v>20</v>
      </c>
      <c r="K650" s="598">
        <v>11.871</v>
      </c>
      <c r="L650" s="875">
        <f>J650+J651</f>
        <v>130</v>
      </c>
      <c r="M650" s="877">
        <f>SUM(K650:K651)</f>
        <v>130</v>
      </c>
      <c r="N650" s="879">
        <f t="shared" ref="N650" si="131">+L650-M650</f>
        <v>0</v>
      </c>
      <c r="O650" s="930">
        <f t="shared" ref="O650:O698" si="132">+M650/L650</f>
        <v>1</v>
      </c>
    </row>
    <row r="651" spans="1:15" s="460" customFormat="1" ht="12" customHeight="1">
      <c r="A651" s="503"/>
      <c r="B651" s="626" t="s">
        <v>334</v>
      </c>
      <c r="C651" s="592">
        <v>43530</v>
      </c>
      <c r="D651" s="615">
        <v>847</v>
      </c>
      <c r="E651" s="623" t="s">
        <v>582</v>
      </c>
      <c r="F651" s="619" t="s">
        <v>424</v>
      </c>
      <c r="G651" s="728">
        <v>955486</v>
      </c>
      <c r="H651" s="511">
        <v>36</v>
      </c>
      <c r="I651" s="510" t="s">
        <v>296</v>
      </c>
      <c r="J651" s="511">
        <v>110</v>
      </c>
      <c r="K651" s="512">
        <v>118.129</v>
      </c>
      <c r="L651" s="881"/>
      <c r="M651" s="882"/>
      <c r="N651" s="883"/>
      <c r="O651" s="931"/>
    </row>
    <row r="652" spans="1:15" s="460" customFormat="1" ht="12" customHeight="1">
      <c r="A652" s="503"/>
      <c r="B652" s="626" t="s">
        <v>334</v>
      </c>
      <c r="C652" s="592">
        <v>43530</v>
      </c>
      <c r="D652" s="615">
        <v>847</v>
      </c>
      <c r="E652" s="623" t="s">
        <v>582</v>
      </c>
      <c r="F652" s="618" t="s">
        <v>434</v>
      </c>
      <c r="G652" s="729">
        <v>963890</v>
      </c>
      <c r="H652" s="508">
        <v>45</v>
      </c>
      <c r="I652" s="507" t="s">
        <v>295</v>
      </c>
      <c r="J652" s="508">
        <v>10</v>
      </c>
      <c r="K652" s="598">
        <v>10</v>
      </c>
      <c r="L652" s="875">
        <f>J652+J653</f>
        <v>160</v>
      </c>
      <c r="M652" s="877">
        <f>SUM(K652:K653)</f>
        <v>160</v>
      </c>
      <c r="N652" s="879">
        <f t="shared" ref="N652" si="133">+L652-M652</f>
        <v>0</v>
      </c>
      <c r="O652" s="930">
        <f t="shared" ref="O652" si="134">+M652/L652</f>
        <v>1</v>
      </c>
    </row>
    <row r="653" spans="1:15" s="460" customFormat="1" ht="12" customHeight="1">
      <c r="A653" s="503"/>
      <c r="B653" s="626" t="s">
        <v>334</v>
      </c>
      <c r="C653" s="592">
        <v>43530</v>
      </c>
      <c r="D653" s="615">
        <v>847</v>
      </c>
      <c r="E653" s="623" t="s">
        <v>582</v>
      </c>
      <c r="F653" s="619" t="s">
        <v>434</v>
      </c>
      <c r="G653" s="728">
        <v>963890</v>
      </c>
      <c r="H653" s="511">
        <v>45</v>
      </c>
      <c r="I653" s="510" t="s">
        <v>296</v>
      </c>
      <c r="J653" s="511">
        <v>150</v>
      </c>
      <c r="K653" s="512">
        <v>150</v>
      </c>
      <c r="L653" s="881"/>
      <c r="M653" s="882"/>
      <c r="N653" s="883"/>
      <c r="O653" s="931"/>
    </row>
    <row r="654" spans="1:15" s="460" customFormat="1" ht="12" customHeight="1">
      <c r="A654" s="503"/>
      <c r="B654" s="626" t="s">
        <v>334</v>
      </c>
      <c r="C654" s="592">
        <v>43530</v>
      </c>
      <c r="D654" s="615">
        <v>847</v>
      </c>
      <c r="E654" s="623" t="s">
        <v>582</v>
      </c>
      <c r="F654" s="618" t="s">
        <v>460</v>
      </c>
      <c r="G654" s="729">
        <v>956244</v>
      </c>
      <c r="H654" s="508">
        <v>52</v>
      </c>
      <c r="I654" s="507" t="s">
        <v>295</v>
      </c>
      <c r="J654" s="508">
        <v>10</v>
      </c>
      <c r="K654" s="598">
        <v>58.689</v>
      </c>
      <c r="L654" s="875">
        <f>J654+J655</f>
        <v>160</v>
      </c>
      <c r="M654" s="877">
        <f>SUM(K654:K655)</f>
        <v>160</v>
      </c>
      <c r="N654" s="879">
        <f t="shared" ref="N654" si="135">+L654-M654</f>
        <v>0</v>
      </c>
      <c r="O654" s="930">
        <f t="shared" ref="O654" si="136">+M654/L654</f>
        <v>1</v>
      </c>
    </row>
    <row r="655" spans="1:15" s="460" customFormat="1" ht="12" customHeight="1">
      <c r="A655" s="503"/>
      <c r="B655" s="626" t="s">
        <v>334</v>
      </c>
      <c r="C655" s="592">
        <v>43530</v>
      </c>
      <c r="D655" s="615">
        <v>847</v>
      </c>
      <c r="E655" s="623" t="s">
        <v>582</v>
      </c>
      <c r="F655" s="619" t="s">
        <v>460</v>
      </c>
      <c r="G655" s="728">
        <v>956244</v>
      </c>
      <c r="H655" s="511">
        <v>52</v>
      </c>
      <c r="I655" s="510" t="s">
        <v>296</v>
      </c>
      <c r="J655" s="511">
        <v>150</v>
      </c>
      <c r="K655" s="512">
        <v>101.31100000000001</v>
      </c>
      <c r="L655" s="881"/>
      <c r="M655" s="882"/>
      <c r="N655" s="883"/>
      <c r="O655" s="931"/>
    </row>
    <row r="656" spans="1:15" s="460" customFormat="1" ht="12" customHeight="1">
      <c r="A656" s="503"/>
      <c r="B656" s="626" t="s">
        <v>334</v>
      </c>
      <c r="C656" s="592">
        <v>43532</v>
      </c>
      <c r="D656" s="615">
        <v>24</v>
      </c>
      <c r="E656" s="622" t="s">
        <v>585</v>
      </c>
      <c r="F656" s="618" t="s">
        <v>414</v>
      </c>
      <c r="G656" s="729">
        <v>954241</v>
      </c>
      <c r="H656" s="508">
        <v>30</v>
      </c>
      <c r="I656" s="507" t="s">
        <v>295</v>
      </c>
      <c r="J656" s="508">
        <v>45</v>
      </c>
      <c r="K656" s="598">
        <v>45</v>
      </c>
      <c r="L656" s="875">
        <f>J656+J657</f>
        <v>200</v>
      </c>
      <c r="M656" s="877">
        <f>SUM(K656:K657)</f>
        <v>200</v>
      </c>
      <c r="N656" s="879">
        <f t="shared" ref="N656" si="137">+L656-M656</f>
        <v>0</v>
      </c>
      <c r="O656" s="930">
        <f t="shared" si="122"/>
        <v>1</v>
      </c>
    </row>
    <row r="657" spans="1:15" s="460" customFormat="1" ht="12" customHeight="1">
      <c r="A657" s="503"/>
      <c r="B657" s="626" t="s">
        <v>334</v>
      </c>
      <c r="C657" s="592">
        <v>43532</v>
      </c>
      <c r="D657" s="615">
        <v>24</v>
      </c>
      <c r="E657" s="622" t="s">
        <v>585</v>
      </c>
      <c r="F657" s="619" t="s">
        <v>414</v>
      </c>
      <c r="G657" s="728">
        <v>954241</v>
      </c>
      <c r="H657" s="511">
        <v>30</v>
      </c>
      <c r="I657" s="510" t="s">
        <v>296</v>
      </c>
      <c r="J657" s="511">
        <v>155</v>
      </c>
      <c r="K657" s="512">
        <v>155</v>
      </c>
      <c r="L657" s="881"/>
      <c r="M657" s="882"/>
      <c r="N657" s="883"/>
      <c r="O657" s="931"/>
    </row>
    <row r="658" spans="1:15" s="460" customFormat="1" ht="12" customHeight="1">
      <c r="A658" s="503"/>
      <c r="B658" s="626" t="s">
        <v>334</v>
      </c>
      <c r="C658" s="592">
        <v>43543</v>
      </c>
      <c r="D658" s="615">
        <v>971</v>
      </c>
      <c r="E658" s="623" t="s">
        <v>582</v>
      </c>
      <c r="F658" s="618" t="s">
        <v>327</v>
      </c>
      <c r="G658" s="729">
        <v>967145</v>
      </c>
      <c r="H658" s="508">
        <v>57</v>
      </c>
      <c r="I658" s="507" t="s">
        <v>295</v>
      </c>
      <c r="J658" s="508">
        <v>106.78700000000001</v>
      </c>
      <c r="K658" s="598">
        <v>165.61799999999999</v>
      </c>
      <c r="L658" s="875">
        <f>J658+J659</f>
        <v>567.34699999999998</v>
      </c>
      <c r="M658" s="877">
        <f>SUM(K658:K659)</f>
        <v>499.553</v>
      </c>
      <c r="N658" s="879">
        <f t="shared" ref="N658" si="138">+L658-M658</f>
        <v>67.793999999999983</v>
      </c>
      <c r="O658" s="930">
        <f t="shared" si="124"/>
        <v>0.88050699131219523</v>
      </c>
    </row>
    <row r="659" spans="1:15" s="460" customFormat="1" ht="12" customHeight="1">
      <c r="A659" s="503"/>
      <c r="B659" s="626" t="s">
        <v>334</v>
      </c>
      <c r="C659" s="592">
        <v>43543</v>
      </c>
      <c r="D659" s="615">
        <v>971</v>
      </c>
      <c r="E659" s="623" t="s">
        <v>582</v>
      </c>
      <c r="F659" s="619" t="s">
        <v>327</v>
      </c>
      <c r="G659" s="728">
        <v>967145</v>
      </c>
      <c r="H659" s="511">
        <v>57</v>
      </c>
      <c r="I659" s="510" t="s">
        <v>296</v>
      </c>
      <c r="J659" s="511">
        <v>460.56</v>
      </c>
      <c r="K659" s="512">
        <v>333.935</v>
      </c>
      <c r="L659" s="881"/>
      <c r="M659" s="882"/>
      <c r="N659" s="883"/>
      <c r="O659" s="931"/>
    </row>
    <row r="660" spans="1:15" s="460" customFormat="1" ht="12" customHeight="1">
      <c r="A660" s="503"/>
      <c r="B660" s="626" t="s">
        <v>334</v>
      </c>
      <c r="C660" s="591">
        <v>43545</v>
      </c>
      <c r="D660" s="616">
        <v>1015</v>
      </c>
      <c r="E660" s="625" t="s">
        <v>585</v>
      </c>
      <c r="F660" s="618" t="s">
        <v>495</v>
      </c>
      <c r="G660" s="729">
        <v>965770</v>
      </c>
      <c r="H660" s="508">
        <v>76</v>
      </c>
      <c r="I660" s="507" t="s">
        <v>295</v>
      </c>
      <c r="J660" s="508">
        <v>0</v>
      </c>
      <c r="K660" s="598"/>
      <c r="L660" s="875">
        <f>J660+J661</f>
        <v>330</v>
      </c>
      <c r="M660" s="877">
        <f>SUM(K660:K661)</f>
        <v>335.185</v>
      </c>
      <c r="N660" s="879">
        <f t="shared" ref="N660" si="139">+L660-M660</f>
        <v>-5.1850000000000023</v>
      </c>
      <c r="O660" s="930">
        <f t="shared" si="126"/>
        <v>1.0157121212121212</v>
      </c>
    </row>
    <row r="661" spans="1:15" s="460" customFormat="1" ht="12" customHeight="1">
      <c r="A661" s="503"/>
      <c r="B661" s="626" t="s">
        <v>334</v>
      </c>
      <c r="C661" s="509">
        <v>43545</v>
      </c>
      <c r="D661" s="614">
        <v>1015</v>
      </c>
      <c r="E661" s="625" t="s">
        <v>585</v>
      </c>
      <c r="F661" s="619" t="s">
        <v>495</v>
      </c>
      <c r="G661" s="728">
        <v>965770</v>
      </c>
      <c r="H661" s="511">
        <v>76</v>
      </c>
      <c r="I661" s="510" t="s">
        <v>296</v>
      </c>
      <c r="J661" s="511">
        <v>330</v>
      </c>
      <c r="K661" s="512">
        <v>335.185</v>
      </c>
      <c r="L661" s="881"/>
      <c r="M661" s="882"/>
      <c r="N661" s="883"/>
      <c r="O661" s="931"/>
    </row>
    <row r="662" spans="1:15" s="460" customFormat="1" ht="12" customHeight="1">
      <c r="A662" s="503"/>
      <c r="B662" s="626" t="s">
        <v>334</v>
      </c>
      <c r="C662" s="506">
        <v>43546</v>
      </c>
      <c r="D662" s="613">
        <v>1048</v>
      </c>
      <c r="E662" s="624" t="s">
        <v>582</v>
      </c>
      <c r="F662" s="618" t="s">
        <v>346</v>
      </c>
      <c r="G662" s="729">
        <v>963702</v>
      </c>
      <c r="H662" s="508">
        <v>7</v>
      </c>
      <c r="I662" s="507" t="s">
        <v>295</v>
      </c>
      <c r="J662" s="508">
        <v>48</v>
      </c>
      <c r="K662" s="598">
        <v>31.062000000000001</v>
      </c>
      <c r="L662" s="875">
        <f>J662+J663</f>
        <v>150</v>
      </c>
      <c r="M662" s="877">
        <f>SUM(K662:K663)</f>
        <v>150</v>
      </c>
      <c r="N662" s="879">
        <f t="shared" ref="N662" si="140">+L662-M662</f>
        <v>0</v>
      </c>
      <c r="O662" s="930">
        <f t="shared" si="128"/>
        <v>1</v>
      </c>
    </row>
    <row r="663" spans="1:15" s="460" customFormat="1" ht="12" customHeight="1">
      <c r="A663" s="503"/>
      <c r="B663" s="626" t="s">
        <v>334</v>
      </c>
      <c r="C663" s="586">
        <v>43546</v>
      </c>
      <c r="D663" s="617">
        <v>1048</v>
      </c>
      <c r="E663" s="624" t="s">
        <v>582</v>
      </c>
      <c r="F663" s="619" t="s">
        <v>346</v>
      </c>
      <c r="G663" s="728">
        <v>963702</v>
      </c>
      <c r="H663" s="511">
        <v>7</v>
      </c>
      <c r="I663" s="510" t="s">
        <v>296</v>
      </c>
      <c r="J663" s="511">
        <v>102</v>
      </c>
      <c r="K663" s="512">
        <v>118.938</v>
      </c>
      <c r="L663" s="881"/>
      <c r="M663" s="882"/>
      <c r="N663" s="883"/>
      <c r="O663" s="931"/>
    </row>
    <row r="664" spans="1:15" s="460" customFormat="1" ht="12" customHeight="1">
      <c r="A664" s="503"/>
      <c r="B664" s="626" t="s">
        <v>334</v>
      </c>
      <c r="C664" s="592">
        <v>43546</v>
      </c>
      <c r="D664" s="615">
        <v>1048</v>
      </c>
      <c r="E664" s="623" t="s">
        <v>582</v>
      </c>
      <c r="F664" s="618" t="s">
        <v>348</v>
      </c>
      <c r="G664" s="729">
        <v>966475</v>
      </c>
      <c r="H664" s="508">
        <v>7</v>
      </c>
      <c r="I664" s="507" t="s">
        <v>295</v>
      </c>
      <c r="J664" s="508">
        <v>48</v>
      </c>
      <c r="K664" s="598">
        <v>86.820999999999998</v>
      </c>
      <c r="L664" s="875">
        <f>J664+J665</f>
        <v>150</v>
      </c>
      <c r="M664" s="877">
        <f>SUM(K664:K665)</f>
        <v>150</v>
      </c>
      <c r="N664" s="879">
        <f t="shared" ref="N664" si="141">+L664-M664</f>
        <v>0</v>
      </c>
      <c r="O664" s="930">
        <f t="shared" si="130"/>
        <v>1</v>
      </c>
    </row>
    <row r="665" spans="1:15" s="460" customFormat="1" ht="12" customHeight="1">
      <c r="A665" s="503"/>
      <c r="B665" s="626" t="s">
        <v>334</v>
      </c>
      <c r="C665" s="592">
        <v>43546</v>
      </c>
      <c r="D665" s="615">
        <v>1048</v>
      </c>
      <c r="E665" s="623" t="s">
        <v>582</v>
      </c>
      <c r="F665" s="619" t="s">
        <v>348</v>
      </c>
      <c r="G665" s="728">
        <v>966475</v>
      </c>
      <c r="H665" s="511">
        <v>7</v>
      </c>
      <c r="I665" s="510" t="s">
        <v>296</v>
      </c>
      <c r="J665" s="511">
        <v>102</v>
      </c>
      <c r="K665" s="512">
        <v>63.179000000000002</v>
      </c>
      <c r="L665" s="881"/>
      <c r="M665" s="882"/>
      <c r="N665" s="883"/>
      <c r="O665" s="931"/>
    </row>
    <row r="666" spans="1:15" s="460" customFormat="1" ht="12" customHeight="1">
      <c r="A666" s="503"/>
      <c r="B666" s="626" t="s">
        <v>334</v>
      </c>
      <c r="C666" s="592">
        <v>43546</v>
      </c>
      <c r="D666" s="615">
        <v>1048</v>
      </c>
      <c r="E666" s="623" t="s">
        <v>582</v>
      </c>
      <c r="F666" s="618" t="s">
        <v>364</v>
      </c>
      <c r="G666" s="729">
        <v>924606</v>
      </c>
      <c r="H666" s="508">
        <v>16</v>
      </c>
      <c r="I666" s="507" t="s">
        <v>295</v>
      </c>
      <c r="J666" s="508">
        <v>16</v>
      </c>
      <c r="K666" s="598">
        <v>16</v>
      </c>
      <c r="L666" s="875">
        <f>J666+J667</f>
        <v>50</v>
      </c>
      <c r="M666" s="877">
        <f>SUM(K666:K667)</f>
        <v>50</v>
      </c>
      <c r="N666" s="879">
        <f t="shared" ref="N666" si="142">+L666-M666</f>
        <v>0</v>
      </c>
      <c r="O666" s="930">
        <f t="shared" si="132"/>
        <v>1</v>
      </c>
    </row>
    <row r="667" spans="1:15" s="460" customFormat="1" ht="12" customHeight="1">
      <c r="A667" s="503"/>
      <c r="B667" s="626" t="s">
        <v>334</v>
      </c>
      <c r="C667" s="592">
        <v>43546</v>
      </c>
      <c r="D667" s="615">
        <v>1048</v>
      </c>
      <c r="E667" s="623" t="s">
        <v>582</v>
      </c>
      <c r="F667" s="619" t="s">
        <v>364</v>
      </c>
      <c r="G667" s="728">
        <v>924606</v>
      </c>
      <c r="H667" s="511">
        <v>16</v>
      </c>
      <c r="I667" s="510" t="s">
        <v>296</v>
      </c>
      <c r="J667" s="511">
        <v>34</v>
      </c>
      <c r="K667" s="512">
        <v>34</v>
      </c>
      <c r="L667" s="881"/>
      <c r="M667" s="882"/>
      <c r="N667" s="883"/>
      <c r="O667" s="931"/>
    </row>
    <row r="668" spans="1:15" s="460" customFormat="1" ht="12" customHeight="1">
      <c r="A668" s="503"/>
      <c r="B668" s="626" t="s">
        <v>334</v>
      </c>
      <c r="C668" s="591">
        <v>43546</v>
      </c>
      <c r="D668" s="616">
        <v>1048</v>
      </c>
      <c r="E668" s="624" t="s">
        <v>582</v>
      </c>
      <c r="F668" s="618" t="s">
        <v>392</v>
      </c>
      <c r="G668" s="729">
        <v>960104</v>
      </c>
      <c r="H668" s="508">
        <v>19</v>
      </c>
      <c r="I668" s="507" t="s">
        <v>295</v>
      </c>
      <c r="J668" s="508">
        <v>32</v>
      </c>
      <c r="K668" s="598">
        <v>37.902999999999999</v>
      </c>
      <c r="L668" s="875">
        <f>J668+J669</f>
        <v>100</v>
      </c>
      <c r="M668" s="877">
        <f>SUM(K668:K669)</f>
        <v>74.574999999999989</v>
      </c>
      <c r="N668" s="879">
        <f t="shared" ref="N668" si="143">+L668-M668</f>
        <v>25.425000000000011</v>
      </c>
      <c r="O668" s="930">
        <f t="shared" ref="O668" si="144">+M668/L668</f>
        <v>0.74574999999999991</v>
      </c>
    </row>
    <row r="669" spans="1:15" s="460" customFormat="1" ht="12" customHeight="1">
      <c r="A669" s="503"/>
      <c r="B669" s="626" t="s">
        <v>334</v>
      </c>
      <c r="C669" s="509">
        <v>43546</v>
      </c>
      <c r="D669" s="614">
        <v>1048</v>
      </c>
      <c r="E669" s="624" t="s">
        <v>582</v>
      </c>
      <c r="F669" s="619" t="s">
        <v>392</v>
      </c>
      <c r="G669" s="728">
        <v>960104</v>
      </c>
      <c r="H669" s="511">
        <v>19</v>
      </c>
      <c r="I669" s="510" t="s">
        <v>296</v>
      </c>
      <c r="J669" s="511">
        <v>68</v>
      </c>
      <c r="K669" s="512">
        <v>36.671999999999997</v>
      </c>
      <c r="L669" s="881"/>
      <c r="M669" s="882"/>
      <c r="N669" s="883"/>
      <c r="O669" s="931"/>
    </row>
    <row r="670" spans="1:15" s="460" customFormat="1" ht="12" customHeight="1">
      <c r="A670" s="503"/>
      <c r="B670" s="626" t="s">
        <v>334</v>
      </c>
      <c r="C670" s="506">
        <v>43546</v>
      </c>
      <c r="D670" s="613">
        <v>1048</v>
      </c>
      <c r="E670" s="624" t="s">
        <v>582</v>
      </c>
      <c r="F670" s="618" t="s">
        <v>397</v>
      </c>
      <c r="G670" s="729">
        <v>962853</v>
      </c>
      <c r="H670" s="508">
        <v>21</v>
      </c>
      <c r="I670" s="507" t="s">
        <v>295</v>
      </c>
      <c r="J670" s="508">
        <v>32</v>
      </c>
      <c r="K670" s="598">
        <v>5.6630000000000003</v>
      </c>
      <c r="L670" s="875">
        <f>J670+J671</f>
        <v>100</v>
      </c>
      <c r="M670" s="877">
        <f>SUM(K670:K671)</f>
        <v>97.393999999999991</v>
      </c>
      <c r="N670" s="879">
        <f t="shared" ref="N670" si="145">+L670-M670</f>
        <v>2.6060000000000088</v>
      </c>
      <c r="O670" s="930">
        <f t="shared" ref="O670" si="146">+M670/L670</f>
        <v>0.97393999999999992</v>
      </c>
    </row>
    <row r="671" spans="1:15" s="460" customFormat="1" ht="12" customHeight="1">
      <c r="A671" s="503"/>
      <c r="B671" s="626" t="s">
        <v>334</v>
      </c>
      <c r="C671" s="509">
        <v>43546</v>
      </c>
      <c r="D671" s="614">
        <v>1048</v>
      </c>
      <c r="E671" s="624" t="s">
        <v>582</v>
      </c>
      <c r="F671" s="619" t="s">
        <v>397</v>
      </c>
      <c r="G671" s="728">
        <v>962853</v>
      </c>
      <c r="H671" s="511">
        <v>21</v>
      </c>
      <c r="I671" s="510" t="s">
        <v>296</v>
      </c>
      <c r="J671" s="511">
        <v>68</v>
      </c>
      <c r="K671" s="512">
        <v>91.730999999999995</v>
      </c>
      <c r="L671" s="881"/>
      <c r="M671" s="882"/>
      <c r="N671" s="883"/>
      <c r="O671" s="931"/>
    </row>
    <row r="672" spans="1:15" s="460" customFormat="1" ht="12" customHeight="1">
      <c r="A672" s="503"/>
      <c r="B672" s="626" t="s">
        <v>334</v>
      </c>
      <c r="C672" s="506">
        <v>43546</v>
      </c>
      <c r="D672" s="613">
        <v>1048</v>
      </c>
      <c r="E672" s="624" t="s">
        <v>582</v>
      </c>
      <c r="F672" s="618" t="s">
        <v>427</v>
      </c>
      <c r="G672" s="729">
        <v>954552</v>
      </c>
      <c r="H672" s="508">
        <v>37</v>
      </c>
      <c r="I672" s="507" t="s">
        <v>295</v>
      </c>
      <c r="J672" s="508">
        <v>34.136000000000003</v>
      </c>
      <c r="K672" s="598">
        <v>18.198</v>
      </c>
      <c r="L672" s="875">
        <f>J672+J673</f>
        <v>106.67400000000001</v>
      </c>
      <c r="M672" s="877">
        <f>SUM(K672:K673)</f>
        <v>106.03999999999999</v>
      </c>
      <c r="N672" s="879">
        <f t="shared" ref="N672" si="147">+L672-M672</f>
        <v>0.63400000000001455</v>
      </c>
      <c r="O672" s="930">
        <f t="shared" si="122"/>
        <v>0.99405665860472081</v>
      </c>
    </row>
    <row r="673" spans="1:15" s="460" customFormat="1" ht="12" customHeight="1">
      <c r="A673" s="503"/>
      <c r="B673" s="626" t="s">
        <v>334</v>
      </c>
      <c r="C673" s="509">
        <v>43546</v>
      </c>
      <c r="D673" s="614">
        <v>1048</v>
      </c>
      <c r="E673" s="624" t="s">
        <v>582</v>
      </c>
      <c r="F673" s="619" t="s">
        <v>427</v>
      </c>
      <c r="G673" s="728">
        <v>954552</v>
      </c>
      <c r="H673" s="511">
        <v>37</v>
      </c>
      <c r="I673" s="510" t="s">
        <v>296</v>
      </c>
      <c r="J673" s="511">
        <v>72.537999999999997</v>
      </c>
      <c r="K673" s="512">
        <v>87.841999999999999</v>
      </c>
      <c r="L673" s="881"/>
      <c r="M673" s="882"/>
      <c r="N673" s="883"/>
      <c r="O673" s="931"/>
    </row>
    <row r="674" spans="1:15" s="460" customFormat="1" ht="12" customHeight="1">
      <c r="A674" s="503"/>
      <c r="B674" s="626" t="s">
        <v>334</v>
      </c>
      <c r="C674" s="506">
        <v>43546</v>
      </c>
      <c r="D674" s="613">
        <v>1048</v>
      </c>
      <c r="E674" s="624" t="s">
        <v>582</v>
      </c>
      <c r="F674" s="618" t="s">
        <v>428</v>
      </c>
      <c r="G674" s="729">
        <v>956044</v>
      </c>
      <c r="H674" s="508">
        <v>37</v>
      </c>
      <c r="I674" s="507" t="s">
        <v>295</v>
      </c>
      <c r="J674" s="508">
        <v>34.136000000000003</v>
      </c>
      <c r="K674" s="598">
        <v>17.001000000000001</v>
      </c>
      <c r="L674" s="875">
        <f>J674+J675</f>
        <v>106.67400000000001</v>
      </c>
      <c r="M674" s="877">
        <f>SUM(K674:K675)</f>
        <v>106.604</v>
      </c>
      <c r="N674" s="879">
        <f t="shared" ref="N674" si="148">+L674-M674</f>
        <v>7.000000000000739E-2</v>
      </c>
      <c r="O674" s="930">
        <f t="shared" si="124"/>
        <v>0.99934379511408589</v>
      </c>
    </row>
    <row r="675" spans="1:15" s="460" customFormat="1" ht="12" customHeight="1">
      <c r="A675" s="503"/>
      <c r="B675" s="626" t="s">
        <v>334</v>
      </c>
      <c r="C675" s="509">
        <v>43546</v>
      </c>
      <c r="D675" s="614">
        <v>1048</v>
      </c>
      <c r="E675" s="624" t="s">
        <v>582</v>
      </c>
      <c r="F675" s="619" t="s">
        <v>428</v>
      </c>
      <c r="G675" s="728">
        <v>956044</v>
      </c>
      <c r="H675" s="511">
        <v>37</v>
      </c>
      <c r="I675" s="510" t="s">
        <v>296</v>
      </c>
      <c r="J675" s="511">
        <v>72.537999999999997</v>
      </c>
      <c r="K675" s="512">
        <v>89.602999999999994</v>
      </c>
      <c r="L675" s="881"/>
      <c r="M675" s="882"/>
      <c r="N675" s="883"/>
      <c r="O675" s="931"/>
    </row>
    <row r="676" spans="1:15" s="460" customFormat="1" ht="12" customHeight="1">
      <c r="A676" s="503"/>
      <c r="B676" s="626" t="s">
        <v>334</v>
      </c>
      <c r="C676" s="506">
        <v>43546</v>
      </c>
      <c r="D676" s="613">
        <v>1048</v>
      </c>
      <c r="E676" s="624" t="s">
        <v>582</v>
      </c>
      <c r="F676" s="618" t="s">
        <v>472</v>
      </c>
      <c r="G676" s="729">
        <v>922513</v>
      </c>
      <c r="H676" s="508">
        <v>60</v>
      </c>
      <c r="I676" s="507" t="s">
        <v>295</v>
      </c>
      <c r="J676" s="508">
        <v>129</v>
      </c>
      <c r="K676" s="598">
        <v>128.97999999999999</v>
      </c>
      <c r="L676" s="875">
        <f>J676+J677</f>
        <v>400</v>
      </c>
      <c r="M676" s="877">
        <f>SUM(K676:K677)</f>
        <v>399.98</v>
      </c>
      <c r="N676" s="879">
        <f t="shared" ref="N676" si="149">+L676-M676</f>
        <v>1.999999999998181E-2</v>
      </c>
      <c r="O676" s="930">
        <f t="shared" si="126"/>
        <v>0.99995000000000001</v>
      </c>
    </row>
    <row r="677" spans="1:15" s="460" customFormat="1" ht="12" customHeight="1">
      <c r="A677" s="503"/>
      <c r="B677" s="626" t="s">
        <v>334</v>
      </c>
      <c r="C677" s="586">
        <v>43546</v>
      </c>
      <c r="D677" s="617">
        <v>1048</v>
      </c>
      <c r="E677" s="624" t="s">
        <v>582</v>
      </c>
      <c r="F677" s="619" t="s">
        <v>472</v>
      </c>
      <c r="G677" s="728">
        <v>922513</v>
      </c>
      <c r="H677" s="511">
        <v>60</v>
      </c>
      <c r="I677" s="510" t="s">
        <v>296</v>
      </c>
      <c r="J677" s="511">
        <v>271</v>
      </c>
      <c r="K677" s="512">
        <v>271</v>
      </c>
      <c r="L677" s="881"/>
      <c r="M677" s="882"/>
      <c r="N677" s="883"/>
      <c r="O677" s="931"/>
    </row>
    <row r="678" spans="1:15" s="460" customFormat="1" ht="12" customHeight="1">
      <c r="A678" s="503"/>
      <c r="B678" s="626" t="s">
        <v>334</v>
      </c>
      <c r="C678" s="592">
        <v>43546</v>
      </c>
      <c r="D678" s="615">
        <v>1048</v>
      </c>
      <c r="E678" s="623" t="s">
        <v>582</v>
      </c>
      <c r="F678" s="618" t="s">
        <v>475</v>
      </c>
      <c r="G678" s="729">
        <v>963589</v>
      </c>
      <c r="H678" s="508">
        <v>61</v>
      </c>
      <c r="I678" s="507" t="s">
        <v>295</v>
      </c>
      <c r="J678" s="508">
        <v>22</v>
      </c>
      <c r="K678" s="598">
        <v>22</v>
      </c>
      <c r="L678" s="875">
        <f>J678+J679</f>
        <v>68</v>
      </c>
      <c r="M678" s="877">
        <f>SUM(K678:K679)</f>
        <v>68</v>
      </c>
      <c r="N678" s="879">
        <f t="shared" ref="N678" si="150">+L678-M678</f>
        <v>0</v>
      </c>
      <c r="O678" s="930">
        <f t="shared" si="128"/>
        <v>1</v>
      </c>
    </row>
    <row r="679" spans="1:15" s="460" customFormat="1" ht="12" customHeight="1">
      <c r="A679" s="503"/>
      <c r="B679" s="626" t="s">
        <v>334</v>
      </c>
      <c r="C679" s="592">
        <v>43546</v>
      </c>
      <c r="D679" s="615">
        <v>1048</v>
      </c>
      <c r="E679" s="623" t="s">
        <v>582</v>
      </c>
      <c r="F679" s="619" t="s">
        <v>475</v>
      </c>
      <c r="G679" s="728">
        <v>963589</v>
      </c>
      <c r="H679" s="511">
        <v>61</v>
      </c>
      <c r="I679" s="510" t="s">
        <v>296</v>
      </c>
      <c r="J679" s="511">
        <v>46</v>
      </c>
      <c r="K679" s="512">
        <v>46</v>
      </c>
      <c r="L679" s="881"/>
      <c r="M679" s="882"/>
      <c r="N679" s="883"/>
      <c r="O679" s="931"/>
    </row>
    <row r="680" spans="1:15" s="460" customFormat="1" ht="12" customHeight="1">
      <c r="A680" s="503"/>
      <c r="B680" s="626" t="s">
        <v>334</v>
      </c>
      <c r="C680" s="592">
        <v>43546</v>
      </c>
      <c r="D680" s="615">
        <v>1048</v>
      </c>
      <c r="E680" s="623" t="s">
        <v>582</v>
      </c>
      <c r="F680" s="618" t="s">
        <v>476</v>
      </c>
      <c r="G680" s="729">
        <v>964265</v>
      </c>
      <c r="H680" s="508">
        <v>61</v>
      </c>
      <c r="I680" s="507" t="s">
        <v>295</v>
      </c>
      <c r="J680" s="508">
        <v>21</v>
      </c>
      <c r="K680" s="598">
        <v>21</v>
      </c>
      <c r="L680" s="875">
        <f>J680+J681</f>
        <v>66</v>
      </c>
      <c r="M680" s="877">
        <f>SUM(K680:K681)</f>
        <v>66</v>
      </c>
      <c r="N680" s="879">
        <f t="shared" ref="N680" si="151">+L680-M680</f>
        <v>0</v>
      </c>
      <c r="O680" s="930">
        <f t="shared" si="130"/>
        <v>1</v>
      </c>
    </row>
    <row r="681" spans="1:15" s="460" customFormat="1" ht="12" customHeight="1">
      <c r="A681" s="503"/>
      <c r="B681" s="626" t="s">
        <v>334</v>
      </c>
      <c r="C681" s="592">
        <v>43546</v>
      </c>
      <c r="D681" s="615">
        <v>1048</v>
      </c>
      <c r="E681" s="623" t="s">
        <v>582</v>
      </c>
      <c r="F681" s="619" t="s">
        <v>476</v>
      </c>
      <c r="G681" s="728">
        <v>964265</v>
      </c>
      <c r="H681" s="511">
        <v>61</v>
      </c>
      <c r="I681" s="510" t="s">
        <v>296</v>
      </c>
      <c r="J681" s="511">
        <v>45</v>
      </c>
      <c r="K681" s="512">
        <v>45</v>
      </c>
      <c r="L681" s="881"/>
      <c r="M681" s="882"/>
      <c r="N681" s="883"/>
      <c r="O681" s="931"/>
    </row>
    <row r="682" spans="1:15" s="460" customFormat="1" ht="12" customHeight="1">
      <c r="A682" s="503"/>
      <c r="B682" s="626" t="s">
        <v>334</v>
      </c>
      <c r="C682" s="591">
        <v>43546</v>
      </c>
      <c r="D682" s="616">
        <v>1048</v>
      </c>
      <c r="E682" s="624" t="s">
        <v>582</v>
      </c>
      <c r="F682" s="618" t="s">
        <v>485</v>
      </c>
      <c r="G682" s="729">
        <v>926674</v>
      </c>
      <c r="H682" s="508">
        <v>68</v>
      </c>
      <c r="I682" s="507" t="s">
        <v>295</v>
      </c>
      <c r="J682" s="508">
        <v>16</v>
      </c>
      <c r="K682" s="598">
        <v>16</v>
      </c>
      <c r="L682" s="875">
        <f>J682+J683</f>
        <v>50</v>
      </c>
      <c r="M682" s="877">
        <f>SUM(K682:K683)</f>
        <v>50</v>
      </c>
      <c r="N682" s="879">
        <f t="shared" ref="N682" si="152">+L682-M682</f>
        <v>0</v>
      </c>
      <c r="O682" s="930">
        <f t="shared" si="132"/>
        <v>1</v>
      </c>
    </row>
    <row r="683" spans="1:15" s="460" customFormat="1" ht="12" customHeight="1">
      <c r="A683" s="503"/>
      <c r="B683" s="626" t="s">
        <v>334</v>
      </c>
      <c r="C683" s="586">
        <v>43546</v>
      </c>
      <c r="D683" s="617">
        <v>1048</v>
      </c>
      <c r="E683" s="624" t="s">
        <v>582</v>
      </c>
      <c r="F683" s="619" t="s">
        <v>485</v>
      </c>
      <c r="G683" s="728">
        <v>926674</v>
      </c>
      <c r="H683" s="511">
        <v>68</v>
      </c>
      <c r="I683" s="510" t="s">
        <v>296</v>
      </c>
      <c r="J683" s="511">
        <v>34</v>
      </c>
      <c r="K683" s="512">
        <v>34</v>
      </c>
      <c r="L683" s="881"/>
      <c r="M683" s="882"/>
      <c r="N683" s="883"/>
      <c r="O683" s="931"/>
    </row>
    <row r="684" spans="1:15" s="460" customFormat="1" ht="12" customHeight="1">
      <c r="A684" s="503"/>
      <c r="B684" s="626" t="s">
        <v>334</v>
      </c>
      <c r="C684" s="592">
        <v>43551</v>
      </c>
      <c r="D684" s="615">
        <v>1079</v>
      </c>
      <c r="E684" s="623" t="s">
        <v>582</v>
      </c>
      <c r="F684" s="618" t="s">
        <v>452</v>
      </c>
      <c r="G684" s="729">
        <v>956591</v>
      </c>
      <c r="H684" s="508">
        <v>50</v>
      </c>
      <c r="I684" s="507" t="s">
        <v>295</v>
      </c>
      <c r="J684" s="508">
        <v>100</v>
      </c>
      <c r="K684" s="598">
        <v>117.39100000000001</v>
      </c>
      <c r="L684" s="875">
        <f>J684+J685</f>
        <v>300</v>
      </c>
      <c r="M684" s="877">
        <f>SUM(K684:K685)</f>
        <v>289.61</v>
      </c>
      <c r="N684" s="879">
        <f t="shared" ref="N684" si="153">+L684-M684</f>
        <v>10.389999999999986</v>
      </c>
      <c r="O684" s="930">
        <f t="shared" ref="O684" si="154">+M684/L684</f>
        <v>0.96536666666666671</v>
      </c>
    </row>
    <row r="685" spans="1:15" s="460" customFormat="1" ht="12" customHeight="1">
      <c r="A685" s="503"/>
      <c r="B685" s="626" t="s">
        <v>334</v>
      </c>
      <c r="C685" s="592">
        <v>43551</v>
      </c>
      <c r="D685" s="615">
        <v>1079</v>
      </c>
      <c r="E685" s="623" t="s">
        <v>582</v>
      </c>
      <c r="F685" s="619" t="s">
        <v>452</v>
      </c>
      <c r="G685" s="728">
        <v>956591</v>
      </c>
      <c r="H685" s="511">
        <v>50</v>
      </c>
      <c r="I685" s="510" t="s">
        <v>296</v>
      </c>
      <c r="J685" s="511">
        <v>200</v>
      </c>
      <c r="K685" s="512">
        <v>172.21899999999999</v>
      </c>
      <c r="L685" s="881"/>
      <c r="M685" s="882"/>
      <c r="N685" s="883"/>
      <c r="O685" s="931"/>
    </row>
    <row r="686" spans="1:15" s="460" customFormat="1" ht="12" customHeight="1">
      <c r="A686" s="503"/>
      <c r="B686" s="626" t="s">
        <v>334</v>
      </c>
      <c r="C686" s="592">
        <v>43551</v>
      </c>
      <c r="D686" s="615">
        <v>40</v>
      </c>
      <c r="E686" s="622" t="s">
        <v>585</v>
      </c>
      <c r="F686" s="618" t="s">
        <v>495</v>
      </c>
      <c r="G686" s="729">
        <v>965770</v>
      </c>
      <c r="H686" s="508">
        <v>76</v>
      </c>
      <c r="I686" s="507" t="s">
        <v>295</v>
      </c>
      <c r="J686" s="508">
        <v>24</v>
      </c>
      <c r="K686" s="598">
        <v>20.597999999999999</v>
      </c>
      <c r="L686" s="875">
        <f>J686+J687</f>
        <v>24</v>
      </c>
      <c r="M686" s="877">
        <f>SUM(K686:K687)</f>
        <v>20.597999999999999</v>
      </c>
      <c r="N686" s="879">
        <f t="shared" ref="N686" si="155">+L686-M686</f>
        <v>3.402000000000001</v>
      </c>
      <c r="O686" s="930">
        <f t="shared" ref="O686" si="156">+M686/L686</f>
        <v>0.85824999999999996</v>
      </c>
    </row>
    <row r="687" spans="1:15" s="460" customFormat="1" ht="12" customHeight="1">
      <c r="A687" s="503"/>
      <c r="B687" s="626" t="s">
        <v>334</v>
      </c>
      <c r="C687" s="592">
        <v>43551</v>
      </c>
      <c r="D687" s="615">
        <v>40</v>
      </c>
      <c r="E687" s="622" t="s">
        <v>585</v>
      </c>
      <c r="F687" s="619" t="s">
        <v>495</v>
      </c>
      <c r="G687" s="728">
        <v>965770</v>
      </c>
      <c r="H687" s="511">
        <v>76</v>
      </c>
      <c r="I687" s="510" t="s">
        <v>296</v>
      </c>
      <c r="J687" s="511">
        <v>0</v>
      </c>
      <c r="K687" s="512"/>
      <c r="L687" s="881"/>
      <c r="M687" s="882"/>
      <c r="N687" s="883"/>
      <c r="O687" s="931"/>
    </row>
    <row r="688" spans="1:15" s="460" customFormat="1" ht="12" customHeight="1">
      <c r="A688" s="503"/>
      <c r="B688" s="626" t="s">
        <v>334</v>
      </c>
      <c r="C688" s="591">
        <v>43553</v>
      </c>
      <c r="D688" s="616">
        <v>1196</v>
      </c>
      <c r="E688" s="624" t="s">
        <v>582</v>
      </c>
      <c r="F688" s="618" t="s">
        <v>336</v>
      </c>
      <c r="G688" s="729">
        <v>961147</v>
      </c>
      <c r="H688" s="508">
        <v>2</v>
      </c>
      <c r="I688" s="507" t="s">
        <v>295</v>
      </c>
      <c r="J688" s="508">
        <v>170</v>
      </c>
      <c r="K688" s="598">
        <v>79.201999999999998</v>
      </c>
      <c r="L688" s="875">
        <f>J688+J689</f>
        <v>200</v>
      </c>
      <c r="M688" s="877">
        <f>SUM(K688:K689)</f>
        <v>200</v>
      </c>
      <c r="N688" s="879">
        <f t="shared" ref="N688" si="157">+L688-M688</f>
        <v>0</v>
      </c>
      <c r="O688" s="930">
        <f t="shared" si="122"/>
        <v>1</v>
      </c>
    </row>
    <row r="689" spans="1:15" s="460" customFormat="1" ht="12" customHeight="1">
      <c r="A689" s="503"/>
      <c r="B689" s="626" t="s">
        <v>334</v>
      </c>
      <c r="C689" s="586">
        <v>43553</v>
      </c>
      <c r="D689" s="617">
        <v>1196</v>
      </c>
      <c r="E689" s="624" t="s">
        <v>582</v>
      </c>
      <c r="F689" s="619" t="s">
        <v>336</v>
      </c>
      <c r="G689" s="728">
        <v>961147</v>
      </c>
      <c r="H689" s="511">
        <v>2</v>
      </c>
      <c r="I689" s="510" t="s">
        <v>296</v>
      </c>
      <c r="J689" s="511">
        <v>30</v>
      </c>
      <c r="K689" s="512">
        <v>120.798</v>
      </c>
      <c r="L689" s="881"/>
      <c r="M689" s="882"/>
      <c r="N689" s="883"/>
      <c r="O689" s="931"/>
    </row>
    <row r="690" spans="1:15" s="460" customFormat="1" ht="12" customHeight="1">
      <c r="A690" s="503"/>
      <c r="B690" s="626" t="s">
        <v>334</v>
      </c>
      <c r="C690" s="592">
        <v>43553</v>
      </c>
      <c r="D690" s="615">
        <v>1110</v>
      </c>
      <c r="E690" s="623" t="s">
        <v>582</v>
      </c>
      <c r="F690" s="618" t="s">
        <v>368</v>
      </c>
      <c r="G690" s="729">
        <v>953832</v>
      </c>
      <c r="H690" s="508">
        <v>16</v>
      </c>
      <c r="I690" s="507" t="s">
        <v>295</v>
      </c>
      <c r="J690" s="508">
        <v>10</v>
      </c>
      <c r="K690" s="598">
        <v>18.800999999999998</v>
      </c>
      <c r="L690" s="875">
        <f>J690+J691</f>
        <v>110</v>
      </c>
      <c r="M690" s="877">
        <f>SUM(K690:K691)</f>
        <v>110</v>
      </c>
      <c r="N690" s="879">
        <f t="shared" ref="N690" si="158">+L690-M690</f>
        <v>0</v>
      </c>
      <c r="O690" s="930">
        <f t="shared" si="124"/>
        <v>1</v>
      </c>
    </row>
    <row r="691" spans="1:15" s="460" customFormat="1" ht="12" customHeight="1">
      <c r="A691" s="503"/>
      <c r="B691" s="626" t="s">
        <v>334</v>
      </c>
      <c r="C691" s="592">
        <v>43553</v>
      </c>
      <c r="D691" s="615">
        <v>1110</v>
      </c>
      <c r="E691" s="623" t="s">
        <v>582</v>
      </c>
      <c r="F691" s="619" t="s">
        <v>368</v>
      </c>
      <c r="G691" s="728">
        <v>953832</v>
      </c>
      <c r="H691" s="511">
        <v>16</v>
      </c>
      <c r="I691" s="510" t="s">
        <v>296</v>
      </c>
      <c r="J691" s="511">
        <v>100</v>
      </c>
      <c r="K691" s="512">
        <v>91.198999999999998</v>
      </c>
      <c r="L691" s="881"/>
      <c r="M691" s="882"/>
      <c r="N691" s="883"/>
      <c r="O691" s="931"/>
    </row>
    <row r="692" spans="1:15" s="460" customFormat="1" ht="12" customHeight="1">
      <c r="A692" s="503"/>
      <c r="B692" s="626" t="s">
        <v>334</v>
      </c>
      <c r="C692" s="592">
        <v>43553</v>
      </c>
      <c r="D692" s="615">
        <v>1110</v>
      </c>
      <c r="E692" s="623" t="s">
        <v>582</v>
      </c>
      <c r="F692" s="618" t="s">
        <v>369</v>
      </c>
      <c r="G692" s="729">
        <v>953964</v>
      </c>
      <c r="H692" s="508">
        <v>16</v>
      </c>
      <c r="I692" s="507" t="s">
        <v>295</v>
      </c>
      <c r="J692" s="508">
        <v>30</v>
      </c>
      <c r="K692" s="598">
        <v>77.984999999999999</v>
      </c>
      <c r="L692" s="875">
        <f>J692+J693</f>
        <v>300</v>
      </c>
      <c r="M692" s="877">
        <f>SUM(K692:K693)</f>
        <v>300</v>
      </c>
      <c r="N692" s="879">
        <f t="shared" ref="N692" si="159">+L692-M692</f>
        <v>0</v>
      </c>
      <c r="O692" s="930">
        <f t="shared" si="126"/>
        <v>1</v>
      </c>
    </row>
    <row r="693" spans="1:15" s="460" customFormat="1" ht="12" customHeight="1">
      <c r="A693" s="503"/>
      <c r="B693" s="626" t="s">
        <v>334</v>
      </c>
      <c r="C693" s="592">
        <v>43553</v>
      </c>
      <c r="D693" s="615">
        <v>1110</v>
      </c>
      <c r="E693" s="623" t="s">
        <v>582</v>
      </c>
      <c r="F693" s="619" t="s">
        <v>369</v>
      </c>
      <c r="G693" s="728">
        <v>953964</v>
      </c>
      <c r="H693" s="511">
        <v>16</v>
      </c>
      <c r="I693" s="510" t="s">
        <v>296</v>
      </c>
      <c r="J693" s="511">
        <v>270</v>
      </c>
      <c r="K693" s="512">
        <v>222.01499999999999</v>
      </c>
      <c r="L693" s="881"/>
      <c r="M693" s="882"/>
      <c r="N693" s="883"/>
      <c r="O693" s="931"/>
    </row>
    <row r="694" spans="1:15" s="460" customFormat="1" ht="12" customHeight="1">
      <c r="A694" s="503"/>
      <c r="B694" s="626" t="s">
        <v>334</v>
      </c>
      <c r="C694" s="591">
        <v>43553</v>
      </c>
      <c r="D694" s="616">
        <v>1198</v>
      </c>
      <c r="E694" s="624" t="s">
        <v>582</v>
      </c>
      <c r="F694" s="618" t="s">
        <v>400</v>
      </c>
      <c r="G694" s="729">
        <v>4564</v>
      </c>
      <c r="H694" s="508">
        <v>22</v>
      </c>
      <c r="I694" s="507" t="s">
        <v>295</v>
      </c>
      <c r="J694" s="508">
        <v>150</v>
      </c>
      <c r="K694" s="598">
        <v>150.08799999999999</v>
      </c>
      <c r="L694" s="875">
        <f>J694+J695</f>
        <v>153</v>
      </c>
      <c r="M694" s="877">
        <f>SUM(K694:K695)</f>
        <v>153</v>
      </c>
      <c r="N694" s="879">
        <f t="shared" ref="N694" si="160">+L694-M694</f>
        <v>0</v>
      </c>
      <c r="O694" s="930">
        <f t="shared" si="128"/>
        <v>1</v>
      </c>
    </row>
    <row r="695" spans="1:15" s="460" customFormat="1" ht="12" customHeight="1">
      <c r="A695" s="503"/>
      <c r="B695" s="626" t="s">
        <v>334</v>
      </c>
      <c r="C695" s="586">
        <v>43553</v>
      </c>
      <c r="D695" s="617">
        <v>1198</v>
      </c>
      <c r="E695" s="624" t="s">
        <v>582</v>
      </c>
      <c r="F695" s="619" t="s">
        <v>400</v>
      </c>
      <c r="G695" s="728">
        <v>4564</v>
      </c>
      <c r="H695" s="511">
        <v>22</v>
      </c>
      <c r="I695" s="510" t="s">
        <v>296</v>
      </c>
      <c r="J695" s="511">
        <v>3</v>
      </c>
      <c r="K695" s="512">
        <v>2.9119999999999999</v>
      </c>
      <c r="L695" s="881"/>
      <c r="M695" s="882"/>
      <c r="N695" s="883"/>
      <c r="O695" s="931"/>
    </row>
    <row r="696" spans="1:15" s="460" customFormat="1" ht="12" customHeight="1">
      <c r="A696" s="503"/>
      <c r="B696" s="626" t="s">
        <v>334</v>
      </c>
      <c r="C696" s="592">
        <v>43553</v>
      </c>
      <c r="D696" s="615">
        <v>1198</v>
      </c>
      <c r="E696" s="623" t="s">
        <v>582</v>
      </c>
      <c r="F696" s="618" t="s">
        <v>401</v>
      </c>
      <c r="G696" s="729">
        <v>959621</v>
      </c>
      <c r="H696" s="508">
        <v>22</v>
      </c>
      <c r="I696" s="507" t="s">
        <v>295</v>
      </c>
      <c r="J696" s="508">
        <v>150</v>
      </c>
      <c r="K696" s="598">
        <v>137.524</v>
      </c>
      <c r="L696" s="875">
        <f>J696+J697</f>
        <v>153</v>
      </c>
      <c r="M696" s="877">
        <f>SUM(K696:K697)</f>
        <v>153</v>
      </c>
      <c r="N696" s="879">
        <f t="shared" ref="N696" si="161">+L696-M696</f>
        <v>0</v>
      </c>
      <c r="O696" s="930">
        <f t="shared" si="130"/>
        <v>1</v>
      </c>
    </row>
    <row r="697" spans="1:15" s="460" customFormat="1" ht="12" customHeight="1">
      <c r="A697" s="503"/>
      <c r="B697" s="626" t="s">
        <v>334</v>
      </c>
      <c r="C697" s="592">
        <v>43553</v>
      </c>
      <c r="D697" s="615">
        <v>1198</v>
      </c>
      <c r="E697" s="623" t="s">
        <v>582</v>
      </c>
      <c r="F697" s="619" t="s">
        <v>401</v>
      </c>
      <c r="G697" s="728">
        <v>959621</v>
      </c>
      <c r="H697" s="511">
        <v>22</v>
      </c>
      <c r="I697" s="510" t="s">
        <v>296</v>
      </c>
      <c r="J697" s="511">
        <v>3</v>
      </c>
      <c r="K697" s="512">
        <v>15.476000000000001</v>
      </c>
      <c r="L697" s="881"/>
      <c r="M697" s="882"/>
      <c r="N697" s="883"/>
      <c r="O697" s="931"/>
    </row>
    <row r="698" spans="1:15" s="460" customFormat="1" ht="12" customHeight="1">
      <c r="A698" s="503"/>
      <c r="B698" s="626" t="s">
        <v>334</v>
      </c>
      <c r="C698" s="592">
        <v>43553</v>
      </c>
      <c r="D698" s="615">
        <v>1198</v>
      </c>
      <c r="E698" s="623" t="s">
        <v>582</v>
      </c>
      <c r="F698" s="618" t="s">
        <v>402</v>
      </c>
      <c r="G698" s="729">
        <v>964861</v>
      </c>
      <c r="H698" s="508">
        <v>22</v>
      </c>
      <c r="I698" s="507" t="s">
        <v>295</v>
      </c>
      <c r="J698" s="508">
        <v>300</v>
      </c>
      <c r="K698" s="598">
        <v>186.92</v>
      </c>
      <c r="L698" s="875">
        <f>J698+J699</f>
        <v>306</v>
      </c>
      <c r="M698" s="877">
        <f>SUM(K698:K699)</f>
        <v>258.85500000000002</v>
      </c>
      <c r="N698" s="879">
        <f t="shared" ref="N698" si="162">+L698-M698</f>
        <v>47.144999999999982</v>
      </c>
      <c r="O698" s="930">
        <f t="shared" si="132"/>
        <v>0.84593137254901962</v>
      </c>
    </row>
    <row r="699" spans="1:15" s="460" customFormat="1" ht="12" customHeight="1">
      <c r="A699" s="503"/>
      <c r="B699" s="626" t="s">
        <v>334</v>
      </c>
      <c r="C699" s="592">
        <v>43553</v>
      </c>
      <c r="D699" s="615">
        <v>1198</v>
      </c>
      <c r="E699" s="623" t="s">
        <v>582</v>
      </c>
      <c r="F699" s="619" t="s">
        <v>402</v>
      </c>
      <c r="G699" s="728">
        <v>964861</v>
      </c>
      <c r="H699" s="511">
        <v>22</v>
      </c>
      <c r="I699" s="510" t="s">
        <v>296</v>
      </c>
      <c r="J699" s="511">
        <v>6</v>
      </c>
      <c r="K699" s="512">
        <v>71.935000000000002</v>
      </c>
      <c r="L699" s="881"/>
      <c r="M699" s="882"/>
      <c r="N699" s="883"/>
      <c r="O699" s="931"/>
    </row>
    <row r="700" spans="1:15" s="460" customFormat="1" ht="12" customHeight="1">
      <c r="A700" s="503"/>
      <c r="B700" s="626" t="s">
        <v>334</v>
      </c>
      <c r="C700" s="592">
        <v>43553</v>
      </c>
      <c r="D700" s="615">
        <v>1198</v>
      </c>
      <c r="E700" s="623" t="s">
        <v>582</v>
      </c>
      <c r="F700" s="618" t="s">
        <v>404</v>
      </c>
      <c r="G700" s="729">
        <v>967535</v>
      </c>
      <c r="H700" s="508">
        <v>22</v>
      </c>
      <c r="I700" s="507" t="s">
        <v>295</v>
      </c>
      <c r="J700" s="508">
        <v>0</v>
      </c>
      <c r="K700" s="598"/>
      <c r="L700" s="875">
        <f>J700+J701</f>
        <v>0</v>
      </c>
      <c r="M700" s="877">
        <f>SUM(K700:K701)</f>
        <v>0</v>
      </c>
      <c r="N700" s="879">
        <f t="shared" ref="N700" si="163">+L700-M700</f>
        <v>0</v>
      </c>
      <c r="O700" s="930" t="e">
        <f t="shared" ref="O700" si="164">+M700/L700</f>
        <v>#DIV/0!</v>
      </c>
    </row>
    <row r="701" spans="1:15" s="460" customFormat="1" ht="12" customHeight="1">
      <c r="A701" s="503"/>
      <c r="B701" s="626" t="s">
        <v>334</v>
      </c>
      <c r="C701" s="592">
        <v>43553</v>
      </c>
      <c r="D701" s="615">
        <v>1198</v>
      </c>
      <c r="E701" s="623" t="s">
        <v>582</v>
      </c>
      <c r="F701" s="619" t="s">
        <v>404</v>
      </c>
      <c r="G701" s="728">
        <v>967535</v>
      </c>
      <c r="H701" s="511">
        <v>22</v>
      </c>
      <c r="I701" s="510" t="s">
        <v>296</v>
      </c>
      <c r="J701" s="511">
        <v>0</v>
      </c>
      <c r="K701" s="512"/>
      <c r="L701" s="881"/>
      <c r="M701" s="882"/>
      <c r="N701" s="883"/>
      <c r="O701" s="931"/>
    </row>
    <row r="702" spans="1:15" s="460" customFormat="1" ht="12" customHeight="1">
      <c r="A702" s="503"/>
      <c r="B702" s="626" t="s">
        <v>334</v>
      </c>
      <c r="C702" s="592">
        <v>43553</v>
      </c>
      <c r="D702" s="615">
        <v>1108</v>
      </c>
      <c r="E702" s="623" t="s">
        <v>582</v>
      </c>
      <c r="F702" s="618" t="s">
        <v>406</v>
      </c>
      <c r="G702" s="729">
        <v>950995</v>
      </c>
      <c r="H702" s="508">
        <v>25</v>
      </c>
      <c r="I702" s="507" t="s">
        <v>295</v>
      </c>
      <c r="J702" s="508">
        <v>130</v>
      </c>
      <c r="K702" s="598">
        <v>108.03100000000001</v>
      </c>
      <c r="L702" s="875">
        <f>J702+J703</f>
        <v>240</v>
      </c>
      <c r="M702" s="877">
        <f>SUM(K702:K703)</f>
        <v>240</v>
      </c>
      <c r="N702" s="879">
        <f t="shared" ref="N702" si="165">+L702-M702</f>
        <v>0</v>
      </c>
      <c r="O702" s="930">
        <f t="shared" ref="O702" si="166">+M702/L702</f>
        <v>1</v>
      </c>
    </row>
    <row r="703" spans="1:15" s="460" customFormat="1" ht="12" customHeight="1">
      <c r="A703" s="503"/>
      <c r="B703" s="626" t="s">
        <v>334</v>
      </c>
      <c r="C703" s="592">
        <v>43553</v>
      </c>
      <c r="D703" s="615">
        <v>1108</v>
      </c>
      <c r="E703" s="623" t="s">
        <v>582</v>
      </c>
      <c r="F703" s="619" t="s">
        <v>406</v>
      </c>
      <c r="G703" s="728">
        <v>950995</v>
      </c>
      <c r="H703" s="511">
        <v>25</v>
      </c>
      <c r="I703" s="510" t="s">
        <v>296</v>
      </c>
      <c r="J703" s="511">
        <v>110</v>
      </c>
      <c r="K703" s="512">
        <v>131.96899999999999</v>
      </c>
      <c r="L703" s="881"/>
      <c r="M703" s="882"/>
      <c r="N703" s="883"/>
      <c r="O703" s="931"/>
    </row>
    <row r="704" spans="1:15" s="460" customFormat="1" ht="12" customHeight="1">
      <c r="A704" s="503"/>
      <c r="B704" s="626" t="s">
        <v>334</v>
      </c>
      <c r="C704" s="592">
        <v>43553</v>
      </c>
      <c r="D704" s="615">
        <v>1107</v>
      </c>
      <c r="E704" s="623" t="s">
        <v>582</v>
      </c>
      <c r="F704" s="618" t="s">
        <v>407</v>
      </c>
      <c r="G704" s="729">
        <v>959982</v>
      </c>
      <c r="H704" s="508">
        <v>25</v>
      </c>
      <c r="I704" s="507" t="s">
        <v>295</v>
      </c>
      <c r="J704" s="508">
        <v>132.22300000000001</v>
      </c>
      <c r="K704" s="598">
        <v>203.25899999999999</v>
      </c>
      <c r="L704" s="875">
        <f>J704+J705</f>
        <v>578.77199999999993</v>
      </c>
      <c r="M704" s="877">
        <f>SUM(K704:K705)</f>
        <v>578.77199999999993</v>
      </c>
      <c r="N704" s="879">
        <f t="shared" ref="N704" si="167">+L704-M704</f>
        <v>0</v>
      </c>
      <c r="O704" s="930">
        <f t="shared" ref="O704:O720" si="168">+M704/L704</f>
        <v>1</v>
      </c>
    </row>
    <row r="705" spans="1:15" s="460" customFormat="1" ht="12" customHeight="1">
      <c r="A705" s="503"/>
      <c r="B705" s="626" t="s">
        <v>334</v>
      </c>
      <c r="C705" s="592">
        <v>43553</v>
      </c>
      <c r="D705" s="615">
        <v>1107</v>
      </c>
      <c r="E705" s="623" t="s">
        <v>582</v>
      </c>
      <c r="F705" s="619" t="s">
        <v>407</v>
      </c>
      <c r="G705" s="728">
        <v>959982</v>
      </c>
      <c r="H705" s="511">
        <v>25</v>
      </c>
      <c r="I705" s="510" t="s">
        <v>296</v>
      </c>
      <c r="J705" s="511">
        <v>446.54899999999998</v>
      </c>
      <c r="K705" s="512">
        <v>375.51299999999998</v>
      </c>
      <c r="L705" s="881"/>
      <c r="M705" s="882"/>
      <c r="N705" s="883"/>
      <c r="O705" s="931"/>
    </row>
    <row r="706" spans="1:15" s="460" customFormat="1" ht="12" customHeight="1">
      <c r="A706" s="503"/>
      <c r="B706" s="626" t="s">
        <v>334</v>
      </c>
      <c r="C706" s="592">
        <v>43553</v>
      </c>
      <c r="D706" s="615">
        <v>1107</v>
      </c>
      <c r="E706" s="623" t="s">
        <v>582</v>
      </c>
      <c r="F706" s="618" t="s">
        <v>408</v>
      </c>
      <c r="G706" s="729">
        <v>962899</v>
      </c>
      <c r="H706" s="508">
        <v>25</v>
      </c>
      <c r="I706" s="507" t="s">
        <v>295</v>
      </c>
      <c r="J706" s="508">
        <v>132.22300000000001</v>
      </c>
      <c r="K706" s="598">
        <v>206.24799999999999</v>
      </c>
      <c r="L706" s="875">
        <f>J706+J707</f>
        <v>578.77199999999993</v>
      </c>
      <c r="M706" s="877">
        <f>SUM(K706:K707)</f>
        <v>578.45799999999997</v>
      </c>
      <c r="N706" s="879">
        <f t="shared" ref="N706" si="169">+L706-M706</f>
        <v>0.31399999999996453</v>
      </c>
      <c r="O706" s="930">
        <f t="shared" ref="O706:O722" si="170">+M706/L706</f>
        <v>0.99945747202698132</v>
      </c>
    </row>
    <row r="707" spans="1:15" s="460" customFormat="1" ht="12" customHeight="1">
      <c r="A707" s="503"/>
      <c r="B707" s="626" t="s">
        <v>334</v>
      </c>
      <c r="C707" s="592">
        <v>43553</v>
      </c>
      <c r="D707" s="615">
        <v>1107</v>
      </c>
      <c r="E707" s="623" t="s">
        <v>582</v>
      </c>
      <c r="F707" s="619" t="s">
        <v>408</v>
      </c>
      <c r="G707" s="728">
        <v>962899</v>
      </c>
      <c r="H707" s="511">
        <v>25</v>
      </c>
      <c r="I707" s="510" t="s">
        <v>296</v>
      </c>
      <c r="J707" s="511">
        <v>446.54899999999998</v>
      </c>
      <c r="K707" s="512">
        <v>372.21</v>
      </c>
      <c r="L707" s="881"/>
      <c r="M707" s="882"/>
      <c r="N707" s="883"/>
      <c r="O707" s="931"/>
    </row>
    <row r="708" spans="1:15" s="460" customFormat="1" ht="12" customHeight="1">
      <c r="A708" s="503"/>
      <c r="B708" s="626" t="s">
        <v>334</v>
      </c>
      <c r="C708" s="592">
        <v>43553</v>
      </c>
      <c r="D708" s="615">
        <v>1198</v>
      </c>
      <c r="E708" s="623" t="s">
        <v>582</v>
      </c>
      <c r="F708" s="618" t="s">
        <v>409</v>
      </c>
      <c r="G708" s="729">
        <v>31292</v>
      </c>
      <c r="H708" s="508">
        <v>29</v>
      </c>
      <c r="I708" s="507" t="s">
        <v>295</v>
      </c>
      <c r="J708" s="508">
        <v>196</v>
      </c>
      <c r="K708" s="598">
        <v>151.477</v>
      </c>
      <c r="L708" s="875">
        <f>J708+J709</f>
        <v>200</v>
      </c>
      <c r="M708" s="877">
        <f>SUM(K708:K709)</f>
        <v>199.97</v>
      </c>
      <c r="N708" s="879">
        <f t="shared" ref="N708" si="171">+L708-M708</f>
        <v>3.0000000000001137E-2</v>
      </c>
      <c r="O708" s="930">
        <f t="shared" ref="O708:O724" si="172">+M708/L708</f>
        <v>0.99985000000000002</v>
      </c>
    </row>
    <row r="709" spans="1:15" s="460" customFormat="1" ht="12" customHeight="1">
      <c r="A709" s="503"/>
      <c r="B709" s="626" t="s">
        <v>334</v>
      </c>
      <c r="C709" s="592">
        <v>43553</v>
      </c>
      <c r="D709" s="615">
        <v>1198</v>
      </c>
      <c r="E709" s="623" t="s">
        <v>582</v>
      </c>
      <c r="F709" s="619" t="s">
        <v>409</v>
      </c>
      <c r="G709" s="728">
        <v>31292</v>
      </c>
      <c r="H709" s="511">
        <v>29</v>
      </c>
      <c r="I709" s="510" t="s">
        <v>296</v>
      </c>
      <c r="J709" s="511">
        <v>4</v>
      </c>
      <c r="K709" s="512">
        <v>48.493000000000002</v>
      </c>
      <c r="L709" s="881"/>
      <c r="M709" s="882"/>
      <c r="N709" s="883"/>
      <c r="O709" s="931"/>
    </row>
    <row r="710" spans="1:15" s="460" customFormat="1" ht="12" customHeight="1">
      <c r="A710" s="503"/>
      <c r="B710" s="626" t="s">
        <v>334</v>
      </c>
      <c r="C710" s="592">
        <v>43553</v>
      </c>
      <c r="D710" s="615">
        <v>1188</v>
      </c>
      <c r="E710" s="623" t="s">
        <v>582</v>
      </c>
      <c r="F710" s="618" t="s">
        <v>428</v>
      </c>
      <c r="G710" s="729">
        <v>956044</v>
      </c>
      <c r="H710" s="508">
        <v>37</v>
      </c>
      <c r="I710" s="507" t="s">
        <v>295</v>
      </c>
      <c r="J710" s="508">
        <v>131.80000000000001</v>
      </c>
      <c r="K710" s="598">
        <v>152.63999999999999</v>
      </c>
      <c r="L710" s="875">
        <f>J710+J711</f>
        <v>386.6</v>
      </c>
      <c r="M710" s="877">
        <f>SUM(K710:K711)</f>
        <v>386.52</v>
      </c>
      <c r="N710" s="879">
        <f t="shared" ref="N710" si="173">+L710-M710</f>
        <v>8.0000000000040927E-2</v>
      </c>
      <c r="O710" s="930">
        <f t="shared" ref="O710:O726" si="174">+M710/L710</f>
        <v>0.99979306777030508</v>
      </c>
    </row>
    <row r="711" spans="1:15" s="460" customFormat="1" ht="12" customHeight="1">
      <c r="A711" s="503"/>
      <c r="B711" s="626" t="s">
        <v>334</v>
      </c>
      <c r="C711" s="592">
        <v>43553</v>
      </c>
      <c r="D711" s="615">
        <v>1188</v>
      </c>
      <c r="E711" s="623" t="s">
        <v>582</v>
      </c>
      <c r="F711" s="619" t="s">
        <v>428</v>
      </c>
      <c r="G711" s="728">
        <v>956044</v>
      </c>
      <c r="H711" s="511">
        <v>37</v>
      </c>
      <c r="I711" s="510" t="s">
        <v>296</v>
      </c>
      <c r="J711" s="511">
        <v>254.8</v>
      </c>
      <c r="K711" s="512">
        <v>233.88</v>
      </c>
      <c r="L711" s="881"/>
      <c r="M711" s="882"/>
      <c r="N711" s="883"/>
      <c r="O711" s="931"/>
    </row>
    <row r="712" spans="1:15" s="460" customFormat="1" ht="12" customHeight="1">
      <c r="A712" s="503"/>
      <c r="B712" s="626" t="s">
        <v>334</v>
      </c>
      <c r="C712" s="592">
        <v>43553</v>
      </c>
      <c r="D712" s="615">
        <v>1110</v>
      </c>
      <c r="E712" s="623" t="s">
        <v>582</v>
      </c>
      <c r="F712" s="618" t="s">
        <v>328</v>
      </c>
      <c r="G712" s="729">
        <v>923199</v>
      </c>
      <c r="H712" s="508">
        <v>42</v>
      </c>
      <c r="I712" s="507" t="s">
        <v>295</v>
      </c>
      <c r="J712" s="508">
        <v>50</v>
      </c>
      <c r="K712" s="598">
        <v>44.283999999999999</v>
      </c>
      <c r="L712" s="875">
        <f>J712+J713</f>
        <v>250</v>
      </c>
      <c r="M712" s="877">
        <f>SUM(K712:K713)</f>
        <v>250</v>
      </c>
      <c r="N712" s="879">
        <f t="shared" ref="N712" si="175">+L712-M712</f>
        <v>0</v>
      </c>
      <c r="O712" s="930">
        <f t="shared" ref="O712:O774" si="176">+M712/L712</f>
        <v>1</v>
      </c>
    </row>
    <row r="713" spans="1:15" s="460" customFormat="1" ht="12" customHeight="1">
      <c r="A713" s="503"/>
      <c r="B713" s="626" t="s">
        <v>334</v>
      </c>
      <c r="C713" s="592">
        <v>43553</v>
      </c>
      <c r="D713" s="615">
        <v>1110</v>
      </c>
      <c r="E713" s="623" t="s">
        <v>582</v>
      </c>
      <c r="F713" s="619" t="s">
        <v>328</v>
      </c>
      <c r="G713" s="728">
        <v>923199</v>
      </c>
      <c r="H713" s="511">
        <v>42</v>
      </c>
      <c r="I713" s="510" t="s">
        <v>296</v>
      </c>
      <c r="J713" s="511">
        <v>200</v>
      </c>
      <c r="K713" s="512">
        <v>205.71600000000001</v>
      </c>
      <c r="L713" s="881"/>
      <c r="M713" s="882"/>
      <c r="N713" s="883"/>
      <c r="O713" s="931"/>
    </row>
    <row r="714" spans="1:15" s="460" customFormat="1" ht="12" customHeight="1">
      <c r="A714" s="503"/>
      <c r="B714" s="626" t="s">
        <v>334</v>
      </c>
      <c r="C714" s="592">
        <v>43553</v>
      </c>
      <c r="D714" s="615">
        <v>1110</v>
      </c>
      <c r="E714" s="623" t="s">
        <v>582</v>
      </c>
      <c r="F714" s="618" t="s">
        <v>330</v>
      </c>
      <c r="G714" s="729">
        <v>964068</v>
      </c>
      <c r="H714" s="508">
        <v>42</v>
      </c>
      <c r="I714" s="507" t="s">
        <v>295</v>
      </c>
      <c r="J714" s="508">
        <v>10</v>
      </c>
      <c r="K714" s="598">
        <v>13.686999999999999</v>
      </c>
      <c r="L714" s="875">
        <f>J714+J715</f>
        <v>110</v>
      </c>
      <c r="M714" s="877">
        <f>SUM(K714:K715)</f>
        <v>95.634999999999991</v>
      </c>
      <c r="N714" s="879">
        <f t="shared" ref="N714" si="177">+L714-M714</f>
        <v>14.365000000000009</v>
      </c>
      <c r="O714" s="930">
        <f t="shared" ref="O714" si="178">+M714/L714</f>
        <v>0.8694090909090908</v>
      </c>
    </row>
    <row r="715" spans="1:15" s="460" customFormat="1" ht="12" customHeight="1">
      <c r="A715" s="503"/>
      <c r="B715" s="626" t="s">
        <v>334</v>
      </c>
      <c r="C715" s="592">
        <v>43553</v>
      </c>
      <c r="D715" s="615">
        <v>1110</v>
      </c>
      <c r="E715" s="623" t="s">
        <v>582</v>
      </c>
      <c r="F715" s="619" t="s">
        <v>330</v>
      </c>
      <c r="G715" s="728">
        <v>964068</v>
      </c>
      <c r="H715" s="511">
        <v>42</v>
      </c>
      <c r="I715" s="510" t="s">
        <v>296</v>
      </c>
      <c r="J715" s="511">
        <v>100</v>
      </c>
      <c r="K715" s="512">
        <v>81.947999999999993</v>
      </c>
      <c r="L715" s="881"/>
      <c r="M715" s="882"/>
      <c r="N715" s="883"/>
      <c r="O715" s="931"/>
    </row>
    <row r="716" spans="1:15" s="460" customFormat="1" ht="12" customHeight="1">
      <c r="A716" s="503"/>
      <c r="B716" s="626" t="s">
        <v>334</v>
      </c>
      <c r="C716" s="592">
        <v>43553</v>
      </c>
      <c r="D716" s="615">
        <v>1196</v>
      </c>
      <c r="E716" s="623" t="s">
        <v>582</v>
      </c>
      <c r="F716" s="618" t="s">
        <v>459</v>
      </c>
      <c r="G716" s="729">
        <v>953084</v>
      </c>
      <c r="H716" s="508">
        <v>52</v>
      </c>
      <c r="I716" s="507" t="s">
        <v>295</v>
      </c>
      <c r="J716" s="508">
        <v>260</v>
      </c>
      <c r="K716" s="598">
        <v>190.018</v>
      </c>
      <c r="L716" s="875">
        <f>J716+J717</f>
        <v>300</v>
      </c>
      <c r="M716" s="877">
        <f>SUM(K716:K717)</f>
        <v>299.55</v>
      </c>
      <c r="N716" s="879">
        <f t="shared" ref="N716" si="179">+L716-M716</f>
        <v>0.44999999999998863</v>
      </c>
      <c r="O716" s="930">
        <f t="shared" ref="O716" si="180">+M716/L716</f>
        <v>0.99850000000000005</v>
      </c>
    </row>
    <row r="717" spans="1:15" s="460" customFormat="1" ht="12" customHeight="1">
      <c r="A717" s="503"/>
      <c r="B717" s="626" t="s">
        <v>334</v>
      </c>
      <c r="C717" s="592">
        <v>43553</v>
      </c>
      <c r="D717" s="615">
        <v>1196</v>
      </c>
      <c r="E717" s="623" t="s">
        <v>582</v>
      </c>
      <c r="F717" s="619" t="s">
        <v>459</v>
      </c>
      <c r="G717" s="728">
        <v>953084</v>
      </c>
      <c r="H717" s="511">
        <v>52</v>
      </c>
      <c r="I717" s="510" t="s">
        <v>296</v>
      </c>
      <c r="J717" s="511">
        <v>40</v>
      </c>
      <c r="K717" s="512">
        <v>109.532</v>
      </c>
      <c r="L717" s="881"/>
      <c r="M717" s="882"/>
      <c r="N717" s="883"/>
      <c r="O717" s="931"/>
    </row>
    <row r="718" spans="1:15" s="460" customFormat="1" ht="12" customHeight="1">
      <c r="A718" s="503"/>
      <c r="B718" s="626" t="s">
        <v>334</v>
      </c>
      <c r="C718" s="592">
        <v>43553</v>
      </c>
      <c r="D718" s="615">
        <v>1110</v>
      </c>
      <c r="E718" s="623" t="s">
        <v>582</v>
      </c>
      <c r="F718" s="618" t="s">
        <v>461</v>
      </c>
      <c r="G718" s="729">
        <v>961133</v>
      </c>
      <c r="H718" s="508">
        <v>52</v>
      </c>
      <c r="I718" s="507" t="s">
        <v>295</v>
      </c>
      <c r="J718" s="508">
        <v>20</v>
      </c>
      <c r="K718" s="598">
        <v>20</v>
      </c>
      <c r="L718" s="875">
        <f>J718+J719</f>
        <v>170</v>
      </c>
      <c r="M718" s="877">
        <f>SUM(K718:K719)</f>
        <v>170.001</v>
      </c>
      <c r="N718" s="879">
        <f t="shared" ref="N718" si="181">+L718-M718</f>
        <v>-1.0000000000047748E-3</v>
      </c>
      <c r="O718" s="930">
        <f t="shared" ref="O718" si="182">+M718/L718</f>
        <v>1.0000058823529412</v>
      </c>
    </row>
    <row r="719" spans="1:15" s="460" customFormat="1" ht="12" customHeight="1">
      <c r="A719" s="503"/>
      <c r="B719" s="626" t="s">
        <v>334</v>
      </c>
      <c r="C719" s="592">
        <v>43553</v>
      </c>
      <c r="D719" s="615">
        <v>1110</v>
      </c>
      <c r="E719" s="623" t="s">
        <v>582</v>
      </c>
      <c r="F719" s="619" t="s">
        <v>461</v>
      </c>
      <c r="G719" s="728">
        <v>961133</v>
      </c>
      <c r="H719" s="511">
        <v>52</v>
      </c>
      <c r="I719" s="510" t="s">
        <v>296</v>
      </c>
      <c r="J719" s="511">
        <v>150</v>
      </c>
      <c r="K719" s="512">
        <v>150.001</v>
      </c>
      <c r="L719" s="881"/>
      <c r="M719" s="882"/>
      <c r="N719" s="883"/>
      <c r="O719" s="931"/>
    </row>
    <row r="720" spans="1:15" s="460" customFormat="1" ht="12" customHeight="1">
      <c r="A720" s="503"/>
      <c r="B720" s="626" t="s">
        <v>334</v>
      </c>
      <c r="C720" s="592">
        <v>43553</v>
      </c>
      <c r="D720" s="615">
        <v>1110</v>
      </c>
      <c r="E720" s="623" t="s">
        <v>582</v>
      </c>
      <c r="F720" s="618" t="s">
        <v>463</v>
      </c>
      <c r="G720" s="729">
        <v>966236</v>
      </c>
      <c r="H720" s="508">
        <v>52</v>
      </c>
      <c r="I720" s="507" t="s">
        <v>295</v>
      </c>
      <c r="J720" s="508">
        <v>5</v>
      </c>
      <c r="K720" s="598">
        <v>5</v>
      </c>
      <c r="L720" s="875">
        <f>J720+J721</f>
        <v>100</v>
      </c>
      <c r="M720" s="877">
        <f>SUM(K720:K721)</f>
        <v>51.429000000000002</v>
      </c>
      <c r="N720" s="879">
        <f t="shared" ref="N720" si="183">+L720-M720</f>
        <v>48.570999999999998</v>
      </c>
      <c r="O720" s="930">
        <f t="shared" si="168"/>
        <v>0.51429000000000002</v>
      </c>
    </row>
    <row r="721" spans="1:15" s="460" customFormat="1" ht="12" customHeight="1">
      <c r="A721" s="503"/>
      <c r="B721" s="626" t="s">
        <v>334</v>
      </c>
      <c r="C721" s="592">
        <v>43553</v>
      </c>
      <c r="D721" s="615">
        <v>1110</v>
      </c>
      <c r="E721" s="623" t="s">
        <v>582</v>
      </c>
      <c r="F721" s="619" t="s">
        <v>463</v>
      </c>
      <c r="G721" s="728">
        <v>966236</v>
      </c>
      <c r="H721" s="511">
        <v>52</v>
      </c>
      <c r="I721" s="510" t="s">
        <v>296</v>
      </c>
      <c r="J721" s="511">
        <v>95</v>
      </c>
      <c r="K721" s="512">
        <v>46.429000000000002</v>
      </c>
      <c r="L721" s="881"/>
      <c r="M721" s="882"/>
      <c r="N721" s="883"/>
      <c r="O721" s="931"/>
    </row>
    <row r="722" spans="1:15" s="460" customFormat="1" ht="12" customHeight="1">
      <c r="A722" s="503"/>
      <c r="B722" s="626" t="s">
        <v>334</v>
      </c>
      <c r="C722" s="592">
        <v>43553</v>
      </c>
      <c r="D722" s="615">
        <v>1112</v>
      </c>
      <c r="E722" s="623" t="s">
        <v>582</v>
      </c>
      <c r="F722" s="618" t="s">
        <v>464</v>
      </c>
      <c r="G722" s="729">
        <v>966342</v>
      </c>
      <c r="H722" s="508">
        <v>52</v>
      </c>
      <c r="I722" s="507" t="s">
        <v>295</v>
      </c>
      <c r="J722" s="508">
        <v>48</v>
      </c>
      <c r="K722" s="598">
        <v>50.612000000000002</v>
      </c>
      <c r="L722" s="875">
        <f>J722+J723</f>
        <v>150</v>
      </c>
      <c r="M722" s="877">
        <f>SUM(K722:K723)</f>
        <v>148.946</v>
      </c>
      <c r="N722" s="879">
        <f t="shared" ref="N722" si="184">+L722-M722</f>
        <v>1.054000000000002</v>
      </c>
      <c r="O722" s="930">
        <f t="shared" si="170"/>
        <v>0.99297333333333337</v>
      </c>
    </row>
    <row r="723" spans="1:15" s="460" customFormat="1" ht="12" customHeight="1">
      <c r="A723" s="503"/>
      <c r="B723" s="626" t="s">
        <v>334</v>
      </c>
      <c r="C723" s="592">
        <v>43553</v>
      </c>
      <c r="D723" s="615">
        <v>1112</v>
      </c>
      <c r="E723" s="623" t="s">
        <v>582</v>
      </c>
      <c r="F723" s="619" t="s">
        <v>464</v>
      </c>
      <c r="G723" s="728">
        <v>966342</v>
      </c>
      <c r="H723" s="511">
        <v>52</v>
      </c>
      <c r="I723" s="510" t="s">
        <v>296</v>
      </c>
      <c r="J723" s="511">
        <v>102</v>
      </c>
      <c r="K723" s="512">
        <v>98.334000000000003</v>
      </c>
      <c r="L723" s="881"/>
      <c r="M723" s="882"/>
      <c r="N723" s="883"/>
      <c r="O723" s="931"/>
    </row>
    <row r="724" spans="1:15" s="460" customFormat="1" ht="12" customHeight="1">
      <c r="A724" s="503"/>
      <c r="B724" s="626" t="s">
        <v>334</v>
      </c>
      <c r="C724" s="592">
        <v>43553</v>
      </c>
      <c r="D724" s="615">
        <v>1111</v>
      </c>
      <c r="E724" s="623" t="s">
        <v>582</v>
      </c>
      <c r="F724" s="618" t="s">
        <v>325</v>
      </c>
      <c r="G724" s="729">
        <v>965073</v>
      </c>
      <c r="H724" s="508">
        <v>57</v>
      </c>
      <c r="I724" s="507" t="s">
        <v>295</v>
      </c>
      <c r="J724" s="508">
        <v>0</v>
      </c>
      <c r="K724" s="598"/>
      <c r="L724" s="875">
        <f>J724+J725</f>
        <v>88.683000000000007</v>
      </c>
      <c r="M724" s="877">
        <f>SUM(K724:K725)</f>
        <v>88.683999999999997</v>
      </c>
      <c r="N724" s="879">
        <f t="shared" ref="N724" si="185">+L724-M724</f>
        <v>-9.9999999999056399E-4</v>
      </c>
      <c r="O724" s="930">
        <f t="shared" si="172"/>
        <v>1.0000112761183089</v>
      </c>
    </row>
    <row r="725" spans="1:15" s="460" customFormat="1" ht="12" customHeight="1">
      <c r="A725" s="503"/>
      <c r="B725" s="626" t="s">
        <v>334</v>
      </c>
      <c r="C725" s="592">
        <v>43553</v>
      </c>
      <c r="D725" s="615">
        <v>1111</v>
      </c>
      <c r="E725" s="623" t="s">
        <v>582</v>
      </c>
      <c r="F725" s="619" t="s">
        <v>325</v>
      </c>
      <c r="G725" s="728">
        <v>965073</v>
      </c>
      <c r="H725" s="511">
        <v>57</v>
      </c>
      <c r="I725" s="510" t="s">
        <v>296</v>
      </c>
      <c r="J725" s="511">
        <v>88.683000000000007</v>
      </c>
      <c r="K725" s="512">
        <v>88.683999999999997</v>
      </c>
      <c r="L725" s="881"/>
      <c r="M725" s="882"/>
      <c r="N725" s="883"/>
      <c r="O725" s="931"/>
    </row>
    <row r="726" spans="1:15" s="460" customFormat="1" ht="12" customHeight="1">
      <c r="A726" s="503"/>
      <c r="B726" s="626" t="s">
        <v>334</v>
      </c>
      <c r="C726" s="591">
        <v>43553</v>
      </c>
      <c r="D726" s="616">
        <v>1113</v>
      </c>
      <c r="E726" s="624" t="s">
        <v>582</v>
      </c>
      <c r="F726" s="618" t="s">
        <v>477</v>
      </c>
      <c r="G726" s="729">
        <v>950724</v>
      </c>
      <c r="H726" s="508">
        <v>62</v>
      </c>
      <c r="I726" s="507" t="s">
        <v>295</v>
      </c>
      <c r="J726" s="508">
        <v>16</v>
      </c>
      <c r="K726" s="598">
        <v>16</v>
      </c>
      <c r="L726" s="875">
        <f>J726+J727</f>
        <v>50</v>
      </c>
      <c r="M726" s="877">
        <f>SUM(K726:K727)</f>
        <v>33.185000000000002</v>
      </c>
      <c r="N726" s="879">
        <f t="shared" ref="N726" si="186">+L726-M726</f>
        <v>16.814999999999998</v>
      </c>
      <c r="O726" s="930">
        <f t="shared" si="174"/>
        <v>0.66370000000000007</v>
      </c>
    </row>
    <row r="727" spans="1:15" s="460" customFormat="1" ht="12" customHeight="1">
      <c r="A727" s="503"/>
      <c r="B727" s="626" t="s">
        <v>334</v>
      </c>
      <c r="C727" s="586">
        <v>43553</v>
      </c>
      <c r="D727" s="617">
        <v>1113</v>
      </c>
      <c r="E727" s="624" t="s">
        <v>582</v>
      </c>
      <c r="F727" s="619" t="s">
        <v>477</v>
      </c>
      <c r="G727" s="728">
        <v>950724</v>
      </c>
      <c r="H727" s="511">
        <v>62</v>
      </c>
      <c r="I727" s="510" t="s">
        <v>296</v>
      </c>
      <c r="J727" s="511">
        <v>34</v>
      </c>
      <c r="K727" s="512">
        <v>17.184999999999999</v>
      </c>
      <c r="L727" s="881"/>
      <c r="M727" s="882"/>
      <c r="N727" s="883"/>
      <c r="O727" s="931"/>
    </row>
    <row r="728" spans="1:15" s="460" customFormat="1" ht="12" customHeight="1">
      <c r="A728" s="503"/>
      <c r="B728" s="626" t="s">
        <v>334</v>
      </c>
      <c r="C728" s="592">
        <v>43553</v>
      </c>
      <c r="D728" s="615">
        <v>1198</v>
      </c>
      <c r="E728" s="623" t="s">
        <v>582</v>
      </c>
      <c r="F728" s="618" t="s">
        <v>481</v>
      </c>
      <c r="G728" s="729">
        <v>962102</v>
      </c>
      <c r="H728" s="508">
        <v>67</v>
      </c>
      <c r="I728" s="507" t="s">
        <v>295</v>
      </c>
      <c r="J728" s="508">
        <v>200</v>
      </c>
      <c r="K728" s="598">
        <v>200</v>
      </c>
      <c r="L728" s="875">
        <f>J728+J729</f>
        <v>230</v>
      </c>
      <c r="M728" s="877">
        <f>SUM(K728:K729)</f>
        <v>230</v>
      </c>
      <c r="N728" s="879">
        <f t="shared" ref="N728" si="187">+L728-M728</f>
        <v>0</v>
      </c>
      <c r="O728" s="930">
        <f t="shared" si="176"/>
        <v>1</v>
      </c>
    </row>
    <row r="729" spans="1:15" s="460" customFormat="1" ht="12" customHeight="1">
      <c r="A729" s="503"/>
      <c r="B729" s="626" t="s">
        <v>334</v>
      </c>
      <c r="C729" s="592">
        <v>43553</v>
      </c>
      <c r="D729" s="615">
        <v>1198</v>
      </c>
      <c r="E729" s="623" t="s">
        <v>582</v>
      </c>
      <c r="F729" s="619" t="s">
        <v>481</v>
      </c>
      <c r="G729" s="728">
        <v>962102</v>
      </c>
      <c r="H729" s="511">
        <v>67</v>
      </c>
      <c r="I729" s="510" t="s">
        <v>296</v>
      </c>
      <c r="J729" s="511">
        <v>30</v>
      </c>
      <c r="K729" s="512">
        <v>30</v>
      </c>
      <c r="L729" s="881"/>
      <c r="M729" s="882"/>
      <c r="N729" s="883"/>
      <c r="O729" s="931"/>
    </row>
    <row r="730" spans="1:15" s="460" customFormat="1" ht="12" customHeight="1">
      <c r="A730" s="503"/>
      <c r="B730" s="626" t="s">
        <v>334</v>
      </c>
      <c r="C730" s="592">
        <v>43553</v>
      </c>
      <c r="D730" s="615">
        <v>1198</v>
      </c>
      <c r="E730" s="623" t="s">
        <v>582</v>
      </c>
      <c r="F730" s="618" t="s">
        <v>482</v>
      </c>
      <c r="G730" s="729">
        <v>963875</v>
      </c>
      <c r="H730" s="508">
        <v>67</v>
      </c>
      <c r="I730" s="507" t="s">
        <v>295</v>
      </c>
      <c r="J730" s="508">
        <v>200</v>
      </c>
      <c r="K730" s="598">
        <v>170.22499999999999</v>
      </c>
      <c r="L730" s="875">
        <f>J730+J731</f>
        <v>240</v>
      </c>
      <c r="M730" s="877">
        <f>SUM(K730:K731)</f>
        <v>240</v>
      </c>
      <c r="N730" s="879">
        <f t="shared" ref="N730" si="188">+L730-M730</f>
        <v>0</v>
      </c>
      <c r="O730" s="930">
        <f t="shared" si="176"/>
        <v>1</v>
      </c>
    </row>
    <row r="731" spans="1:15" s="460" customFormat="1" ht="12" customHeight="1">
      <c r="A731" s="503"/>
      <c r="B731" s="626" t="s">
        <v>334</v>
      </c>
      <c r="C731" s="592">
        <v>43553</v>
      </c>
      <c r="D731" s="615">
        <v>1198</v>
      </c>
      <c r="E731" s="623" t="s">
        <v>582</v>
      </c>
      <c r="F731" s="619" t="s">
        <v>482</v>
      </c>
      <c r="G731" s="728">
        <v>963875</v>
      </c>
      <c r="H731" s="511">
        <v>67</v>
      </c>
      <c r="I731" s="510" t="s">
        <v>296</v>
      </c>
      <c r="J731" s="511">
        <v>40</v>
      </c>
      <c r="K731" s="512">
        <v>69.775000000000006</v>
      </c>
      <c r="L731" s="881"/>
      <c r="M731" s="882"/>
      <c r="N731" s="883"/>
      <c r="O731" s="931"/>
    </row>
    <row r="732" spans="1:15" s="460" customFormat="1" ht="12" customHeight="1">
      <c r="A732" s="503"/>
      <c r="B732" s="626" t="s">
        <v>334</v>
      </c>
      <c r="C732" s="592">
        <v>43553</v>
      </c>
      <c r="D732" s="615">
        <v>1198</v>
      </c>
      <c r="E732" s="623" t="s">
        <v>582</v>
      </c>
      <c r="F732" s="618" t="s">
        <v>483</v>
      </c>
      <c r="G732" s="729">
        <v>964948</v>
      </c>
      <c r="H732" s="508">
        <v>67</v>
      </c>
      <c r="I732" s="507" t="s">
        <v>295</v>
      </c>
      <c r="J732" s="508">
        <v>200</v>
      </c>
      <c r="K732" s="598">
        <v>200</v>
      </c>
      <c r="L732" s="875">
        <f>J732+J733</f>
        <v>230</v>
      </c>
      <c r="M732" s="877">
        <f>SUM(K732:K733)</f>
        <v>230</v>
      </c>
      <c r="N732" s="879">
        <f t="shared" ref="N732" si="189">+L732-M732</f>
        <v>0</v>
      </c>
      <c r="O732" s="930">
        <f t="shared" si="176"/>
        <v>1</v>
      </c>
    </row>
    <row r="733" spans="1:15" s="460" customFormat="1" ht="12" customHeight="1">
      <c r="A733" s="503"/>
      <c r="B733" s="626" t="s">
        <v>334</v>
      </c>
      <c r="C733" s="592">
        <v>43553</v>
      </c>
      <c r="D733" s="615">
        <v>1198</v>
      </c>
      <c r="E733" s="623" t="s">
        <v>582</v>
      </c>
      <c r="F733" s="619" t="s">
        <v>483</v>
      </c>
      <c r="G733" s="728">
        <v>964948</v>
      </c>
      <c r="H733" s="511">
        <v>67</v>
      </c>
      <c r="I733" s="510" t="s">
        <v>296</v>
      </c>
      <c r="J733" s="511">
        <v>30</v>
      </c>
      <c r="K733" s="512">
        <v>30</v>
      </c>
      <c r="L733" s="881"/>
      <c r="M733" s="882"/>
      <c r="N733" s="883"/>
      <c r="O733" s="931"/>
    </row>
    <row r="734" spans="1:15" s="460" customFormat="1" ht="12" customHeight="1">
      <c r="A734" s="503"/>
      <c r="B734" s="626" t="s">
        <v>334</v>
      </c>
      <c r="C734" s="592">
        <v>43553</v>
      </c>
      <c r="D734" s="615">
        <v>1198</v>
      </c>
      <c r="E734" s="623" t="s">
        <v>582</v>
      </c>
      <c r="F734" s="618" t="s">
        <v>487</v>
      </c>
      <c r="G734" s="729">
        <v>967746</v>
      </c>
      <c r="H734" s="508">
        <v>68</v>
      </c>
      <c r="I734" s="507" t="s">
        <v>295</v>
      </c>
      <c r="J734" s="508">
        <v>200</v>
      </c>
      <c r="K734" s="598">
        <v>200</v>
      </c>
      <c r="L734" s="875">
        <f>J734+J735</f>
        <v>290</v>
      </c>
      <c r="M734" s="877">
        <f>SUM(K734:K735)</f>
        <v>290</v>
      </c>
      <c r="N734" s="879">
        <f t="shared" ref="N734" si="190">+L734-M734</f>
        <v>0</v>
      </c>
      <c r="O734" s="930">
        <f t="shared" si="176"/>
        <v>1</v>
      </c>
    </row>
    <row r="735" spans="1:15" s="460" customFormat="1" ht="12" customHeight="1">
      <c r="A735" s="503"/>
      <c r="B735" s="626" t="s">
        <v>334</v>
      </c>
      <c r="C735" s="592">
        <v>43553</v>
      </c>
      <c r="D735" s="615">
        <v>1198</v>
      </c>
      <c r="E735" s="623" t="s">
        <v>582</v>
      </c>
      <c r="F735" s="619" t="s">
        <v>487</v>
      </c>
      <c r="G735" s="728">
        <v>967746</v>
      </c>
      <c r="H735" s="511">
        <v>68</v>
      </c>
      <c r="I735" s="510" t="s">
        <v>296</v>
      </c>
      <c r="J735" s="511">
        <v>90</v>
      </c>
      <c r="K735" s="512">
        <v>90</v>
      </c>
      <c r="L735" s="881"/>
      <c r="M735" s="882"/>
      <c r="N735" s="883"/>
      <c r="O735" s="931"/>
    </row>
    <row r="736" spans="1:15" s="460" customFormat="1" ht="12" customHeight="1">
      <c r="A736" s="503"/>
      <c r="B736" s="626" t="s">
        <v>334</v>
      </c>
      <c r="C736" s="592">
        <v>43553</v>
      </c>
      <c r="D736" s="615">
        <v>1197</v>
      </c>
      <c r="E736" s="623" t="s">
        <v>582</v>
      </c>
      <c r="F736" s="618" t="s">
        <v>488</v>
      </c>
      <c r="G736" s="729">
        <v>960094</v>
      </c>
      <c r="H736" s="508">
        <v>69</v>
      </c>
      <c r="I736" s="507" t="s">
        <v>295</v>
      </c>
      <c r="J736" s="508">
        <v>4</v>
      </c>
      <c r="K736" s="598"/>
      <c r="L736" s="875">
        <f>J736+J737</f>
        <v>200</v>
      </c>
      <c r="M736" s="877">
        <f>SUM(K736:K737)</f>
        <v>95.242000000000004</v>
      </c>
      <c r="N736" s="879">
        <f t="shared" ref="N736" si="191">+L736-M736</f>
        <v>104.758</v>
      </c>
      <c r="O736" s="930">
        <f t="shared" si="176"/>
        <v>0.47621000000000002</v>
      </c>
    </row>
    <row r="737" spans="1:15" s="460" customFormat="1" ht="12" customHeight="1">
      <c r="A737" s="503"/>
      <c r="B737" s="626" t="s">
        <v>334</v>
      </c>
      <c r="C737" s="592">
        <v>43553</v>
      </c>
      <c r="D737" s="615">
        <v>1197</v>
      </c>
      <c r="E737" s="623" t="s">
        <v>582</v>
      </c>
      <c r="F737" s="619" t="s">
        <v>488</v>
      </c>
      <c r="G737" s="728">
        <v>960094</v>
      </c>
      <c r="H737" s="511">
        <v>69</v>
      </c>
      <c r="I737" s="510" t="s">
        <v>296</v>
      </c>
      <c r="J737" s="511">
        <v>196</v>
      </c>
      <c r="K737" s="512">
        <v>95.242000000000004</v>
      </c>
      <c r="L737" s="881"/>
      <c r="M737" s="882"/>
      <c r="N737" s="883"/>
      <c r="O737" s="931"/>
    </row>
    <row r="738" spans="1:15" s="460" customFormat="1" ht="12" customHeight="1">
      <c r="A738" s="503"/>
      <c r="B738" s="626" t="s">
        <v>334</v>
      </c>
      <c r="C738" s="592">
        <v>43553</v>
      </c>
      <c r="D738" s="615">
        <v>1112</v>
      </c>
      <c r="E738" s="623" t="s">
        <v>582</v>
      </c>
      <c r="F738" s="618" t="s">
        <v>495</v>
      </c>
      <c r="G738" s="729">
        <v>965770</v>
      </c>
      <c r="H738" s="508">
        <v>76</v>
      </c>
      <c r="I738" s="507" t="s">
        <v>295</v>
      </c>
      <c r="J738" s="508">
        <v>65</v>
      </c>
      <c r="K738" s="598">
        <v>151.26400000000001</v>
      </c>
      <c r="L738" s="875">
        <f>J738+J739</f>
        <v>200</v>
      </c>
      <c r="M738" s="877">
        <f>SUM(K738:K739)</f>
        <v>199.89000000000001</v>
      </c>
      <c r="N738" s="879">
        <f t="shared" ref="N738" si="192">+L738-M738</f>
        <v>0.10999999999998522</v>
      </c>
      <c r="O738" s="930">
        <f t="shared" si="176"/>
        <v>0.99945000000000006</v>
      </c>
    </row>
    <row r="739" spans="1:15" s="460" customFormat="1" ht="12" customHeight="1">
      <c r="A739" s="503"/>
      <c r="B739" s="626" t="s">
        <v>334</v>
      </c>
      <c r="C739" s="592">
        <v>43553</v>
      </c>
      <c r="D739" s="615">
        <v>1112</v>
      </c>
      <c r="E739" s="623" t="s">
        <v>582</v>
      </c>
      <c r="F739" s="619" t="s">
        <v>495</v>
      </c>
      <c r="G739" s="728">
        <v>965770</v>
      </c>
      <c r="H739" s="511">
        <v>76</v>
      </c>
      <c r="I739" s="510" t="s">
        <v>296</v>
      </c>
      <c r="J739" s="511">
        <v>135</v>
      </c>
      <c r="K739" s="512">
        <v>48.625999999999998</v>
      </c>
      <c r="L739" s="881"/>
      <c r="M739" s="882"/>
      <c r="N739" s="883"/>
      <c r="O739" s="931"/>
    </row>
    <row r="740" spans="1:15" s="460" customFormat="1" ht="12" customHeight="1">
      <c r="A740" s="503"/>
      <c r="B740" s="626" t="s">
        <v>334</v>
      </c>
      <c r="C740" s="592">
        <v>43564</v>
      </c>
      <c r="D740" s="615">
        <v>1352</v>
      </c>
      <c r="E740" s="623" t="s">
        <v>582</v>
      </c>
      <c r="F740" s="618" t="s">
        <v>316</v>
      </c>
      <c r="G740" s="729">
        <v>966994</v>
      </c>
      <c r="H740" s="508">
        <v>56</v>
      </c>
      <c r="I740" s="507" t="s">
        <v>295</v>
      </c>
      <c r="J740" s="508">
        <v>0</v>
      </c>
      <c r="K740" s="598"/>
      <c r="L740" s="875">
        <f>J740+J741</f>
        <v>266.05</v>
      </c>
      <c r="M740" s="877">
        <f>SUM(K740:K741)</f>
        <v>266.05200000000002</v>
      </c>
      <c r="N740" s="879">
        <f t="shared" ref="N740" si="193">+L740-M740</f>
        <v>-2.0000000000095497E-3</v>
      </c>
      <c r="O740" s="930">
        <f t="shared" si="176"/>
        <v>1.0000075173839504</v>
      </c>
    </row>
    <row r="741" spans="1:15" s="460" customFormat="1" ht="12" customHeight="1">
      <c r="A741" s="503"/>
      <c r="B741" s="626" t="s">
        <v>334</v>
      </c>
      <c r="C741" s="592">
        <v>43564</v>
      </c>
      <c r="D741" s="615">
        <v>1352</v>
      </c>
      <c r="E741" s="623" t="s">
        <v>582</v>
      </c>
      <c r="F741" s="619" t="s">
        <v>316</v>
      </c>
      <c r="G741" s="728">
        <v>966994</v>
      </c>
      <c r="H741" s="511">
        <v>56</v>
      </c>
      <c r="I741" s="510" t="s">
        <v>296</v>
      </c>
      <c r="J741" s="511">
        <v>266.05</v>
      </c>
      <c r="K741" s="512">
        <v>266.05200000000002</v>
      </c>
      <c r="L741" s="881"/>
      <c r="M741" s="882"/>
      <c r="N741" s="883"/>
      <c r="O741" s="931"/>
    </row>
    <row r="742" spans="1:15" s="460" customFormat="1" ht="12" customHeight="1">
      <c r="A742" s="503"/>
      <c r="B742" s="626" t="s">
        <v>334</v>
      </c>
      <c r="C742" s="592">
        <v>43565</v>
      </c>
      <c r="D742" s="615">
        <v>44</v>
      </c>
      <c r="E742" s="622" t="s">
        <v>585</v>
      </c>
      <c r="F742" s="618" t="s">
        <v>433</v>
      </c>
      <c r="G742" s="729">
        <v>967692</v>
      </c>
      <c r="H742" s="508">
        <v>42</v>
      </c>
      <c r="I742" s="507" t="s">
        <v>295</v>
      </c>
      <c r="J742" s="508">
        <v>113.85</v>
      </c>
      <c r="K742" s="598">
        <v>195.91300000000001</v>
      </c>
      <c r="L742" s="875">
        <f>J742+J743</f>
        <v>500.20000000000005</v>
      </c>
      <c r="M742" s="877">
        <f>SUM(K742:K743)</f>
        <v>502</v>
      </c>
      <c r="N742" s="879">
        <f t="shared" ref="N742" si="194">+L742-M742</f>
        <v>-1.7999999999999545</v>
      </c>
      <c r="O742" s="930">
        <f t="shared" si="176"/>
        <v>1.0035985605757696</v>
      </c>
    </row>
    <row r="743" spans="1:15" s="460" customFormat="1" ht="12" customHeight="1">
      <c r="A743" s="503"/>
      <c r="B743" s="626" t="s">
        <v>334</v>
      </c>
      <c r="C743" s="592">
        <v>43565</v>
      </c>
      <c r="D743" s="615">
        <v>44</v>
      </c>
      <c r="E743" s="622" t="s">
        <v>585</v>
      </c>
      <c r="F743" s="619" t="s">
        <v>433</v>
      </c>
      <c r="G743" s="728">
        <v>967692</v>
      </c>
      <c r="H743" s="511">
        <v>42</v>
      </c>
      <c r="I743" s="510" t="s">
        <v>296</v>
      </c>
      <c r="J743" s="511">
        <v>386.35</v>
      </c>
      <c r="K743" s="512">
        <v>306.08699999999999</v>
      </c>
      <c r="L743" s="881"/>
      <c r="M743" s="882"/>
      <c r="N743" s="883"/>
      <c r="O743" s="931"/>
    </row>
    <row r="744" spans="1:15" s="460" customFormat="1" ht="12" customHeight="1">
      <c r="A744" s="503"/>
      <c r="B744" s="626" t="s">
        <v>334</v>
      </c>
      <c r="C744" s="592">
        <v>43566</v>
      </c>
      <c r="D744" s="615">
        <v>1411</v>
      </c>
      <c r="E744" s="622" t="s">
        <v>585</v>
      </c>
      <c r="F744" s="618" t="s">
        <v>452</v>
      </c>
      <c r="G744" s="729">
        <v>956591</v>
      </c>
      <c r="H744" s="508">
        <v>50</v>
      </c>
      <c r="I744" s="507" t="s">
        <v>295</v>
      </c>
      <c r="J744" s="508">
        <v>25</v>
      </c>
      <c r="K744" s="598">
        <v>12.68</v>
      </c>
      <c r="L744" s="875">
        <f>J744+J745</f>
        <v>600</v>
      </c>
      <c r="M744" s="877">
        <f>SUM(K744:K745)</f>
        <v>45.75</v>
      </c>
      <c r="N744" s="879">
        <f t="shared" ref="N744" si="195">+L744-M744</f>
        <v>554.25</v>
      </c>
      <c r="O744" s="930">
        <f t="shared" si="176"/>
        <v>7.6249999999999998E-2</v>
      </c>
    </row>
    <row r="745" spans="1:15" s="460" customFormat="1" ht="12" customHeight="1">
      <c r="A745" s="503"/>
      <c r="B745" s="626" t="s">
        <v>334</v>
      </c>
      <c r="C745" s="592">
        <v>43566</v>
      </c>
      <c r="D745" s="615">
        <v>1411</v>
      </c>
      <c r="E745" s="622" t="s">
        <v>585</v>
      </c>
      <c r="F745" s="619" t="s">
        <v>452</v>
      </c>
      <c r="G745" s="728">
        <v>956591</v>
      </c>
      <c r="H745" s="511">
        <v>50</v>
      </c>
      <c r="I745" s="510" t="s">
        <v>296</v>
      </c>
      <c r="J745" s="511">
        <v>575</v>
      </c>
      <c r="K745" s="512">
        <v>33.07</v>
      </c>
      <c r="L745" s="881"/>
      <c r="M745" s="882"/>
      <c r="N745" s="883"/>
      <c r="O745" s="931"/>
    </row>
    <row r="746" spans="1:15" s="460" customFormat="1" ht="12" customHeight="1">
      <c r="A746" s="503"/>
      <c r="B746" s="626" t="s">
        <v>334</v>
      </c>
      <c r="C746" s="592">
        <v>43572</v>
      </c>
      <c r="D746" s="615">
        <v>1462</v>
      </c>
      <c r="E746" s="623" t="s">
        <v>582</v>
      </c>
      <c r="F746" s="618" t="s">
        <v>338</v>
      </c>
      <c r="G746" s="729">
        <v>30761</v>
      </c>
      <c r="H746" s="508">
        <v>6</v>
      </c>
      <c r="I746" s="507" t="s">
        <v>295</v>
      </c>
      <c r="J746" s="508">
        <v>85</v>
      </c>
      <c r="K746" s="598">
        <v>126.765</v>
      </c>
      <c r="L746" s="875">
        <f>J746+J747</f>
        <v>316</v>
      </c>
      <c r="M746" s="877">
        <f>SUM(K746:K747)</f>
        <v>316</v>
      </c>
      <c r="N746" s="879">
        <f t="shared" ref="N746" si="196">+L746-M746</f>
        <v>0</v>
      </c>
      <c r="O746" s="930">
        <f t="shared" si="176"/>
        <v>1</v>
      </c>
    </row>
    <row r="747" spans="1:15" s="460" customFormat="1" ht="12" customHeight="1">
      <c r="A747" s="503"/>
      <c r="B747" s="626" t="s">
        <v>334</v>
      </c>
      <c r="C747" s="592">
        <v>43572</v>
      </c>
      <c r="D747" s="615">
        <v>1462</v>
      </c>
      <c r="E747" s="623" t="s">
        <v>582</v>
      </c>
      <c r="F747" s="619" t="s">
        <v>338</v>
      </c>
      <c r="G747" s="728">
        <v>30761</v>
      </c>
      <c r="H747" s="511">
        <v>6</v>
      </c>
      <c r="I747" s="510" t="s">
        <v>296</v>
      </c>
      <c r="J747" s="511">
        <v>231</v>
      </c>
      <c r="K747" s="512">
        <v>189.23500000000001</v>
      </c>
      <c r="L747" s="881"/>
      <c r="M747" s="882"/>
      <c r="N747" s="883"/>
      <c r="O747" s="931"/>
    </row>
    <row r="748" spans="1:15" s="460" customFormat="1" ht="12" customHeight="1">
      <c r="A748" s="503"/>
      <c r="B748" s="626" t="s">
        <v>334</v>
      </c>
      <c r="C748" s="592">
        <v>43572</v>
      </c>
      <c r="D748" s="615">
        <v>1462</v>
      </c>
      <c r="E748" s="623" t="s">
        <v>582</v>
      </c>
      <c r="F748" s="618" t="s">
        <v>339</v>
      </c>
      <c r="G748" s="729">
        <v>955448</v>
      </c>
      <c r="H748" s="508">
        <v>6</v>
      </c>
      <c r="I748" s="507" t="s">
        <v>295</v>
      </c>
      <c r="J748" s="508">
        <v>77</v>
      </c>
      <c r="K748" s="598">
        <v>153.43700000000001</v>
      </c>
      <c r="L748" s="875">
        <f>J748+J749</f>
        <v>288</v>
      </c>
      <c r="M748" s="877">
        <f>SUM(K748:K749)</f>
        <v>288</v>
      </c>
      <c r="N748" s="879">
        <f t="shared" ref="N748" si="197">+L748-M748</f>
        <v>0</v>
      </c>
      <c r="O748" s="930">
        <f t="shared" si="176"/>
        <v>1</v>
      </c>
    </row>
    <row r="749" spans="1:15" s="460" customFormat="1" ht="12" customHeight="1">
      <c r="A749" s="503"/>
      <c r="B749" s="626" t="s">
        <v>334</v>
      </c>
      <c r="C749" s="592">
        <v>43572</v>
      </c>
      <c r="D749" s="615">
        <v>1462</v>
      </c>
      <c r="E749" s="623" t="s">
        <v>582</v>
      </c>
      <c r="F749" s="619" t="s">
        <v>339</v>
      </c>
      <c r="G749" s="728">
        <v>955448</v>
      </c>
      <c r="H749" s="511">
        <v>6</v>
      </c>
      <c r="I749" s="510" t="s">
        <v>296</v>
      </c>
      <c r="J749" s="511">
        <v>211</v>
      </c>
      <c r="K749" s="512">
        <v>134.56299999999999</v>
      </c>
      <c r="L749" s="881"/>
      <c r="M749" s="882"/>
      <c r="N749" s="883"/>
      <c r="O749" s="931"/>
    </row>
    <row r="750" spans="1:15" s="460" customFormat="1" ht="12" customHeight="1">
      <c r="A750" s="503"/>
      <c r="B750" s="626" t="s">
        <v>334</v>
      </c>
      <c r="C750" s="592">
        <v>43572</v>
      </c>
      <c r="D750" s="615">
        <v>1462</v>
      </c>
      <c r="E750" s="623" t="s">
        <v>582</v>
      </c>
      <c r="F750" s="618" t="s">
        <v>340</v>
      </c>
      <c r="G750" s="729">
        <v>957939</v>
      </c>
      <c r="H750" s="508">
        <v>6</v>
      </c>
      <c r="I750" s="507" t="s">
        <v>295</v>
      </c>
      <c r="J750" s="508">
        <v>76</v>
      </c>
      <c r="K750" s="598">
        <v>95.524000000000001</v>
      </c>
      <c r="L750" s="875">
        <f>J750+J751</f>
        <v>282</v>
      </c>
      <c r="M750" s="877">
        <f>SUM(K750:K751)</f>
        <v>282</v>
      </c>
      <c r="N750" s="879">
        <f t="shared" ref="N750" si="198">+L750-M750</f>
        <v>0</v>
      </c>
      <c r="O750" s="930">
        <f t="shared" si="176"/>
        <v>1</v>
      </c>
    </row>
    <row r="751" spans="1:15" s="460" customFormat="1" ht="12" customHeight="1">
      <c r="A751" s="503"/>
      <c r="B751" s="626" t="s">
        <v>334</v>
      </c>
      <c r="C751" s="592">
        <v>43572</v>
      </c>
      <c r="D751" s="615">
        <v>1462</v>
      </c>
      <c r="E751" s="623" t="s">
        <v>582</v>
      </c>
      <c r="F751" s="619" t="s">
        <v>340</v>
      </c>
      <c r="G751" s="728">
        <v>957939</v>
      </c>
      <c r="H751" s="511">
        <v>6</v>
      </c>
      <c r="I751" s="510" t="s">
        <v>296</v>
      </c>
      <c r="J751" s="511">
        <v>206</v>
      </c>
      <c r="K751" s="512">
        <v>186.476</v>
      </c>
      <c r="L751" s="881"/>
      <c r="M751" s="882"/>
      <c r="N751" s="883"/>
      <c r="O751" s="931"/>
    </row>
    <row r="752" spans="1:15" s="460" customFormat="1" ht="12" customHeight="1">
      <c r="A752" s="503"/>
      <c r="B752" s="626" t="s">
        <v>334</v>
      </c>
      <c r="C752" s="592">
        <v>43572</v>
      </c>
      <c r="D752" s="615">
        <v>1462</v>
      </c>
      <c r="E752" s="623" t="s">
        <v>582</v>
      </c>
      <c r="F752" s="618" t="s">
        <v>341</v>
      </c>
      <c r="G752" s="729">
        <v>959986</v>
      </c>
      <c r="H752" s="508">
        <v>6</v>
      </c>
      <c r="I752" s="507" t="s">
        <v>295</v>
      </c>
      <c r="J752" s="508">
        <v>97</v>
      </c>
      <c r="K752" s="598">
        <v>198.28700000000001</v>
      </c>
      <c r="L752" s="875">
        <f>J752+J753</f>
        <v>361</v>
      </c>
      <c r="M752" s="877">
        <f>SUM(K752:K753)</f>
        <v>361</v>
      </c>
      <c r="N752" s="879">
        <f t="shared" ref="N752" si="199">+L752-M752</f>
        <v>0</v>
      </c>
      <c r="O752" s="930">
        <f t="shared" si="176"/>
        <v>1</v>
      </c>
    </row>
    <row r="753" spans="1:15" s="460" customFormat="1" ht="12" customHeight="1">
      <c r="A753" s="503"/>
      <c r="B753" s="626" t="s">
        <v>334</v>
      </c>
      <c r="C753" s="592">
        <v>43572</v>
      </c>
      <c r="D753" s="615">
        <v>1462</v>
      </c>
      <c r="E753" s="623" t="s">
        <v>582</v>
      </c>
      <c r="F753" s="619" t="s">
        <v>341</v>
      </c>
      <c r="G753" s="728">
        <v>959986</v>
      </c>
      <c r="H753" s="511">
        <v>6</v>
      </c>
      <c r="I753" s="510" t="s">
        <v>296</v>
      </c>
      <c r="J753" s="511">
        <v>264</v>
      </c>
      <c r="K753" s="512">
        <v>162.71299999999999</v>
      </c>
      <c r="L753" s="881"/>
      <c r="M753" s="882"/>
      <c r="N753" s="883"/>
      <c r="O753" s="931"/>
    </row>
    <row r="754" spans="1:15" s="460" customFormat="1" ht="12" customHeight="1">
      <c r="A754" s="503"/>
      <c r="B754" s="626" t="s">
        <v>334</v>
      </c>
      <c r="C754" s="592">
        <v>43572</v>
      </c>
      <c r="D754" s="615">
        <v>1462</v>
      </c>
      <c r="E754" s="623" t="s">
        <v>582</v>
      </c>
      <c r="F754" s="618" t="s">
        <v>342</v>
      </c>
      <c r="G754" s="729">
        <v>961126</v>
      </c>
      <c r="H754" s="508">
        <v>6</v>
      </c>
      <c r="I754" s="507" t="s">
        <v>295</v>
      </c>
      <c r="J754" s="508">
        <v>97</v>
      </c>
      <c r="K754" s="598">
        <v>173.90799999999999</v>
      </c>
      <c r="L754" s="875">
        <f>J754+J755</f>
        <v>361</v>
      </c>
      <c r="M754" s="877">
        <f>SUM(K754:K755)</f>
        <v>361</v>
      </c>
      <c r="N754" s="879">
        <f t="shared" ref="N754" si="200">+L754-M754</f>
        <v>0</v>
      </c>
      <c r="O754" s="930">
        <f t="shared" si="176"/>
        <v>1</v>
      </c>
    </row>
    <row r="755" spans="1:15" s="460" customFormat="1" ht="12" customHeight="1">
      <c r="A755" s="503"/>
      <c r="B755" s="626" t="s">
        <v>334</v>
      </c>
      <c r="C755" s="592">
        <v>43572</v>
      </c>
      <c r="D755" s="615">
        <v>1462</v>
      </c>
      <c r="E755" s="623" t="s">
        <v>582</v>
      </c>
      <c r="F755" s="619" t="s">
        <v>342</v>
      </c>
      <c r="G755" s="728">
        <v>961126</v>
      </c>
      <c r="H755" s="511">
        <v>6</v>
      </c>
      <c r="I755" s="510" t="s">
        <v>296</v>
      </c>
      <c r="J755" s="511">
        <v>264</v>
      </c>
      <c r="K755" s="512">
        <v>187.09200000000001</v>
      </c>
      <c r="L755" s="881"/>
      <c r="M755" s="882"/>
      <c r="N755" s="883"/>
      <c r="O755" s="931"/>
    </row>
    <row r="756" spans="1:15" s="460" customFormat="1" ht="12" customHeight="1">
      <c r="A756" s="503"/>
      <c r="B756" s="626" t="s">
        <v>334</v>
      </c>
      <c r="C756" s="592">
        <v>43572</v>
      </c>
      <c r="D756" s="615">
        <v>1462</v>
      </c>
      <c r="E756" s="623" t="s">
        <v>582</v>
      </c>
      <c r="F756" s="618" t="s">
        <v>343</v>
      </c>
      <c r="G756" s="729">
        <v>966577</v>
      </c>
      <c r="H756" s="508">
        <v>6</v>
      </c>
      <c r="I756" s="507" t="s">
        <v>295</v>
      </c>
      <c r="J756" s="508">
        <v>55</v>
      </c>
      <c r="K756" s="598">
        <v>55.831000000000003</v>
      </c>
      <c r="L756" s="875">
        <f>J756+J757</f>
        <v>204</v>
      </c>
      <c r="M756" s="877">
        <f>SUM(K756:K757)</f>
        <v>203.99599999999998</v>
      </c>
      <c r="N756" s="879">
        <f t="shared" ref="N756" si="201">+L756-M756</f>
        <v>4.0000000000190994E-3</v>
      </c>
      <c r="O756" s="930">
        <f t="shared" si="176"/>
        <v>0.99998039215686263</v>
      </c>
    </row>
    <row r="757" spans="1:15" s="460" customFormat="1" ht="12" customHeight="1">
      <c r="A757" s="503"/>
      <c r="B757" s="626" t="s">
        <v>334</v>
      </c>
      <c r="C757" s="592">
        <v>43572</v>
      </c>
      <c r="D757" s="615">
        <v>1462</v>
      </c>
      <c r="E757" s="623" t="s">
        <v>582</v>
      </c>
      <c r="F757" s="619" t="s">
        <v>343</v>
      </c>
      <c r="G757" s="728">
        <v>966577</v>
      </c>
      <c r="H757" s="511">
        <v>6</v>
      </c>
      <c r="I757" s="510" t="s">
        <v>296</v>
      </c>
      <c r="J757" s="511">
        <v>149</v>
      </c>
      <c r="K757" s="512">
        <v>148.16499999999999</v>
      </c>
      <c r="L757" s="881"/>
      <c r="M757" s="882"/>
      <c r="N757" s="883"/>
      <c r="O757" s="931"/>
    </row>
    <row r="758" spans="1:15" s="460" customFormat="1" ht="12" customHeight="1">
      <c r="A758" s="503"/>
      <c r="B758" s="626" t="s">
        <v>334</v>
      </c>
      <c r="C758" s="592">
        <v>43572</v>
      </c>
      <c r="D758" s="615">
        <v>1462</v>
      </c>
      <c r="E758" s="623" t="s">
        <v>582</v>
      </c>
      <c r="F758" s="618" t="s">
        <v>345</v>
      </c>
      <c r="G758" s="729">
        <v>951497</v>
      </c>
      <c r="H758" s="508">
        <v>7</v>
      </c>
      <c r="I758" s="507" t="s">
        <v>295</v>
      </c>
      <c r="J758" s="508">
        <v>62</v>
      </c>
      <c r="K758" s="598">
        <v>133.05099999999999</v>
      </c>
      <c r="L758" s="875">
        <f>J758+J759</f>
        <v>231</v>
      </c>
      <c r="M758" s="877">
        <f>SUM(K758:K759)</f>
        <v>231</v>
      </c>
      <c r="N758" s="879">
        <f t="shared" ref="N758" si="202">+L758-M758</f>
        <v>0</v>
      </c>
      <c r="O758" s="930">
        <f t="shared" si="176"/>
        <v>1</v>
      </c>
    </row>
    <row r="759" spans="1:15" s="460" customFormat="1" ht="12" customHeight="1">
      <c r="A759" s="503"/>
      <c r="B759" s="626" t="s">
        <v>334</v>
      </c>
      <c r="C759" s="592">
        <v>43572</v>
      </c>
      <c r="D759" s="615">
        <v>1462</v>
      </c>
      <c r="E759" s="623" t="s">
        <v>582</v>
      </c>
      <c r="F759" s="619" t="s">
        <v>345</v>
      </c>
      <c r="G759" s="728">
        <v>951497</v>
      </c>
      <c r="H759" s="511">
        <v>7</v>
      </c>
      <c r="I759" s="510" t="s">
        <v>296</v>
      </c>
      <c r="J759" s="511">
        <v>169</v>
      </c>
      <c r="K759" s="512">
        <v>97.948999999999998</v>
      </c>
      <c r="L759" s="881"/>
      <c r="M759" s="882"/>
      <c r="N759" s="883"/>
      <c r="O759" s="931"/>
    </row>
    <row r="760" spans="1:15" s="460" customFormat="1" ht="12" customHeight="1">
      <c r="A760" s="503"/>
      <c r="B760" s="626" t="s">
        <v>334</v>
      </c>
      <c r="C760" s="592">
        <v>43572</v>
      </c>
      <c r="D760" s="615">
        <v>1462</v>
      </c>
      <c r="E760" s="623" t="s">
        <v>582</v>
      </c>
      <c r="F760" s="618" t="s">
        <v>352</v>
      </c>
      <c r="G760" s="729">
        <v>923000</v>
      </c>
      <c r="H760" s="508">
        <v>9</v>
      </c>
      <c r="I760" s="507" t="s">
        <v>295</v>
      </c>
      <c r="J760" s="508">
        <v>62</v>
      </c>
      <c r="K760" s="598">
        <v>33.627000000000002</v>
      </c>
      <c r="L760" s="875">
        <f>J760+J761</f>
        <v>229</v>
      </c>
      <c r="M760" s="877">
        <f>SUM(K760:K761)</f>
        <v>229</v>
      </c>
      <c r="N760" s="879">
        <f t="shared" ref="N760" si="203">+L760-M760</f>
        <v>0</v>
      </c>
      <c r="O760" s="930">
        <f t="shared" si="176"/>
        <v>1</v>
      </c>
    </row>
    <row r="761" spans="1:15" s="460" customFormat="1" ht="12" customHeight="1">
      <c r="A761" s="503"/>
      <c r="B761" s="626" t="s">
        <v>334</v>
      </c>
      <c r="C761" s="592">
        <v>43572</v>
      </c>
      <c r="D761" s="615">
        <v>1462</v>
      </c>
      <c r="E761" s="623" t="s">
        <v>582</v>
      </c>
      <c r="F761" s="619" t="s">
        <v>352</v>
      </c>
      <c r="G761" s="728">
        <v>923000</v>
      </c>
      <c r="H761" s="511">
        <v>9</v>
      </c>
      <c r="I761" s="510" t="s">
        <v>296</v>
      </c>
      <c r="J761" s="511">
        <v>167</v>
      </c>
      <c r="K761" s="512">
        <v>195.37299999999999</v>
      </c>
      <c r="L761" s="881"/>
      <c r="M761" s="882"/>
      <c r="N761" s="883"/>
      <c r="O761" s="931"/>
    </row>
    <row r="762" spans="1:15" s="460" customFormat="1" ht="12" customHeight="1">
      <c r="A762" s="503"/>
      <c r="B762" s="626" t="s">
        <v>334</v>
      </c>
      <c r="C762" s="592">
        <v>43572</v>
      </c>
      <c r="D762" s="615">
        <v>1462</v>
      </c>
      <c r="E762" s="623" t="s">
        <v>582</v>
      </c>
      <c r="F762" s="618" t="s">
        <v>354</v>
      </c>
      <c r="G762" s="729">
        <v>951944</v>
      </c>
      <c r="H762" s="508">
        <v>9</v>
      </c>
      <c r="I762" s="507" t="s">
        <v>295</v>
      </c>
      <c r="J762" s="508">
        <v>58</v>
      </c>
      <c r="K762" s="598">
        <v>38.082999999999998</v>
      </c>
      <c r="L762" s="875">
        <f>J762+J763</f>
        <v>217</v>
      </c>
      <c r="M762" s="877">
        <f>SUM(K762:K763)</f>
        <v>88.847000000000008</v>
      </c>
      <c r="N762" s="879">
        <f t="shared" ref="N762" si="204">+L762-M762</f>
        <v>128.15299999999999</v>
      </c>
      <c r="O762" s="930">
        <f t="shared" si="176"/>
        <v>0.40943317972350235</v>
      </c>
    </row>
    <row r="763" spans="1:15" s="460" customFormat="1" ht="12" customHeight="1">
      <c r="A763" s="503"/>
      <c r="B763" s="626" t="s">
        <v>334</v>
      </c>
      <c r="C763" s="592">
        <v>43572</v>
      </c>
      <c r="D763" s="615">
        <v>1462</v>
      </c>
      <c r="E763" s="623" t="s">
        <v>582</v>
      </c>
      <c r="F763" s="619" t="s">
        <v>354</v>
      </c>
      <c r="G763" s="728">
        <v>951944</v>
      </c>
      <c r="H763" s="511">
        <v>9</v>
      </c>
      <c r="I763" s="510" t="s">
        <v>296</v>
      </c>
      <c r="J763" s="511">
        <v>159</v>
      </c>
      <c r="K763" s="512">
        <v>50.764000000000003</v>
      </c>
      <c r="L763" s="881"/>
      <c r="M763" s="882"/>
      <c r="N763" s="883"/>
      <c r="O763" s="931"/>
    </row>
    <row r="764" spans="1:15" s="460" customFormat="1" ht="12" customHeight="1">
      <c r="A764" s="503"/>
      <c r="B764" s="626" t="s">
        <v>334</v>
      </c>
      <c r="C764" s="592">
        <v>43572</v>
      </c>
      <c r="D764" s="615">
        <v>1462</v>
      </c>
      <c r="E764" s="623" t="s">
        <v>582</v>
      </c>
      <c r="F764" s="618" t="s">
        <v>355</v>
      </c>
      <c r="G764" s="729">
        <v>951974</v>
      </c>
      <c r="H764" s="508">
        <v>9</v>
      </c>
      <c r="I764" s="507" t="s">
        <v>295</v>
      </c>
      <c r="J764" s="508">
        <v>97</v>
      </c>
      <c r="K764" s="598">
        <v>131.87700000000001</v>
      </c>
      <c r="L764" s="875">
        <f>J764+J765</f>
        <v>361</v>
      </c>
      <c r="M764" s="877">
        <f>SUM(K764:K765)</f>
        <v>305.399</v>
      </c>
      <c r="N764" s="879">
        <f t="shared" ref="N764" si="205">+L764-M764</f>
        <v>55.600999999999999</v>
      </c>
      <c r="O764" s="930">
        <f>+M764/L764</f>
        <v>0.84598060941828257</v>
      </c>
    </row>
    <row r="765" spans="1:15" s="460" customFormat="1" ht="12" customHeight="1">
      <c r="A765" s="503"/>
      <c r="B765" s="626" t="s">
        <v>334</v>
      </c>
      <c r="C765" s="592">
        <v>43572</v>
      </c>
      <c r="D765" s="615">
        <v>1462</v>
      </c>
      <c r="E765" s="623" t="s">
        <v>582</v>
      </c>
      <c r="F765" s="619" t="s">
        <v>355</v>
      </c>
      <c r="G765" s="728">
        <v>951974</v>
      </c>
      <c r="H765" s="511">
        <v>9</v>
      </c>
      <c r="I765" s="510" t="s">
        <v>296</v>
      </c>
      <c r="J765" s="511">
        <v>264</v>
      </c>
      <c r="K765" s="512">
        <v>173.52199999999999</v>
      </c>
      <c r="L765" s="881"/>
      <c r="M765" s="882"/>
      <c r="N765" s="883"/>
      <c r="O765" s="931"/>
    </row>
    <row r="766" spans="1:15" s="460" customFormat="1" ht="12" customHeight="1">
      <c r="A766" s="503"/>
      <c r="B766" s="626" t="s">
        <v>334</v>
      </c>
      <c r="C766" s="592">
        <v>43572</v>
      </c>
      <c r="D766" s="615">
        <v>1462</v>
      </c>
      <c r="E766" s="623" t="s">
        <v>582</v>
      </c>
      <c r="F766" s="618" t="s">
        <v>357</v>
      </c>
      <c r="G766" s="729">
        <v>960959</v>
      </c>
      <c r="H766" s="508">
        <v>9</v>
      </c>
      <c r="I766" s="507" t="s">
        <v>295</v>
      </c>
      <c r="J766" s="508">
        <v>90</v>
      </c>
      <c r="K766" s="598">
        <v>61.881</v>
      </c>
      <c r="L766" s="875">
        <f>J766+J767</f>
        <v>335</v>
      </c>
      <c r="M766" s="877">
        <f>SUM(K766:K767)</f>
        <v>321.79600000000005</v>
      </c>
      <c r="N766" s="879">
        <f t="shared" ref="N766" si="206">+L766-M766</f>
        <v>13.203999999999951</v>
      </c>
      <c r="O766" s="930">
        <f t="shared" si="176"/>
        <v>0.96058507462686582</v>
      </c>
    </row>
    <row r="767" spans="1:15" s="460" customFormat="1" ht="12" customHeight="1">
      <c r="A767" s="503"/>
      <c r="B767" s="626" t="s">
        <v>334</v>
      </c>
      <c r="C767" s="592">
        <v>43572</v>
      </c>
      <c r="D767" s="615">
        <v>1462</v>
      </c>
      <c r="E767" s="623" t="s">
        <v>582</v>
      </c>
      <c r="F767" s="619" t="s">
        <v>357</v>
      </c>
      <c r="G767" s="728">
        <v>960959</v>
      </c>
      <c r="H767" s="511">
        <v>9</v>
      </c>
      <c r="I767" s="510" t="s">
        <v>296</v>
      </c>
      <c r="J767" s="511">
        <v>245</v>
      </c>
      <c r="K767" s="512">
        <v>259.91500000000002</v>
      </c>
      <c r="L767" s="881"/>
      <c r="M767" s="882"/>
      <c r="N767" s="883"/>
      <c r="O767" s="931"/>
    </row>
    <row r="768" spans="1:15" s="460" customFormat="1" ht="12" customHeight="1">
      <c r="A768" s="503"/>
      <c r="B768" s="626" t="s">
        <v>334</v>
      </c>
      <c r="C768" s="592">
        <v>43572</v>
      </c>
      <c r="D768" s="615">
        <v>1462</v>
      </c>
      <c r="E768" s="623" t="s">
        <v>582</v>
      </c>
      <c r="F768" s="618" t="s">
        <v>358</v>
      </c>
      <c r="G768" s="729">
        <v>960143</v>
      </c>
      <c r="H768" s="508">
        <v>10</v>
      </c>
      <c r="I768" s="507" t="s">
        <v>295</v>
      </c>
      <c r="J768" s="508">
        <v>62</v>
      </c>
      <c r="K768" s="598">
        <v>90.445999999999998</v>
      </c>
      <c r="L768" s="875">
        <f>J768+J769</f>
        <v>231</v>
      </c>
      <c r="M768" s="877">
        <f>SUM(K768:K769)</f>
        <v>163.821</v>
      </c>
      <c r="N768" s="879">
        <f t="shared" ref="N768" si="207">+L768-M768</f>
        <v>67.179000000000002</v>
      </c>
      <c r="O768" s="930">
        <f t="shared" si="176"/>
        <v>0.70918181818181814</v>
      </c>
    </row>
    <row r="769" spans="1:15" s="460" customFormat="1" ht="12" customHeight="1">
      <c r="A769" s="503"/>
      <c r="B769" s="626" t="s">
        <v>334</v>
      </c>
      <c r="C769" s="592">
        <v>43572</v>
      </c>
      <c r="D769" s="615">
        <v>1462</v>
      </c>
      <c r="E769" s="623" t="s">
        <v>582</v>
      </c>
      <c r="F769" s="619" t="s">
        <v>358</v>
      </c>
      <c r="G769" s="728">
        <v>960143</v>
      </c>
      <c r="H769" s="511">
        <v>10</v>
      </c>
      <c r="I769" s="510" t="s">
        <v>296</v>
      </c>
      <c r="J769" s="511">
        <v>169</v>
      </c>
      <c r="K769" s="512">
        <v>73.375</v>
      </c>
      <c r="L769" s="881"/>
      <c r="M769" s="882"/>
      <c r="N769" s="883"/>
      <c r="O769" s="931"/>
    </row>
    <row r="770" spans="1:15" s="460" customFormat="1" ht="12" customHeight="1">
      <c r="A770" s="503"/>
      <c r="B770" s="626" t="s">
        <v>334</v>
      </c>
      <c r="C770" s="592">
        <v>43572</v>
      </c>
      <c r="D770" s="615">
        <v>1462</v>
      </c>
      <c r="E770" s="623" t="s">
        <v>582</v>
      </c>
      <c r="F770" s="618" t="s">
        <v>375</v>
      </c>
      <c r="G770" s="729">
        <v>957821</v>
      </c>
      <c r="H770" s="508">
        <v>16</v>
      </c>
      <c r="I770" s="507" t="s">
        <v>295</v>
      </c>
      <c r="J770" s="508">
        <v>19</v>
      </c>
      <c r="K770" s="598">
        <v>28.326000000000001</v>
      </c>
      <c r="L770" s="875">
        <f>J770+J771</f>
        <v>70</v>
      </c>
      <c r="M770" s="877">
        <f>SUM(K770:K771)</f>
        <v>70</v>
      </c>
      <c r="N770" s="879">
        <f t="shared" ref="N770" si="208">+L770-M770</f>
        <v>0</v>
      </c>
      <c r="O770" s="930">
        <f t="shared" si="176"/>
        <v>1</v>
      </c>
    </row>
    <row r="771" spans="1:15" s="460" customFormat="1" ht="12" customHeight="1">
      <c r="A771" s="503"/>
      <c r="B771" s="626" t="s">
        <v>334</v>
      </c>
      <c r="C771" s="592">
        <v>43572</v>
      </c>
      <c r="D771" s="615">
        <v>1462</v>
      </c>
      <c r="E771" s="623" t="s">
        <v>582</v>
      </c>
      <c r="F771" s="619" t="s">
        <v>375</v>
      </c>
      <c r="G771" s="728">
        <v>957821</v>
      </c>
      <c r="H771" s="511">
        <v>16</v>
      </c>
      <c r="I771" s="510" t="s">
        <v>296</v>
      </c>
      <c r="J771" s="511">
        <v>51</v>
      </c>
      <c r="K771" s="512">
        <v>41.673999999999999</v>
      </c>
      <c r="L771" s="881"/>
      <c r="M771" s="882"/>
      <c r="N771" s="883"/>
      <c r="O771" s="931"/>
    </row>
    <row r="772" spans="1:15" s="460" customFormat="1" ht="12" customHeight="1">
      <c r="A772" s="503"/>
      <c r="B772" s="626" t="s">
        <v>334</v>
      </c>
      <c r="C772" s="592">
        <v>43572</v>
      </c>
      <c r="D772" s="615">
        <v>1462</v>
      </c>
      <c r="E772" s="623" t="s">
        <v>582</v>
      </c>
      <c r="F772" s="618" t="s">
        <v>377</v>
      </c>
      <c r="G772" s="729">
        <v>959366</v>
      </c>
      <c r="H772" s="508">
        <v>16</v>
      </c>
      <c r="I772" s="507" t="s">
        <v>295</v>
      </c>
      <c r="J772" s="508">
        <v>85</v>
      </c>
      <c r="K772" s="598">
        <v>211.4</v>
      </c>
      <c r="L772" s="875">
        <f>J772+J773</f>
        <v>316</v>
      </c>
      <c r="M772" s="877">
        <f>SUM(K772:K773)</f>
        <v>316</v>
      </c>
      <c r="N772" s="879">
        <f t="shared" ref="N772" si="209">+L772-M772</f>
        <v>0</v>
      </c>
      <c r="O772" s="930">
        <f t="shared" si="176"/>
        <v>1</v>
      </c>
    </row>
    <row r="773" spans="1:15" s="460" customFormat="1" ht="12" customHeight="1">
      <c r="A773" s="503"/>
      <c r="B773" s="626" t="s">
        <v>334</v>
      </c>
      <c r="C773" s="592">
        <v>43572</v>
      </c>
      <c r="D773" s="615">
        <v>1462</v>
      </c>
      <c r="E773" s="623" t="s">
        <v>582</v>
      </c>
      <c r="F773" s="619" t="s">
        <v>377</v>
      </c>
      <c r="G773" s="728">
        <v>959366</v>
      </c>
      <c r="H773" s="511">
        <v>16</v>
      </c>
      <c r="I773" s="510" t="s">
        <v>296</v>
      </c>
      <c r="J773" s="511">
        <v>231</v>
      </c>
      <c r="K773" s="512">
        <v>104.6</v>
      </c>
      <c r="L773" s="881"/>
      <c r="M773" s="882"/>
      <c r="N773" s="883"/>
      <c r="O773" s="931"/>
    </row>
    <row r="774" spans="1:15" s="460" customFormat="1" ht="12" customHeight="1">
      <c r="A774" s="503"/>
      <c r="B774" s="626" t="s">
        <v>334</v>
      </c>
      <c r="C774" s="592">
        <v>43572</v>
      </c>
      <c r="D774" s="615">
        <v>1462</v>
      </c>
      <c r="E774" s="623" t="s">
        <v>582</v>
      </c>
      <c r="F774" s="618" t="s">
        <v>379</v>
      </c>
      <c r="G774" s="729">
        <v>959954</v>
      </c>
      <c r="H774" s="508">
        <v>16</v>
      </c>
      <c r="I774" s="507" t="s">
        <v>295</v>
      </c>
      <c r="J774" s="508">
        <v>97</v>
      </c>
      <c r="K774" s="598">
        <v>125.488</v>
      </c>
      <c r="L774" s="875">
        <f>J774+J775</f>
        <v>364</v>
      </c>
      <c r="M774" s="877">
        <f>SUM(K774:K775)</f>
        <v>364</v>
      </c>
      <c r="N774" s="879">
        <f t="shared" ref="N774" si="210">+L774-M774</f>
        <v>0</v>
      </c>
      <c r="O774" s="930">
        <f t="shared" si="176"/>
        <v>1</v>
      </c>
    </row>
    <row r="775" spans="1:15" s="460" customFormat="1" ht="12" customHeight="1">
      <c r="A775" s="503"/>
      <c r="B775" s="626" t="s">
        <v>334</v>
      </c>
      <c r="C775" s="592">
        <v>43572</v>
      </c>
      <c r="D775" s="615">
        <v>1462</v>
      </c>
      <c r="E775" s="623" t="s">
        <v>582</v>
      </c>
      <c r="F775" s="619" t="s">
        <v>379</v>
      </c>
      <c r="G775" s="728">
        <v>959954</v>
      </c>
      <c r="H775" s="511">
        <v>16</v>
      </c>
      <c r="I775" s="510" t="s">
        <v>296</v>
      </c>
      <c r="J775" s="511">
        <v>267</v>
      </c>
      <c r="K775" s="512">
        <v>238.512</v>
      </c>
      <c r="L775" s="881"/>
      <c r="M775" s="882"/>
      <c r="N775" s="883"/>
      <c r="O775" s="931"/>
    </row>
    <row r="776" spans="1:15" s="460" customFormat="1" ht="12" customHeight="1">
      <c r="A776" s="503"/>
      <c r="B776" s="626" t="s">
        <v>334</v>
      </c>
      <c r="C776" s="592">
        <v>43572</v>
      </c>
      <c r="D776" s="615">
        <v>1462</v>
      </c>
      <c r="E776" s="623" t="s">
        <v>582</v>
      </c>
      <c r="F776" s="618" t="s">
        <v>380</v>
      </c>
      <c r="G776" s="729">
        <v>959993</v>
      </c>
      <c r="H776" s="508">
        <v>16</v>
      </c>
      <c r="I776" s="507" t="s">
        <v>295</v>
      </c>
      <c r="J776" s="508">
        <v>0</v>
      </c>
      <c r="K776" s="598"/>
      <c r="L776" s="875">
        <f>J776+J777</f>
        <v>0</v>
      </c>
      <c r="M776" s="877">
        <f>SUM(K776:K777)</f>
        <v>0</v>
      </c>
      <c r="N776" s="879">
        <f t="shared" ref="N776" si="211">+L776-M776</f>
        <v>0</v>
      </c>
      <c r="O776" s="930" t="e">
        <f t="shared" ref="O776:O838" si="212">+M776/L776</f>
        <v>#DIV/0!</v>
      </c>
    </row>
    <row r="777" spans="1:15" s="460" customFormat="1" ht="12" customHeight="1">
      <c r="A777" s="503"/>
      <c r="B777" s="626" t="s">
        <v>334</v>
      </c>
      <c r="C777" s="592">
        <v>43572</v>
      </c>
      <c r="D777" s="615">
        <v>1462</v>
      </c>
      <c r="E777" s="623" t="s">
        <v>582</v>
      </c>
      <c r="F777" s="619" t="s">
        <v>380</v>
      </c>
      <c r="G777" s="728">
        <v>959993</v>
      </c>
      <c r="H777" s="511">
        <v>16</v>
      </c>
      <c r="I777" s="510" t="s">
        <v>296</v>
      </c>
      <c r="J777" s="511">
        <v>0</v>
      </c>
      <c r="K777" s="512"/>
      <c r="L777" s="881"/>
      <c r="M777" s="882"/>
      <c r="N777" s="883"/>
      <c r="O777" s="931"/>
    </row>
    <row r="778" spans="1:15" s="460" customFormat="1" ht="12" customHeight="1">
      <c r="A778" s="503"/>
      <c r="B778" s="626" t="s">
        <v>334</v>
      </c>
      <c r="C778" s="592">
        <v>43572</v>
      </c>
      <c r="D778" s="615">
        <v>1462</v>
      </c>
      <c r="E778" s="623" t="s">
        <v>582</v>
      </c>
      <c r="F778" s="618" t="s">
        <v>387</v>
      </c>
      <c r="G778" s="729">
        <v>951916</v>
      </c>
      <c r="H778" s="508">
        <v>18</v>
      </c>
      <c r="I778" s="507" t="s">
        <v>295</v>
      </c>
      <c r="J778" s="508">
        <v>106</v>
      </c>
      <c r="K778" s="598">
        <v>150.512</v>
      </c>
      <c r="L778" s="875">
        <f>J778+J779</f>
        <v>394</v>
      </c>
      <c r="M778" s="877">
        <f>SUM(K778:K779)</f>
        <v>394</v>
      </c>
      <c r="N778" s="879">
        <f t="shared" ref="N778" si="213">+L778-M778</f>
        <v>0</v>
      </c>
      <c r="O778" s="930">
        <f t="shared" si="212"/>
        <v>1</v>
      </c>
    </row>
    <row r="779" spans="1:15" s="460" customFormat="1" ht="12" customHeight="1">
      <c r="A779" s="503"/>
      <c r="B779" s="626" t="s">
        <v>334</v>
      </c>
      <c r="C779" s="592">
        <v>43572</v>
      </c>
      <c r="D779" s="615">
        <v>1462</v>
      </c>
      <c r="E779" s="623" t="s">
        <v>582</v>
      </c>
      <c r="F779" s="619" t="s">
        <v>387</v>
      </c>
      <c r="G779" s="728">
        <v>951916</v>
      </c>
      <c r="H779" s="511">
        <v>18</v>
      </c>
      <c r="I779" s="510" t="s">
        <v>296</v>
      </c>
      <c r="J779" s="511">
        <v>288</v>
      </c>
      <c r="K779" s="512">
        <v>243.488</v>
      </c>
      <c r="L779" s="881"/>
      <c r="M779" s="882"/>
      <c r="N779" s="883"/>
      <c r="O779" s="931"/>
    </row>
    <row r="780" spans="1:15" s="460" customFormat="1" ht="12" customHeight="1">
      <c r="A780" s="503"/>
      <c r="B780" s="626" t="s">
        <v>334</v>
      </c>
      <c r="C780" s="592">
        <v>43572</v>
      </c>
      <c r="D780" s="615">
        <v>1462</v>
      </c>
      <c r="E780" s="623" t="s">
        <v>582</v>
      </c>
      <c r="F780" s="618" t="s">
        <v>389</v>
      </c>
      <c r="G780" s="729">
        <v>965442</v>
      </c>
      <c r="H780" s="508">
        <v>18</v>
      </c>
      <c r="I780" s="507" t="s">
        <v>295</v>
      </c>
      <c r="J780" s="508">
        <v>57</v>
      </c>
      <c r="K780" s="598">
        <v>93.331000000000003</v>
      </c>
      <c r="L780" s="875">
        <f>J780+J781</f>
        <v>213</v>
      </c>
      <c r="M780" s="877">
        <f>SUM(K780:K781)</f>
        <v>159.79000000000002</v>
      </c>
      <c r="N780" s="879">
        <f t="shared" ref="N780" si="214">+L780-M780</f>
        <v>53.20999999999998</v>
      </c>
      <c r="O780" s="930">
        <f t="shared" si="212"/>
        <v>0.75018779342723019</v>
      </c>
    </row>
    <row r="781" spans="1:15" s="460" customFormat="1" ht="12" customHeight="1">
      <c r="A781" s="503"/>
      <c r="B781" s="626" t="s">
        <v>334</v>
      </c>
      <c r="C781" s="592">
        <v>43572</v>
      </c>
      <c r="D781" s="615">
        <v>1462</v>
      </c>
      <c r="E781" s="623" t="s">
        <v>582</v>
      </c>
      <c r="F781" s="619" t="s">
        <v>389</v>
      </c>
      <c r="G781" s="728">
        <v>965442</v>
      </c>
      <c r="H781" s="511">
        <v>18</v>
      </c>
      <c r="I781" s="510" t="s">
        <v>296</v>
      </c>
      <c r="J781" s="511">
        <v>156</v>
      </c>
      <c r="K781" s="512">
        <v>66.459000000000003</v>
      </c>
      <c r="L781" s="881"/>
      <c r="M781" s="882"/>
      <c r="N781" s="883"/>
      <c r="O781" s="931"/>
    </row>
    <row r="782" spans="1:15" s="460" customFormat="1" ht="12" customHeight="1">
      <c r="A782" s="503"/>
      <c r="B782" s="626" t="s">
        <v>334</v>
      </c>
      <c r="C782" s="592">
        <v>43572</v>
      </c>
      <c r="D782" s="615">
        <v>1460</v>
      </c>
      <c r="E782" s="623" t="s">
        <v>582</v>
      </c>
      <c r="F782" s="618" t="s">
        <v>390</v>
      </c>
      <c r="G782" s="729">
        <v>922996</v>
      </c>
      <c r="H782" s="508">
        <v>19</v>
      </c>
      <c r="I782" s="507" t="s">
        <v>295</v>
      </c>
      <c r="J782" s="508">
        <v>2</v>
      </c>
      <c r="K782" s="598">
        <v>65.31</v>
      </c>
      <c r="L782" s="875">
        <f>J782+J783</f>
        <v>200</v>
      </c>
      <c r="M782" s="877">
        <f>SUM(K782:K783)</f>
        <v>200</v>
      </c>
      <c r="N782" s="879">
        <f t="shared" ref="N782" si="215">+L782-M782</f>
        <v>0</v>
      </c>
      <c r="O782" s="930">
        <f t="shared" si="212"/>
        <v>1</v>
      </c>
    </row>
    <row r="783" spans="1:15" s="460" customFormat="1" ht="12" customHeight="1">
      <c r="A783" s="503"/>
      <c r="B783" s="626" t="s">
        <v>334</v>
      </c>
      <c r="C783" s="592">
        <v>43572</v>
      </c>
      <c r="D783" s="615">
        <v>1460</v>
      </c>
      <c r="E783" s="623" t="s">
        <v>582</v>
      </c>
      <c r="F783" s="619" t="s">
        <v>390</v>
      </c>
      <c r="G783" s="728">
        <v>922996</v>
      </c>
      <c r="H783" s="511">
        <v>19</v>
      </c>
      <c r="I783" s="510" t="s">
        <v>296</v>
      </c>
      <c r="J783" s="511">
        <v>198</v>
      </c>
      <c r="K783" s="512">
        <v>134.69</v>
      </c>
      <c r="L783" s="881"/>
      <c r="M783" s="882"/>
      <c r="N783" s="883"/>
      <c r="O783" s="931"/>
    </row>
    <row r="784" spans="1:15" s="460" customFormat="1" ht="12" customHeight="1">
      <c r="A784" s="503"/>
      <c r="B784" s="626" t="s">
        <v>334</v>
      </c>
      <c r="C784" s="592">
        <v>43572</v>
      </c>
      <c r="D784" s="615">
        <v>1460</v>
      </c>
      <c r="E784" s="623" t="s">
        <v>582</v>
      </c>
      <c r="F784" s="618" t="s">
        <v>391</v>
      </c>
      <c r="G784" s="729">
        <v>926655</v>
      </c>
      <c r="H784" s="508">
        <v>19</v>
      </c>
      <c r="I784" s="507" t="s">
        <v>295</v>
      </c>
      <c r="J784" s="508">
        <v>2</v>
      </c>
      <c r="K784" s="598">
        <v>78.168999999999997</v>
      </c>
      <c r="L784" s="875">
        <f>J784+J785</f>
        <v>200</v>
      </c>
      <c r="M784" s="877">
        <f>SUM(K784:K785)</f>
        <v>200</v>
      </c>
      <c r="N784" s="879">
        <f t="shared" ref="N784" si="216">+L784-M784</f>
        <v>0</v>
      </c>
      <c r="O784" s="930">
        <f t="shared" si="212"/>
        <v>1</v>
      </c>
    </row>
    <row r="785" spans="1:15" s="460" customFormat="1" ht="12" customHeight="1">
      <c r="A785" s="503"/>
      <c r="B785" s="626" t="s">
        <v>334</v>
      </c>
      <c r="C785" s="592">
        <v>43572</v>
      </c>
      <c r="D785" s="615">
        <v>1460</v>
      </c>
      <c r="E785" s="623" t="s">
        <v>582</v>
      </c>
      <c r="F785" s="619" t="s">
        <v>391</v>
      </c>
      <c r="G785" s="728">
        <v>926655</v>
      </c>
      <c r="H785" s="511">
        <v>19</v>
      </c>
      <c r="I785" s="510" t="s">
        <v>296</v>
      </c>
      <c r="J785" s="511">
        <v>198</v>
      </c>
      <c r="K785" s="512">
        <v>121.831</v>
      </c>
      <c r="L785" s="881"/>
      <c r="M785" s="882"/>
      <c r="N785" s="883"/>
      <c r="O785" s="931"/>
    </row>
    <row r="786" spans="1:15" s="460" customFormat="1" ht="12" customHeight="1">
      <c r="A786" s="503"/>
      <c r="B786" s="626" t="s">
        <v>334</v>
      </c>
      <c r="C786" s="592">
        <v>43572</v>
      </c>
      <c r="D786" s="615">
        <v>1462</v>
      </c>
      <c r="E786" s="623" t="s">
        <v>582</v>
      </c>
      <c r="F786" s="618" t="s">
        <v>393</v>
      </c>
      <c r="G786" s="729">
        <v>950818</v>
      </c>
      <c r="H786" s="508">
        <v>20</v>
      </c>
      <c r="I786" s="507" t="s">
        <v>295</v>
      </c>
      <c r="J786" s="508">
        <v>47</v>
      </c>
      <c r="K786" s="598">
        <v>8.9329999999999998</v>
      </c>
      <c r="L786" s="875">
        <f>J786+J787</f>
        <v>174</v>
      </c>
      <c r="M786" s="877">
        <f>SUM(K786:K787)</f>
        <v>9.3049999999999997</v>
      </c>
      <c r="N786" s="879">
        <f t="shared" ref="N786" si="217">+L786-M786</f>
        <v>164.69499999999999</v>
      </c>
      <c r="O786" s="930">
        <f t="shared" si="212"/>
        <v>5.3477011494252873E-2</v>
      </c>
    </row>
    <row r="787" spans="1:15" s="460" customFormat="1" ht="12" customHeight="1">
      <c r="A787" s="503"/>
      <c r="B787" s="626" t="s">
        <v>334</v>
      </c>
      <c r="C787" s="592">
        <v>43572</v>
      </c>
      <c r="D787" s="615">
        <v>1462</v>
      </c>
      <c r="E787" s="623" t="s">
        <v>582</v>
      </c>
      <c r="F787" s="619" t="s">
        <v>393</v>
      </c>
      <c r="G787" s="728">
        <v>950818</v>
      </c>
      <c r="H787" s="511">
        <v>20</v>
      </c>
      <c r="I787" s="510" t="s">
        <v>296</v>
      </c>
      <c r="J787" s="511">
        <v>127</v>
      </c>
      <c r="K787" s="512">
        <v>0.372</v>
      </c>
      <c r="L787" s="881"/>
      <c r="M787" s="882"/>
      <c r="N787" s="883"/>
      <c r="O787" s="931"/>
    </row>
    <row r="788" spans="1:15" s="460" customFormat="1" ht="12" customHeight="1">
      <c r="A788" s="503"/>
      <c r="B788" s="626" t="s">
        <v>334</v>
      </c>
      <c r="C788" s="592">
        <v>43572</v>
      </c>
      <c r="D788" s="615">
        <v>1462</v>
      </c>
      <c r="E788" s="623" t="s">
        <v>582</v>
      </c>
      <c r="F788" s="618" t="s">
        <v>394</v>
      </c>
      <c r="G788" s="729">
        <v>924718</v>
      </c>
      <c r="H788" s="508">
        <v>21</v>
      </c>
      <c r="I788" s="507" t="s">
        <v>295</v>
      </c>
      <c r="J788" s="508">
        <v>61</v>
      </c>
      <c r="K788" s="598">
        <v>140.523</v>
      </c>
      <c r="L788" s="875">
        <f>J788+J789</f>
        <v>226</v>
      </c>
      <c r="M788" s="877">
        <f>SUM(K788:K789)</f>
        <v>226</v>
      </c>
      <c r="N788" s="879">
        <f t="shared" ref="N788" si="218">+L788-M788</f>
        <v>0</v>
      </c>
      <c r="O788" s="930">
        <f t="shared" si="212"/>
        <v>1</v>
      </c>
    </row>
    <row r="789" spans="1:15" s="460" customFormat="1" ht="12" customHeight="1">
      <c r="A789" s="503"/>
      <c r="B789" s="626" t="s">
        <v>334</v>
      </c>
      <c r="C789" s="592">
        <v>43572</v>
      </c>
      <c r="D789" s="615">
        <v>1462</v>
      </c>
      <c r="E789" s="623" t="s">
        <v>582</v>
      </c>
      <c r="F789" s="619" t="s">
        <v>394</v>
      </c>
      <c r="G789" s="728">
        <v>924718</v>
      </c>
      <c r="H789" s="511">
        <v>21</v>
      </c>
      <c r="I789" s="510" t="s">
        <v>296</v>
      </c>
      <c r="J789" s="511">
        <v>165</v>
      </c>
      <c r="K789" s="512">
        <v>85.477000000000004</v>
      </c>
      <c r="L789" s="881"/>
      <c r="M789" s="882"/>
      <c r="N789" s="883"/>
      <c r="O789" s="931"/>
    </row>
    <row r="790" spans="1:15" s="460" customFormat="1" ht="12" customHeight="1">
      <c r="A790" s="503"/>
      <c r="B790" s="626" t="s">
        <v>334</v>
      </c>
      <c r="C790" s="592">
        <v>43572</v>
      </c>
      <c r="D790" s="615">
        <v>1462</v>
      </c>
      <c r="E790" s="623" t="s">
        <v>582</v>
      </c>
      <c r="F790" s="618" t="s">
        <v>395</v>
      </c>
      <c r="G790" s="729">
        <v>959987</v>
      </c>
      <c r="H790" s="508">
        <v>21</v>
      </c>
      <c r="I790" s="507" t="s">
        <v>295</v>
      </c>
      <c r="J790" s="508">
        <v>89</v>
      </c>
      <c r="K790" s="598">
        <v>165.73400000000001</v>
      </c>
      <c r="L790" s="875">
        <f>J790+J791</f>
        <v>331</v>
      </c>
      <c r="M790" s="877">
        <f>SUM(K790:K791)</f>
        <v>331</v>
      </c>
      <c r="N790" s="879">
        <f t="shared" ref="N790" si="219">+L790-M790</f>
        <v>0</v>
      </c>
      <c r="O790" s="930">
        <f t="shared" si="212"/>
        <v>1</v>
      </c>
    </row>
    <row r="791" spans="1:15" s="460" customFormat="1" ht="12" customHeight="1">
      <c r="A791" s="503"/>
      <c r="B791" s="626" t="s">
        <v>334</v>
      </c>
      <c r="C791" s="592">
        <v>43572</v>
      </c>
      <c r="D791" s="615">
        <v>1462</v>
      </c>
      <c r="E791" s="623" t="s">
        <v>582</v>
      </c>
      <c r="F791" s="619" t="s">
        <v>395</v>
      </c>
      <c r="G791" s="728">
        <v>959987</v>
      </c>
      <c r="H791" s="511">
        <v>21</v>
      </c>
      <c r="I791" s="510" t="s">
        <v>296</v>
      </c>
      <c r="J791" s="511">
        <v>242</v>
      </c>
      <c r="K791" s="512">
        <v>165.26599999999999</v>
      </c>
      <c r="L791" s="881"/>
      <c r="M791" s="882"/>
      <c r="N791" s="883"/>
      <c r="O791" s="931"/>
    </row>
    <row r="792" spans="1:15" s="460" customFormat="1" ht="12" customHeight="1">
      <c r="A792" s="503"/>
      <c r="B792" s="626" t="s">
        <v>334</v>
      </c>
      <c r="C792" s="592">
        <v>43572</v>
      </c>
      <c r="D792" s="615">
        <v>1462</v>
      </c>
      <c r="E792" s="623" t="s">
        <v>582</v>
      </c>
      <c r="F792" s="618" t="s">
        <v>396</v>
      </c>
      <c r="G792" s="729">
        <v>961162</v>
      </c>
      <c r="H792" s="508">
        <v>21</v>
      </c>
      <c r="I792" s="507" t="s">
        <v>295</v>
      </c>
      <c r="J792" s="508">
        <v>40.814999999999998</v>
      </c>
      <c r="K792" s="598">
        <v>40.518000000000001</v>
      </c>
      <c r="L792" s="875">
        <f>J792+J793</f>
        <v>63.606999999999999</v>
      </c>
      <c r="M792" s="877">
        <f>SUM(K792:K793)</f>
        <v>63.31</v>
      </c>
      <c r="N792" s="879">
        <f t="shared" ref="N792" si="220">+L792-M792</f>
        <v>0.29699999999999704</v>
      </c>
      <c r="O792" s="930">
        <f t="shared" si="212"/>
        <v>0.99533070259562628</v>
      </c>
    </row>
    <row r="793" spans="1:15" s="460" customFormat="1" ht="12" customHeight="1">
      <c r="A793" s="503"/>
      <c r="B793" s="626" t="s">
        <v>334</v>
      </c>
      <c r="C793" s="592">
        <v>43572</v>
      </c>
      <c r="D793" s="615">
        <v>1462</v>
      </c>
      <c r="E793" s="623" t="s">
        <v>582</v>
      </c>
      <c r="F793" s="619" t="s">
        <v>396</v>
      </c>
      <c r="G793" s="728">
        <v>961162</v>
      </c>
      <c r="H793" s="511">
        <v>21</v>
      </c>
      <c r="I793" s="510" t="s">
        <v>296</v>
      </c>
      <c r="J793" s="511">
        <v>22.792000000000002</v>
      </c>
      <c r="K793" s="512">
        <v>22.792000000000002</v>
      </c>
      <c r="L793" s="881"/>
      <c r="M793" s="882"/>
      <c r="N793" s="883"/>
      <c r="O793" s="931"/>
    </row>
    <row r="794" spans="1:15" s="460" customFormat="1" ht="12" customHeight="1">
      <c r="A794" s="503"/>
      <c r="B794" s="626" t="s">
        <v>334</v>
      </c>
      <c r="C794" s="592">
        <v>43572</v>
      </c>
      <c r="D794" s="615">
        <v>1462</v>
      </c>
      <c r="E794" s="623" t="s">
        <v>582</v>
      </c>
      <c r="F794" s="618" t="s">
        <v>398</v>
      </c>
      <c r="G794" s="729">
        <v>964249</v>
      </c>
      <c r="H794" s="508">
        <v>21</v>
      </c>
      <c r="I794" s="507" t="s">
        <v>295</v>
      </c>
      <c r="J794" s="508">
        <v>109.482</v>
      </c>
      <c r="K794" s="598">
        <v>130.411</v>
      </c>
      <c r="L794" s="875">
        <f>J794+J795</f>
        <v>494.69000000000005</v>
      </c>
      <c r="M794" s="877">
        <f>SUM(K794:K795)</f>
        <v>288.40999999999997</v>
      </c>
      <c r="N794" s="879">
        <f t="shared" ref="N794" si="221">+L794-M794</f>
        <v>206.28000000000009</v>
      </c>
      <c r="O794" s="930">
        <f t="shared" si="212"/>
        <v>0.58301158301158285</v>
      </c>
    </row>
    <row r="795" spans="1:15" s="460" customFormat="1" ht="12" customHeight="1">
      <c r="A795" s="503"/>
      <c r="B795" s="626" t="s">
        <v>334</v>
      </c>
      <c r="C795" s="592">
        <v>43572</v>
      </c>
      <c r="D795" s="615">
        <v>1462</v>
      </c>
      <c r="E795" s="623" t="s">
        <v>582</v>
      </c>
      <c r="F795" s="619" t="s">
        <v>398</v>
      </c>
      <c r="G795" s="728">
        <v>964249</v>
      </c>
      <c r="H795" s="511">
        <v>21</v>
      </c>
      <c r="I795" s="510" t="s">
        <v>296</v>
      </c>
      <c r="J795" s="511">
        <v>385.20800000000003</v>
      </c>
      <c r="K795" s="512">
        <v>157.999</v>
      </c>
      <c r="L795" s="881"/>
      <c r="M795" s="882"/>
      <c r="N795" s="883"/>
      <c r="O795" s="931"/>
    </row>
    <row r="796" spans="1:15" s="460" customFormat="1" ht="12" customHeight="1">
      <c r="A796" s="503"/>
      <c r="B796" s="626" t="s">
        <v>334</v>
      </c>
      <c r="C796" s="592">
        <v>43572</v>
      </c>
      <c r="D796" s="615">
        <v>1462</v>
      </c>
      <c r="E796" s="623" t="s">
        <v>582</v>
      </c>
      <c r="F796" s="618" t="s">
        <v>399</v>
      </c>
      <c r="G796" s="729">
        <v>967393</v>
      </c>
      <c r="H796" s="508">
        <v>21</v>
      </c>
      <c r="I796" s="507" t="s">
        <v>295</v>
      </c>
      <c r="J796" s="508">
        <v>89</v>
      </c>
      <c r="K796" s="598">
        <v>189.453</v>
      </c>
      <c r="L796" s="875">
        <f>J796+J797</f>
        <v>331</v>
      </c>
      <c r="M796" s="877">
        <f>SUM(K796:K797)</f>
        <v>331</v>
      </c>
      <c r="N796" s="879">
        <f t="shared" ref="N796" si="222">+L796-M796</f>
        <v>0</v>
      </c>
      <c r="O796" s="930">
        <f t="shared" si="212"/>
        <v>1</v>
      </c>
    </row>
    <row r="797" spans="1:15" s="460" customFormat="1" ht="12" customHeight="1">
      <c r="A797" s="503"/>
      <c r="B797" s="626" t="s">
        <v>334</v>
      </c>
      <c r="C797" s="592">
        <v>43572</v>
      </c>
      <c r="D797" s="615">
        <v>1462</v>
      </c>
      <c r="E797" s="623" t="s">
        <v>582</v>
      </c>
      <c r="F797" s="619" t="s">
        <v>399</v>
      </c>
      <c r="G797" s="728">
        <v>967393</v>
      </c>
      <c r="H797" s="511">
        <v>21</v>
      </c>
      <c r="I797" s="510" t="s">
        <v>296</v>
      </c>
      <c r="J797" s="511">
        <v>242</v>
      </c>
      <c r="K797" s="512">
        <v>141.547</v>
      </c>
      <c r="L797" s="881"/>
      <c r="M797" s="882"/>
      <c r="N797" s="883"/>
      <c r="O797" s="931"/>
    </row>
    <row r="798" spans="1:15" s="460" customFormat="1" ht="12" customHeight="1">
      <c r="A798" s="503"/>
      <c r="B798" s="626" t="s">
        <v>334</v>
      </c>
      <c r="C798" s="592">
        <v>43572</v>
      </c>
      <c r="D798" s="615">
        <v>1462</v>
      </c>
      <c r="E798" s="623" t="s">
        <v>582</v>
      </c>
      <c r="F798" s="618" t="s">
        <v>413</v>
      </c>
      <c r="G798" s="729">
        <v>952296</v>
      </c>
      <c r="H798" s="508">
        <v>30</v>
      </c>
      <c r="I798" s="507" t="s">
        <v>295</v>
      </c>
      <c r="J798" s="508">
        <v>157</v>
      </c>
      <c r="K798" s="598">
        <v>157</v>
      </c>
      <c r="L798" s="875">
        <f>J798+J799</f>
        <v>586</v>
      </c>
      <c r="M798" s="877">
        <f>SUM(K798:K799)</f>
        <v>572.92599999999993</v>
      </c>
      <c r="N798" s="879">
        <f t="shared" ref="N798" si="223">+L798-M798</f>
        <v>13.074000000000069</v>
      </c>
      <c r="O798" s="930">
        <f t="shared" si="212"/>
        <v>0.97768941979522173</v>
      </c>
    </row>
    <row r="799" spans="1:15" s="460" customFormat="1" ht="12" customHeight="1">
      <c r="A799" s="503"/>
      <c r="B799" s="626" t="s">
        <v>334</v>
      </c>
      <c r="C799" s="592">
        <v>43572</v>
      </c>
      <c r="D799" s="615">
        <v>1462</v>
      </c>
      <c r="E799" s="623" t="s">
        <v>582</v>
      </c>
      <c r="F799" s="619" t="s">
        <v>413</v>
      </c>
      <c r="G799" s="728">
        <v>952296</v>
      </c>
      <c r="H799" s="511">
        <v>30</v>
      </c>
      <c r="I799" s="510" t="s">
        <v>296</v>
      </c>
      <c r="J799" s="511">
        <v>429</v>
      </c>
      <c r="K799" s="512">
        <v>415.92599999999999</v>
      </c>
      <c r="L799" s="881"/>
      <c r="M799" s="882"/>
      <c r="N799" s="883"/>
      <c r="O799" s="931"/>
    </row>
    <row r="800" spans="1:15" s="460" customFormat="1" ht="12" customHeight="1">
      <c r="A800" s="503"/>
      <c r="B800" s="626" t="s">
        <v>334</v>
      </c>
      <c r="C800" s="592">
        <v>43572</v>
      </c>
      <c r="D800" s="615">
        <v>1462</v>
      </c>
      <c r="E800" s="623" t="s">
        <v>582</v>
      </c>
      <c r="F800" s="618" t="s">
        <v>416</v>
      </c>
      <c r="G800" s="729">
        <v>967435</v>
      </c>
      <c r="H800" s="508">
        <v>30</v>
      </c>
      <c r="I800" s="507" t="s">
        <v>295</v>
      </c>
      <c r="J800" s="508">
        <v>158</v>
      </c>
      <c r="K800" s="598">
        <v>300.33499999999998</v>
      </c>
      <c r="L800" s="875">
        <f>J800+J801</f>
        <v>587</v>
      </c>
      <c r="M800" s="877">
        <f>SUM(K800:K801)</f>
        <v>483.36500000000001</v>
      </c>
      <c r="N800" s="879">
        <f t="shared" ref="N800" si="224">+L800-M800</f>
        <v>103.63499999999999</v>
      </c>
      <c r="O800" s="930">
        <f t="shared" si="212"/>
        <v>0.82344974446337305</v>
      </c>
    </row>
    <row r="801" spans="1:15" s="460" customFormat="1" ht="12" customHeight="1">
      <c r="A801" s="503"/>
      <c r="B801" s="626" t="s">
        <v>334</v>
      </c>
      <c r="C801" s="592">
        <v>43572</v>
      </c>
      <c r="D801" s="615">
        <v>1462</v>
      </c>
      <c r="E801" s="623" t="s">
        <v>582</v>
      </c>
      <c r="F801" s="619" t="s">
        <v>416</v>
      </c>
      <c r="G801" s="728">
        <v>967435</v>
      </c>
      <c r="H801" s="511">
        <v>30</v>
      </c>
      <c r="I801" s="510" t="s">
        <v>296</v>
      </c>
      <c r="J801" s="511">
        <v>429</v>
      </c>
      <c r="K801" s="512">
        <v>183.03</v>
      </c>
      <c r="L801" s="881"/>
      <c r="M801" s="882"/>
      <c r="N801" s="883"/>
      <c r="O801" s="931"/>
    </row>
    <row r="802" spans="1:15" s="460" customFormat="1" ht="12" customHeight="1">
      <c r="A802" s="503"/>
      <c r="B802" s="626" t="s">
        <v>334</v>
      </c>
      <c r="C802" s="592">
        <v>43572</v>
      </c>
      <c r="D802" s="615">
        <v>1462</v>
      </c>
      <c r="E802" s="623" t="s">
        <v>582</v>
      </c>
      <c r="F802" s="618" t="s">
        <v>419</v>
      </c>
      <c r="G802" s="729">
        <v>966129</v>
      </c>
      <c r="H802" s="508">
        <v>33</v>
      </c>
      <c r="I802" s="507" t="s">
        <v>295</v>
      </c>
      <c r="J802" s="508">
        <v>143</v>
      </c>
      <c r="K802" s="598">
        <v>65.962000000000003</v>
      </c>
      <c r="L802" s="875">
        <f>J802+J803</f>
        <v>530</v>
      </c>
      <c r="M802" s="877">
        <f>SUM(K802:K803)</f>
        <v>266.46600000000001</v>
      </c>
      <c r="N802" s="879">
        <f t="shared" ref="N802" si="225">+L802-M802</f>
        <v>263.53399999999999</v>
      </c>
      <c r="O802" s="930">
        <f t="shared" si="212"/>
        <v>0.50276603773584905</v>
      </c>
    </row>
    <row r="803" spans="1:15" s="460" customFormat="1" ht="12" customHeight="1">
      <c r="A803" s="503"/>
      <c r="B803" s="626" t="s">
        <v>334</v>
      </c>
      <c r="C803" s="592">
        <v>43572</v>
      </c>
      <c r="D803" s="615">
        <v>1462</v>
      </c>
      <c r="E803" s="623" t="s">
        <v>582</v>
      </c>
      <c r="F803" s="619" t="s">
        <v>419</v>
      </c>
      <c r="G803" s="728">
        <v>966129</v>
      </c>
      <c r="H803" s="511">
        <v>33</v>
      </c>
      <c r="I803" s="510" t="s">
        <v>296</v>
      </c>
      <c r="J803" s="511">
        <v>387</v>
      </c>
      <c r="K803" s="512">
        <v>200.50399999999999</v>
      </c>
      <c r="L803" s="881"/>
      <c r="M803" s="882"/>
      <c r="N803" s="883"/>
      <c r="O803" s="931"/>
    </row>
    <row r="804" spans="1:15" s="460" customFormat="1" ht="12" customHeight="1">
      <c r="A804" s="503"/>
      <c r="B804" s="626" t="s">
        <v>334</v>
      </c>
      <c r="C804" s="592">
        <v>43572</v>
      </c>
      <c r="D804" s="615">
        <v>1462</v>
      </c>
      <c r="E804" s="623" t="s">
        <v>582</v>
      </c>
      <c r="F804" s="618" t="s">
        <v>429</v>
      </c>
      <c r="G804" s="729">
        <v>964621</v>
      </c>
      <c r="H804" s="508">
        <v>38</v>
      </c>
      <c r="I804" s="507" t="s">
        <v>295</v>
      </c>
      <c r="J804" s="508">
        <v>88</v>
      </c>
      <c r="K804" s="598">
        <v>34.68</v>
      </c>
      <c r="L804" s="875">
        <f>J804+J805</f>
        <v>327</v>
      </c>
      <c r="M804" s="877">
        <f>SUM(K804:K805)</f>
        <v>325.53500000000003</v>
      </c>
      <c r="N804" s="879">
        <f t="shared" ref="N804" si="226">+L804-M804</f>
        <v>1.464999999999975</v>
      </c>
      <c r="O804" s="930">
        <f t="shared" si="212"/>
        <v>0.99551987767584105</v>
      </c>
    </row>
    <row r="805" spans="1:15" s="460" customFormat="1" ht="12" customHeight="1">
      <c r="A805" s="503"/>
      <c r="B805" s="626" t="s">
        <v>334</v>
      </c>
      <c r="C805" s="592">
        <v>43572</v>
      </c>
      <c r="D805" s="615">
        <v>1462</v>
      </c>
      <c r="E805" s="623" t="s">
        <v>582</v>
      </c>
      <c r="F805" s="619" t="s">
        <v>429</v>
      </c>
      <c r="G805" s="728">
        <v>964621</v>
      </c>
      <c r="H805" s="511">
        <v>38</v>
      </c>
      <c r="I805" s="510" t="s">
        <v>296</v>
      </c>
      <c r="J805" s="511">
        <v>239</v>
      </c>
      <c r="K805" s="512">
        <v>290.85500000000002</v>
      </c>
      <c r="L805" s="881"/>
      <c r="M805" s="882"/>
      <c r="N805" s="883"/>
      <c r="O805" s="931"/>
    </row>
    <row r="806" spans="1:15" s="460" customFormat="1" ht="12" customHeight="1">
      <c r="A806" s="503"/>
      <c r="B806" s="626" t="s">
        <v>334</v>
      </c>
      <c r="C806" s="592">
        <v>43572</v>
      </c>
      <c r="D806" s="615">
        <v>1462</v>
      </c>
      <c r="E806" s="623" t="s">
        <v>582</v>
      </c>
      <c r="F806" s="618" t="s">
        <v>438</v>
      </c>
      <c r="G806" s="729">
        <v>39473</v>
      </c>
      <c r="H806" s="508">
        <v>47</v>
      </c>
      <c r="I806" s="507" t="s">
        <v>295</v>
      </c>
      <c r="J806" s="508">
        <v>70</v>
      </c>
      <c r="K806" s="598">
        <v>149.25399999999999</v>
      </c>
      <c r="L806" s="875">
        <f>J806+J807</f>
        <v>260</v>
      </c>
      <c r="M806" s="877">
        <f>SUM(K806:K807)</f>
        <v>260</v>
      </c>
      <c r="N806" s="879">
        <f t="shared" ref="N806" si="227">+L806-M806</f>
        <v>0</v>
      </c>
      <c r="O806" s="930">
        <f t="shared" si="212"/>
        <v>1</v>
      </c>
    </row>
    <row r="807" spans="1:15" s="460" customFormat="1" ht="12" customHeight="1">
      <c r="A807" s="503"/>
      <c r="B807" s="626" t="s">
        <v>334</v>
      </c>
      <c r="C807" s="592">
        <v>43572</v>
      </c>
      <c r="D807" s="615">
        <v>1462</v>
      </c>
      <c r="E807" s="623" t="s">
        <v>582</v>
      </c>
      <c r="F807" s="619" t="s">
        <v>438</v>
      </c>
      <c r="G807" s="728">
        <v>39473</v>
      </c>
      <c r="H807" s="511">
        <v>47</v>
      </c>
      <c r="I807" s="510" t="s">
        <v>296</v>
      </c>
      <c r="J807" s="511">
        <v>190</v>
      </c>
      <c r="K807" s="512">
        <v>110.746</v>
      </c>
      <c r="L807" s="881"/>
      <c r="M807" s="882"/>
      <c r="N807" s="883"/>
      <c r="O807" s="931"/>
    </row>
    <row r="808" spans="1:15" s="460" customFormat="1" ht="12" customHeight="1">
      <c r="A808" s="503"/>
      <c r="B808" s="626" t="s">
        <v>334</v>
      </c>
      <c r="C808" s="592">
        <v>43572</v>
      </c>
      <c r="D808" s="615">
        <v>1462</v>
      </c>
      <c r="E808" s="623" t="s">
        <v>582</v>
      </c>
      <c r="F808" s="618" t="s">
        <v>439</v>
      </c>
      <c r="G808" s="729">
        <v>922965</v>
      </c>
      <c r="H808" s="508">
        <v>47</v>
      </c>
      <c r="I808" s="507" t="s">
        <v>295</v>
      </c>
      <c r="J808" s="508">
        <v>59</v>
      </c>
      <c r="K808" s="598">
        <v>82.879000000000005</v>
      </c>
      <c r="L808" s="875">
        <f>J808+J809</f>
        <v>219</v>
      </c>
      <c r="M808" s="877">
        <f>SUM(K808:K809)</f>
        <v>196.04000000000002</v>
      </c>
      <c r="N808" s="879">
        <f t="shared" ref="N808" si="228">+L808-M808</f>
        <v>22.95999999999998</v>
      </c>
      <c r="O808" s="930">
        <f t="shared" si="212"/>
        <v>0.89515981735159822</v>
      </c>
    </row>
    <row r="809" spans="1:15" s="460" customFormat="1" ht="12" customHeight="1">
      <c r="A809" s="503"/>
      <c r="B809" s="626" t="s">
        <v>334</v>
      </c>
      <c r="C809" s="592">
        <v>43572</v>
      </c>
      <c r="D809" s="615">
        <v>1462</v>
      </c>
      <c r="E809" s="623" t="s">
        <v>582</v>
      </c>
      <c r="F809" s="619" t="s">
        <v>439</v>
      </c>
      <c r="G809" s="728">
        <v>922965</v>
      </c>
      <c r="H809" s="511">
        <v>47</v>
      </c>
      <c r="I809" s="510" t="s">
        <v>296</v>
      </c>
      <c r="J809" s="511">
        <v>160</v>
      </c>
      <c r="K809" s="512">
        <v>113.161</v>
      </c>
      <c r="L809" s="881"/>
      <c r="M809" s="882"/>
      <c r="N809" s="883"/>
      <c r="O809" s="931"/>
    </row>
    <row r="810" spans="1:15" s="460" customFormat="1" ht="12" customHeight="1">
      <c r="A810" s="503"/>
      <c r="B810" s="626" t="s">
        <v>334</v>
      </c>
      <c r="C810" s="592">
        <v>43572</v>
      </c>
      <c r="D810" s="615">
        <v>1462</v>
      </c>
      <c r="E810" s="623" t="s">
        <v>582</v>
      </c>
      <c r="F810" s="618" t="s">
        <v>445</v>
      </c>
      <c r="G810" s="729">
        <v>958085</v>
      </c>
      <c r="H810" s="508">
        <v>47</v>
      </c>
      <c r="I810" s="507" t="s">
        <v>295</v>
      </c>
      <c r="J810" s="508">
        <v>47</v>
      </c>
      <c r="K810" s="598">
        <v>115.929</v>
      </c>
      <c r="L810" s="875">
        <f>J810+J811</f>
        <v>176</v>
      </c>
      <c r="M810" s="877">
        <f>SUM(K810:K811)</f>
        <v>176</v>
      </c>
      <c r="N810" s="879">
        <f t="shared" ref="N810" si="229">+L810-M810</f>
        <v>0</v>
      </c>
      <c r="O810" s="930">
        <f t="shared" si="212"/>
        <v>1</v>
      </c>
    </row>
    <row r="811" spans="1:15" s="460" customFormat="1" ht="12" customHeight="1">
      <c r="A811" s="503"/>
      <c r="B811" s="626" t="s">
        <v>334</v>
      </c>
      <c r="C811" s="592">
        <v>43572</v>
      </c>
      <c r="D811" s="615">
        <v>1462</v>
      </c>
      <c r="E811" s="623" t="s">
        <v>582</v>
      </c>
      <c r="F811" s="619" t="s">
        <v>445</v>
      </c>
      <c r="G811" s="728">
        <v>958085</v>
      </c>
      <c r="H811" s="511">
        <v>47</v>
      </c>
      <c r="I811" s="510" t="s">
        <v>296</v>
      </c>
      <c r="J811" s="511">
        <v>129</v>
      </c>
      <c r="K811" s="512">
        <v>60.070999999999998</v>
      </c>
      <c r="L811" s="881"/>
      <c r="M811" s="882"/>
      <c r="N811" s="883"/>
      <c r="O811" s="931"/>
    </row>
    <row r="812" spans="1:15" s="460" customFormat="1" ht="12" customHeight="1">
      <c r="A812" s="503"/>
      <c r="B812" s="626" t="s">
        <v>334</v>
      </c>
      <c r="C812" s="592">
        <v>43572</v>
      </c>
      <c r="D812" s="615">
        <v>1462</v>
      </c>
      <c r="E812" s="623" t="s">
        <v>582</v>
      </c>
      <c r="F812" s="618" t="s">
        <v>449</v>
      </c>
      <c r="G812" s="729">
        <v>952868</v>
      </c>
      <c r="H812" s="508">
        <v>49</v>
      </c>
      <c r="I812" s="507" t="s">
        <v>295</v>
      </c>
      <c r="J812" s="508">
        <v>36</v>
      </c>
      <c r="K812" s="598">
        <v>58.786999999999999</v>
      </c>
      <c r="L812" s="875">
        <f>J812+J813</f>
        <v>134</v>
      </c>
      <c r="M812" s="877">
        <f>SUM(K812:K813)</f>
        <v>117.78</v>
      </c>
      <c r="N812" s="879">
        <f t="shared" ref="N812" si="230">+L812-M812</f>
        <v>16.22</v>
      </c>
      <c r="O812" s="930">
        <f t="shared" si="212"/>
        <v>0.87895522388059699</v>
      </c>
    </row>
    <row r="813" spans="1:15" s="460" customFormat="1" ht="12" customHeight="1">
      <c r="A813" s="503"/>
      <c r="B813" s="626" t="s">
        <v>334</v>
      </c>
      <c r="C813" s="592">
        <v>43572</v>
      </c>
      <c r="D813" s="615">
        <v>1462</v>
      </c>
      <c r="E813" s="623" t="s">
        <v>582</v>
      </c>
      <c r="F813" s="619" t="s">
        <v>449</v>
      </c>
      <c r="G813" s="728">
        <v>952868</v>
      </c>
      <c r="H813" s="511">
        <v>49</v>
      </c>
      <c r="I813" s="510" t="s">
        <v>296</v>
      </c>
      <c r="J813" s="511">
        <v>98</v>
      </c>
      <c r="K813" s="512">
        <v>58.993000000000002</v>
      </c>
      <c r="L813" s="881"/>
      <c r="M813" s="882"/>
      <c r="N813" s="883"/>
      <c r="O813" s="931"/>
    </row>
    <row r="814" spans="1:15" s="460" customFormat="1" ht="12" customHeight="1">
      <c r="A814" s="503"/>
      <c r="B814" s="626" t="s">
        <v>334</v>
      </c>
      <c r="C814" s="592">
        <v>43572</v>
      </c>
      <c r="D814" s="615">
        <v>1462</v>
      </c>
      <c r="E814" s="623" t="s">
        <v>582</v>
      </c>
      <c r="F814" s="618" t="s">
        <v>453</v>
      </c>
      <c r="G814" s="729">
        <v>958713</v>
      </c>
      <c r="H814" s="508">
        <v>50</v>
      </c>
      <c r="I814" s="507" t="s">
        <v>295</v>
      </c>
      <c r="J814" s="508">
        <v>83</v>
      </c>
      <c r="K814" s="598">
        <v>20</v>
      </c>
      <c r="L814" s="875">
        <f>J814+J815</f>
        <v>310</v>
      </c>
      <c r="M814" s="877">
        <f>SUM(K814:K815)</f>
        <v>33.363</v>
      </c>
      <c r="N814" s="879">
        <f t="shared" ref="N814" si="231">+L814-M814</f>
        <v>276.637</v>
      </c>
      <c r="O814" s="930">
        <f t="shared" si="212"/>
        <v>0.10762258064516129</v>
      </c>
    </row>
    <row r="815" spans="1:15" s="460" customFormat="1" ht="12" customHeight="1">
      <c r="A815" s="503"/>
      <c r="B815" s="626" t="s">
        <v>334</v>
      </c>
      <c r="C815" s="592">
        <v>43572</v>
      </c>
      <c r="D815" s="615">
        <v>1462</v>
      </c>
      <c r="E815" s="623" t="s">
        <v>582</v>
      </c>
      <c r="F815" s="619" t="s">
        <v>453</v>
      </c>
      <c r="G815" s="728">
        <v>958713</v>
      </c>
      <c r="H815" s="511">
        <v>50</v>
      </c>
      <c r="I815" s="510" t="s">
        <v>296</v>
      </c>
      <c r="J815" s="511">
        <v>227</v>
      </c>
      <c r="K815" s="512">
        <v>13.363</v>
      </c>
      <c r="L815" s="881"/>
      <c r="M815" s="882"/>
      <c r="N815" s="883"/>
      <c r="O815" s="931"/>
    </row>
    <row r="816" spans="1:15" s="460" customFormat="1" ht="12" customHeight="1">
      <c r="A816" s="503"/>
      <c r="B816" s="626" t="s">
        <v>334</v>
      </c>
      <c r="C816" s="592">
        <v>43572</v>
      </c>
      <c r="D816" s="615">
        <v>1462</v>
      </c>
      <c r="E816" s="623" t="s">
        <v>582</v>
      </c>
      <c r="F816" s="618" t="s">
        <v>465</v>
      </c>
      <c r="G816" s="729">
        <v>955517</v>
      </c>
      <c r="H816" s="508">
        <v>55</v>
      </c>
      <c r="I816" s="507" t="s">
        <v>295</v>
      </c>
      <c r="J816" s="508">
        <v>70</v>
      </c>
      <c r="K816" s="598">
        <v>101.85299999999999</v>
      </c>
      <c r="L816" s="875">
        <f>J816+J817</f>
        <v>260</v>
      </c>
      <c r="M816" s="877">
        <f>SUM(K816:K817)</f>
        <v>260</v>
      </c>
      <c r="N816" s="879">
        <f t="shared" ref="N816" si="232">+L816-M816</f>
        <v>0</v>
      </c>
      <c r="O816" s="930">
        <f t="shared" si="212"/>
        <v>1</v>
      </c>
    </row>
    <row r="817" spans="1:15" s="460" customFormat="1" ht="12" customHeight="1">
      <c r="A817" s="503"/>
      <c r="B817" s="626" t="s">
        <v>334</v>
      </c>
      <c r="C817" s="592">
        <v>43572</v>
      </c>
      <c r="D817" s="615">
        <v>1462</v>
      </c>
      <c r="E817" s="623" t="s">
        <v>582</v>
      </c>
      <c r="F817" s="619" t="s">
        <v>465</v>
      </c>
      <c r="G817" s="728">
        <v>955517</v>
      </c>
      <c r="H817" s="511">
        <v>55</v>
      </c>
      <c r="I817" s="510" t="s">
        <v>296</v>
      </c>
      <c r="J817" s="511">
        <v>190</v>
      </c>
      <c r="K817" s="512">
        <v>158.14699999999999</v>
      </c>
      <c r="L817" s="881"/>
      <c r="M817" s="882"/>
      <c r="N817" s="883"/>
      <c r="O817" s="931"/>
    </row>
    <row r="818" spans="1:15" s="460" customFormat="1" ht="12" customHeight="1">
      <c r="A818" s="503"/>
      <c r="B818" s="626" t="s">
        <v>334</v>
      </c>
      <c r="C818" s="592">
        <v>43572</v>
      </c>
      <c r="D818" s="615">
        <v>1462</v>
      </c>
      <c r="E818" s="623" t="s">
        <v>582</v>
      </c>
      <c r="F818" s="618" t="s">
        <v>466</v>
      </c>
      <c r="G818" s="729">
        <v>958078</v>
      </c>
      <c r="H818" s="508">
        <v>55</v>
      </c>
      <c r="I818" s="507" t="s">
        <v>295</v>
      </c>
      <c r="J818" s="508">
        <v>129</v>
      </c>
      <c r="K818" s="598">
        <v>196.80199999999999</v>
      </c>
      <c r="L818" s="875">
        <f>J818+J819</f>
        <v>481</v>
      </c>
      <c r="M818" s="877">
        <f>SUM(K818:K819)</f>
        <v>481</v>
      </c>
      <c r="N818" s="879">
        <f t="shared" ref="N818" si="233">+L818-M818</f>
        <v>0</v>
      </c>
      <c r="O818" s="930">
        <f t="shared" si="212"/>
        <v>1</v>
      </c>
    </row>
    <row r="819" spans="1:15" s="460" customFormat="1" ht="12" customHeight="1">
      <c r="A819" s="503"/>
      <c r="B819" s="626" t="s">
        <v>334</v>
      </c>
      <c r="C819" s="592">
        <v>43572</v>
      </c>
      <c r="D819" s="615">
        <v>1462</v>
      </c>
      <c r="E819" s="623" t="s">
        <v>582</v>
      </c>
      <c r="F819" s="619" t="s">
        <v>466</v>
      </c>
      <c r="G819" s="728">
        <v>958078</v>
      </c>
      <c r="H819" s="511">
        <v>55</v>
      </c>
      <c r="I819" s="510" t="s">
        <v>296</v>
      </c>
      <c r="J819" s="511">
        <v>352</v>
      </c>
      <c r="K819" s="512">
        <v>284.19799999999998</v>
      </c>
      <c r="L819" s="881"/>
      <c r="M819" s="882"/>
      <c r="N819" s="883"/>
      <c r="O819" s="931"/>
    </row>
    <row r="820" spans="1:15" s="460" customFormat="1" ht="12" customHeight="1">
      <c r="A820" s="503"/>
      <c r="B820" s="626" t="s">
        <v>334</v>
      </c>
      <c r="C820" s="592">
        <v>43572</v>
      </c>
      <c r="D820" s="615">
        <v>1462</v>
      </c>
      <c r="E820" s="623" t="s">
        <v>582</v>
      </c>
      <c r="F820" s="618" t="s">
        <v>467</v>
      </c>
      <c r="G820" s="729">
        <v>958573</v>
      </c>
      <c r="H820" s="508">
        <v>55</v>
      </c>
      <c r="I820" s="507" t="s">
        <v>295</v>
      </c>
      <c r="J820" s="508">
        <v>130</v>
      </c>
      <c r="K820" s="598">
        <v>198.982</v>
      </c>
      <c r="L820" s="875">
        <f>J820+J821</f>
        <v>480</v>
      </c>
      <c r="M820" s="877">
        <f>SUM(K820:K821)</f>
        <v>480</v>
      </c>
      <c r="N820" s="879">
        <f t="shared" ref="N820" si="234">+L820-M820</f>
        <v>0</v>
      </c>
      <c r="O820" s="930">
        <f t="shared" si="212"/>
        <v>1</v>
      </c>
    </row>
    <row r="821" spans="1:15" s="460" customFormat="1" ht="12" customHeight="1">
      <c r="A821" s="503"/>
      <c r="B821" s="626" t="s">
        <v>334</v>
      </c>
      <c r="C821" s="592">
        <v>43572</v>
      </c>
      <c r="D821" s="615">
        <v>1462</v>
      </c>
      <c r="E821" s="623" t="s">
        <v>582</v>
      </c>
      <c r="F821" s="619" t="s">
        <v>467</v>
      </c>
      <c r="G821" s="728">
        <v>958573</v>
      </c>
      <c r="H821" s="511">
        <v>55</v>
      </c>
      <c r="I821" s="510" t="s">
        <v>296</v>
      </c>
      <c r="J821" s="511">
        <v>350</v>
      </c>
      <c r="K821" s="512">
        <v>281.01799999999997</v>
      </c>
      <c r="L821" s="881"/>
      <c r="M821" s="882"/>
      <c r="N821" s="883"/>
      <c r="O821" s="931"/>
    </row>
    <row r="822" spans="1:15" s="460" customFormat="1" ht="12" customHeight="1">
      <c r="A822" s="503"/>
      <c r="B822" s="626" t="s">
        <v>334</v>
      </c>
      <c r="C822" s="592">
        <v>43572</v>
      </c>
      <c r="D822" s="615">
        <v>1462</v>
      </c>
      <c r="E822" s="623" t="s">
        <v>582</v>
      </c>
      <c r="F822" s="618" t="s">
        <v>468</v>
      </c>
      <c r="G822" s="729">
        <v>959062</v>
      </c>
      <c r="H822" s="508">
        <v>55</v>
      </c>
      <c r="I822" s="507" t="s">
        <v>295</v>
      </c>
      <c r="J822" s="508">
        <v>113</v>
      </c>
      <c r="K822" s="598">
        <v>195.03299999999999</v>
      </c>
      <c r="L822" s="875">
        <f>J822+J823</f>
        <v>420</v>
      </c>
      <c r="M822" s="877">
        <f>SUM(K822:K823)</f>
        <v>420</v>
      </c>
      <c r="N822" s="879">
        <f t="shared" ref="N822" si="235">+L822-M822</f>
        <v>0</v>
      </c>
      <c r="O822" s="930">
        <f t="shared" si="212"/>
        <v>1</v>
      </c>
    </row>
    <row r="823" spans="1:15" s="460" customFormat="1" ht="12" customHeight="1">
      <c r="A823" s="503"/>
      <c r="B823" s="626" t="s">
        <v>334</v>
      </c>
      <c r="C823" s="592">
        <v>43572</v>
      </c>
      <c r="D823" s="615">
        <v>1462</v>
      </c>
      <c r="E823" s="623" t="s">
        <v>582</v>
      </c>
      <c r="F823" s="619" t="s">
        <v>468</v>
      </c>
      <c r="G823" s="728">
        <v>959062</v>
      </c>
      <c r="H823" s="511">
        <v>55</v>
      </c>
      <c r="I823" s="510" t="s">
        <v>296</v>
      </c>
      <c r="J823" s="511">
        <v>307</v>
      </c>
      <c r="K823" s="512">
        <v>224.96700000000001</v>
      </c>
      <c r="L823" s="881"/>
      <c r="M823" s="882"/>
      <c r="N823" s="883"/>
      <c r="O823" s="931"/>
    </row>
    <row r="824" spans="1:15" s="460" customFormat="1" ht="12" customHeight="1">
      <c r="A824" s="503"/>
      <c r="B824" s="626" t="s">
        <v>334</v>
      </c>
      <c r="C824" s="592">
        <v>43572</v>
      </c>
      <c r="D824" s="615">
        <v>1463</v>
      </c>
      <c r="E824" s="623" t="s">
        <v>582</v>
      </c>
      <c r="F824" s="618" t="s">
        <v>325</v>
      </c>
      <c r="G824" s="729">
        <v>965073</v>
      </c>
      <c r="H824" s="508">
        <v>57</v>
      </c>
      <c r="I824" s="507" t="s">
        <v>295</v>
      </c>
      <c r="J824" s="508">
        <v>0</v>
      </c>
      <c r="K824" s="598"/>
      <c r="L824" s="875">
        <f>J824+J825</f>
        <v>133.02500000000001</v>
      </c>
      <c r="M824" s="877">
        <f>SUM(K824:K825)</f>
        <v>142.27500000000001</v>
      </c>
      <c r="N824" s="879">
        <f t="shared" ref="N824" si="236">+L824-M824</f>
        <v>-9.25</v>
      </c>
      <c r="O824" s="930">
        <f t="shared" si="212"/>
        <v>1.0695358015410636</v>
      </c>
    </row>
    <row r="825" spans="1:15" s="460" customFormat="1" ht="12" customHeight="1">
      <c r="A825" s="503"/>
      <c r="B825" s="626" t="s">
        <v>334</v>
      </c>
      <c r="C825" s="592">
        <v>43572</v>
      </c>
      <c r="D825" s="615">
        <v>1463</v>
      </c>
      <c r="E825" s="623" t="s">
        <v>582</v>
      </c>
      <c r="F825" s="619" t="s">
        <v>325</v>
      </c>
      <c r="G825" s="728">
        <v>965073</v>
      </c>
      <c r="H825" s="511">
        <v>57</v>
      </c>
      <c r="I825" s="510" t="s">
        <v>296</v>
      </c>
      <c r="J825" s="511">
        <v>133.02500000000001</v>
      </c>
      <c r="K825" s="512">
        <v>142.27500000000001</v>
      </c>
      <c r="L825" s="881"/>
      <c r="M825" s="882"/>
      <c r="N825" s="883"/>
      <c r="O825" s="931"/>
    </row>
    <row r="826" spans="1:15" s="460" customFormat="1" ht="12" customHeight="1">
      <c r="A826" s="503"/>
      <c r="B826" s="626" t="s">
        <v>334</v>
      </c>
      <c r="C826" s="592">
        <v>43572</v>
      </c>
      <c r="D826" s="615">
        <v>1462</v>
      </c>
      <c r="E826" s="623" t="s">
        <v>582</v>
      </c>
      <c r="F826" s="618" t="s">
        <v>479</v>
      </c>
      <c r="G826" s="729">
        <v>962492</v>
      </c>
      <c r="H826" s="508">
        <v>63</v>
      </c>
      <c r="I826" s="507" t="s">
        <v>295</v>
      </c>
      <c r="J826" s="508">
        <v>95</v>
      </c>
      <c r="K826" s="598">
        <v>85.632000000000005</v>
      </c>
      <c r="L826" s="875">
        <f>J826+J827</f>
        <v>352</v>
      </c>
      <c r="M826" s="877">
        <f>SUM(K826:K827)</f>
        <v>325.37300000000005</v>
      </c>
      <c r="N826" s="879">
        <f t="shared" ref="N826" si="237">+L826-M826</f>
        <v>26.626999999999953</v>
      </c>
      <c r="O826" s="930">
        <f t="shared" si="212"/>
        <v>0.9243551136363638</v>
      </c>
    </row>
    <row r="827" spans="1:15" s="460" customFormat="1" ht="12" customHeight="1">
      <c r="A827" s="503"/>
      <c r="B827" s="626" t="s">
        <v>334</v>
      </c>
      <c r="C827" s="592">
        <v>43572</v>
      </c>
      <c r="D827" s="615">
        <v>1462</v>
      </c>
      <c r="E827" s="623" t="s">
        <v>582</v>
      </c>
      <c r="F827" s="619" t="s">
        <v>479</v>
      </c>
      <c r="G827" s="728">
        <v>962492</v>
      </c>
      <c r="H827" s="511">
        <v>63</v>
      </c>
      <c r="I827" s="510" t="s">
        <v>296</v>
      </c>
      <c r="J827" s="511">
        <v>257</v>
      </c>
      <c r="K827" s="512">
        <v>239.74100000000001</v>
      </c>
      <c r="L827" s="881"/>
      <c r="M827" s="882"/>
      <c r="N827" s="883"/>
      <c r="O827" s="931"/>
    </row>
    <row r="828" spans="1:15" s="460" customFormat="1" ht="12" customHeight="1">
      <c r="A828" s="503"/>
      <c r="B828" s="626" t="s">
        <v>334</v>
      </c>
      <c r="C828" s="591">
        <v>43572</v>
      </c>
      <c r="D828" s="616">
        <v>1462</v>
      </c>
      <c r="E828" s="624" t="s">
        <v>582</v>
      </c>
      <c r="F828" s="618" t="s">
        <v>494</v>
      </c>
      <c r="G828" s="729">
        <v>952452</v>
      </c>
      <c r="H828" s="508">
        <v>73</v>
      </c>
      <c r="I828" s="507" t="s">
        <v>295</v>
      </c>
      <c r="J828" s="508">
        <v>297</v>
      </c>
      <c r="K828" s="598">
        <v>511.30900000000003</v>
      </c>
      <c r="L828" s="875">
        <f>J828+J829</f>
        <v>1024</v>
      </c>
      <c r="M828" s="877">
        <f>SUM(K828:K829)</f>
        <v>993.22</v>
      </c>
      <c r="N828" s="879">
        <f t="shared" ref="N828" si="238">+L828-M828</f>
        <v>30.779999999999973</v>
      </c>
      <c r="O828" s="930">
        <f t="shared" si="212"/>
        <v>0.96994140625000003</v>
      </c>
    </row>
    <row r="829" spans="1:15" s="460" customFormat="1" ht="12" customHeight="1">
      <c r="A829" s="503"/>
      <c r="B829" s="626" t="s">
        <v>334</v>
      </c>
      <c r="C829" s="586">
        <v>43572</v>
      </c>
      <c r="D829" s="617">
        <v>1462</v>
      </c>
      <c r="E829" s="624" t="s">
        <v>582</v>
      </c>
      <c r="F829" s="619" t="s">
        <v>494</v>
      </c>
      <c r="G829" s="728">
        <v>952452</v>
      </c>
      <c r="H829" s="511">
        <v>73</v>
      </c>
      <c r="I829" s="510" t="s">
        <v>296</v>
      </c>
      <c r="J829" s="511">
        <v>727</v>
      </c>
      <c r="K829" s="512">
        <v>481.911</v>
      </c>
      <c r="L829" s="881"/>
      <c r="M829" s="882"/>
      <c r="N829" s="883"/>
      <c r="O829" s="931"/>
    </row>
    <row r="830" spans="1:15" s="460" customFormat="1" ht="12" customHeight="1">
      <c r="A830" s="503"/>
      <c r="B830" s="626" t="s">
        <v>334</v>
      </c>
      <c r="C830" s="592">
        <v>43578</v>
      </c>
      <c r="D830" s="615">
        <v>1528</v>
      </c>
      <c r="E830" s="623" t="s">
        <v>582</v>
      </c>
      <c r="F830" s="618" t="s">
        <v>363</v>
      </c>
      <c r="G830" s="729">
        <v>923960</v>
      </c>
      <c r="H830" s="508">
        <v>16</v>
      </c>
      <c r="I830" s="507" t="s">
        <v>295</v>
      </c>
      <c r="J830" s="508">
        <v>20</v>
      </c>
      <c r="K830" s="598">
        <v>96.686999999999998</v>
      </c>
      <c r="L830" s="875">
        <f>J830+J831</f>
        <v>220</v>
      </c>
      <c r="M830" s="877">
        <f>SUM(K830:K831)</f>
        <v>183.892</v>
      </c>
      <c r="N830" s="879">
        <f t="shared" ref="N830" si="239">+L830-M830</f>
        <v>36.108000000000004</v>
      </c>
      <c r="O830" s="930">
        <f t="shared" si="212"/>
        <v>0.83587272727272721</v>
      </c>
    </row>
    <row r="831" spans="1:15" s="460" customFormat="1" ht="12" customHeight="1">
      <c r="A831" s="503"/>
      <c r="B831" s="626" t="s">
        <v>334</v>
      </c>
      <c r="C831" s="592">
        <v>43578</v>
      </c>
      <c r="D831" s="615">
        <v>1528</v>
      </c>
      <c r="E831" s="623" t="s">
        <v>582</v>
      </c>
      <c r="F831" s="619" t="s">
        <v>363</v>
      </c>
      <c r="G831" s="728">
        <v>923960</v>
      </c>
      <c r="H831" s="511">
        <v>16</v>
      </c>
      <c r="I831" s="510" t="s">
        <v>296</v>
      </c>
      <c r="J831" s="511">
        <v>200</v>
      </c>
      <c r="K831" s="512">
        <v>87.204999999999998</v>
      </c>
      <c r="L831" s="881"/>
      <c r="M831" s="882"/>
      <c r="N831" s="883"/>
      <c r="O831" s="931"/>
    </row>
    <row r="832" spans="1:15" s="460" customFormat="1" ht="12" customHeight="1">
      <c r="A832" s="503"/>
      <c r="B832" s="626" t="s">
        <v>334</v>
      </c>
      <c r="C832" s="592">
        <v>43578</v>
      </c>
      <c r="D832" s="615">
        <v>1528</v>
      </c>
      <c r="E832" s="623" t="s">
        <v>582</v>
      </c>
      <c r="F832" s="618" t="s">
        <v>367</v>
      </c>
      <c r="G832" s="729">
        <v>951221</v>
      </c>
      <c r="H832" s="508">
        <v>16</v>
      </c>
      <c r="I832" s="507" t="s">
        <v>295</v>
      </c>
      <c r="J832" s="508">
        <v>20</v>
      </c>
      <c r="K832" s="598">
        <v>72.677000000000007</v>
      </c>
      <c r="L832" s="875">
        <f>J832+J833</f>
        <v>220</v>
      </c>
      <c r="M832" s="877">
        <f>SUM(K832:K833)</f>
        <v>220</v>
      </c>
      <c r="N832" s="879">
        <f t="shared" ref="N832" si="240">+L832-M832</f>
        <v>0</v>
      </c>
      <c r="O832" s="930">
        <f t="shared" si="212"/>
        <v>1</v>
      </c>
    </row>
    <row r="833" spans="1:15" s="460" customFormat="1" ht="12" customHeight="1">
      <c r="A833" s="503"/>
      <c r="B833" s="626" t="s">
        <v>334</v>
      </c>
      <c r="C833" s="592">
        <v>43578</v>
      </c>
      <c r="D833" s="615">
        <v>1528</v>
      </c>
      <c r="E833" s="623" t="s">
        <v>582</v>
      </c>
      <c r="F833" s="619" t="s">
        <v>367</v>
      </c>
      <c r="G833" s="728">
        <v>951221</v>
      </c>
      <c r="H833" s="511">
        <v>16</v>
      </c>
      <c r="I833" s="510" t="s">
        <v>296</v>
      </c>
      <c r="J833" s="511">
        <v>200</v>
      </c>
      <c r="K833" s="512">
        <v>147.32300000000001</v>
      </c>
      <c r="L833" s="881"/>
      <c r="M833" s="882"/>
      <c r="N833" s="883"/>
      <c r="O833" s="931"/>
    </row>
    <row r="834" spans="1:15" s="460" customFormat="1" ht="12" customHeight="1">
      <c r="A834" s="503"/>
      <c r="B834" s="626" t="s">
        <v>334</v>
      </c>
      <c r="C834" s="592">
        <v>43578</v>
      </c>
      <c r="D834" s="615">
        <v>1528</v>
      </c>
      <c r="E834" s="623" t="s">
        <v>582</v>
      </c>
      <c r="F834" s="618" t="s">
        <v>373</v>
      </c>
      <c r="G834" s="729">
        <v>955374</v>
      </c>
      <c r="H834" s="508">
        <v>16</v>
      </c>
      <c r="I834" s="507" t="s">
        <v>295</v>
      </c>
      <c r="J834" s="508">
        <v>10</v>
      </c>
      <c r="K834" s="598">
        <v>46.095999999999997</v>
      </c>
      <c r="L834" s="875">
        <f>J834+J835</f>
        <v>210</v>
      </c>
      <c r="M834" s="877">
        <f>SUM(K834:K835)</f>
        <v>210</v>
      </c>
      <c r="N834" s="879">
        <f t="shared" ref="N834" si="241">+L834-M834</f>
        <v>0</v>
      </c>
      <c r="O834" s="930">
        <f t="shared" si="212"/>
        <v>1</v>
      </c>
    </row>
    <row r="835" spans="1:15" s="460" customFormat="1" ht="12" customHeight="1">
      <c r="A835" s="503"/>
      <c r="B835" s="626" t="s">
        <v>334</v>
      </c>
      <c r="C835" s="592">
        <v>43578</v>
      </c>
      <c r="D835" s="615">
        <v>1528</v>
      </c>
      <c r="E835" s="623" t="s">
        <v>582</v>
      </c>
      <c r="F835" s="619" t="s">
        <v>373</v>
      </c>
      <c r="G835" s="728">
        <v>955374</v>
      </c>
      <c r="H835" s="511">
        <v>16</v>
      </c>
      <c r="I835" s="510" t="s">
        <v>296</v>
      </c>
      <c r="J835" s="511">
        <v>200</v>
      </c>
      <c r="K835" s="512">
        <v>163.904</v>
      </c>
      <c r="L835" s="881"/>
      <c r="M835" s="882"/>
      <c r="N835" s="883"/>
      <c r="O835" s="931"/>
    </row>
    <row r="836" spans="1:15" s="460" customFormat="1" ht="12" customHeight="1">
      <c r="A836" s="503"/>
      <c r="B836" s="626" t="s">
        <v>334</v>
      </c>
      <c r="C836" s="592">
        <v>43578</v>
      </c>
      <c r="D836" s="615">
        <v>1528</v>
      </c>
      <c r="E836" s="623" t="s">
        <v>582</v>
      </c>
      <c r="F836" s="618" t="s">
        <v>383</v>
      </c>
      <c r="G836" s="729">
        <v>965070</v>
      </c>
      <c r="H836" s="508">
        <v>16</v>
      </c>
      <c r="I836" s="507" t="s">
        <v>295</v>
      </c>
      <c r="J836" s="508">
        <v>10</v>
      </c>
      <c r="K836" s="598">
        <v>83.942999999999998</v>
      </c>
      <c r="L836" s="875">
        <f>J836+J837</f>
        <v>210</v>
      </c>
      <c r="M836" s="877">
        <f>SUM(K836:K837)</f>
        <v>210</v>
      </c>
      <c r="N836" s="879">
        <f t="shared" ref="N836" si="242">+L836-M836</f>
        <v>0</v>
      </c>
      <c r="O836" s="930">
        <f t="shared" si="212"/>
        <v>1</v>
      </c>
    </row>
    <row r="837" spans="1:15" s="460" customFormat="1" ht="12" customHeight="1">
      <c r="A837" s="503"/>
      <c r="B837" s="626" t="s">
        <v>334</v>
      </c>
      <c r="C837" s="592">
        <v>43578</v>
      </c>
      <c r="D837" s="615">
        <v>1528</v>
      </c>
      <c r="E837" s="623" t="s">
        <v>582</v>
      </c>
      <c r="F837" s="619" t="s">
        <v>383</v>
      </c>
      <c r="G837" s="728">
        <v>965070</v>
      </c>
      <c r="H837" s="511">
        <v>16</v>
      </c>
      <c r="I837" s="510" t="s">
        <v>296</v>
      </c>
      <c r="J837" s="511">
        <v>200</v>
      </c>
      <c r="K837" s="512">
        <v>126.057</v>
      </c>
      <c r="L837" s="881"/>
      <c r="M837" s="882"/>
      <c r="N837" s="883"/>
      <c r="O837" s="931"/>
    </row>
    <row r="838" spans="1:15" s="460" customFormat="1" ht="12" customHeight="1">
      <c r="A838" s="503"/>
      <c r="B838" s="626" t="s">
        <v>334</v>
      </c>
      <c r="C838" s="591">
        <v>43578</v>
      </c>
      <c r="D838" s="616">
        <v>1528</v>
      </c>
      <c r="E838" s="624" t="s">
        <v>582</v>
      </c>
      <c r="F838" s="618" t="s">
        <v>385</v>
      </c>
      <c r="G838" s="729">
        <v>910708</v>
      </c>
      <c r="H838" s="508">
        <v>18</v>
      </c>
      <c r="I838" s="507" t="s">
        <v>295</v>
      </c>
      <c r="J838" s="508">
        <v>10</v>
      </c>
      <c r="K838" s="598">
        <v>14.058</v>
      </c>
      <c r="L838" s="875">
        <f>J838+J839</f>
        <v>160</v>
      </c>
      <c r="M838" s="877">
        <f>SUM(K838:K839)</f>
        <v>25.555</v>
      </c>
      <c r="N838" s="879">
        <f t="shared" ref="N838" si="243">+L838-M838</f>
        <v>134.44499999999999</v>
      </c>
      <c r="O838" s="930">
        <f t="shared" si="212"/>
        <v>0.15971874999999999</v>
      </c>
    </row>
    <row r="839" spans="1:15" s="460" customFormat="1" ht="12" customHeight="1">
      <c r="A839" s="503"/>
      <c r="B839" s="626" t="s">
        <v>334</v>
      </c>
      <c r="C839" s="586">
        <v>43578</v>
      </c>
      <c r="D839" s="617">
        <v>1528</v>
      </c>
      <c r="E839" s="624" t="s">
        <v>582</v>
      </c>
      <c r="F839" s="619" t="s">
        <v>385</v>
      </c>
      <c r="G839" s="728">
        <v>910708</v>
      </c>
      <c r="H839" s="511">
        <v>18</v>
      </c>
      <c r="I839" s="510" t="s">
        <v>296</v>
      </c>
      <c r="J839" s="511">
        <v>150</v>
      </c>
      <c r="K839" s="512">
        <v>11.497</v>
      </c>
      <c r="L839" s="881"/>
      <c r="M839" s="882"/>
      <c r="N839" s="883"/>
      <c r="O839" s="931"/>
    </row>
    <row r="840" spans="1:15" s="460" customFormat="1" ht="12" customHeight="1">
      <c r="A840" s="503"/>
      <c r="B840" s="626" t="s">
        <v>334</v>
      </c>
      <c r="C840" s="592">
        <v>43578</v>
      </c>
      <c r="D840" s="615">
        <v>1528</v>
      </c>
      <c r="E840" s="623" t="s">
        <v>582</v>
      </c>
      <c r="F840" s="618" t="s">
        <v>386</v>
      </c>
      <c r="G840" s="729">
        <v>923215</v>
      </c>
      <c r="H840" s="508">
        <v>18</v>
      </c>
      <c r="I840" s="507" t="s">
        <v>295</v>
      </c>
      <c r="J840" s="508">
        <v>20</v>
      </c>
      <c r="K840" s="598">
        <v>88</v>
      </c>
      <c r="L840" s="875">
        <f>J840+J841</f>
        <v>220</v>
      </c>
      <c r="M840" s="877">
        <f>SUM(K840:K841)</f>
        <v>207.358</v>
      </c>
      <c r="N840" s="879">
        <f t="shared" ref="N840" si="244">+L840-M840</f>
        <v>12.641999999999996</v>
      </c>
      <c r="O840" s="930">
        <f t="shared" ref="O840:O850" si="245">+M840/L840</f>
        <v>0.94253636363636362</v>
      </c>
    </row>
    <row r="841" spans="1:15" s="460" customFormat="1" ht="12" customHeight="1">
      <c r="A841" s="503"/>
      <c r="B841" s="626" t="s">
        <v>334</v>
      </c>
      <c r="C841" s="592">
        <v>43578</v>
      </c>
      <c r="D841" s="615">
        <v>1528</v>
      </c>
      <c r="E841" s="623" t="s">
        <v>582</v>
      </c>
      <c r="F841" s="619" t="s">
        <v>386</v>
      </c>
      <c r="G841" s="728">
        <v>923215</v>
      </c>
      <c r="H841" s="511">
        <v>18</v>
      </c>
      <c r="I841" s="510" t="s">
        <v>296</v>
      </c>
      <c r="J841" s="511">
        <v>200</v>
      </c>
      <c r="K841" s="512">
        <v>119.358</v>
      </c>
      <c r="L841" s="881"/>
      <c r="M841" s="882"/>
      <c r="N841" s="883"/>
      <c r="O841" s="931"/>
    </row>
    <row r="842" spans="1:15" s="460" customFormat="1" ht="12" customHeight="1">
      <c r="A842" s="503"/>
      <c r="B842" s="626" t="s">
        <v>334</v>
      </c>
      <c r="C842" s="591">
        <v>43578</v>
      </c>
      <c r="D842" s="616">
        <v>1528</v>
      </c>
      <c r="E842" s="624" t="s">
        <v>582</v>
      </c>
      <c r="F842" s="618" t="s">
        <v>410</v>
      </c>
      <c r="G842" s="729">
        <v>910624</v>
      </c>
      <c r="H842" s="508">
        <v>29</v>
      </c>
      <c r="I842" s="507" t="s">
        <v>295</v>
      </c>
      <c r="J842" s="508">
        <v>20</v>
      </c>
      <c r="K842" s="598">
        <v>88.003</v>
      </c>
      <c r="L842" s="875">
        <f>J842+J843</f>
        <v>220</v>
      </c>
      <c r="M842" s="877">
        <f>SUM(K842:K843)</f>
        <v>191.06100000000001</v>
      </c>
      <c r="N842" s="879">
        <f t="shared" ref="N842" si="246">+L842-M842</f>
        <v>28.938999999999993</v>
      </c>
      <c r="O842" s="930">
        <f t="shared" si="245"/>
        <v>0.8684590909090909</v>
      </c>
    </row>
    <row r="843" spans="1:15" s="460" customFormat="1" ht="12" customHeight="1">
      <c r="A843" s="503"/>
      <c r="B843" s="626" t="s">
        <v>334</v>
      </c>
      <c r="C843" s="586">
        <v>43578</v>
      </c>
      <c r="D843" s="617">
        <v>1528</v>
      </c>
      <c r="E843" s="624" t="s">
        <v>582</v>
      </c>
      <c r="F843" s="619" t="s">
        <v>410</v>
      </c>
      <c r="G843" s="728">
        <v>910624</v>
      </c>
      <c r="H843" s="511">
        <v>29</v>
      </c>
      <c r="I843" s="510" t="s">
        <v>296</v>
      </c>
      <c r="J843" s="511">
        <v>200</v>
      </c>
      <c r="K843" s="512">
        <v>103.05800000000001</v>
      </c>
      <c r="L843" s="881"/>
      <c r="M843" s="882"/>
      <c r="N843" s="883"/>
      <c r="O843" s="931"/>
    </row>
    <row r="844" spans="1:15" s="460" customFormat="1" ht="12" customHeight="1">
      <c r="A844" s="503"/>
      <c r="B844" s="626" t="s">
        <v>334</v>
      </c>
      <c r="C844" s="592">
        <v>43578</v>
      </c>
      <c r="D844" s="615">
        <v>1528</v>
      </c>
      <c r="E844" s="623" t="s">
        <v>582</v>
      </c>
      <c r="F844" s="618" t="s">
        <v>412</v>
      </c>
      <c r="G844" s="729">
        <v>954062</v>
      </c>
      <c r="H844" s="508">
        <v>29</v>
      </c>
      <c r="I844" s="507" t="s">
        <v>295</v>
      </c>
      <c r="J844" s="508">
        <v>20</v>
      </c>
      <c r="K844" s="598">
        <v>164.23099999999999</v>
      </c>
      <c r="L844" s="875">
        <f>J844+J845</f>
        <v>420</v>
      </c>
      <c r="M844" s="877">
        <f>SUM(K844:K845)</f>
        <v>420</v>
      </c>
      <c r="N844" s="879">
        <f t="shared" ref="N844" si="247">+L844-M844</f>
        <v>0</v>
      </c>
      <c r="O844" s="930">
        <f t="shared" si="245"/>
        <v>1</v>
      </c>
    </row>
    <row r="845" spans="1:15" s="460" customFormat="1" ht="12" customHeight="1">
      <c r="A845" s="503"/>
      <c r="B845" s="626" t="s">
        <v>334</v>
      </c>
      <c r="C845" s="592">
        <v>43578</v>
      </c>
      <c r="D845" s="615">
        <v>1528</v>
      </c>
      <c r="E845" s="623" t="s">
        <v>582</v>
      </c>
      <c r="F845" s="619" t="s">
        <v>412</v>
      </c>
      <c r="G845" s="728">
        <v>954062</v>
      </c>
      <c r="H845" s="511">
        <v>29</v>
      </c>
      <c r="I845" s="510" t="s">
        <v>296</v>
      </c>
      <c r="J845" s="511">
        <v>400</v>
      </c>
      <c r="K845" s="512">
        <v>255.76900000000001</v>
      </c>
      <c r="L845" s="881"/>
      <c r="M845" s="882"/>
      <c r="N845" s="883"/>
      <c r="O845" s="931"/>
    </row>
    <row r="846" spans="1:15" s="460" customFormat="1" ht="12" customHeight="1">
      <c r="A846" s="503"/>
      <c r="B846" s="626" t="s">
        <v>334</v>
      </c>
      <c r="C846" s="592">
        <v>43578</v>
      </c>
      <c r="D846" s="615">
        <v>1528</v>
      </c>
      <c r="E846" s="623" t="s">
        <v>582</v>
      </c>
      <c r="F846" s="618" t="s">
        <v>430</v>
      </c>
      <c r="G846" s="729">
        <v>966858</v>
      </c>
      <c r="H846" s="508">
        <v>40</v>
      </c>
      <c r="I846" s="507" t="s">
        <v>295</v>
      </c>
      <c r="J846" s="508">
        <v>20</v>
      </c>
      <c r="K846" s="598">
        <v>61.924999999999997</v>
      </c>
      <c r="L846" s="875">
        <f>J846+J847</f>
        <v>220</v>
      </c>
      <c r="M846" s="877">
        <f>SUM(K846:K847)</f>
        <v>220</v>
      </c>
      <c r="N846" s="879">
        <f t="shared" ref="N846" si="248">+L846-M846</f>
        <v>0</v>
      </c>
      <c r="O846" s="930">
        <f t="shared" si="245"/>
        <v>1</v>
      </c>
    </row>
    <row r="847" spans="1:15" s="460" customFormat="1" ht="12" customHeight="1">
      <c r="A847" s="503"/>
      <c r="B847" s="626" t="s">
        <v>334</v>
      </c>
      <c r="C847" s="592">
        <v>43578</v>
      </c>
      <c r="D847" s="615">
        <v>1528</v>
      </c>
      <c r="E847" s="623" t="s">
        <v>582</v>
      </c>
      <c r="F847" s="619" t="s">
        <v>430</v>
      </c>
      <c r="G847" s="728">
        <v>966858</v>
      </c>
      <c r="H847" s="511">
        <v>40</v>
      </c>
      <c r="I847" s="510" t="s">
        <v>296</v>
      </c>
      <c r="J847" s="511">
        <v>200</v>
      </c>
      <c r="K847" s="512">
        <v>158.07499999999999</v>
      </c>
      <c r="L847" s="881"/>
      <c r="M847" s="882"/>
      <c r="N847" s="883"/>
      <c r="O847" s="931"/>
    </row>
    <row r="848" spans="1:15" s="460" customFormat="1" ht="12" customHeight="1">
      <c r="A848" s="503"/>
      <c r="B848" s="626" t="s">
        <v>334</v>
      </c>
      <c r="C848" s="592">
        <v>43578</v>
      </c>
      <c r="D848" s="615">
        <v>1528</v>
      </c>
      <c r="E848" s="623" t="s">
        <v>582</v>
      </c>
      <c r="F848" s="618" t="s">
        <v>447</v>
      </c>
      <c r="G848" s="729">
        <v>902733</v>
      </c>
      <c r="H848" s="508">
        <v>49</v>
      </c>
      <c r="I848" s="507" t="s">
        <v>295</v>
      </c>
      <c r="J848" s="508">
        <v>20</v>
      </c>
      <c r="K848" s="598">
        <v>93.168000000000006</v>
      </c>
      <c r="L848" s="875">
        <f>J848+J849</f>
        <v>220</v>
      </c>
      <c r="M848" s="877">
        <f>SUM(K848:K849)</f>
        <v>220</v>
      </c>
      <c r="N848" s="879">
        <f t="shared" ref="N848" si="249">+L848-M848</f>
        <v>0</v>
      </c>
      <c r="O848" s="930">
        <f t="shared" si="245"/>
        <v>1</v>
      </c>
    </row>
    <row r="849" spans="1:15" s="460" customFormat="1" ht="12" customHeight="1">
      <c r="A849" s="503"/>
      <c r="B849" s="626" t="s">
        <v>334</v>
      </c>
      <c r="C849" s="592">
        <v>43578</v>
      </c>
      <c r="D849" s="615">
        <v>1528</v>
      </c>
      <c r="E849" s="623" t="s">
        <v>582</v>
      </c>
      <c r="F849" s="619" t="s">
        <v>447</v>
      </c>
      <c r="G849" s="728">
        <v>902733</v>
      </c>
      <c r="H849" s="511">
        <v>49</v>
      </c>
      <c r="I849" s="510" t="s">
        <v>296</v>
      </c>
      <c r="J849" s="511">
        <v>200</v>
      </c>
      <c r="K849" s="512">
        <v>126.83199999999999</v>
      </c>
      <c r="L849" s="881"/>
      <c r="M849" s="882"/>
      <c r="N849" s="883"/>
      <c r="O849" s="931"/>
    </row>
    <row r="850" spans="1:15" s="460" customFormat="1" ht="12" customHeight="1">
      <c r="A850" s="503"/>
      <c r="B850" s="626" t="s">
        <v>334</v>
      </c>
      <c r="C850" s="592">
        <v>43578</v>
      </c>
      <c r="D850" s="615">
        <v>1528</v>
      </c>
      <c r="E850" s="623" t="s">
        <v>582</v>
      </c>
      <c r="F850" s="618" t="s">
        <v>454</v>
      </c>
      <c r="G850" s="729">
        <v>960060</v>
      </c>
      <c r="H850" s="508">
        <v>50</v>
      </c>
      <c r="I850" s="507" t="s">
        <v>295</v>
      </c>
      <c r="J850" s="508">
        <v>20</v>
      </c>
      <c r="K850" s="598">
        <v>130.94200000000001</v>
      </c>
      <c r="L850" s="875">
        <f>J850+J851</f>
        <v>220</v>
      </c>
      <c r="M850" s="877">
        <f>SUM(K850:K851)</f>
        <v>220</v>
      </c>
      <c r="N850" s="879">
        <f t="shared" ref="N850" si="250">+L850-M850</f>
        <v>0</v>
      </c>
      <c r="O850" s="930">
        <f t="shared" si="245"/>
        <v>1</v>
      </c>
    </row>
    <row r="851" spans="1:15" s="460" customFormat="1" ht="12" customHeight="1">
      <c r="A851" s="503"/>
      <c r="B851" s="626" t="s">
        <v>334</v>
      </c>
      <c r="C851" s="592">
        <v>43578</v>
      </c>
      <c r="D851" s="615">
        <v>1528</v>
      </c>
      <c r="E851" s="623" t="s">
        <v>582</v>
      </c>
      <c r="F851" s="619" t="s">
        <v>454</v>
      </c>
      <c r="G851" s="728">
        <v>960060</v>
      </c>
      <c r="H851" s="511">
        <v>50</v>
      </c>
      <c r="I851" s="510" t="s">
        <v>296</v>
      </c>
      <c r="J851" s="511">
        <v>200</v>
      </c>
      <c r="K851" s="512">
        <v>89.058000000000007</v>
      </c>
      <c r="L851" s="881"/>
      <c r="M851" s="882"/>
      <c r="N851" s="883"/>
      <c r="O851" s="931"/>
    </row>
    <row r="852" spans="1:15" s="460" customFormat="1" ht="12" customHeight="1">
      <c r="A852" s="503"/>
      <c r="B852" s="626" t="s">
        <v>334</v>
      </c>
      <c r="C852" s="592">
        <v>43578</v>
      </c>
      <c r="D852" s="615">
        <v>1528</v>
      </c>
      <c r="E852" s="623" t="s">
        <v>582</v>
      </c>
      <c r="F852" s="618" t="s">
        <v>473</v>
      </c>
      <c r="G852" s="729">
        <v>953883</v>
      </c>
      <c r="H852" s="508">
        <v>60</v>
      </c>
      <c r="I852" s="507" t="s">
        <v>295</v>
      </c>
      <c r="J852" s="508">
        <v>20</v>
      </c>
      <c r="K852" s="598">
        <v>47.008000000000003</v>
      </c>
      <c r="L852" s="875">
        <f>J852+J853</f>
        <v>220</v>
      </c>
      <c r="M852" s="877">
        <f>SUM(K852:K853)</f>
        <v>220</v>
      </c>
      <c r="N852" s="879">
        <f t="shared" ref="N852" si="251">+L852-M852</f>
        <v>0</v>
      </c>
      <c r="O852" s="930">
        <f t="shared" ref="O852:O904" si="252">+M852/L852</f>
        <v>1</v>
      </c>
    </row>
    <row r="853" spans="1:15" s="460" customFormat="1" ht="12" customHeight="1">
      <c r="A853" s="503"/>
      <c r="B853" s="626" t="s">
        <v>334</v>
      </c>
      <c r="C853" s="592">
        <v>43578</v>
      </c>
      <c r="D853" s="615">
        <v>1528</v>
      </c>
      <c r="E853" s="623" t="s">
        <v>582</v>
      </c>
      <c r="F853" s="619" t="s">
        <v>473</v>
      </c>
      <c r="G853" s="728">
        <v>953883</v>
      </c>
      <c r="H853" s="511">
        <v>60</v>
      </c>
      <c r="I853" s="510" t="s">
        <v>296</v>
      </c>
      <c r="J853" s="511">
        <v>200</v>
      </c>
      <c r="K853" s="512">
        <v>172.99199999999999</v>
      </c>
      <c r="L853" s="881"/>
      <c r="M853" s="882"/>
      <c r="N853" s="883"/>
      <c r="O853" s="931"/>
    </row>
    <row r="854" spans="1:15" s="460" customFormat="1" ht="12" customHeight="1">
      <c r="A854" s="503"/>
      <c r="B854" s="626" t="s">
        <v>334</v>
      </c>
      <c r="C854" s="592">
        <v>43578</v>
      </c>
      <c r="D854" s="615">
        <v>1528</v>
      </c>
      <c r="E854" s="623" t="s">
        <v>582</v>
      </c>
      <c r="F854" s="618" t="s">
        <v>474</v>
      </c>
      <c r="G854" s="729">
        <v>958198</v>
      </c>
      <c r="H854" s="508">
        <v>60</v>
      </c>
      <c r="I854" s="507" t="s">
        <v>295</v>
      </c>
      <c r="J854" s="508">
        <v>20</v>
      </c>
      <c r="K854" s="598">
        <v>105.879</v>
      </c>
      <c r="L854" s="875">
        <f>J854+J855</f>
        <v>220</v>
      </c>
      <c r="M854" s="877">
        <f>SUM(K854:K855)</f>
        <v>220</v>
      </c>
      <c r="N854" s="879">
        <f t="shared" ref="N854" si="253">+L854-M854</f>
        <v>0</v>
      </c>
      <c r="O854" s="930">
        <f t="shared" si="252"/>
        <v>1</v>
      </c>
    </row>
    <row r="855" spans="1:15" s="460" customFormat="1" ht="12" customHeight="1">
      <c r="A855" s="503"/>
      <c r="B855" s="626" t="s">
        <v>334</v>
      </c>
      <c r="C855" s="592">
        <v>43578</v>
      </c>
      <c r="D855" s="615">
        <v>1528</v>
      </c>
      <c r="E855" s="623" t="s">
        <v>582</v>
      </c>
      <c r="F855" s="619" t="s">
        <v>474</v>
      </c>
      <c r="G855" s="728">
        <v>958198</v>
      </c>
      <c r="H855" s="511">
        <v>60</v>
      </c>
      <c r="I855" s="510" t="s">
        <v>296</v>
      </c>
      <c r="J855" s="511">
        <v>200</v>
      </c>
      <c r="K855" s="512">
        <v>114.121</v>
      </c>
      <c r="L855" s="881"/>
      <c r="M855" s="882"/>
      <c r="N855" s="883"/>
      <c r="O855" s="931"/>
    </row>
    <row r="856" spans="1:15" s="460" customFormat="1" ht="12" customHeight="1">
      <c r="A856" s="503"/>
      <c r="B856" s="626" t="s">
        <v>334</v>
      </c>
      <c r="C856" s="592">
        <v>43579</v>
      </c>
      <c r="D856" s="615">
        <v>56</v>
      </c>
      <c r="E856" s="622" t="s">
        <v>585</v>
      </c>
      <c r="F856" s="618" t="s">
        <v>326</v>
      </c>
      <c r="G856" s="729">
        <v>965344</v>
      </c>
      <c r="H856" s="508">
        <v>57</v>
      </c>
      <c r="I856" s="507" t="s">
        <v>295</v>
      </c>
      <c r="J856" s="508">
        <v>22.8</v>
      </c>
      <c r="K856" s="598">
        <v>39.216999999999999</v>
      </c>
      <c r="L856" s="875">
        <f>J856+J857</f>
        <v>100.17</v>
      </c>
      <c r="M856" s="877">
        <f>SUM(K856:K857)</f>
        <v>96.894999999999996</v>
      </c>
      <c r="N856" s="879">
        <f t="shared" ref="N856" si="254">+L856-M856</f>
        <v>3.2750000000000057</v>
      </c>
      <c r="O856" s="930">
        <f t="shared" si="252"/>
        <v>0.96730558051312765</v>
      </c>
    </row>
    <row r="857" spans="1:15" s="460" customFormat="1" ht="12" customHeight="1">
      <c r="A857" s="503"/>
      <c r="B857" s="626" t="s">
        <v>334</v>
      </c>
      <c r="C857" s="592">
        <v>43579</v>
      </c>
      <c r="D857" s="615">
        <v>56</v>
      </c>
      <c r="E857" s="622" t="s">
        <v>585</v>
      </c>
      <c r="F857" s="619" t="s">
        <v>326</v>
      </c>
      <c r="G857" s="728">
        <v>965344</v>
      </c>
      <c r="H857" s="511">
        <v>57</v>
      </c>
      <c r="I857" s="510" t="s">
        <v>296</v>
      </c>
      <c r="J857" s="511">
        <v>77.37</v>
      </c>
      <c r="K857" s="512">
        <v>57.677999999999997</v>
      </c>
      <c r="L857" s="881"/>
      <c r="M857" s="882"/>
      <c r="N857" s="883"/>
      <c r="O857" s="931"/>
    </row>
    <row r="858" spans="1:15" s="460" customFormat="1" ht="12" customHeight="1">
      <c r="A858" s="503"/>
      <c r="B858" s="626" t="s">
        <v>334</v>
      </c>
      <c r="C858" s="592">
        <v>43581</v>
      </c>
      <c r="D858" s="615">
        <v>1594</v>
      </c>
      <c r="E858" s="623" t="s">
        <v>582</v>
      </c>
      <c r="F858" s="618" t="s">
        <v>362</v>
      </c>
      <c r="G858" s="729">
        <v>962640</v>
      </c>
      <c r="H858" s="508">
        <v>14</v>
      </c>
      <c r="I858" s="507" t="s">
        <v>295</v>
      </c>
      <c r="J858" s="508">
        <v>6</v>
      </c>
      <c r="K858" s="598"/>
      <c r="L858" s="875">
        <f>J858+J859</f>
        <v>40</v>
      </c>
      <c r="M858" s="877">
        <f>SUM(K858:K859)</f>
        <v>0</v>
      </c>
      <c r="N858" s="879">
        <f t="shared" ref="N858" si="255">+L858-M858</f>
        <v>40</v>
      </c>
      <c r="O858" s="930">
        <f t="shared" si="252"/>
        <v>0</v>
      </c>
    </row>
    <row r="859" spans="1:15" s="460" customFormat="1" ht="12" customHeight="1">
      <c r="A859" s="503"/>
      <c r="B859" s="626" t="s">
        <v>334</v>
      </c>
      <c r="C859" s="592">
        <v>43581</v>
      </c>
      <c r="D859" s="615">
        <v>1594</v>
      </c>
      <c r="E859" s="623" t="s">
        <v>582</v>
      </c>
      <c r="F859" s="619" t="s">
        <v>362</v>
      </c>
      <c r="G859" s="728">
        <v>962640</v>
      </c>
      <c r="H859" s="511">
        <v>14</v>
      </c>
      <c r="I859" s="510" t="s">
        <v>296</v>
      </c>
      <c r="J859" s="511">
        <v>34</v>
      </c>
      <c r="K859" s="512"/>
      <c r="L859" s="881"/>
      <c r="M859" s="882"/>
      <c r="N859" s="883"/>
      <c r="O859" s="931"/>
    </row>
    <row r="860" spans="1:15" s="460" customFormat="1" ht="12" customHeight="1">
      <c r="A860" s="503"/>
      <c r="B860" s="626" t="s">
        <v>334</v>
      </c>
      <c r="C860" s="592">
        <v>43581</v>
      </c>
      <c r="D860" s="615">
        <v>1594</v>
      </c>
      <c r="E860" s="623" t="s">
        <v>582</v>
      </c>
      <c r="F860" s="618" t="s">
        <v>414</v>
      </c>
      <c r="G860" s="729">
        <v>954241</v>
      </c>
      <c r="H860" s="508">
        <v>30</v>
      </c>
      <c r="I860" s="507" t="s">
        <v>295</v>
      </c>
      <c r="J860" s="508">
        <v>47</v>
      </c>
      <c r="K860" s="598">
        <v>125.095</v>
      </c>
      <c r="L860" s="875">
        <f>J860+J861</f>
        <v>300</v>
      </c>
      <c r="M860" s="877">
        <f>SUM(K860:K861)</f>
        <v>300</v>
      </c>
      <c r="N860" s="879">
        <f t="shared" ref="N860" si="256">+L860-M860</f>
        <v>0</v>
      </c>
      <c r="O860" s="930">
        <f t="shared" si="252"/>
        <v>1</v>
      </c>
    </row>
    <row r="861" spans="1:15" s="460" customFormat="1" ht="12" customHeight="1">
      <c r="A861" s="503"/>
      <c r="B861" s="626" t="s">
        <v>334</v>
      </c>
      <c r="C861" s="592">
        <v>43581</v>
      </c>
      <c r="D861" s="615">
        <v>1594</v>
      </c>
      <c r="E861" s="623" t="s">
        <v>582</v>
      </c>
      <c r="F861" s="619" t="s">
        <v>414</v>
      </c>
      <c r="G861" s="728">
        <v>954241</v>
      </c>
      <c r="H861" s="511">
        <v>30</v>
      </c>
      <c r="I861" s="510" t="s">
        <v>296</v>
      </c>
      <c r="J861" s="511">
        <v>253</v>
      </c>
      <c r="K861" s="512">
        <v>174.905</v>
      </c>
      <c r="L861" s="881"/>
      <c r="M861" s="882"/>
      <c r="N861" s="883"/>
      <c r="O861" s="931"/>
    </row>
    <row r="862" spans="1:15" s="460" customFormat="1" ht="12" customHeight="1">
      <c r="A862" s="503"/>
      <c r="B862" s="626" t="s">
        <v>334</v>
      </c>
      <c r="C862" s="592">
        <v>43581</v>
      </c>
      <c r="D862" s="615">
        <v>1594</v>
      </c>
      <c r="E862" s="623" t="s">
        <v>582</v>
      </c>
      <c r="F862" s="618" t="s">
        <v>415</v>
      </c>
      <c r="G862" s="729">
        <v>966345</v>
      </c>
      <c r="H862" s="508">
        <v>30</v>
      </c>
      <c r="I862" s="507" t="s">
        <v>295</v>
      </c>
      <c r="J862" s="508">
        <v>47</v>
      </c>
      <c r="K862" s="598">
        <v>120</v>
      </c>
      <c r="L862" s="875">
        <f>J862+J863</f>
        <v>300</v>
      </c>
      <c r="M862" s="877">
        <f>SUM(K862:K863)</f>
        <v>300</v>
      </c>
      <c r="N862" s="879">
        <f t="shared" ref="N862" si="257">+L862-M862</f>
        <v>0</v>
      </c>
      <c r="O862" s="930">
        <f t="shared" si="252"/>
        <v>1</v>
      </c>
    </row>
    <row r="863" spans="1:15" s="460" customFormat="1" ht="12" customHeight="1">
      <c r="A863" s="503"/>
      <c r="B863" s="626" t="s">
        <v>334</v>
      </c>
      <c r="C863" s="592">
        <v>43581</v>
      </c>
      <c r="D863" s="615">
        <v>1594</v>
      </c>
      <c r="E863" s="623" t="s">
        <v>582</v>
      </c>
      <c r="F863" s="619" t="s">
        <v>415</v>
      </c>
      <c r="G863" s="728">
        <v>966345</v>
      </c>
      <c r="H863" s="511">
        <v>30</v>
      </c>
      <c r="I863" s="510" t="s">
        <v>296</v>
      </c>
      <c r="J863" s="511">
        <v>253</v>
      </c>
      <c r="K863" s="512">
        <v>180</v>
      </c>
      <c r="L863" s="881"/>
      <c r="M863" s="882"/>
      <c r="N863" s="883"/>
      <c r="O863" s="931"/>
    </row>
    <row r="864" spans="1:15" s="460" customFormat="1" ht="12" customHeight="1">
      <c r="A864" s="503"/>
      <c r="B864" s="626" t="s">
        <v>334</v>
      </c>
      <c r="C864" s="592">
        <v>43581</v>
      </c>
      <c r="D864" s="615">
        <v>1594</v>
      </c>
      <c r="E864" s="623" t="s">
        <v>582</v>
      </c>
      <c r="F864" s="618" t="s">
        <v>420</v>
      </c>
      <c r="G864" s="729">
        <v>922993</v>
      </c>
      <c r="H864" s="508">
        <v>35</v>
      </c>
      <c r="I864" s="507" t="s">
        <v>295</v>
      </c>
      <c r="J864" s="508">
        <v>109</v>
      </c>
      <c r="K864" s="598">
        <v>185.58099999999999</v>
      </c>
      <c r="L864" s="875">
        <f>J864+J865</f>
        <v>700</v>
      </c>
      <c r="M864" s="877">
        <f>SUM(K864:K865)</f>
        <v>486.21899999999994</v>
      </c>
      <c r="N864" s="879">
        <f t="shared" ref="N864" si="258">+L864-M864</f>
        <v>213.78100000000006</v>
      </c>
      <c r="O864" s="930">
        <f t="shared" si="252"/>
        <v>0.69459857142857129</v>
      </c>
    </row>
    <row r="865" spans="1:15" s="460" customFormat="1" ht="12" customHeight="1">
      <c r="A865" s="503"/>
      <c r="B865" s="626" t="s">
        <v>334</v>
      </c>
      <c r="C865" s="592">
        <v>43581</v>
      </c>
      <c r="D865" s="615">
        <v>1594</v>
      </c>
      <c r="E865" s="623" t="s">
        <v>582</v>
      </c>
      <c r="F865" s="619" t="s">
        <v>420</v>
      </c>
      <c r="G865" s="728">
        <v>922993</v>
      </c>
      <c r="H865" s="511">
        <v>35</v>
      </c>
      <c r="I865" s="510" t="s">
        <v>296</v>
      </c>
      <c r="J865" s="511">
        <v>591</v>
      </c>
      <c r="K865" s="512">
        <v>300.63799999999998</v>
      </c>
      <c r="L865" s="881"/>
      <c r="M865" s="882"/>
      <c r="N865" s="883"/>
      <c r="O865" s="931"/>
    </row>
    <row r="866" spans="1:15" s="460" customFormat="1" ht="12" customHeight="1">
      <c r="A866" s="503"/>
      <c r="B866" s="626" t="s">
        <v>334</v>
      </c>
      <c r="C866" s="592">
        <v>43581</v>
      </c>
      <c r="D866" s="615">
        <v>1594</v>
      </c>
      <c r="E866" s="623" t="s">
        <v>582</v>
      </c>
      <c r="F866" s="618" t="s">
        <v>421</v>
      </c>
      <c r="G866" s="729">
        <v>960545</v>
      </c>
      <c r="H866" s="508">
        <v>35</v>
      </c>
      <c r="I866" s="507" t="s">
        <v>295</v>
      </c>
      <c r="J866" s="508">
        <v>109</v>
      </c>
      <c r="K866" s="598">
        <v>150.75200000000001</v>
      </c>
      <c r="L866" s="875">
        <f>J866+J867</f>
        <v>700</v>
      </c>
      <c r="M866" s="877">
        <f>SUM(K866:K867)</f>
        <v>292.94299999999998</v>
      </c>
      <c r="N866" s="879">
        <f t="shared" ref="N866" si="259">+L866-M866</f>
        <v>407.05700000000002</v>
      </c>
      <c r="O866" s="930">
        <f t="shared" si="252"/>
        <v>0.41848999999999997</v>
      </c>
    </row>
    <row r="867" spans="1:15" s="460" customFormat="1" ht="12" customHeight="1">
      <c r="A867" s="503"/>
      <c r="B867" s="626" t="s">
        <v>334</v>
      </c>
      <c r="C867" s="592">
        <v>43581</v>
      </c>
      <c r="D867" s="615">
        <v>1594</v>
      </c>
      <c r="E867" s="623" t="s">
        <v>582</v>
      </c>
      <c r="F867" s="619" t="s">
        <v>421</v>
      </c>
      <c r="G867" s="728">
        <v>960545</v>
      </c>
      <c r="H867" s="511">
        <v>35</v>
      </c>
      <c r="I867" s="510" t="s">
        <v>296</v>
      </c>
      <c r="J867" s="511">
        <v>591</v>
      </c>
      <c r="K867" s="512">
        <v>142.191</v>
      </c>
      <c r="L867" s="881"/>
      <c r="M867" s="882"/>
      <c r="N867" s="883"/>
      <c r="O867" s="931"/>
    </row>
    <row r="868" spans="1:15" s="460" customFormat="1" ht="12" customHeight="1">
      <c r="A868" s="503"/>
      <c r="B868" s="626" t="s">
        <v>334</v>
      </c>
      <c r="C868" s="592">
        <v>43581</v>
      </c>
      <c r="D868" s="615">
        <v>1594</v>
      </c>
      <c r="E868" s="623" t="s">
        <v>582</v>
      </c>
      <c r="F868" s="618" t="s">
        <v>422</v>
      </c>
      <c r="G868" s="729">
        <v>960658</v>
      </c>
      <c r="H868" s="508">
        <v>35</v>
      </c>
      <c r="I868" s="507" t="s">
        <v>295</v>
      </c>
      <c r="J868" s="508">
        <v>39</v>
      </c>
      <c r="K868" s="598">
        <v>65.100999999999999</v>
      </c>
      <c r="L868" s="875">
        <f>J868+J869</f>
        <v>250</v>
      </c>
      <c r="M868" s="877">
        <f>SUM(K868:K869)</f>
        <v>144.34</v>
      </c>
      <c r="N868" s="879">
        <f t="shared" ref="N868" si="260">+L868-M868</f>
        <v>105.66</v>
      </c>
      <c r="O868" s="930">
        <f t="shared" si="252"/>
        <v>0.57735999999999998</v>
      </c>
    </row>
    <row r="869" spans="1:15" s="460" customFormat="1" ht="12" customHeight="1">
      <c r="A869" s="503"/>
      <c r="B869" s="626" t="s">
        <v>334</v>
      </c>
      <c r="C869" s="592">
        <v>43581</v>
      </c>
      <c r="D869" s="615">
        <v>1594</v>
      </c>
      <c r="E869" s="623" t="s">
        <v>582</v>
      </c>
      <c r="F869" s="619" t="s">
        <v>422</v>
      </c>
      <c r="G869" s="728">
        <v>960658</v>
      </c>
      <c r="H869" s="511">
        <v>35</v>
      </c>
      <c r="I869" s="510" t="s">
        <v>296</v>
      </c>
      <c r="J869" s="511">
        <v>211</v>
      </c>
      <c r="K869" s="512">
        <v>79.239000000000004</v>
      </c>
      <c r="L869" s="881"/>
      <c r="M869" s="882"/>
      <c r="N869" s="883"/>
      <c r="O869" s="931"/>
    </row>
    <row r="870" spans="1:15" s="460" customFormat="1" ht="12" customHeight="1">
      <c r="A870" s="503"/>
      <c r="B870" s="626" t="s">
        <v>334</v>
      </c>
      <c r="C870" s="591">
        <v>43581</v>
      </c>
      <c r="D870" s="616">
        <v>1594</v>
      </c>
      <c r="E870" s="624" t="s">
        <v>582</v>
      </c>
      <c r="F870" s="618" t="s">
        <v>431</v>
      </c>
      <c r="G870" s="729">
        <v>31015</v>
      </c>
      <c r="H870" s="508">
        <v>41</v>
      </c>
      <c r="I870" s="507" t="s">
        <v>295</v>
      </c>
      <c r="J870" s="508">
        <v>57</v>
      </c>
      <c r="K870" s="598">
        <v>56.268000000000001</v>
      </c>
      <c r="L870" s="875">
        <f>J870+J871</f>
        <v>600</v>
      </c>
      <c r="M870" s="877">
        <f>SUM(K870:K871)</f>
        <v>75.474000000000004</v>
      </c>
      <c r="N870" s="879">
        <f t="shared" ref="N870" si="261">+L870-M870</f>
        <v>524.52599999999995</v>
      </c>
      <c r="O870" s="930">
        <f t="shared" si="252"/>
        <v>0.12579000000000001</v>
      </c>
    </row>
    <row r="871" spans="1:15" s="460" customFormat="1" ht="12" customHeight="1">
      <c r="A871" s="503"/>
      <c r="B871" s="626" t="s">
        <v>334</v>
      </c>
      <c r="C871" s="586">
        <v>43581</v>
      </c>
      <c r="D871" s="617">
        <v>1594</v>
      </c>
      <c r="E871" s="624" t="s">
        <v>582</v>
      </c>
      <c r="F871" s="619" t="s">
        <v>431</v>
      </c>
      <c r="G871" s="728">
        <v>31015</v>
      </c>
      <c r="H871" s="511">
        <v>41</v>
      </c>
      <c r="I871" s="510" t="s">
        <v>296</v>
      </c>
      <c r="J871" s="511">
        <v>543</v>
      </c>
      <c r="K871" s="512">
        <v>19.206</v>
      </c>
      <c r="L871" s="881"/>
      <c r="M871" s="882"/>
      <c r="N871" s="883"/>
      <c r="O871" s="931"/>
    </row>
    <row r="872" spans="1:15" s="460" customFormat="1" ht="12" customHeight="1">
      <c r="A872" s="503"/>
      <c r="B872" s="626" t="s">
        <v>334</v>
      </c>
      <c r="C872" s="592">
        <v>43581</v>
      </c>
      <c r="D872" s="615">
        <v>1594</v>
      </c>
      <c r="E872" s="623" t="s">
        <v>582</v>
      </c>
      <c r="F872" s="618" t="s">
        <v>432</v>
      </c>
      <c r="G872" s="729">
        <v>966410</v>
      </c>
      <c r="H872" s="508">
        <v>41</v>
      </c>
      <c r="I872" s="507" t="s">
        <v>295</v>
      </c>
      <c r="J872" s="508">
        <v>94</v>
      </c>
      <c r="K872" s="598">
        <v>124.127</v>
      </c>
      <c r="L872" s="875">
        <f>J872+J873</f>
        <v>600</v>
      </c>
      <c r="M872" s="877">
        <f>SUM(K872:K873)</f>
        <v>196.55</v>
      </c>
      <c r="N872" s="879">
        <f t="shared" ref="N872" si="262">+L872-M872</f>
        <v>403.45</v>
      </c>
      <c r="O872" s="930">
        <f t="shared" si="252"/>
        <v>0.32758333333333334</v>
      </c>
    </row>
    <row r="873" spans="1:15" s="460" customFormat="1" ht="12" customHeight="1">
      <c r="A873" s="503"/>
      <c r="B873" s="626" t="s">
        <v>334</v>
      </c>
      <c r="C873" s="592">
        <v>43581</v>
      </c>
      <c r="D873" s="615">
        <v>1594</v>
      </c>
      <c r="E873" s="623" t="s">
        <v>582</v>
      </c>
      <c r="F873" s="619" t="s">
        <v>432</v>
      </c>
      <c r="G873" s="728">
        <v>966410</v>
      </c>
      <c r="H873" s="511">
        <v>41</v>
      </c>
      <c r="I873" s="510" t="s">
        <v>296</v>
      </c>
      <c r="J873" s="511">
        <v>506</v>
      </c>
      <c r="K873" s="512">
        <v>72.423000000000002</v>
      </c>
      <c r="L873" s="881"/>
      <c r="M873" s="882"/>
      <c r="N873" s="883"/>
      <c r="O873" s="931"/>
    </row>
    <row r="874" spans="1:15" s="460" customFormat="1" ht="12" customHeight="1">
      <c r="A874" s="503"/>
      <c r="B874" s="626" t="s">
        <v>334</v>
      </c>
      <c r="C874" s="592">
        <v>43581</v>
      </c>
      <c r="D874" s="615">
        <v>1574</v>
      </c>
      <c r="E874" s="623" t="s">
        <v>582</v>
      </c>
      <c r="F874" s="618" t="s">
        <v>328</v>
      </c>
      <c r="G874" s="729">
        <v>923199</v>
      </c>
      <c r="H874" s="508">
        <v>42</v>
      </c>
      <c r="I874" s="507" t="s">
        <v>295</v>
      </c>
      <c r="J874" s="508">
        <v>20</v>
      </c>
      <c r="K874" s="598">
        <v>39.290999999999997</v>
      </c>
      <c r="L874" s="875">
        <f>J874+J875</f>
        <v>250</v>
      </c>
      <c r="M874" s="877">
        <f>SUM(K874:K875)</f>
        <v>250.005</v>
      </c>
      <c r="N874" s="879">
        <f t="shared" ref="N874" si="263">+L874-M874</f>
        <v>-4.9999999999954525E-3</v>
      </c>
      <c r="O874" s="930">
        <f t="shared" si="252"/>
        <v>1.0000199999999999</v>
      </c>
    </row>
    <row r="875" spans="1:15" s="460" customFormat="1" ht="12" customHeight="1">
      <c r="A875" s="503"/>
      <c r="B875" s="626" t="s">
        <v>334</v>
      </c>
      <c r="C875" s="592">
        <v>43581</v>
      </c>
      <c r="D875" s="615">
        <v>1574</v>
      </c>
      <c r="E875" s="623" t="s">
        <v>582</v>
      </c>
      <c r="F875" s="619" t="s">
        <v>328</v>
      </c>
      <c r="G875" s="728">
        <v>923199</v>
      </c>
      <c r="H875" s="511">
        <v>42</v>
      </c>
      <c r="I875" s="510" t="s">
        <v>296</v>
      </c>
      <c r="J875" s="511">
        <v>230</v>
      </c>
      <c r="K875" s="512">
        <v>210.714</v>
      </c>
      <c r="L875" s="881"/>
      <c r="M875" s="882"/>
      <c r="N875" s="883"/>
      <c r="O875" s="931"/>
    </row>
    <row r="876" spans="1:15" s="460" customFormat="1" ht="12" customHeight="1">
      <c r="A876" s="503"/>
      <c r="B876" s="626" t="s">
        <v>334</v>
      </c>
      <c r="C876" s="591">
        <v>43581</v>
      </c>
      <c r="D876" s="616">
        <v>1594</v>
      </c>
      <c r="E876" s="624" t="s">
        <v>582</v>
      </c>
      <c r="F876" s="618" t="s">
        <v>435</v>
      </c>
      <c r="G876" s="729">
        <v>31043</v>
      </c>
      <c r="H876" s="508">
        <v>46</v>
      </c>
      <c r="I876" s="507" t="s">
        <v>295</v>
      </c>
      <c r="J876" s="508">
        <v>39</v>
      </c>
      <c r="K876" s="598">
        <v>59.906999999999996</v>
      </c>
      <c r="L876" s="875">
        <f>J876+J877</f>
        <v>250</v>
      </c>
      <c r="M876" s="877">
        <f>SUM(K876:K877)</f>
        <v>152.69</v>
      </c>
      <c r="N876" s="879">
        <f t="shared" ref="N876" si="264">+L876-M876</f>
        <v>97.31</v>
      </c>
      <c r="O876" s="930">
        <f t="shared" si="252"/>
        <v>0.61075999999999997</v>
      </c>
    </row>
    <row r="877" spans="1:15" s="460" customFormat="1" ht="12" customHeight="1">
      <c r="A877" s="503"/>
      <c r="B877" s="626" t="s">
        <v>334</v>
      </c>
      <c r="C877" s="586">
        <v>43581</v>
      </c>
      <c r="D877" s="617">
        <v>1594</v>
      </c>
      <c r="E877" s="624" t="s">
        <v>582</v>
      </c>
      <c r="F877" s="619" t="s">
        <v>435</v>
      </c>
      <c r="G877" s="728">
        <v>31043</v>
      </c>
      <c r="H877" s="511">
        <v>46</v>
      </c>
      <c r="I877" s="510" t="s">
        <v>296</v>
      </c>
      <c r="J877" s="511">
        <v>211</v>
      </c>
      <c r="K877" s="512">
        <v>92.783000000000001</v>
      </c>
      <c r="L877" s="881"/>
      <c r="M877" s="882"/>
      <c r="N877" s="883"/>
      <c r="O877" s="931"/>
    </row>
    <row r="878" spans="1:15" s="460" customFormat="1" ht="12" customHeight="1">
      <c r="A878" s="503"/>
      <c r="B878" s="626" t="s">
        <v>334</v>
      </c>
      <c r="C878" s="592">
        <v>43581</v>
      </c>
      <c r="D878" s="615">
        <v>1594</v>
      </c>
      <c r="E878" s="623" t="s">
        <v>582</v>
      </c>
      <c r="F878" s="618" t="s">
        <v>436</v>
      </c>
      <c r="G878" s="729">
        <v>902767</v>
      </c>
      <c r="H878" s="508">
        <v>46</v>
      </c>
      <c r="I878" s="507" t="s">
        <v>295</v>
      </c>
      <c r="J878" s="508">
        <v>16</v>
      </c>
      <c r="K878" s="598">
        <v>39.570999999999998</v>
      </c>
      <c r="L878" s="875">
        <f>J878+J879</f>
        <v>100</v>
      </c>
      <c r="M878" s="877">
        <f>SUM(K878:K879)</f>
        <v>100</v>
      </c>
      <c r="N878" s="879">
        <f t="shared" ref="N878" si="265">+L878-M878</f>
        <v>0</v>
      </c>
      <c r="O878" s="930">
        <f t="shared" si="252"/>
        <v>1</v>
      </c>
    </row>
    <row r="879" spans="1:15" s="460" customFormat="1" ht="12" customHeight="1">
      <c r="A879" s="503"/>
      <c r="B879" s="626" t="s">
        <v>334</v>
      </c>
      <c r="C879" s="592">
        <v>43581</v>
      </c>
      <c r="D879" s="615">
        <v>1594</v>
      </c>
      <c r="E879" s="623" t="s">
        <v>582</v>
      </c>
      <c r="F879" s="619" t="s">
        <v>436</v>
      </c>
      <c r="G879" s="728">
        <v>902767</v>
      </c>
      <c r="H879" s="511">
        <v>46</v>
      </c>
      <c r="I879" s="510" t="s">
        <v>296</v>
      </c>
      <c r="J879" s="511">
        <v>84</v>
      </c>
      <c r="K879" s="512">
        <v>60.429000000000002</v>
      </c>
      <c r="L879" s="881"/>
      <c r="M879" s="882"/>
      <c r="N879" s="883"/>
      <c r="O879" s="931"/>
    </row>
    <row r="880" spans="1:15" s="460" customFormat="1" ht="12" customHeight="1">
      <c r="A880" s="503"/>
      <c r="B880" s="626" t="s">
        <v>334</v>
      </c>
      <c r="C880" s="592">
        <v>43581</v>
      </c>
      <c r="D880" s="615">
        <v>1594</v>
      </c>
      <c r="E880" s="623" t="s">
        <v>582</v>
      </c>
      <c r="F880" s="618" t="s">
        <v>437</v>
      </c>
      <c r="G880" s="729">
        <v>923223</v>
      </c>
      <c r="H880" s="508">
        <v>46</v>
      </c>
      <c r="I880" s="507" t="s">
        <v>295</v>
      </c>
      <c r="J880" s="508">
        <v>39</v>
      </c>
      <c r="K880" s="598">
        <v>96.82</v>
      </c>
      <c r="L880" s="875">
        <f>J880+J881</f>
        <v>250</v>
      </c>
      <c r="M880" s="877">
        <f>SUM(K880:K881)</f>
        <v>198.28299999999999</v>
      </c>
      <c r="N880" s="879">
        <f t="shared" ref="N880" si="266">+L880-M880</f>
        <v>51.717000000000013</v>
      </c>
      <c r="O880" s="930">
        <f t="shared" si="252"/>
        <v>0.79313199999999995</v>
      </c>
    </row>
    <row r="881" spans="1:15" s="460" customFormat="1" ht="12" customHeight="1">
      <c r="A881" s="503"/>
      <c r="B881" s="626" t="s">
        <v>334</v>
      </c>
      <c r="C881" s="592">
        <v>43581</v>
      </c>
      <c r="D881" s="615">
        <v>1594</v>
      </c>
      <c r="E881" s="623" t="s">
        <v>582</v>
      </c>
      <c r="F881" s="619" t="s">
        <v>437</v>
      </c>
      <c r="G881" s="728">
        <v>923223</v>
      </c>
      <c r="H881" s="511">
        <v>46</v>
      </c>
      <c r="I881" s="510" t="s">
        <v>296</v>
      </c>
      <c r="J881" s="511">
        <v>211</v>
      </c>
      <c r="K881" s="512">
        <v>101.46299999999999</v>
      </c>
      <c r="L881" s="881"/>
      <c r="M881" s="882"/>
      <c r="N881" s="883"/>
      <c r="O881" s="931"/>
    </row>
    <row r="882" spans="1:15" s="460" customFormat="1" ht="12" customHeight="1">
      <c r="A882" s="503"/>
      <c r="B882" s="626" t="s">
        <v>334</v>
      </c>
      <c r="C882" s="592">
        <v>43581</v>
      </c>
      <c r="D882" s="615">
        <v>1594</v>
      </c>
      <c r="E882" s="623" t="s">
        <v>582</v>
      </c>
      <c r="F882" s="618" t="s">
        <v>440</v>
      </c>
      <c r="G882" s="729">
        <v>951919</v>
      </c>
      <c r="H882" s="508">
        <v>47</v>
      </c>
      <c r="I882" s="507" t="s">
        <v>295</v>
      </c>
      <c r="J882" s="508">
        <v>16</v>
      </c>
      <c r="K882" s="598">
        <v>11.609</v>
      </c>
      <c r="L882" s="875">
        <f>J882+J883</f>
        <v>100</v>
      </c>
      <c r="M882" s="877">
        <f>SUM(K882:K883)</f>
        <v>11.86</v>
      </c>
      <c r="N882" s="879">
        <f t="shared" ref="N882" si="267">+L882-M882</f>
        <v>88.14</v>
      </c>
      <c r="O882" s="930">
        <f t="shared" si="252"/>
        <v>0.1186</v>
      </c>
    </row>
    <row r="883" spans="1:15" s="460" customFormat="1" ht="12" customHeight="1">
      <c r="A883" s="503"/>
      <c r="B883" s="626" t="s">
        <v>334</v>
      </c>
      <c r="C883" s="592">
        <v>43581</v>
      </c>
      <c r="D883" s="615">
        <v>1594</v>
      </c>
      <c r="E883" s="623" t="s">
        <v>582</v>
      </c>
      <c r="F883" s="619" t="s">
        <v>440</v>
      </c>
      <c r="G883" s="728">
        <v>951919</v>
      </c>
      <c r="H883" s="511">
        <v>47</v>
      </c>
      <c r="I883" s="510" t="s">
        <v>296</v>
      </c>
      <c r="J883" s="511">
        <v>84</v>
      </c>
      <c r="K883" s="512">
        <v>0.251</v>
      </c>
      <c r="L883" s="881"/>
      <c r="M883" s="882"/>
      <c r="N883" s="883"/>
      <c r="O883" s="931"/>
    </row>
    <row r="884" spans="1:15" s="460" customFormat="1" ht="12" customHeight="1">
      <c r="A884" s="503"/>
      <c r="B884" s="626" t="s">
        <v>334</v>
      </c>
      <c r="C884" s="592">
        <v>43581</v>
      </c>
      <c r="D884" s="615">
        <v>1594</v>
      </c>
      <c r="E884" s="623" t="s">
        <v>582</v>
      </c>
      <c r="F884" s="618" t="s">
        <v>441</v>
      </c>
      <c r="G884" s="729">
        <v>953992</v>
      </c>
      <c r="H884" s="508">
        <v>47</v>
      </c>
      <c r="I884" s="507" t="s">
        <v>295</v>
      </c>
      <c r="J884" s="508">
        <v>55</v>
      </c>
      <c r="K884" s="598">
        <v>70.391999999999996</v>
      </c>
      <c r="L884" s="875">
        <f>J884+J885</f>
        <v>350</v>
      </c>
      <c r="M884" s="877">
        <f>SUM(K884:K885)</f>
        <v>102.47</v>
      </c>
      <c r="N884" s="879">
        <f t="shared" ref="N884" si="268">+L884-M884</f>
        <v>247.53</v>
      </c>
      <c r="O884" s="930">
        <f t="shared" si="252"/>
        <v>0.29277142857142857</v>
      </c>
    </row>
    <row r="885" spans="1:15" s="460" customFormat="1" ht="12" customHeight="1">
      <c r="A885" s="503"/>
      <c r="B885" s="626" t="s">
        <v>334</v>
      </c>
      <c r="C885" s="592">
        <v>43581</v>
      </c>
      <c r="D885" s="615">
        <v>1594</v>
      </c>
      <c r="E885" s="623" t="s">
        <v>582</v>
      </c>
      <c r="F885" s="619" t="s">
        <v>441</v>
      </c>
      <c r="G885" s="728">
        <v>953992</v>
      </c>
      <c r="H885" s="511">
        <v>47</v>
      </c>
      <c r="I885" s="510" t="s">
        <v>296</v>
      </c>
      <c r="J885" s="511">
        <v>295</v>
      </c>
      <c r="K885" s="512">
        <v>32.078000000000003</v>
      </c>
      <c r="L885" s="881"/>
      <c r="M885" s="882"/>
      <c r="N885" s="883"/>
      <c r="O885" s="931"/>
    </row>
    <row r="886" spans="1:15" s="460" customFormat="1" ht="12" customHeight="1">
      <c r="A886" s="503"/>
      <c r="B886" s="626" t="s">
        <v>334</v>
      </c>
      <c r="C886" s="592">
        <v>43581</v>
      </c>
      <c r="D886" s="615">
        <v>1594</v>
      </c>
      <c r="E886" s="623" t="s">
        <v>582</v>
      </c>
      <c r="F886" s="618" t="s">
        <v>442</v>
      </c>
      <c r="G886" s="729">
        <v>954609</v>
      </c>
      <c r="H886" s="508">
        <v>47</v>
      </c>
      <c r="I886" s="507" t="s">
        <v>295</v>
      </c>
      <c r="J886" s="508">
        <v>47</v>
      </c>
      <c r="K886" s="598">
        <v>134.48500000000001</v>
      </c>
      <c r="L886" s="875">
        <f>J886+J887</f>
        <v>300</v>
      </c>
      <c r="M886" s="877">
        <f>SUM(K886:K887)</f>
        <v>247.09500000000003</v>
      </c>
      <c r="N886" s="879">
        <f t="shared" ref="N886" si="269">+L886-M886</f>
        <v>52.904999999999973</v>
      </c>
      <c r="O886" s="930">
        <f t="shared" si="252"/>
        <v>0.8236500000000001</v>
      </c>
    </row>
    <row r="887" spans="1:15" s="460" customFormat="1" ht="12" customHeight="1">
      <c r="A887" s="503"/>
      <c r="B887" s="626" t="s">
        <v>334</v>
      </c>
      <c r="C887" s="592">
        <v>43581</v>
      </c>
      <c r="D887" s="615">
        <v>1594</v>
      </c>
      <c r="E887" s="623" t="s">
        <v>582</v>
      </c>
      <c r="F887" s="619" t="s">
        <v>442</v>
      </c>
      <c r="G887" s="728">
        <v>954609</v>
      </c>
      <c r="H887" s="511">
        <v>47</v>
      </c>
      <c r="I887" s="510" t="s">
        <v>296</v>
      </c>
      <c r="J887" s="511">
        <v>253</v>
      </c>
      <c r="K887" s="512">
        <v>112.61</v>
      </c>
      <c r="L887" s="881"/>
      <c r="M887" s="882"/>
      <c r="N887" s="883"/>
      <c r="O887" s="931"/>
    </row>
    <row r="888" spans="1:15" s="460" customFormat="1" ht="12" customHeight="1">
      <c r="A888" s="503"/>
      <c r="B888" s="626" t="s">
        <v>334</v>
      </c>
      <c r="C888" s="592">
        <v>43581</v>
      </c>
      <c r="D888" s="615">
        <v>1594</v>
      </c>
      <c r="E888" s="623" t="s">
        <v>582</v>
      </c>
      <c r="F888" s="618" t="s">
        <v>443</v>
      </c>
      <c r="G888" s="729">
        <v>955330</v>
      </c>
      <c r="H888" s="508">
        <v>47</v>
      </c>
      <c r="I888" s="507" t="s">
        <v>295</v>
      </c>
      <c r="J888" s="508">
        <v>31</v>
      </c>
      <c r="K888" s="598">
        <v>89.338999999999999</v>
      </c>
      <c r="L888" s="875">
        <f>J888+J889</f>
        <v>200</v>
      </c>
      <c r="M888" s="877">
        <f>SUM(K888:K889)</f>
        <v>161.89499999999998</v>
      </c>
      <c r="N888" s="879">
        <f t="shared" ref="N888" si="270">+L888-M888</f>
        <v>38.105000000000018</v>
      </c>
      <c r="O888" s="930">
        <f t="shared" si="252"/>
        <v>0.80947499999999994</v>
      </c>
    </row>
    <row r="889" spans="1:15" s="460" customFormat="1" ht="12" customHeight="1">
      <c r="A889" s="503"/>
      <c r="B889" s="626" t="s">
        <v>334</v>
      </c>
      <c r="C889" s="592">
        <v>43581</v>
      </c>
      <c r="D889" s="615">
        <v>1594</v>
      </c>
      <c r="E889" s="623" t="s">
        <v>582</v>
      </c>
      <c r="F889" s="619" t="s">
        <v>443</v>
      </c>
      <c r="G889" s="728">
        <v>955330</v>
      </c>
      <c r="H889" s="511">
        <v>47</v>
      </c>
      <c r="I889" s="510" t="s">
        <v>296</v>
      </c>
      <c r="J889" s="511">
        <v>169</v>
      </c>
      <c r="K889" s="512">
        <v>72.555999999999997</v>
      </c>
      <c r="L889" s="881"/>
      <c r="M889" s="882"/>
      <c r="N889" s="883"/>
      <c r="O889" s="931"/>
    </row>
    <row r="890" spans="1:15" s="460" customFormat="1" ht="12" customHeight="1">
      <c r="A890" s="503"/>
      <c r="B890" s="626" t="s">
        <v>334</v>
      </c>
      <c r="C890" s="592">
        <v>43581</v>
      </c>
      <c r="D890" s="615">
        <v>1594</v>
      </c>
      <c r="E890" s="623" t="s">
        <v>582</v>
      </c>
      <c r="F890" s="618" t="s">
        <v>444</v>
      </c>
      <c r="G890" s="729">
        <v>955404</v>
      </c>
      <c r="H890" s="508">
        <v>47</v>
      </c>
      <c r="I890" s="507" t="s">
        <v>295</v>
      </c>
      <c r="J890" s="508">
        <v>47</v>
      </c>
      <c r="K890" s="598">
        <v>116.277</v>
      </c>
      <c r="L890" s="875">
        <f>J890+J891</f>
        <v>300</v>
      </c>
      <c r="M890" s="877">
        <f>SUM(K890:K891)</f>
        <v>214.53</v>
      </c>
      <c r="N890" s="879">
        <f t="shared" ref="N890" si="271">+L890-M890</f>
        <v>85.47</v>
      </c>
      <c r="O890" s="930">
        <f t="shared" si="252"/>
        <v>0.71509999999999996</v>
      </c>
    </row>
    <row r="891" spans="1:15" s="460" customFormat="1" ht="12" customHeight="1">
      <c r="A891" s="503"/>
      <c r="B891" s="626" t="s">
        <v>334</v>
      </c>
      <c r="C891" s="592">
        <v>43581</v>
      </c>
      <c r="D891" s="615">
        <v>1594</v>
      </c>
      <c r="E891" s="623" t="s">
        <v>582</v>
      </c>
      <c r="F891" s="619" t="s">
        <v>444</v>
      </c>
      <c r="G891" s="728">
        <v>955404</v>
      </c>
      <c r="H891" s="511">
        <v>47</v>
      </c>
      <c r="I891" s="510" t="s">
        <v>296</v>
      </c>
      <c r="J891" s="511">
        <v>253</v>
      </c>
      <c r="K891" s="512">
        <v>98.253</v>
      </c>
      <c r="L891" s="881"/>
      <c r="M891" s="882"/>
      <c r="N891" s="883"/>
      <c r="O891" s="931"/>
    </row>
    <row r="892" spans="1:15" s="460" customFormat="1" ht="12" customHeight="1">
      <c r="A892" s="503"/>
      <c r="B892" s="626" t="s">
        <v>334</v>
      </c>
      <c r="C892" s="592">
        <v>43581</v>
      </c>
      <c r="D892" s="615">
        <v>1594</v>
      </c>
      <c r="E892" s="623" t="s">
        <v>582</v>
      </c>
      <c r="F892" s="618" t="s">
        <v>448</v>
      </c>
      <c r="G892" s="729">
        <v>952323</v>
      </c>
      <c r="H892" s="508">
        <v>49</v>
      </c>
      <c r="I892" s="507" t="s">
        <v>295</v>
      </c>
      <c r="J892" s="508">
        <v>55</v>
      </c>
      <c r="K892" s="598">
        <v>119.399</v>
      </c>
      <c r="L892" s="875">
        <f>J892+J893</f>
        <v>350</v>
      </c>
      <c r="M892" s="877">
        <f>SUM(K892:K893)</f>
        <v>224.67000000000002</v>
      </c>
      <c r="N892" s="879">
        <f t="shared" ref="N892" si="272">+L892-M892</f>
        <v>125.32999999999998</v>
      </c>
      <c r="O892" s="930">
        <f t="shared" si="252"/>
        <v>0.64191428571428577</v>
      </c>
    </row>
    <row r="893" spans="1:15" s="460" customFormat="1" ht="12" customHeight="1">
      <c r="A893" s="503"/>
      <c r="B893" s="626" t="s">
        <v>334</v>
      </c>
      <c r="C893" s="592">
        <v>43581</v>
      </c>
      <c r="D893" s="615">
        <v>1594</v>
      </c>
      <c r="E893" s="623" t="s">
        <v>582</v>
      </c>
      <c r="F893" s="619" t="s">
        <v>448</v>
      </c>
      <c r="G893" s="728">
        <v>952323</v>
      </c>
      <c r="H893" s="511">
        <v>49</v>
      </c>
      <c r="I893" s="510" t="s">
        <v>296</v>
      </c>
      <c r="J893" s="511">
        <v>295</v>
      </c>
      <c r="K893" s="512">
        <v>105.271</v>
      </c>
      <c r="L893" s="881"/>
      <c r="M893" s="882"/>
      <c r="N893" s="883"/>
      <c r="O893" s="931"/>
    </row>
    <row r="894" spans="1:15" s="460" customFormat="1" ht="12" customHeight="1">
      <c r="A894" s="503"/>
      <c r="B894" s="626" t="s">
        <v>334</v>
      </c>
      <c r="C894" s="592">
        <v>43581</v>
      </c>
      <c r="D894" s="615">
        <v>1594</v>
      </c>
      <c r="E894" s="623" t="s">
        <v>582</v>
      </c>
      <c r="F894" s="618" t="s">
        <v>451</v>
      </c>
      <c r="G894" s="729">
        <v>961564</v>
      </c>
      <c r="H894" s="508">
        <v>49</v>
      </c>
      <c r="I894" s="507" t="s">
        <v>295</v>
      </c>
      <c r="J894" s="508">
        <v>23</v>
      </c>
      <c r="K894" s="598"/>
      <c r="L894" s="875">
        <f>J894+J895</f>
        <v>150</v>
      </c>
      <c r="M894" s="877">
        <f>SUM(K894:K895)</f>
        <v>0</v>
      </c>
      <c r="N894" s="879">
        <f t="shared" ref="N894" si="273">+L894-M894</f>
        <v>150</v>
      </c>
      <c r="O894" s="930">
        <f t="shared" si="252"/>
        <v>0</v>
      </c>
    </row>
    <row r="895" spans="1:15" s="460" customFormat="1" ht="12" customHeight="1">
      <c r="A895" s="503"/>
      <c r="B895" s="626" t="s">
        <v>334</v>
      </c>
      <c r="C895" s="592">
        <v>43581</v>
      </c>
      <c r="D895" s="615">
        <v>1594</v>
      </c>
      <c r="E895" s="623" t="s">
        <v>582</v>
      </c>
      <c r="F895" s="619" t="s">
        <v>451</v>
      </c>
      <c r="G895" s="728">
        <v>961564</v>
      </c>
      <c r="H895" s="511">
        <v>49</v>
      </c>
      <c r="I895" s="510" t="s">
        <v>296</v>
      </c>
      <c r="J895" s="511">
        <v>127</v>
      </c>
      <c r="K895" s="512"/>
      <c r="L895" s="881"/>
      <c r="M895" s="882"/>
      <c r="N895" s="883"/>
      <c r="O895" s="931"/>
    </row>
    <row r="896" spans="1:15" s="460" customFormat="1" ht="12" customHeight="1">
      <c r="A896" s="503"/>
      <c r="B896" s="626" t="s">
        <v>334</v>
      </c>
      <c r="C896" s="592">
        <v>43581</v>
      </c>
      <c r="D896" s="615">
        <v>1594</v>
      </c>
      <c r="E896" s="623" t="s">
        <v>582</v>
      </c>
      <c r="F896" s="618" t="s">
        <v>486</v>
      </c>
      <c r="G896" s="729">
        <v>955473</v>
      </c>
      <c r="H896" s="508">
        <v>68</v>
      </c>
      <c r="I896" s="507" t="s">
        <v>295</v>
      </c>
      <c r="J896" s="508">
        <v>78</v>
      </c>
      <c r="K896" s="598">
        <v>78</v>
      </c>
      <c r="L896" s="875">
        <f>J896+J897</f>
        <v>500</v>
      </c>
      <c r="M896" s="877">
        <f>SUM(K896:K897)</f>
        <v>500</v>
      </c>
      <c r="N896" s="879">
        <f t="shared" ref="N896" si="274">+L896-M896</f>
        <v>0</v>
      </c>
      <c r="O896" s="930">
        <f t="shared" si="252"/>
        <v>1</v>
      </c>
    </row>
    <row r="897" spans="1:15" s="460" customFormat="1" ht="12" customHeight="1">
      <c r="A897" s="503"/>
      <c r="B897" s="626" t="s">
        <v>334</v>
      </c>
      <c r="C897" s="592">
        <v>43581</v>
      </c>
      <c r="D897" s="615">
        <v>1594</v>
      </c>
      <c r="E897" s="623" t="s">
        <v>582</v>
      </c>
      <c r="F897" s="619" t="s">
        <v>486</v>
      </c>
      <c r="G897" s="728">
        <v>955473</v>
      </c>
      <c r="H897" s="511">
        <v>68</v>
      </c>
      <c r="I897" s="510" t="s">
        <v>296</v>
      </c>
      <c r="J897" s="511">
        <v>422</v>
      </c>
      <c r="K897" s="512">
        <v>422</v>
      </c>
      <c r="L897" s="881"/>
      <c r="M897" s="882"/>
      <c r="N897" s="883"/>
      <c r="O897" s="931"/>
    </row>
    <row r="898" spans="1:15" s="460" customFormat="1" ht="12" customHeight="1">
      <c r="A898" s="503"/>
      <c r="B898" s="626" t="s">
        <v>334</v>
      </c>
      <c r="C898" s="592">
        <v>43581</v>
      </c>
      <c r="D898" s="615">
        <v>1594</v>
      </c>
      <c r="E898" s="623" t="s">
        <v>582</v>
      </c>
      <c r="F898" s="618" t="s">
        <v>490</v>
      </c>
      <c r="G898" s="729">
        <v>965724</v>
      </c>
      <c r="H898" s="508">
        <v>71</v>
      </c>
      <c r="I898" s="507" t="s">
        <v>295</v>
      </c>
      <c r="J898" s="508">
        <v>6</v>
      </c>
      <c r="K898" s="598">
        <v>1.002</v>
      </c>
      <c r="L898" s="875">
        <f>J898+J899</f>
        <v>40</v>
      </c>
      <c r="M898" s="877">
        <f>SUM(K898:K899)</f>
        <v>11.13</v>
      </c>
      <c r="N898" s="879">
        <f t="shared" ref="N898" si="275">+L898-M898</f>
        <v>28.869999999999997</v>
      </c>
      <c r="O898" s="930">
        <f t="shared" si="252"/>
        <v>0.27825</v>
      </c>
    </row>
    <row r="899" spans="1:15" s="460" customFormat="1" ht="12" customHeight="1">
      <c r="A899" s="503"/>
      <c r="B899" s="626" t="s">
        <v>334</v>
      </c>
      <c r="C899" s="592">
        <v>43581</v>
      </c>
      <c r="D899" s="615">
        <v>1594</v>
      </c>
      <c r="E899" s="623" t="s">
        <v>582</v>
      </c>
      <c r="F899" s="619" t="s">
        <v>490</v>
      </c>
      <c r="G899" s="728">
        <v>965724</v>
      </c>
      <c r="H899" s="511">
        <v>71</v>
      </c>
      <c r="I899" s="510" t="s">
        <v>296</v>
      </c>
      <c r="J899" s="511">
        <v>34</v>
      </c>
      <c r="K899" s="512">
        <v>10.128</v>
      </c>
      <c r="L899" s="881"/>
      <c r="M899" s="882"/>
      <c r="N899" s="883"/>
      <c r="O899" s="931"/>
    </row>
    <row r="900" spans="1:15" s="460" customFormat="1" ht="12" customHeight="1">
      <c r="A900" s="503"/>
      <c r="B900" s="626" t="s">
        <v>334</v>
      </c>
      <c r="C900" s="592">
        <v>43581</v>
      </c>
      <c r="D900" s="615">
        <v>1594</v>
      </c>
      <c r="E900" s="623" t="s">
        <v>582</v>
      </c>
      <c r="F900" s="618" t="s">
        <v>491</v>
      </c>
      <c r="G900" s="729">
        <v>965911</v>
      </c>
      <c r="H900" s="508">
        <v>71</v>
      </c>
      <c r="I900" s="507" t="s">
        <v>295</v>
      </c>
      <c r="J900" s="508">
        <v>6</v>
      </c>
      <c r="K900" s="598"/>
      <c r="L900" s="875">
        <f>J900+J901</f>
        <v>40</v>
      </c>
      <c r="M900" s="877">
        <f>SUM(K900:K901)</f>
        <v>0</v>
      </c>
      <c r="N900" s="879">
        <f t="shared" ref="N900" si="276">+L900-M900</f>
        <v>40</v>
      </c>
      <c r="O900" s="930">
        <f t="shared" si="252"/>
        <v>0</v>
      </c>
    </row>
    <row r="901" spans="1:15" s="460" customFormat="1" ht="12" customHeight="1">
      <c r="A901" s="503"/>
      <c r="B901" s="626" t="s">
        <v>334</v>
      </c>
      <c r="C901" s="592">
        <v>43581</v>
      </c>
      <c r="D901" s="615">
        <v>1594</v>
      </c>
      <c r="E901" s="623" t="s">
        <v>582</v>
      </c>
      <c r="F901" s="619" t="s">
        <v>491</v>
      </c>
      <c r="G901" s="728">
        <v>965911</v>
      </c>
      <c r="H901" s="511">
        <v>71</v>
      </c>
      <c r="I901" s="510" t="s">
        <v>296</v>
      </c>
      <c r="J901" s="511">
        <v>34</v>
      </c>
      <c r="K901" s="512"/>
      <c r="L901" s="881"/>
      <c r="M901" s="882"/>
      <c r="N901" s="883"/>
      <c r="O901" s="931"/>
    </row>
    <row r="902" spans="1:15" s="460" customFormat="1" ht="12" customHeight="1">
      <c r="A902" s="503"/>
      <c r="B902" s="626" t="s">
        <v>334</v>
      </c>
      <c r="C902" s="592">
        <v>43581</v>
      </c>
      <c r="D902" s="615">
        <v>1594</v>
      </c>
      <c r="E902" s="623" t="s">
        <v>582</v>
      </c>
      <c r="F902" s="618" t="s">
        <v>492</v>
      </c>
      <c r="G902" s="729">
        <v>966304</v>
      </c>
      <c r="H902" s="508">
        <v>71</v>
      </c>
      <c r="I902" s="507" t="s">
        <v>295</v>
      </c>
      <c r="J902" s="508">
        <v>6</v>
      </c>
      <c r="K902" s="598"/>
      <c r="L902" s="875">
        <f>J902+J903</f>
        <v>40</v>
      </c>
      <c r="M902" s="877">
        <f>SUM(K902:K903)</f>
        <v>0</v>
      </c>
      <c r="N902" s="879">
        <f t="shared" ref="N902" si="277">+L902-M902</f>
        <v>40</v>
      </c>
      <c r="O902" s="930">
        <f t="shared" si="252"/>
        <v>0</v>
      </c>
    </row>
    <row r="903" spans="1:15" s="460" customFormat="1" ht="12" customHeight="1">
      <c r="A903" s="503"/>
      <c r="B903" s="626" t="s">
        <v>334</v>
      </c>
      <c r="C903" s="592">
        <v>43581</v>
      </c>
      <c r="D903" s="615">
        <v>1594</v>
      </c>
      <c r="E903" s="623" t="s">
        <v>582</v>
      </c>
      <c r="F903" s="619" t="s">
        <v>492</v>
      </c>
      <c r="G903" s="728">
        <v>966304</v>
      </c>
      <c r="H903" s="511">
        <v>71</v>
      </c>
      <c r="I903" s="510" t="s">
        <v>296</v>
      </c>
      <c r="J903" s="511">
        <v>34</v>
      </c>
      <c r="K903" s="512"/>
      <c r="L903" s="881"/>
      <c r="M903" s="882"/>
      <c r="N903" s="883"/>
      <c r="O903" s="931"/>
    </row>
    <row r="904" spans="1:15" s="460" customFormat="1" ht="12" customHeight="1">
      <c r="A904" s="503"/>
      <c r="B904" s="626" t="s">
        <v>334</v>
      </c>
      <c r="C904" s="592">
        <v>43581</v>
      </c>
      <c r="D904" s="615">
        <v>1594</v>
      </c>
      <c r="E904" s="623" t="s">
        <v>582</v>
      </c>
      <c r="F904" s="618" t="s">
        <v>493</v>
      </c>
      <c r="G904" s="729">
        <v>960952</v>
      </c>
      <c r="H904" s="508">
        <v>72</v>
      </c>
      <c r="I904" s="507" t="s">
        <v>295</v>
      </c>
      <c r="J904" s="508">
        <v>62</v>
      </c>
      <c r="K904" s="598">
        <v>173.34200000000001</v>
      </c>
      <c r="L904" s="875">
        <f>J904+J905</f>
        <v>400</v>
      </c>
      <c r="M904" s="877">
        <f>SUM(K904:K905)</f>
        <v>330.20299999999997</v>
      </c>
      <c r="N904" s="879">
        <f t="shared" ref="N904" si="278">+L904-M904</f>
        <v>69.797000000000025</v>
      </c>
      <c r="O904" s="930">
        <f t="shared" si="252"/>
        <v>0.82550749999999995</v>
      </c>
    </row>
    <row r="905" spans="1:15" s="460" customFormat="1" ht="12" customHeight="1">
      <c r="A905" s="503"/>
      <c r="B905" s="626" t="s">
        <v>334</v>
      </c>
      <c r="C905" s="592">
        <v>43581</v>
      </c>
      <c r="D905" s="615">
        <v>1594</v>
      </c>
      <c r="E905" s="623" t="s">
        <v>582</v>
      </c>
      <c r="F905" s="619" t="s">
        <v>493</v>
      </c>
      <c r="G905" s="728">
        <v>960952</v>
      </c>
      <c r="H905" s="511">
        <v>72</v>
      </c>
      <c r="I905" s="510" t="s">
        <v>296</v>
      </c>
      <c r="J905" s="511">
        <v>338</v>
      </c>
      <c r="K905" s="512">
        <v>156.86099999999999</v>
      </c>
      <c r="L905" s="881"/>
      <c r="M905" s="882"/>
      <c r="N905" s="883"/>
      <c r="O905" s="931"/>
    </row>
    <row r="906" spans="1:15" s="460" customFormat="1" ht="12" customHeight="1">
      <c r="A906" s="503"/>
      <c r="B906" s="626" t="s">
        <v>334</v>
      </c>
      <c r="C906" s="592">
        <v>43581</v>
      </c>
      <c r="D906" s="615">
        <v>1594</v>
      </c>
      <c r="E906" s="623" t="s">
        <v>582</v>
      </c>
      <c r="F906" s="618" t="s">
        <v>332</v>
      </c>
      <c r="G906" s="729">
        <v>952061</v>
      </c>
      <c r="H906" s="508">
        <v>73</v>
      </c>
      <c r="I906" s="507" t="s">
        <v>295</v>
      </c>
      <c r="J906" s="508">
        <v>47</v>
      </c>
      <c r="K906" s="598"/>
      <c r="L906" s="875">
        <f>J906+J907</f>
        <v>300</v>
      </c>
      <c r="M906" s="877">
        <f>SUM(K906:K907)</f>
        <v>0</v>
      </c>
      <c r="N906" s="879">
        <f t="shared" ref="N906" si="279">+L906-M906</f>
        <v>300</v>
      </c>
      <c r="O906" s="930">
        <f t="shared" ref="O906:O916" si="280">+M906/L906</f>
        <v>0</v>
      </c>
    </row>
    <row r="907" spans="1:15" s="460" customFormat="1" ht="12" customHeight="1">
      <c r="A907" s="503"/>
      <c r="B907" s="626" t="s">
        <v>334</v>
      </c>
      <c r="C907" s="592">
        <v>43581</v>
      </c>
      <c r="D907" s="615">
        <v>1594</v>
      </c>
      <c r="E907" s="623" t="s">
        <v>582</v>
      </c>
      <c r="F907" s="619" t="s">
        <v>332</v>
      </c>
      <c r="G907" s="728">
        <v>952061</v>
      </c>
      <c r="H907" s="511">
        <v>73</v>
      </c>
      <c r="I907" s="510" t="s">
        <v>296</v>
      </c>
      <c r="J907" s="511">
        <v>253</v>
      </c>
      <c r="K907" s="512"/>
      <c r="L907" s="881"/>
      <c r="M907" s="882"/>
      <c r="N907" s="883"/>
      <c r="O907" s="931"/>
    </row>
    <row r="908" spans="1:15" s="460" customFormat="1" ht="12" customHeight="1">
      <c r="A908" s="503"/>
      <c r="B908" s="626" t="s">
        <v>334</v>
      </c>
      <c r="C908" s="591">
        <v>43581</v>
      </c>
      <c r="D908" s="616">
        <v>1594</v>
      </c>
      <c r="E908" s="624" t="s">
        <v>582</v>
      </c>
      <c r="F908" s="618" t="s">
        <v>331</v>
      </c>
      <c r="G908" s="729">
        <v>960538</v>
      </c>
      <c r="H908" s="508">
        <v>73</v>
      </c>
      <c r="I908" s="507" t="s">
        <v>295</v>
      </c>
      <c r="J908" s="508">
        <v>47</v>
      </c>
      <c r="K908" s="598">
        <v>158.10400000000001</v>
      </c>
      <c r="L908" s="875">
        <f>J908+J909</f>
        <v>300</v>
      </c>
      <c r="M908" s="877">
        <f>SUM(K908:K909)</f>
        <v>298.41600000000005</v>
      </c>
      <c r="N908" s="879">
        <f t="shared" ref="N908" si="281">+L908-M908</f>
        <v>1.5839999999999463</v>
      </c>
      <c r="O908" s="930">
        <f t="shared" si="280"/>
        <v>0.99472000000000016</v>
      </c>
    </row>
    <row r="909" spans="1:15" s="460" customFormat="1" ht="12" customHeight="1">
      <c r="A909" s="503"/>
      <c r="B909" s="626" t="s">
        <v>334</v>
      </c>
      <c r="C909" s="586">
        <v>43581</v>
      </c>
      <c r="D909" s="617">
        <v>1594</v>
      </c>
      <c r="E909" s="624" t="s">
        <v>582</v>
      </c>
      <c r="F909" s="619" t="s">
        <v>331</v>
      </c>
      <c r="G909" s="728">
        <v>960538</v>
      </c>
      <c r="H909" s="511">
        <v>73</v>
      </c>
      <c r="I909" s="510" t="s">
        <v>296</v>
      </c>
      <c r="J909" s="511">
        <v>253</v>
      </c>
      <c r="K909" s="512">
        <v>140.31200000000001</v>
      </c>
      <c r="L909" s="881"/>
      <c r="M909" s="882"/>
      <c r="N909" s="883"/>
      <c r="O909" s="931"/>
    </row>
    <row r="910" spans="1:15" s="460" customFormat="1" ht="12" customHeight="1">
      <c r="A910" s="503"/>
      <c r="B910" s="626" t="s">
        <v>334</v>
      </c>
      <c r="C910" s="592">
        <v>43581</v>
      </c>
      <c r="D910" s="615">
        <v>1594</v>
      </c>
      <c r="E910" s="623" t="s">
        <v>582</v>
      </c>
      <c r="F910" s="618" t="s">
        <v>333</v>
      </c>
      <c r="G910" s="729">
        <v>966170</v>
      </c>
      <c r="H910" s="508">
        <v>73</v>
      </c>
      <c r="I910" s="507" t="s">
        <v>295</v>
      </c>
      <c r="J910" s="508">
        <v>47</v>
      </c>
      <c r="K910" s="598">
        <v>120.01</v>
      </c>
      <c r="L910" s="875">
        <f>J910+J911</f>
        <v>300</v>
      </c>
      <c r="M910" s="877">
        <f>SUM(K910:K911)</f>
        <v>300.01</v>
      </c>
      <c r="N910" s="879">
        <f t="shared" ref="N910" si="282">+L910-M910</f>
        <v>-9.9999999999909051E-3</v>
      </c>
      <c r="O910" s="930">
        <f t="shared" si="280"/>
        <v>1.0000333333333333</v>
      </c>
    </row>
    <row r="911" spans="1:15" s="460" customFormat="1" ht="12" customHeight="1">
      <c r="A911" s="503"/>
      <c r="B911" s="626" t="s">
        <v>334</v>
      </c>
      <c r="C911" s="592">
        <v>43581</v>
      </c>
      <c r="D911" s="615">
        <v>1594</v>
      </c>
      <c r="E911" s="623" t="s">
        <v>582</v>
      </c>
      <c r="F911" s="619" t="s">
        <v>333</v>
      </c>
      <c r="G911" s="728">
        <v>966170</v>
      </c>
      <c r="H911" s="511">
        <v>73</v>
      </c>
      <c r="I911" s="510" t="s">
        <v>296</v>
      </c>
      <c r="J911" s="511">
        <v>253</v>
      </c>
      <c r="K911" s="512">
        <v>180</v>
      </c>
      <c r="L911" s="881"/>
      <c r="M911" s="882"/>
      <c r="N911" s="883"/>
      <c r="O911" s="931"/>
    </row>
    <row r="912" spans="1:15" s="460" customFormat="1" ht="12" customHeight="1">
      <c r="A912" s="503"/>
      <c r="B912" s="626" t="s">
        <v>334</v>
      </c>
      <c r="C912" s="592">
        <v>43585</v>
      </c>
      <c r="D912" s="615">
        <v>1638</v>
      </c>
      <c r="E912" s="623" t="s">
        <v>582</v>
      </c>
      <c r="F912" s="618" t="s">
        <v>347</v>
      </c>
      <c r="G912" s="729">
        <v>964441</v>
      </c>
      <c r="H912" s="508">
        <v>7</v>
      </c>
      <c r="I912" s="507" t="s">
        <v>295</v>
      </c>
      <c r="J912" s="508">
        <v>10</v>
      </c>
      <c r="K912" s="598">
        <v>46.356000000000002</v>
      </c>
      <c r="L912" s="875">
        <f>J912+J913</f>
        <v>100</v>
      </c>
      <c r="M912" s="877">
        <f>SUM(K912:K913)</f>
        <v>100</v>
      </c>
      <c r="N912" s="879">
        <f t="shared" ref="N912" si="283">+L912-M912</f>
        <v>0</v>
      </c>
      <c r="O912" s="930">
        <f t="shared" si="280"/>
        <v>1</v>
      </c>
    </row>
    <row r="913" spans="1:15" s="460" customFormat="1" ht="12" customHeight="1">
      <c r="A913" s="503"/>
      <c r="B913" s="626" t="s">
        <v>334</v>
      </c>
      <c r="C913" s="592">
        <v>43585</v>
      </c>
      <c r="D913" s="615">
        <v>1638</v>
      </c>
      <c r="E913" s="623" t="s">
        <v>582</v>
      </c>
      <c r="F913" s="619" t="s">
        <v>347</v>
      </c>
      <c r="G913" s="728">
        <v>964441</v>
      </c>
      <c r="H913" s="511">
        <v>7</v>
      </c>
      <c r="I913" s="510" t="s">
        <v>296</v>
      </c>
      <c r="J913" s="511">
        <v>90</v>
      </c>
      <c r="K913" s="512">
        <v>53.643999999999998</v>
      </c>
      <c r="L913" s="881"/>
      <c r="M913" s="882"/>
      <c r="N913" s="883"/>
      <c r="O913" s="931"/>
    </row>
    <row r="914" spans="1:15" s="460" customFormat="1" ht="12" customHeight="1">
      <c r="A914" s="503"/>
      <c r="B914" s="626" t="s">
        <v>334</v>
      </c>
      <c r="C914" s="591">
        <v>43585</v>
      </c>
      <c r="D914" s="616">
        <v>1638</v>
      </c>
      <c r="E914" s="624" t="s">
        <v>582</v>
      </c>
      <c r="F914" s="618" t="s">
        <v>349</v>
      </c>
      <c r="G914" s="729">
        <v>967596</v>
      </c>
      <c r="H914" s="508">
        <v>7</v>
      </c>
      <c r="I914" s="507" t="s">
        <v>295</v>
      </c>
      <c r="J914" s="508">
        <v>20</v>
      </c>
      <c r="K914" s="598">
        <v>63.13</v>
      </c>
      <c r="L914" s="875">
        <f>J914+J915</f>
        <v>200</v>
      </c>
      <c r="M914" s="877">
        <f>SUM(K914:K915)</f>
        <v>200</v>
      </c>
      <c r="N914" s="879">
        <f t="shared" ref="N914" si="284">+L914-M914</f>
        <v>0</v>
      </c>
      <c r="O914" s="930">
        <f t="shared" si="280"/>
        <v>1</v>
      </c>
    </row>
    <row r="915" spans="1:15" s="460" customFormat="1" ht="12" customHeight="1">
      <c r="A915" s="503"/>
      <c r="B915" s="626" t="s">
        <v>334</v>
      </c>
      <c r="C915" s="509">
        <v>43585</v>
      </c>
      <c r="D915" s="614">
        <v>1638</v>
      </c>
      <c r="E915" s="624" t="s">
        <v>582</v>
      </c>
      <c r="F915" s="619" t="s">
        <v>349</v>
      </c>
      <c r="G915" s="728">
        <v>967596</v>
      </c>
      <c r="H915" s="511">
        <v>7</v>
      </c>
      <c r="I915" s="510" t="s">
        <v>296</v>
      </c>
      <c r="J915" s="511">
        <v>180</v>
      </c>
      <c r="K915" s="512">
        <v>136.87</v>
      </c>
      <c r="L915" s="881"/>
      <c r="M915" s="882"/>
      <c r="N915" s="883"/>
      <c r="O915" s="931"/>
    </row>
    <row r="916" spans="1:15" s="460" customFormat="1" ht="12" customHeight="1">
      <c r="A916" s="503"/>
      <c r="B916" s="626" t="s">
        <v>334</v>
      </c>
      <c r="C916" s="506">
        <v>43585</v>
      </c>
      <c r="D916" s="613">
        <v>1638</v>
      </c>
      <c r="E916" s="624" t="s">
        <v>582</v>
      </c>
      <c r="F916" s="618" t="s">
        <v>350</v>
      </c>
      <c r="G916" s="729">
        <v>924619</v>
      </c>
      <c r="H916" s="508">
        <v>8</v>
      </c>
      <c r="I916" s="507" t="s">
        <v>295</v>
      </c>
      <c r="J916" s="508">
        <v>10</v>
      </c>
      <c r="K916" s="598">
        <v>10</v>
      </c>
      <c r="L916" s="875">
        <f>J916+J917</f>
        <v>100</v>
      </c>
      <c r="M916" s="877">
        <f>SUM(K916:K917)</f>
        <v>100</v>
      </c>
      <c r="N916" s="879">
        <f t="shared" ref="N916" si="285">+L916-M916</f>
        <v>0</v>
      </c>
      <c r="O916" s="930">
        <f t="shared" si="280"/>
        <v>1</v>
      </c>
    </row>
    <row r="917" spans="1:15" s="460" customFormat="1" ht="12" customHeight="1">
      <c r="A917" s="503"/>
      <c r="B917" s="626" t="s">
        <v>334</v>
      </c>
      <c r="C917" s="586">
        <v>43585</v>
      </c>
      <c r="D917" s="617">
        <v>1638</v>
      </c>
      <c r="E917" s="624" t="s">
        <v>582</v>
      </c>
      <c r="F917" s="619" t="s">
        <v>350</v>
      </c>
      <c r="G917" s="728">
        <v>924619</v>
      </c>
      <c r="H917" s="511">
        <v>8</v>
      </c>
      <c r="I917" s="510" t="s">
        <v>296</v>
      </c>
      <c r="J917" s="511">
        <v>90</v>
      </c>
      <c r="K917" s="512">
        <v>90</v>
      </c>
      <c r="L917" s="881"/>
      <c r="M917" s="882"/>
      <c r="N917" s="883"/>
      <c r="O917" s="931"/>
    </row>
    <row r="918" spans="1:15" s="460" customFormat="1" ht="12" customHeight="1">
      <c r="A918" s="503"/>
      <c r="B918" s="626" t="s">
        <v>334</v>
      </c>
      <c r="C918" s="592">
        <v>43585</v>
      </c>
      <c r="D918" s="615">
        <v>1638</v>
      </c>
      <c r="E918" s="623" t="s">
        <v>582</v>
      </c>
      <c r="F918" s="618" t="s">
        <v>351</v>
      </c>
      <c r="G918" s="729">
        <v>963843</v>
      </c>
      <c r="H918" s="508">
        <v>8</v>
      </c>
      <c r="I918" s="507" t="s">
        <v>295</v>
      </c>
      <c r="J918" s="508">
        <v>10</v>
      </c>
      <c r="K918" s="598">
        <v>35.942</v>
      </c>
      <c r="L918" s="875">
        <f>J918+J919</f>
        <v>100</v>
      </c>
      <c r="M918" s="877">
        <f>SUM(K918:K919)</f>
        <v>100.00200000000001</v>
      </c>
      <c r="N918" s="879">
        <f t="shared" ref="N918" si="286">+L918-M918</f>
        <v>-2.0000000000095497E-3</v>
      </c>
      <c r="O918" s="930">
        <f t="shared" ref="O918:O954" si="287">+M918/L918</f>
        <v>1.0000200000000001</v>
      </c>
    </row>
    <row r="919" spans="1:15" s="460" customFormat="1" ht="12" customHeight="1">
      <c r="A919" s="503"/>
      <c r="B919" s="626" t="s">
        <v>334</v>
      </c>
      <c r="C919" s="592">
        <v>43585</v>
      </c>
      <c r="D919" s="615">
        <v>1638</v>
      </c>
      <c r="E919" s="623" t="s">
        <v>582</v>
      </c>
      <c r="F919" s="619" t="s">
        <v>351</v>
      </c>
      <c r="G919" s="728">
        <v>963843</v>
      </c>
      <c r="H919" s="511">
        <v>8</v>
      </c>
      <c r="I919" s="510" t="s">
        <v>296</v>
      </c>
      <c r="J919" s="511">
        <v>90</v>
      </c>
      <c r="K919" s="512">
        <v>64.06</v>
      </c>
      <c r="L919" s="881"/>
      <c r="M919" s="882"/>
      <c r="N919" s="883"/>
      <c r="O919" s="931"/>
    </row>
    <row r="920" spans="1:15" s="460" customFormat="1" ht="12" customHeight="1">
      <c r="A920" s="503"/>
      <c r="B920" s="626" t="s">
        <v>334</v>
      </c>
      <c r="C920" s="591">
        <v>43585</v>
      </c>
      <c r="D920" s="616">
        <v>1638</v>
      </c>
      <c r="E920" s="624" t="s">
        <v>582</v>
      </c>
      <c r="F920" s="618" t="s">
        <v>359</v>
      </c>
      <c r="G920" s="729">
        <v>962795</v>
      </c>
      <c r="H920" s="508">
        <v>11</v>
      </c>
      <c r="I920" s="507" t="s">
        <v>295</v>
      </c>
      <c r="J920" s="508">
        <v>10</v>
      </c>
      <c r="K920" s="598">
        <v>22.693999999999999</v>
      </c>
      <c r="L920" s="875">
        <f>J920+J921</f>
        <v>100</v>
      </c>
      <c r="M920" s="877">
        <f>SUM(K920:K921)</f>
        <v>146.16</v>
      </c>
      <c r="N920" s="879">
        <f t="shared" ref="N920" si="288">+L920-M920</f>
        <v>-46.16</v>
      </c>
      <c r="O920" s="930">
        <f t="shared" si="287"/>
        <v>1.4616</v>
      </c>
    </row>
    <row r="921" spans="1:15" s="460" customFormat="1" ht="12" customHeight="1">
      <c r="A921" s="503"/>
      <c r="B921" s="626" t="s">
        <v>334</v>
      </c>
      <c r="C921" s="586">
        <v>43585</v>
      </c>
      <c r="D921" s="617">
        <v>1638</v>
      </c>
      <c r="E921" s="624" t="s">
        <v>582</v>
      </c>
      <c r="F921" s="619" t="s">
        <v>359</v>
      </c>
      <c r="G921" s="728">
        <v>962795</v>
      </c>
      <c r="H921" s="511">
        <v>11</v>
      </c>
      <c r="I921" s="510" t="s">
        <v>296</v>
      </c>
      <c r="J921" s="511">
        <v>90</v>
      </c>
      <c r="K921" s="512">
        <v>123.46599999999999</v>
      </c>
      <c r="L921" s="881"/>
      <c r="M921" s="882"/>
      <c r="N921" s="883"/>
      <c r="O921" s="931"/>
    </row>
    <row r="922" spans="1:15" s="460" customFormat="1" ht="12" customHeight="1">
      <c r="A922" s="503"/>
      <c r="B922" s="626" t="s">
        <v>334</v>
      </c>
      <c r="C922" s="592">
        <v>43585</v>
      </c>
      <c r="D922" s="615">
        <v>1638</v>
      </c>
      <c r="E922" s="623" t="s">
        <v>582</v>
      </c>
      <c r="F922" s="618" t="s">
        <v>311</v>
      </c>
      <c r="G922" s="729">
        <v>910836</v>
      </c>
      <c r="H922" s="508">
        <v>12</v>
      </c>
      <c r="I922" s="507" t="s">
        <v>295</v>
      </c>
      <c r="J922" s="508">
        <v>20</v>
      </c>
      <c r="K922" s="598">
        <v>84.41</v>
      </c>
      <c r="L922" s="875">
        <f>J922+J923</f>
        <v>100</v>
      </c>
      <c r="M922" s="877">
        <f>SUM(K922:K923)</f>
        <v>100</v>
      </c>
      <c r="N922" s="879">
        <f t="shared" ref="N922" si="289">+L922-M922</f>
        <v>0</v>
      </c>
      <c r="O922" s="930">
        <f t="shared" si="287"/>
        <v>1</v>
      </c>
    </row>
    <row r="923" spans="1:15" s="460" customFormat="1" ht="12" customHeight="1">
      <c r="A923" s="503"/>
      <c r="B923" s="626" t="s">
        <v>334</v>
      </c>
      <c r="C923" s="592">
        <v>43585</v>
      </c>
      <c r="D923" s="615">
        <v>1638</v>
      </c>
      <c r="E923" s="623" t="s">
        <v>582</v>
      </c>
      <c r="F923" s="619" t="s">
        <v>311</v>
      </c>
      <c r="G923" s="728">
        <v>910836</v>
      </c>
      <c r="H923" s="511">
        <v>12</v>
      </c>
      <c r="I923" s="510" t="s">
        <v>296</v>
      </c>
      <c r="J923" s="511">
        <v>80</v>
      </c>
      <c r="K923" s="512">
        <v>15.59</v>
      </c>
      <c r="L923" s="881"/>
      <c r="M923" s="882"/>
      <c r="N923" s="883"/>
      <c r="O923" s="931"/>
    </row>
    <row r="924" spans="1:15" s="460" customFormat="1" ht="12" customHeight="1">
      <c r="A924" s="503"/>
      <c r="B924" s="626" t="s">
        <v>334</v>
      </c>
      <c r="C924" s="591">
        <v>43585</v>
      </c>
      <c r="D924" s="616">
        <v>1638</v>
      </c>
      <c r="E924" s="624" t="s">
        <v>582</v>
      </c>
      <c r="F924" s="618" t="s">
        <v>310</v>
      </c>
      <c r="G924" s="729">
        <v>924603</v>
      </c>
      <c r="H924" s="508">
        <v>12</v>
      </c>
      <c r="I924" s="507" t="s">
        <v>295</v>
      </c>
      <c r="J924" s="508">
        <v>10</v>
      </c>
      <c r="K924" s="598">
        <v>23.428000000000001</v>
      </c>
      <c r="L924" s="875">
        <f>J924+J925</f>
        <v>100</v>
      </c>
      <c r="M924" s="877">
        <f>SUM(K924:K925)</f>
        <v>89.99499999999999</v>
      </c>
      <c r="N924" s="879">
        <f t="shared" ref="N924" si="290">+L924-M924</f>
        <v>10.00500000000001</v>
      </c>
      <c r="O924" s="930">
        <f t="shared" si="287"/>
        <v>0.89994999999999992</v>
      </c>
    </row>
    <row r="925" spans="1:15" s="460" customFormat="1" ht="12" customHeight="1">
      <c r="A925" s="503"/>
      <c r="B925" s="626" t="s">
        <v>334</v>
      </c>
      <c r="C925" s="509">
        <v>43585</v>
      </c>
      <c r="D925" s="614">
        <v>1638</v>
      </c>
      <c r="E925" s="624" t="s">
        <v>582</v>
      </c>
      <c r="F925" s="619" t="s">
        <v>310</v>
      </c>
      <c r="G925" s="728">
        <v>924603</v>
      </c>
      <c r="H925" s="511">
        <v>12</v>
      </c>
      <c r="I925" s="510" t="s">
        <v>296</v>
      </c>
      <c r="J925" s="511">
        <v>90</v>
      </c>
      <c r="K925" s="512">
        <v>66.566999999999993</v>
      </c>
      <c r="L925" s="881"/>
      <c r="M925" s="882"/>
      <c r="N925" s="883"/>
      <c r="O925" s="931"/>
    </row>
    <row r="926" spans="1:15" s="460" customFormat="1" ht="12" customHeight="1">
      <c r="A926" s="503"/>
      <c r="B926" s="626" t="s">
        <v>334</v>
      </c>
      <c r="C926" s="506">
        <v>43585</v>
      </c>
      <c r="D926" s="613">
        <v>1638</v>
      </c>
      <c r="E926" s="624" t="s">
        <v>582</v>
      </c>
      <c r="F926" s="618" t="s">
        <v>360</v>
      </c>
      <c r="G926" s="729">
        <v>963197</v>
      </c>
      <c r="H926" s="508">
        <v>13</v>
      </c>
      <c r="I926" s="507" t="s">
        <v>295</v>
      </c>
      <c r="J926" s="508">
        <v>20</v>
      </c>
      <c r="K926" s="598">
        <v>20</v>
      </c>
      <c r="L926" s="875">
        <f>J926+J927</f>
        <v>100</v>
      </c>
      <c r="M926" s="877">
        <f>SUM(K926:K927)</f>
        <v>100</v>
      </c>
      <c r="N926" s="879">
        <f t="shared" ref="N926" si="291">+L926-M926</f>
        <v>0</v>
      </c>
      <c r="O926" s="930">
        <f t="shared" si="287"/>
        <v>1</v>
      </c>
    </row>
    <row r="927" spans="1:15" s="460" customFormat="1" ht="12" customHeight="1">
      <c r="A927" s="503"/>
      <c r="B927" s="626" t="s">
        <v>334</v>
      </c>
      <c r="C927" s="509">
        <v>43585</v>
      </c>
      <c r="D927" s="614">
        <v>1638</v>
      </c>
      <c r="E927" s="624" t="s">
        <v>582</v>
      </c>
      <c r="F927" s="619" t="s">
        <v>360</v>
      </c>
      <c r="G927" s="728">
        <v>963197</v>
      </c>
      <c r="H927" s="511">
        <v>13</v>
      </c>
      <c r="I927" s="510" t="s">
        <v>296</v>
      </c>
      <c r="J927" s="511">
        <v>80</v>
      </c>
      <c r="K927" s="512">
        <v>80</v>
      </c>
      <c r="L927" s="881"/>
      <c r="M927" s="882"/>
      <c r="N927" s="883"/>
      <c r="O927" s="931"/>
    </row>
    <row r="928" spans="1:15" s="460" customFormat="1" ht="12" customHeight="1">
      <c r="A928" s="503"/>
      <c r="B928" s="626" t="s">
        <v>334</v>
      </c>
      <c r="C928" s="506">
        <v>43585</v>
      </c>
      <c r="D928" s="613">
        <v>1638</v>
      </c>
      <c r="E928" s="624" t="s">
        <v>582</v>
      </c>
      <c r="F928" s="618" t="s">
        <v>361</v>
      </c>
      <c r="G928" s="729">
        <v>965677</v>
      </c>
      <c r="H928" s="508">
        <v>13</v>
      </c>
      <c r="I928" s="507" t="s">
        <v>295</v>
      </c>
      <c r="J928" s="508">
        <v>20</v>
      </c>
      <c r="K928" s="598">
        <v>20</v>
      </c>
      <c r="L928" s="875">
        <f>J928+J929</f>
        <v>100</v>
      </c>
      <c r="M928" s="877">
        <f>SUM(K928:K929)</f>
        <v>100</v>
      </c>
      <c r="N928" s="879">
        <f t="shared" ref="N928" si="292">+L928-M928</f>
        <v>0</v>
      </c>
      <c r="O928" s="930">
        <f t="shared" si="287"/>
        <v>1</v>
      </c>
    </row>
    <row r="929" spans="1:15" s="460" customFormat="1" ht="12" customHeight="1">
      <c r="A929" s="503"/>
      <c r="B929" s="626" t="s">
        <v>334</v>
      </c>
      <c r="C929" s="509">
        <v>43585</v>
      </c>
      <c r="D929" s="614">
        <v>1638</v>
      </c>
      <c r="E929" s="624" t="s">
        <v>582</v>
      </c>
      <c r="F929" s="619" t="s">
        <v>361</v>
      </c>
      <c r="G929" s="728">
        <v>965677</v>
      </c>
      <c r="H929" s="511">
        <v>13</v>
      </c>
      <c r="I929" s="510" t="s">
        <v>296</v>
      </c>
      <c r="J929" s="511">
        <v>80</v>
      </c>
      <c r="K929" s="512">
        <v>80</v>
      </c>
      <c r="L929" s="881"/>
      <c r="M929" s="882"/>
      <c r="N929" s="883"/>
      <c r="O929" s="931"/>
    </row>
    <row r="930" spans="1:15" s="460" customFormat="1" ht="12" customHeight="1">
      <c r="A930" s="503"/>
      <c r="B930" s="626" t="s">
        <v>334</v>
      </c>
      <c r="C930" s="506">
        <v>43585</v>
      </c>
      <c r="D930" s="613">
        <v>1638</v>
      </c>
      <c r="E930" s="624" t="s">
        <v>582</v>
      </c>
      <c r="F930" s="618" t="s">
        <v>378</v>
      </c>
      <c r="G930" s="729">
        <v>959370</v>
      </c>
      <c r="H930" s="508">
        <v>16</v>
      </c>
      <c r="I930" s="507" t="s">
        <v>295</v>
      </c>
      <c r="J930" s="508">
        <v>20</v>
      </c>
      <c r="K930" s="598">
        <v>27.856999999999999</v>
      </c>
      <c r="L930" s="875">
        <f>J930+J931</f>
        <v>100</v>
      </c>
      <c r="M930" s="877">
        <f>SUM(K930:K931)</f>
        <v>100</v>
      </c>
      <c r="N930" s="879">
        <f t="shared" ref="N930" si="293">+L930-M930</f>
        <v>0</v>
      </c>
      <c r="O930" s="930">
        <f t="shared" si="287"/>
        <v>1</v>
      </c>
    </row>
    <row r="931" spans="1:15" s="460" customFormat="1" ht="12" customHeight="1">
      <c r="A931" s="503"/>
      <c r="B931" s="626" t="s">
        <v>334</v>
      </c>
      <c r="C931" s="586">
        <v>43585</v>
      </c>
      <c r="D931" s="617">
        <v>1638</v>
      </c>
      <c r="E931" s="624" t="s">
        <v>582</v>
      </c>
      <c r="F931" s="619" t="s">
        <v>378</v>
      </c>
      <c r="G931" s="728">
        <v>959370</v>
      </c>
      <c r="H931" s="511">
        <v>16</v>
      </c>
      <c r="I931" s="510" t="s">
        <v>296</v>
      </c>
      <c r="J931" s="511">
        <v>80</v>
      </c>
      <c r="K931" s="512">
        <v>72.143000000000001</v>
      </c>
      <c r="L931" s="881"/>
      <c r="M931" s="882"/>
      <c r="N931" s="883"/>
      <c r="O931" s="931"/>
    </row>
    <row r="932" spans="1:15" s="460" customFormat="1" ht="12" customHeight="1">
      <c r="A932" s="503"/>
      <c r="B932" s="626" t="s">
        <v>334</v>
      </c>
      <c r="C932" s="592">
        <v>43585</v>
      </c>
      <c r="D932" s="615">
        <v>1638</v>
      </c>
      <c r="E932" s="623" t="s">
        <v>582</v>
      </c>
      <c r="F932" s="618" t="s">
        <v>382</v>
      </c>
      <c r="G932" s="729">
        <v>964409</v>
      </c>
      <c r="H932" s="508">
        <v>16</v>
      </c>
      <c r="I932" s="507" t="s">
        <v>295</v>
      </c>
      <c r="J932" s="508">
        <v>20</v>
      </c>
      <c r="K932" s="598">
        <v>34.152999999999999</v>
      </c>
      <c r="L932" s="875">
        <f>J932+J933</f>
        <v>100</v>
      </c>
      <c r="M932" s="877">
        <f>SUM(K932:K933)</f>
        <v>100</v>
      </c>
      <c r="N932" s="879">
        <f t="shared" ref="N932" si="294">+L932-M932</f>
        <v>0</v>
      </c>
      <c r="O932" s="930">
        <f t="shared" si="287"/>
        <v>1</v>
      </c>
    </row>
    <row r="933" spans="1:15" s="460" customFormat="1" ht="12" customHeight="1">
      <c r="A933" s="503"/>
      <c r="B933" s="626" t="s">
        <v>334</v>
      </c>
      <c r="C933" s="592">
        <v>43585</v>
      </c>
      <c r="D933" s="615">
        <v>1638</v>
      </c>
      <c r="E933" s="623" t="s">
        <v>582</v>
      </c>
      <c r="F933" s="619" t="s">
        <v>382</v>
      </c>
      <c r="G933" s="728">
        <v>964409</v>
      </c>
      <c r="H933" s="511">
        <v>16</v>
      </c>
      <c r="I933" s="510" t="s">
        <v>296</v>
      </c>
      <c r="J933" s="511">
        <v>80</v>
      </c>
      <c r="K933" s="512">
        <v>65.846999999999994</v>
      </c>
      <c r="L933" s="881"/>
      <c r="M933" s="882"/>
      <c r="N933" s="883"/>
      <c r="O933" s="931"/>
    </row>
    <row r="934" spans="1:15" s="460" customFormat="1" ht="12" customHeight="1">
      <c r="A934" s="503"/>
      <c r="B934" s="626" t="s">
        <v>334</v>
      </c>
      <c r="C934" s="591">
        <v>43585</v>
      </c>
      <c r="D934" s="616">
        <v>1638</v>
      </c>
      <c r="E934" s="624" t="s">
        <v>582</v>
      </c>
      <c r="F934" s="618" t="s">
        <v>384</v>
      </c>
      <c r="G934" s="729">
        <v>966403</v>
      </c>
      <c r="H934" s="508">
        <v>16</v>
      </c>
      <c r="I934" s="507" t="s">
        <v>295</v>
      </c>
      <c r="J934" s="508">
        <v>20</v>
      </c>
      <c r="K934" s="598">
        <v>15.411</v>
      </c>
      <c r="L934" s="875">
        <f>J934+J935</f>
        <v>100</v>
      </c>
      <c r="M934" s="877">
        <f>SUM(K934:K935)</f>
        <v>99.912999999999997</v>
      </c>
      <c r="N934" s="879">
        <f t="shared" ref="N934" si="295">+L934-M934</f>
        <v>8.7000000000003297E-2</v>
      </c>
      <c r="O934" s="930">
        <f t="shared" si="287"/>
        <v>0.99912999999999996</v>
      </c>
    </row>
    <row r="935" spans="1:15" s="460" customFormat="1" ht="12" customHeight="1">
      <c r="A935" s="503"/>
      <c r="B935" s="626" t="s">
        <v>334</v>
      </c>
      <c r="C935" s="509">
        <v>43585</v>
      </c>
      <c r="D935" s="614">
        <v>1638</v>
      </c>
      <c r="E935" s="624" t="s">
        <v>582</v>
      </c>
      <c r="F935" s="619" t="s">
        <v>384</v>
      </c>
      <c r="G935" s="728">
        <v>966403</v>
      </c>
      <c r="H935" s="511">
        <v>16</v>
      </c>
      <c r="I935" s="510" t="s">
        <v>296</v>
      </c>
      <c r="J935" s="511">
        <v>80</v>
      </c>
      <c r="K935" s="512">
        <v>84.501999999999995</v>
      </c>
      <c r="L935" s="881"/>
      <c r="M935" s="882"/>
      <c r="N935" s="883"/>
      <c r="O935" s="931"/>
    </row>
    <row r="936" spans="1:15" s="460" customFormat="1" ht="12" customHeight="1">
      <c r="A936" s="503"/>
      <c r="B936" s="626" t="s">
        <v>334</v>
      </c>
      <c r="C936" s="506">
        <v>43585</v>
      </c>
      <c r="D936" s="613">
        <v>1638</v>
      </c>
      <c r="E936" s="624" t="s">
        <v>582</v>
      </c>
      <c r="F936" s="618" t="s">
        <v>405</v>
      </c>
      <c r="G936" s="729">
        <v>960054</v>
      </c>
      <c r="H936" s="508">
        <v>24</v>
      </c>
      <c r="I936" s="507" t="s">
        <v>295</v>
      </c>
      <c r="J936" s="508">
        <v>10</v>
      </c>
      <c r="K936" s="598"/>
      <c r="L936" s="875">
        <f>J936+J937</f>
        <v>100</v>
      </c>
      <c r="M936" s="877">
        <f>SUM(K936:K937)</f>
        <v>0</v>
      </c>
      <c r="N936" s="879">
        <f t="shared" ref="N936" si="296">+L936-M936</f>
        <v>100</v>
      </c>
      <c r="O936" s="930">
        <f t="shared" si="287"/>
        <v>0</v>
      </c>
    </row>
    <row r="937" spans="1:15" s="460" customFormat="1" ht="12" customHeight="1">
      <c r="A937" s="503"/>
      <c r="B937" s="626" t="s">
        <v>334</v>
      </c>
      <c r="C937" s="509">
        <v>43585</v>
      </c>
      <c r="D937" s="614">
        <v>1638</v>
      </c>
      <c r="E937" s="624" t="s">
        <v>582</v>
      </c>
      <c r="F937" s="619" t="s">
        <v>405</v>
      </c>
      <c r="G937" s="728">
        <v>960054</v>
      </c>
      <c r="H937" s="511">
        <v>24</v>
      </c>
      <c r="I937" s="510" t="s">
        <v>296</v>
      </c>
      <c r="J937" s="511">
        <v>90</v>
      </c>
      <c r="K937" s="512"/>
      <c r="L937" s="881"/>
      <c r="M937" s="882"/>
      <c r="N937" s="883"/>
      <c r="O937" s="931"/>
    </row>
    <row r="938" spans="1:15" s="460" customFormat="1" ht="12" customHeight="1">
      <c r="A938" s="503"/>
      <c r="B938" s="626" t="s">
        <v>334</v>
      </c>
      <c r="C938" s="506">
        <v>43585</v>
      </c>
      <c r="D938" s="613">
        <v>1638</v>
      </c>
      <c r="E938" s="624" t="s">
        <v>582</v>
      </c>
      <c r="F938" s="618" t="s">
        <v>426</v>
      </c>
      <c r="G938" s="729">
        <v>967174</v>
      </c>
      <c r="H938" s="508">
        <v>36</v>
      </c>
      <c r="I938" s="507" t="s">
        <v>295</v>
      </c>
      <c r="J938" s="508">
        <v>20</v>
      </c>
      <c r="K938" s="598"/>
      <c r="L938" s="875">
        <f>J938+J939</f>
        <v>100</v>
      </c>
      <c r="M938" s="877">
        <f>SUM(K938:K939)</f>
        <v>0</v>
      </c>
      <c r="N938" s="879">
        <f t="shared" ref="N938" si="297">+L938-M938</f>
        <v>100</v>
      </c>
      <c r="O938" s="930">
        <f t="shared" si="287"/>
        <v>0</v>
      </c>
    </row>
    <row r="939" spans="1:15" s="460" customFormat="1" ht="12" customHeight="1">
      <c r="A939" s="503"/>
      <c r="B939" s="626" t="s">
        <v>334</v>
      </c>
      <c r="C939" s="509">
        <v>43585</v>
      </c>
      <c r="D939" s="614">
        <v>1638</v>
      </c>
      <c r="E939" s="624" t="s">
        <v>582</v>
      </c>
      <c r="F939" s="619" t="s">
        <v>426</v>
      </c>
      <c r="G939" s="728">
        <v>967174</v>
      </c>
      <c r="H939" s="511">
        <v>36</v>
      </c>
      <c r="I939" s="510" t="s">
        <v>296</v>
      </c>
      <c r="J939" s="511">
        <v>80</v>
      </c>
      <c r="K939" s="512"/>
      <c r="L939" s="881"/>
      <c r="M939" s="882"/>
      <c r="N939" s="883"/>
      <c r="O939" s="931"/>
    </row>
    <row r="940" spans="1:15" s="460" customFormat="1" ht="12" customHeight="1">
      <c r="A940" s="503"/>
      <c r="B940" s="626" t="s">
        <v>334</v>
      </c>
      <c r="C940" s="506">
        <v>43585</v>
      </c>
      <c r="D940" s="613">
        <v>1638</v>
      </c>
      <c r="E940" s="624" t="s">
        <v>582</v>
      </c>
      <c r="F940" s="618" t="s">
        <v>450</v>
      </c>
      <c r="G940" s="729">
        <v>956608</v>
      </c>
      <c r="H940" s="508">
        <v>49</v>
      </c>
      <c r="I940" s="507" t="s">
        <v>295</v>
      </c>
      <c r="J940" s="508">
        <v>10</v>
      </c>
      <c r="K940" s="598">
        <v>45.533999999999999</v>
      </c>
      <c r="L940" s="875">
        <f>J940+J941</f>
        <v>100</v>
      </c>
      <c r="M940" s="877">
        <f>SUM(K940:K941)</f>
        <v>100</v>
      </c>
      <c r="N940" s="879">
        <f t="shared" ref="N940" si="298">+L940-M940</f>
        <v>0</v>
      </c>
      <c r="O940" s="930">
        <f t="shared" si="287"/>
        <v>1</v>
      </c>
    </row>
    <row r="941" spans="1:15" s="460" customFormat="1" ht="12" customHeight="1">
      <c r="A941" s="503"/>
      <c r="B941" s="626" t="s">
        <v>334</v>
      </c>
      <c r="C941" s="586">
        <v>43585</v>
      </c>
      <c r="D941" s="617">
        <v>1638</v>
      </c>
      <c r="E941" s="624" t="s">
        <v>582</v>
      </c>
      <c r="F941" s="619" t="s">
        <v>450</v>
      </c>
      <c r="G941" s="728">
        <v>956608</v>
      </c>
      <c r="H941" s="511">
        <v>49</v>
      </c>
      <c r="I941" s="510" t="s">
        <v>296</v>
      </c>
      <c r="J941" s="511">
        <v>90</v>
      </c>
      <c r="K941" s="512">
        <v>54.466000000000001</v>
      </c>
      <c r="L941" s="881"/>
      <c r="M941" s="882"/>
      <c r="N941" s="883"/>
      <c r="O941" s="931"/>
    </row>
    <row r="942" spans="1:15" s="460" customFormat="1" ht="12" customHeight="1">
      <c r="A942" s="503"/>
      <c r="B942" s="626" t="s">
        <v>334</v>
      </c>
      <c r="C942" s="592">
        <v>43585</v>
      </c>
      <c r="D942" s="615">
        <v>1638</v>
      </c>
      <c r="E942" s="623" t="s">
        <v>582</v>
      </c>
      <c r="F942" s="618" t="s">
        <v>458</v>
      </c>
      <c r="G942" s="729">
        <v>951136</v>
      </c>
      <c r="H942" s="508">
        <v>52</v>
      </c>
      <c r="I942" s="507" t="s">
        <v>295</v>
      </c>
      <c r="J942" s="508">
        <v>10</v>
      </c>
      <c r="K942" s="598">
        <v>68.63</v>
      </c>
      <c r="L942" s="875">
        <f>J942+J943</f>
        <v>100</v>
      </c>
      <c r="M942" s="877">
        <f>SUM(K942:K943)</f>
        <v>121.17399999999999</v>
      </c>
      <c r="N942" s="879">
        <f t="shared" ref="N942" si="299">+L942-M942</f>
        <v>-21.173999999999992</v>
      </c>
      <c r="O942" s="930">
        <f t="shared" si="287"/>
        <v>1.2117399999999998</v>
      </c>
    </row>
    <row r="943" spans="1:15" s="460" customFormat="1" ht="12" customHeight="1">
      <c r="A943" s="503"/>
      <c r="B943" s="626" t="s">
        <v>334</v>
      </c>
      <c r="C943" s="592">
        <v>43585</v>
      </c>
      <c r="D943" s="615">
        <v>1638</v>
      </c>
      <c r="E943" s="623" t="s">
        <v>582</v>
      </c>
      <c r="F943" s="619" t="s">
        <v>458</v>
      </c>
      <c r="G943" s="728">
        <v>951136</v>
      </c>
      <c r="H943" s="511">
        <v>52</v>
      </c>
      <c r="I943" s="510" t="s">
        <v>296</v>
      </c>
      <c r="J943" s="511">
        <v>90</v>
      </c>
      <c r="K943" s="512">
        <v>52.543999999999997</v>
      </c>
      <c r="L943" s="881"/>
      <c r="M943" s="882"/>
      <c r="N943" s="883"/>
      <c r="O943" s="931"/>
    </row>
    <row r="944" spans="1:15" s="460" customFormat="1" ht="12" customHeight="1">
      <c r="A944" s="503"/>
      <c r="B944" s="626" t="s">
        <v>334</v>
      </c>
      <c r="C944" s="592">
        <v>43585</v>
      </c>
      <c r="D944" s="615">
        <v>1638</v>
      </c>
      <c r="E944" s="623" t="s">
        <v>582</v>
      </c>
      <c r="F944" s="618" t="s">
        <v>464</v>
      </c>
      <c r="G944" s="729">
        <v>966342</v>
      </c>
      <c r="H944" s="508">
        <v>52</v>
      </c>
      <c r="I944" s="507" t="s">
        <v>295</v>
      </c>
      <c r="J944" s="508">
        <v>11</v>
      </c>
      <c r="K944" s="598">
        <v>11.558</v>
      </c>
      <c r="L944" s="875">
        <f>J944+J945</f>
        <v>92</v>
      </c>
      <c r="M944" s="877">
        <f>SUM(K944:K945)</f>
        <v>92</v>
      </c>
      <c r="N944" s="879">
        <f t="shared" ref="N944" si="300">+L944-M944</f>
        <v>0</v>
      </c>
      <c r="O944" s="930">
        <f t="shared" si="287"/>
        <v>1</v>
      </c>
    </row>
    <row r="945" spans="1:15" s="460" customFormat="1" ht="12" customHeight="1">
      <c r="A945" s="503"/>
      <c r="B945" s="626" t="s">
        <v>334</v>
      </c>
      <c r="C945" s="592">
        <v>43585</v>
      </c>
      <c r="D945" s="615">
        <v>1638</v>
      </c>
      <c r="E945" s="623" t="s">
        <v>582</v>
      </c>
      <c r="F945" s="619" t="s">
        <v>464</v>
      </c>
      <c r="G945" s="728">
        <v>966342</v>
      </c>
      <c r="H945" s="511">
        <v>52</v>
      </c>
      <c r="I945" s="510" t="s">
        <v>296</v>
      </c>
      <c r="J945" s="511">
        <v>81</v>
      </c>
      <c r="K945" s="512">
        <v>80.441999999999993</v>
      </c>
      <c r="L945" s="881"/>
      <c r="M945" s="882"/>
      <c r="N945" s="883"/>
      <c r="O945" s="931"/>
    </row>
    <row r="946" spans="1:15" s="460" customFormat="1" ht="12" customHeight="1">
      <c r="A946" s="503"/>
      <c r="B946" s="626" t="s">
        <v>334</v>
      </c>
      <c r="C946" s="592">
        <v>43585</v>
      </c>
      <c r="D946" s="615">
        <v>1638</v>
      </c>
      <c r="E946" s="623" t="s">
        <v>582</v>
      </c>
      <c r="F946" s="618" t="s">
        <v>484</v>
      </c>
      <c r="G946" s="729">
        <v>913375</v>
      </c>
      <c r="H946" s="508">
        <v>68</v>
      </c>
      <c r="I946" s="507" t="s">
        <v>295</v>
      </c>
      <c r="J946" s="508">
        <v>15</v>
      </c>
      <c r="K946" s="598">
        <v>97.019000000000005</v>
      </c>
      <c r="L946" s="875">
        <f>J946+J947</f>
        <v>200</v>
      </c>
      <c r="M946" s="877">
        <f>SUM(K946:K947)</f>
        <v>202.00200000000001</v>
      </c>
      <c r="N946" s="879">
        <f t="shared" ref="N946" si="301">+L946-M946</f>
        <v>-2.0020000000000095</v>
      </c>
      <c r="O946" s="930">
        <f t="shared" si="287"/>
        <v>1.0100100000000001</v>
      </c>
    </row>
    <row r="947" spans="1:15" s="460" customFormat="1" ht="12" customHeight="1">
      <c r="A947" s="503"/>
      <c r="B947" s="626" t="s">
        <v>334</v>
      </c>
      <c r="C947" s="592">
        <v>43585</v>
      </c>
      <c r="D947" s="615">
        <v>1638</v>
      </c>
      <c r="E947" s="623" t="s">
        <v>582</v>
      </c>
      <c r="F947" s="619" t="s">
        <v>484</v>
      </c>
      <c r="G947" s="728">
        <v>913375</v>
      </c>
      <c r="H947" s="511">
        <v>68</v>
      </c>
      <c r="I947" s="510" t="s">
        <v>296</v>
      </c>
      <c r="J947" s="511">
        <v>185</v>
      </c>
      <c r="K947" s="512">
        <v>104.983</v>
      </c>
      <c r="L947" s="881"/>
      <c r="M947" s="882"/>
      <c r="N947" s="883"/>
      <c r="O947" s="931"/>
    </row>
    <row r="948" spans="1:15" s="460" customFormat="1" ht="12" customHeight="1">
      <c r="A948" s="503"/>
      <c r="B948" s="626" t="s">
        <v>334</v>
      </c>
      <c r="C948" s="592">
        <v>43593</v>
      </c>
      <c r="D948" s="615">
        <v>63</v>
      </c>
      <c r="E948" s="622" t="s">
        <v>585</v>
      </c>
      <c r="F948" s="618" t="s">
        <v>369</v>
      </c>
      <c r="G948" s="729">
        <v>953964</v>
      </c>
      <c r="H948" s="508">
        <v>16</v>
      </c>
      <c r="I948" s="507" t="s">
        <v>295</v>
      </c>
      <c r="J948" s="508">
        <v>0</v>
      </c>
      <c r="K948" s="598"/>
      <c r="L948" s="875">
        <f>J948+J949</f>
        <v>60</v>
      </c>
      <c r="M948" s="877">
        <f>SUM(K948:K949)</f>
        <v>60</v>
      </c>
      <c r="N948" s="879">
        <f t="shared" ref="N948" si="302">+L948-M948</f>
        <v>0</v>
      </c>
      <c r="O948" s="930">
        <f t="shared" si="287"/>
        <v>1</v>
      </c>
    </row>
    <row r="949" spans="1:15" s="460" customFormat="1" ht="12" customHeight="1">
      <c r="A949" s="503"/>
      <c r="B949" s="626" t="s">
        <v>334</v>
      </c>
      <c r="C949" s="592">
        <v>43593</v>
      </c>
      <c r="D949" s="615">
        <v>63</v>
      </c>
      <c r="E949" s="622" t="s">
        <v>585</v>
      </c>
      <c r="F949" s="619" t="s">
        <v>369</v>
      </c>
      <c r="G949" s="728">
        <v>953964</v>
      </c>
      <c r="H949" s="511">
        <v>16</v>
      </c>
      <c r="I949" s="510" t="s">
        <v>296</v>
      </c>
      <c r="J949" s="511">
        <v>60</v>
      </c>
      <c r="K949" s="512">
        <v>60</v>
      </c>
      <c r="L949" s="881"/>
      <c r="M949" s="882"/>
      <c r="N949" s="883"/>
      <c r="O949" s="931"/>
    </row>
    <row r="950" spans="1:15" s="460" customFormat="1" ht="12" customHeight="1">
      <c r="A950" s="503"/>
      <c r="B950" s="626" t="s">
        <v>334</v>
      </c>
      <c r="C950" s="592">
        <v>43601</v>
      </c>
      <c r="D950" s="615">
        <v>73</v>
      </c>
      <c r="E950" s="622" t="s">
        <v>585</v>
      </c>
      <c r="F950" s="618" t="s">
        <v>335</v>
      </c>
      <c r="G950" s="729">
        <v>967182</v>
      </c>
      <c r="H950" s="508">
        <v>1</v>
      </c>
      <c r="I950" s="507" t="s">
        <v>295</v>
      </c>
      <c r="J950" s="508">
        <v>25</v>
      </c>
      <c r="K950" s="598"/>
      <c r="L950" s="875">
        <f>J950+J951</f>
        <v>30</v>
      </c>
      <c r="M950" s="877">
        <f>SUM(K950:K951)</f>
        <v>0</v>
      </c>
      <c r="N950" s="879">
        <f t="shared" ref="N950" si="303">+L950-M950</f>
        <v>30</v>
      </c>
      <c r="O950" s="930">
        <f t="shared" si="287"/>
        <v>0</v>
      </c>
    </row>
    <row r="951" spans="1:15" s="460" customFormat="1" ht="12" customHeight="1">
      <c r="A951" s="503"/>
      <c r="B951" s="626" t="s">
        <v>334</v>
      </c>
      <c r="C951" s="592">
        <v>43601</v>
      </c>
      <c r="D951" s="615">
        <v>73</v>
      </c>
      <c r="E951" s="622" t="s">
        <v>585</v>
      </c>
      <c r="F951" s="619" t="s">
        <v>335</v>
      </c>
      <c r="G951" s="728">
        <v>967182</v>
      </c>
      <c r="H951" s="511">
        <v>1</v>
      </c>
      <c r="I951" s="510" t="s">
        <v>296</v>
      </c>
      <c r="J951" s="511">
        <v>5</v>
      </c>
      <c r="K951" s="512"/>
      <c r="L951" s="881"/>
      <c r="M951" s="882"/>
      <c r="N951" s="883"/>
      <c r="O951" s="931"/>
    </row>
    <row r="952" spans="1:15" s="460" customFormat="1" ht="12" customHeight="1">
      <c r="A952" s="503"/>
      <c r="B952" s="626" t="s">
        <v>334</v>
      </c>
      <c r="C952" s="592">
        <v>43601</v>
      </c>
      <c r="D952" s="615">
        <v>76</v>
      </c>
      <c r="E952" s="622" t="s">
        <v>585</v>
      </c>
      <c r="F952" s="618" t="s">
        <v>424</v>
      </c>
      <c r="G952" s="729">
        <v>955486</v>
      </c>
      <c r="H952" s="508">
        <v>36</v>
      </c>
      <c r="I952" s="507" t="s">
        <v>295</v>
      </c>
      <c r="J952" s="508">
        <v>30</v>
      </c>
      <c r="K952" s="598"/>
      <c r="L952" s="875">
        <f>J952+J953</f>
        <v>92</v>
      </c>
      <c r="M952" s="877">
        <f>SUM(K952:K953)</f>
        <v>0</v>
      </c>
      <c r="N952" s="879">
        <f t="shared" ref="N952" si="304">+L952-M952</f>
        <v>92</v>
      </c>
      <c r="O952" s="930">
        <f t="shared" si="287"/>
        <v>0</v>
      </c>
    </row>
    <row r="953" spans="1:15" s="460" customFormat="1" ht="12" customHeight="1">
      <c r="A953" s="503"/>
      <c r="B953" s="626" t="s">
        <v>334</v>
      </c>
      <c r="C953" s="592">
        <v>43601</v>
      </c>
      <c r="D953" s="615">
        <v>76</v>
      </c>
      <c r="E953" s="622" t="s">
        <v>585</v>
      </c>
      <c r="F953" s="619" t="s">
        <v>424</v>
      </c>
      <c r="G953" s="728">
        <v>955486</v>
      </c>
      <c r="H953" s="511">
        <v>36</v>
      </c>
      <c r="I953" s="510" t="s">
        <v>296</v>
      </c>
      <c r="J953" s="511">
        <v>62</v>
      </c>
      <c r="K953" s="512"/>
      <c r="L953" s="881"/>
      <c r="M953" s="882"/>
      <c r="N953" s="883"/>
      <c r="O953" s="931"/>
    </row>
    <row r="954" spans="1:15" s="460" customFormat="1" ht="12" customHeight="1">
      <c r="A954" s="503"/>
      <c r="B954" s="626" t="s">
        <v>334</v>
      </c>
      <c r="C954" s="592">
        <v>43601</v>
      </c>
      <c r="D954" s="615">
        <v>70</v>
      </c>
      <c r="E954" s="622" t="s">
        <v>585</v>
      </c>
      <c r="F954" s="618" t="s">
        <v>329</v>
      </c>
      <c r="G954" s="729">
        <v>966875</v>
      </c>
      <c r="H954" s="508">
        <v>42</v>
      </c>
      <c r="I954" s="507" t="s">
        <v>295</v>
      </c>
      <c r="J954" s="508">
        <v>27.65</v>
      </c>
      <c r="K954" s="598">
        <v>52.100999999999999</v>
      </c>
      <c r="L954" s="875">
        <f>J954+J955</f>
        <v>104.94999999999999</v>
      </c>
      <c r="M954" s="877">
        <f>SUM(K954:K955)</f>
        <v>81.72</v>
      </c>
      <c r="N954" s="879">
        <f t="shared" ref="N954" si="305">+L954-M954</f>
        <v>23.22999999999999</v>
      </c>
      <c r="O954" s="930">
        <f t="shared" si="287"/>
        <v>0.77865650309671275</v>
      </c>
    </row>
    <row r="955" spans="1:15" s="460" customFormat="1" ht="12" customHeight="1">
      <c r="A955" s="503"/>
      <c r="B955" s="626" t="s">
        <v>334</v>
      </c>
      <c r="C955" s="592">
        <v>43601</v>
      </c>
      <c r="D955" s="615">
        <v>70</v>
      </c>
      <c r="E955" s="622" t="s">
        <v>585</v>
      </c>
      <c r="F955" s="619" t="s">
        <v>329</v>
      </c>
      <c r="G955" s="728">
        <v>966875</v>
      </c>
      <c r="H955" s="511">
        <v>42</v>
      </c>
      <c r="I955" s="510" t="s">
        <v>296</v>
      </c>
      <c r="J955" s="511">
        <v>77.3</v>
      </c>
      <c r="K955" s="512">
        <v>29.619</v>
      </c>
      <c r="L955" s="881"/>
      <c r="M955" s="882"/>
      <c r="N955" s="883"/>
      <c r="O955" s="931"/>
    </row>
    <row r="956" spans="1:15" s="460" customFormat="1" ht="12" customHeight="1">
      <c r="A956" s="503"/>
      <c r="B956" s="626" t="s">
        <v>334</v>
      </c>
      <c r="C956" s="592">
        <v>43601</v>
      </c>
      <c r="D956" s="615">
        <v>71</v>
      </c>
      <c r="E956" s="622" t="s">
        <v>585</v>
      </c>
      <c r="F956" s="618" t="s">
        <v>489</v>
      </c>
      <c r="G956" s="729">
        <v>962295</v>
      </c>
      <c r="H956" s="508">
        <v>71</v>
      </c>
      <c r="I956" s="507" t="s">
        <v>295</v>
      </c>
      <c r="J956" s="508">
        <v>1</v>
      </c>
      <c r="K956" s="598"/>
      <c r="L956" s="875">
        <f>J956+J957</f>
        <v>115</v>
      </c>
      <c r="M956" s="877">
        <f>SUM(K956:K957)</f>
        <v>0</v>
      </c>
      <c r="N956" s="879">
        <f t="shared" ref="N956" si="306">+L956-M956</f>
        <v>115</v>
      </c>
      <c r="O956" s="930">
        <f t="shared" ref="O956:O1008" si="307">+M956/L956</f>
        <v>0</v>
      </c>
    </row>
    <row r="957" spans="1:15" s="460" customFormat="1" ht="12" customHeight="1">
      <c r="A957" s="503"/>
      <c r="B957" s="626" t="s">
        <v>334</v>
      </c>
      <c r="C957" s="592">
        <v>43601</v>
      </c>
      <c r="D957" s="615">
        <v>71</v>
      </c>
      <c r="E957" s="622" t="s">
        <v>585</v>
      </c>
      <c r="F957" s="619" t="s">
        <v>489</v>
      </c>
      <c r="G957" s="728">
        <v>962295</v>
      </c>
      <c r="H957" s="511">
        <v>71</v>
      </c>
      <c r="I957" s="510" t="s">
        <v>296</v>
      </c>
      <c r="J957" s="511">
        <v>114</v>
      </c>
      <c r="K957" s="512"/>
      <c r="L957" s="881"/>
      <c r="M957" s="882"/>
      <c r="N957" s="883"/>
      <c r="O957" s="931"/>
    </row>
    <row r="958" spans="1:15" s="460" customFormat="1" ht="12" customHeight="1">
      <c r="A958" s="503"/>
      <c r="B958" s="626" t="s">
        <v>334</v>
      </c>
      <c r="C958" s="592">
        <v>43608</v>
      </c>
      <c r="D958" s="615">
        <v>1883</v>
      </c>
      <c r="E958" s="622" t="s">
        <v>585</v>
      </c>
      <c r="F958" s="618" t="s">
        <v>328</v>
      </c>
      <c r="G958" s="729">
        <v>923199</v>
      </c>
      <c r="H958" s="508">
        <v>42</v>
      </c>
      <c r="I958" s="507" t="s">
        <v>295</v>
      </c>
      <c r="J958" s="508">
        <v>100</v>
      </c>
      <c r="K958" s="598">
        <v>99.765000000000001</v>
      </c>
      <c r="L958" s="875">
        <f>J958+J959</f>
        <v>400</v>
      </c>
      <c r="M958" s="877">
        <f>SUM(K958:K959)</f>
        <v>435.59499999999997</v>
      </c>
      <c r="N958" s="879">
        <f t="shared" ref="N958" si="308">+L958-M958</f>
        <v>-35.59499999999997</v>
      </c>
      <c r="O958" s="930">
        <f t="shared" si="307"/>
        <v>1.0889875</v>
      </c>
    </row>
    <row r="959" spans="1:15" s="460" customFormat="1" ht="12" customHeight="1">
      <c r="A959" s="503"/>
      <c r="B959" s="626" t="s">
        <v>334</v>
      </c>
      <c r="C959" s="592">
        <v>43608</v>
      </c>
      <c r="D959" s="615">
        <v>1883</v>
      </c>
      <c r="E959" s="622" t="s">
        <v>585</v>
      </c>
      <c r="F959" s="619" t="s">
        <v>328</v>
      </c>
      <c r="G959" s="728">
        <v>923199</v>
      </c>
      <c r="H959" s="511">
        <v>42</v>
      </c>
      <c r="I959" s="510" t="s">
        <v>296</v>
      </c>
      <c r="J959" s="511">
        <v>300</v>
      </c>
      <c r="K959" s="512">
        <v>335.83</v>
      </c>
      <c r="L959" s="881"/>
      <c r="M959" s="882"/>
      <c r="N959" s="883"/>
      <c r="O959" s="931"/>
    </row>
    <row r="960" spans="1:15" s="460" customFormat="1" ht="12" customHeight="1">
      <c r="A960" s="503"/>
      <c r="B960" s="626" t="s">
        <v>334</v>
      </c>
      <c r="C960" s="592">
        <v>43608</v>
      </c>
      <c r="D960" s="615">
        <v>83</v>
      </c>
      <c r="E960" s="622" t="s">
        <v>585</v>
      </c>
      <c r="F960" s="618" t="s">
        <v>312</v>
      </c>
      <c r="G960" s="729">
        <v>966599</v>
      </c>
      <c r="H960" s="508">
        <v>56</v>
      </c>
      <c r="I960" s="507" t="s">
        <v>295</v>
      </c>
      <c r="J960" s="508">
        <v>6.38</v>
      </c>
      <c r="K960" s="598">
        <v>6.3810000000000002</v>
      </c>
      <c r="L960" s="875">
        <f>J960+J961</f>
        <v>16.34</v>
      </c>
      <c r="M960" s="877">
        <f>SUM(K960:K961)</f>
        <v>8.1509999999999998</v>
      </c>
      <c r="N960" s="879">
        <f t="shared" ref="N960" si="309">+L960-M960</f>
        <v>8.1890000000000001</v>
      </c>
      <c r="O960" s="930">
        <f t="shared" si="307"/>
        <v>0.49883720930232556</v>
      </c>
    </row>
    <row r="961" spans="1:15" s="460" customFormat="1" ht="12" customHeight="1">
      <c r="A961" s="503"/>
      <c r="B961" s="626" t="s">
        <v>334</v>
      </c>
      <c r="C961" s="592">
        <v>43608</v>
      </c>
      <c r="D961" s="615">
        <v>83</v>
      </c>
      <c r="E961" s="622" t="s">
        <v>585</v>
      </c>
      <c r="F961" s="619" t="s">
        <v>312</v>
      </c>
      <c r="G961" s="728">
        <v>966599</v>
      </c>
      <c r="H961" s="511">
        <v>56</v>
      </c>
      <c r="I961" s="510" t="s">
        <v>296</v>
      </c>
      <c r="J961" s="511">
        <v>9.9600000000000009</v>
      </c>
      <c r="K961" s="512">
        <v>1.77</v>
      </c>
      <c r="L961" s="881"/>
      <c r="M961" s="882"/>
      <c r="N961" s="883"/>
      <c r="O961" s="931"/>
    </row>
    <row r="962" spans="1:15" s="460" customFormat="1" ht="12" customHeight="1">
      <c r="A962" s="503"/>
      <c r="B962" s="626" t="s">
        <v>334</v>
      </c>
      <c r="C962" s="592">
        <v>43608</v>
      </c>
      <c r="D962" s="615">
        <v>87</v>
      </c>
      <c r="E962" s="622" t="s">
        <v>585</v>
      </c>
      <c r="F962" s="618" t="s">
        <v>495</v>
      </c>
      <c r="G962" s="729">
        <v>965770</v>
      </c>
      <c r="H962" s="508">
        <v>76</v>
      </c>
      <c r="I962" s="507" t="s">
        <v>295</v>
      </c>
      <c r="J962" s="508">
        <v>40</v>
      </c>
      <c r="K962" s="598">
        <v>14.798999999999999</v>
      </c>
      <c r="L962" s="875">
        <f>J962+J963</f>
        <v>100</v>
      </c>
      <c r="M962" s="877">
        <f>SUM(K962:K963)</f>
        <v>42.376000000000005</v>
      </c>
      <c r="N962" s="879">
        <f t="shared" ref="N962" si="310">+L962-M962</f>
        <v>57.623999999999995</v>
      </c>
      <c r="O962" s="930">
        <f t="shared" si="307"/>
        <v>0.42376000000000003</v>
      </c>
    </row>
    <row r="963" spans="1:15" s="460" customFormat="1" ht="12" customHeight="1">
      <c r="A963" s="503"/>
      <c r="B963" s="626" t="s">
        <v>334</v>
      </c>
      <c r="C963" s="592">
        <v>43608</v>
      </c>
      <c r="D963" s="615">
        <v>87</v>
      </c>
      <c r="E963" s="622" t="s">
        <v>585</v>
      </c>
      <c r="F963" s="619" t="s">
        <v>495</v>
      </c>
      <c r="G963" s="728">
        <v>965770</v>
      </c>
      <c r="H963" s="511">
        <v>76</v>
      </c>
      <c r="I963" s="510" t="s">
        <v>296</v>
      </c>
      <c r="J963" s="511">
        <v>60</v>
      </c>
      <c r="K963" s="512">
        <v>27.577000000000002</v>
      </c>
      <c r="L963" s="881"/>
      <c r="M963" s="882"/>
      <c r="N963" s="883"/>
      <c r="O963" s="931"/>
    </row>
    <row r="964" spans="1:15" s="460" customFormat="1" ht="12" customHeight="1">
      <c r="A964" s="503"/>
      <c r="B964" s="626" t="s">
        <v>334</v>
      </c>
      <c r="C964" s="592">
        <v>43608</v>
      </c>
      <c r="D964" s="615">
        <v>84</v>
      </c>
      <c r="E964" s="622" t="s">
        <v>585</v>
      </c>
      <c r="F964" s="618" t="s">
        <v>522</v>
      </c>
      <c r="G964" s="729">
        <v>967528</v>
      </c>
      <c r="H964" s="508">
        <v>76</v>
      </c>
      <c r="I964" s="507" t="s">
        <v>295</v>
      </c>
      <c r="J964" s="508">
        <v>1</v>
      </c>
      <c r="K964" s="598"/>
      <c r="L964" s="875">
        <f>J964+J965</f>
        <v>25</v>
      </c>
      <c r="M964" s="877">
        <f>SUM(K964:K965)</f>
        <v>0</v>
      </c>
      <c r="N964" s="879">
        <f t="shared" ref="N964" si="311">+L964-M964</f>
        <v>25</v>
      </c>
      <c r="O964" s="930">
        <f t="shared" si="307"/>
        <v>0</v>
      </c>
    </row>
    <row r="965" spans="1:15" s="460" customFormat="1" ht="12" customHeight="1">
      <c r="A965" s="503"/>
      <c r="B965" s="626" t="s">
        <v>334</v>
      </c>
      <c r="C965" s="592">
        <v>43608</v>
      </c>
      <c r="D965" s="615">
        <v>84</v>
      </c>
      <c r="E965" s="622" t="s">
        <v>585</v>
      </c>
      <c r="F965" s="619" t="s">
        <v>522</v>
      </c>
      <c r="G965" s="728">
        <v>967528</v>
      </c>
      <c r="H965" s="511">
        <v>76</v>
      </c>
      <c r="I965" s="510" t="s">
        <v>296</v>
      </c>
      <c r="J965" s="511">
        <v>24</v>
      </c>
      <c r="K965" s="512"/>
      <c r="L965" s="881"/>
      <c r="M965" s="882"/>
      <c r="N965" s="883"/>
      <c r="O965" s="931"/>
    </row>
    <row r="966" spans="1:15" s="460" customFormat="1" ht="12" customHeight="1">
      <c r="A966" s="503"/>
      <c r="B966" s="626" t="s">
        <v>334</v>
      </c>
      <c r="C966" s="592">
        <v>43612</v>
      </c>
      <c r="D966" s="615">
        <v>93</v>
      </c>
      <c r="E966" s="622" t="s">
        <v>585</v>
      </c>
      <c r="F966" s="618" t="s">
        <v>433</v>
      </c>
      <c r="G966" s="729">
        <v>967692</v>
      </c>
      <c r="H966" s="508">
        <v>42</v>
      </c>
      <c r="I966" s="507" t="s">
        <v>295</v>
      </c>
      <c r="J966" s="508">
        <v>110.8</v>
      </c>
      <c r="K966" s="598">
        <v>35.426000000000002</v>
      </c>
      <c r="L966" s="875">
        <f>J966+J967</f>
        <v>511.1</v>
      </c>
      <c r="M966" s="877">
        <f>SUM(K966:K967)</f>
        <v>176.995</v>
      </c>
      <c r="N966" s="879">
        <f t="shared" ref="N966" si="312">+L966-M966</f>
        <v>334.10500000000002</v>
      </c>
      <c r="O966" s="930">
        <f t="shared" si="307"/>
        <v>0.34630209352377223</v>
      </c>
    </row>
    <row r="967" spans="1:15" s="460" customFormat="1" ht="12" customHeight="1">
      <c r="A967" s="503"/>
      <c r="B967" s="626" t="s">
        <v>334</v>
      </c>
      <c r="C967" s="592">
        <v>43612</v>
      </c>
      <c r="D967" s="615">
        <v>93</v>
      </c>
      <c r="E967" s="622" t="s">
        <v>585</v>
      </c>
      <c r="F967" s="619" t="s">
        <v>433</v>
      </c>
      <c r="G967" s="728">
        <v>967692</v>
      </c>
      <c r="H967" s="511">
        <v>42</v>
      </c>
      <c r="I967" s="510" t="s">
        <v>296</v>
      </c>
      <c r="J967" s="511">
        <v>400.3</v>
      </c>
      <c r="K967" s="512">
        <v>141.56899999999999</v>
      </c>
      <c r="L967" s="881"/>
      <c r="M967" s="882"/>
      <c r="N967" s="883"/>
      <c r="O967" s="931"/>
    </row>
    <row r="968" spans="1:15" s="460" customFormat="1" ht="12" customHeight="1">
      <c r="A968" s="503"/>
      <c r="B968" s="626" t="s">
        <v>334</v>
      </c>
      <c r="C968" s="592">
        <v>43613</v>
      </c>
      <c r="D968" s="615">
        <v>94</v>
      </c>
      <c r="E968" s="622" t="s">
        <v>585</v>
      </c>
      <c r="F968" s="618" t="s">
        <v>521</v>
      </c>
      <c r="G968" s="729">
        <v>926065</v>
      </c>
      <c r="H968" s="508">
        <v>16</v>
      </c>
      <c r="I968" s="507" t="s">
        <v>295</v>
      </c>
      <c r="J968" s="508">
        <v>4.4000000000000004</v>
      </c>
      <c r="K968" s="598"/>
      <c r="L968" s="875">
        <f>J968+J969</f>
        <v>16.8</v>
      </c>
      <c r="M968" s="877">
        <f>SUM(K968:K969)</f>
        <v>0</v>
      </c>
      <c r="N968" s="879">
        <f t="shared" ref="N968" si="313">+L968-M968</f>
        <v>16.8</v>
      </c>
      <c r="O968" s="930">
        <f t="shared" si="307"/>
        <v>0</v>
      </c>
    </row>
    <row r="969" spans="1:15" s="460" customFormat="1" ht="12" customHeight="1">
      <c r="A969" s="503"/>
      <c r="B969" s="626" t="s">
        <v>334</v>
      </c>
      <c r="C969" s="592">
        <v>43613</v>
      </c>
      <c r="D969" s="615">
        <v>94</v>
      </c>
      <c r="E969" s="622" t="s">
        <v>585</v>
      </c>
      <c r="F969" s="619" t="s">
        <v>521</v>
      </c>
      <c r="G969" s="728">
        <v>926065</v>
      </c>
      <c r="H969" s="511">
        <v>16</v>
      </c>
      <c r="I969" s="510" t="s">
        <v>296</v>
      </c>
      <c r="J969" s="511">
        <v>12.4</v>
      </c>
      <c r="K969" s="512"/>
      <c r="L969" s="881"/>
      <c r="M969" s="882"/>
      <c r="N969" s="883"/>
      <c r="O969" s="931"/>
    </row>
    <row r="970" spans="1:15" s="460" customFormat="1" ht="12" customHeight="1">
      <c r="A970" s="503"/>
      <c r="B970" s="626" t="s">
        <v>334</v>
      </c>
      <c r="C970" s="592">
        <v>43613</v>
      </c>
      <c r="D970" s="615">
        <v>2053</v>
      </c>
      <c r="E970" s="623" t="s">
        <v>582</v>
      </c>
      <c r="F970" s="618" t="s">
        <v>521</v>
      </c>
      <c r="G970" s="729">
        <v>926065</v>
      </c>
      <c r="H970" s="508">
        <v>16</v>
      </c>
      <c r="I970" s="507" t="s">
        <v>295</v>
      </c>
      <c r="J970" s="508">
        <v>20</v>
      </c>
      <c r="K970" s="598">
        <v>54.386000000000003</v>
      </c>
      <c r="L970" s="875">
        <f>J970+J971</f>
        <v>220</v>
      </c>
      <c r="M970" s="877">
        <f>SUM(K970:K971)</f>
        <v>72.490000000000009</v>
      </c>
      <c r="N970" s="879">
        <f t="shared" ref="N970" si="314">+L970-M970</f>
        <v>147.51</v>
      </c>
      <c r="O970" s="930">
        <f t="shared" si="307"/>
        <v>0.32950000000000002</v>
      </c>
    </row>
    <row r="971" spans="1:15" s="460" customFormat="1" ht="12" customHeight="1">
      <c r="A971" s="503"/>
      <c r="B971" s="626" t="s">
        <v>334</v>
      </c>
      <c r="C971" s="592">
        <v>43613</v>
      </c>
      <c r="D971" s="615">
        <v>2053</v>
      </c>
      <c r="E971" s="623" t="s">
        <v>582</v>
      </c>
      <c r="F971" s="619" t="s">
        <v>521</v>
      </c>
      <c r="G971" s="728">
        <v>926065</v>
      </c>
      <c r="H971" s="511">
        <v>16</v>
      </c>
      <c r="I971" s="510" t="s">
        <v>296</v>
      </c>
      <c r="J971" s="511">
        <v>200</v>
      </c>
      <c r="K971" s="512">
        <v>18.103999999999999</v>
      </c>
      <c r="L971" s="881"/>
      <c r="M971" s="882"/>
      <c r="N971" s="883"/>
      <c r="O971" s="931"/>
    </row>
    <row r="972" spans="1:15" s="460" customFormat="1" ht="12" customHeight="1">
      <c r="A972" s="503"/>
      <c r="B972" s="626" t="s">
        <v>334</v>
      </c>
      <c r="C972" s="592">
        <v>43613</v>
      </c>
      <c r="D972" s="615">
        <v>2053</v>
      </c>
      <c r="E972" s="623" t="s">
        <v>582</v>
      </c>
      <c r="F972" s="618" t="s">
        <v>526</v>
      </c>
      <c r="G972" s="729">
        <v>902723</v>
      </c>
      <c r="H972" s="508">
        <v>27</v>
      </c>
      <c r="I972" s="507" t="s">
        <v>295</v>
      </c>
      <c r="J972" s="508">
        <v>20</v>
      </c>
      <c r="K972" s="598"/>
      <c r="L972" s="875">
        <f>J972+J973</f>
        <v>220</v>
      </c>
      <c r="M972" s="877">
        <f>SUM(K972:K973)</f>
        <v>0</v>
      </c>
      <c r="N972" s="879">
        <f t="shared" ref="N972" si="315">+L972-M972</f>
        <v>220</v>
      </c>
      <c r="O972" s="930">
        <f t="shared" si="307"/>
        <v>0</v>
      </c>
    </row>
    <row r="973" spans="1:15" s="460" customFormat="1" ht="12" customHeight="1">
      <c r="A973" s="503"/>
      <c r="B973" s="626" t="s">
        <v>334</v>
      </c>
      <c r="C973" s="592">
        <v>43613</v>
      </c>
      <c r="D973" s="615">
        <v>2053</v>
      </c>
      <c r="E973" s="623" t="s">
        <v>582</v>
      </c>
      <c r="F973" s="619" t="s">
        <v>526</v>
      </c>
      <c r="G973" s="728">
        <v>902723</v>
      </c>
      <c r="H973" s="511">
        <v>27</v>
      </c>
      <c r="I973" s="510" t="s">
        <v>296</v>
      </c>
      <c r="J973" s="511">
        <v>200</v>
      </c>
      <c r="K973" s="512"/>
      <c r="L973" s="881"/>
      <c r="M973" s="882"/>
      <c r="N973" s="883"/>
      <c r="O973" s="931"/>
    </row>
    <row r="974" spans="1:15" s="469" customFormat="1" ht="12" customHeight="1">
      <c r="A974" s="504"/>
      <c r="B974" s="626" t="s">
        <v>334</v>
      </c>
      <c r="C974" s="592">
        <v>43613</v>
      </c>
      <c r="D974" s="615">
        <v>2053</v>
      </c>
      <c r="E974" s="623" t="s">
        <v>582</v>
      </c>
      <c r="F974" s="618" t="s">
        <v>527</v>
      </c>
      <c r="G974" s="729">
        <v>963482</v>
      </c>
      <c r="H974" s="508">
        <v>27</v>
      </c>
      <c r="I974" s="507" t="s">
        <v>295</v>
      </c>
      <c r="J974" s="508">
        <v>10</v>
      </c>
      <c r="K974" s="598"/>
      <c r="L974" s="875">
        <f>J974+J975</f>
        <v>210</v>
      </c>
      <c r="M974" s="877">
        <f>SUM(K974:K975)</f>
        <v>0</v>
      </c>
      <c r="N974" s="879">
        <f t="shared" ref="N974" si="316">+L974-M974</f>
        <v>210</v>
      </c>
      <c r="O974" s="930">
        <f t="shared" si="307"/>
        <v>0</v>
      </c>
    </row>
    <row r="975" spans="1:15" s="469" customFormat="1" ht="12" customHeight="1">
      <c r="A975" s="504"/>
      <c r="B975" s="626" t="s">
        <v>334</v>
      </c>
      <c r="C975" s="592">
        <v>43613</v>
      </c>
      <c r="D975" s="615">
        <v>2053</v>
      </c>
      <c r="E975" s="623" t="s">
        <v>582</v>
      </c>
      <c r="F975" s="619" t="s">
        <v>527</v>
      </c>
      <c r="G975" s="728">
        <v>963482</v>
      </c>
      <c r="H975" s="511">
        <v>27</v>
      </c>
      <c r="I975" s="510" t="s">
        <v>296</v>
      </c>
      <c r="J975" s="511">
        <v>200</v>
      </c>
      <c r="K975" s="512"/>
      <c r="L975" s="881"/>
      <c r="M975" s="882"/>
      <c r="N975" s="883"/>
      <c r="O975" s="931"/>
    </row>
    <row r="976" spans="1:15" s="469" customFormat="1" ht="12" customHeight="1">
      <c r="A976" s="504"/>
      <c r="B976" s="626" t="s">
        <v>334</v>
      </c>
      <c r="C976" s="592">
        <v>43613</v>
      </c>
      <c r="D976" s="615">
        <v>2053</v>
      </c>
      <c r="E976" s="623" t="s">
        <v>582</v>
      </c>
      <c r="F976" s="618" t="s">
        <v>528</v>
      </c>
      <c r="G976" s="729">
        <v>951259</v>
      </c>
      <c r="H976" s="508">
        <v>34</v>
      </c>
      <c r="I976" s="507" t="s">
        <v>295</v>
      </c>
      <c r="J976" s="508">
        <v>20</v>
      </c>
      <c r="K976" s="598">
        <v>65.03</v>
      </c>
      <c r="L976" s="875">
        <f>J976+J977</f>
        <v>220</v>
      </c>
      <c r="M976" s="877">
        <f>SUM(K976:K977)</f>
        <v>70.64</v>
      </c>
      <c r="N976" s="879">
        <f t="shared" ref="N976" si="317">+L976-M976</f>
        <v>149.36000000000001</v>
      </c>
      <c r="O976" s="930">
        <f t="shared" si="307"/>
        <v>0.32109090909090909</v>
      </c>
    </row>
    <row r="977" spans="1:15" s="469" customFormat="1" ht="12" customHeight="1">
      <c r="A977" s="504"/>
      <c r="B977" s="626" t="s">
        <v>334</v>
      </c>
      <c r="C977" s="592">
        <v>43613</v>
      </c>
      <c r="D977" s="615">
        <v>2053</v>
      </c>
      <c r="E977" s="623" t="s">
        <v>582</v>
      </c>
      <c r="F977" s="619" t="s">
        <v>528</v>
      </c>
      <c r="G977" s="728">
        <v>951259</v>
      </c>
      <c r="H977" s="511">
        <v>34</v>
      </c>
      <c r="I977" s="510" t="s">
        <v>296</v>
      </c>
      <c r="J977" s="511">
        <v>200</v>
      </c>
      <c r="K977" s="512">
        <v>5.61</v>
      </c>
      <c r="L977" s="881"/>
      <c r="M977" s="882"/>
      <c r="N977" s="883"/>
      <c r="O977" s="931"/>
    </row>
    <row r="978" spans="1:15" s="469" customFormat="1" ht="12" customHeight="1">
      <c r="A978" s="504"/>
      <c r="B978" s="626" t="s">
        <v>334</v>
      </c>
      <c r="C978" s="592">
        <v>43613</v>
      </c>
      <c r="D978" s="615">
        <v>2053</v>
      </c>
      <c r="E978" s="623" t="s">
        <v>582</v>
      </c>
      <c r="F978" s="618" t="s">
        <v>529</v>
      </c>
      <c r="G978" s="729">
        <v>953085</v>
      </c>
      <c r="H978" s="508">
        <v>36</v>
      </c>
      <c r="I978" s="507" t="s">
        <v>295</v>
      </c>
      <c r="J978" s="508">
        <v>10</v>
      </c>
      <c r="K978" s="598"/>
      <c r="L978" s="875">
        <f>J978+J979</f>
        <v>110</v>
      </c>
      <c r="M978" s="877">
        <f>SUM(K978:K979)</f>
        <v>0</v>
      </c>
      <c r="N978" s="879">
        <f t="shared" ref="N978" si="318">+L978-M978</f>
        <v>110</v>
      </c>
      <c r="O978" s="930">
        <f t="shared" si="307"/>
        <v>0</v>
      </c>
    </row>
    <row r="979" spans="1:15" s="469" customFormat="1" ht="12" customHeight="1">
      <c r="A979" s="504"/>
      <c r="B979" s="626" t="s">
        <v>334</v>
      </c>
      <c r="C979" s="592">
        <v>43613</v>
      </c>
      <c r="D979" s="615">
        <v>2053</v>
      </c>
      <c r="E979" s="623" t="s">
        <v>582</v>
      </c>
      <c r="F979" s="619" t="s">
        <v>529</v>
      </c>
      <c r="G979" s="728">
        <v>953085</v>
      </c>
      <c r="H979" s="511">
        <v>36</v>
      </c>
      <c r="I979" s="510" t="s">
        <v>296</v>
      </c>
      <c r="J979" s="511">
        <v>100</v>
      </c>
      <c r="K979" s="512"/>
      <c r="L979" s="881"/>
      <c r="M979" s="882"/>
      <c r="N979" s="883"/>
      <c r="O979" s="931"/>
    </row>
    <row r="980" spans="1:15" s="469" customFormat="1" ht="12" customHeight="1">
      <c r="A980" s="504"/>
      <c r="B980" s="626" t="s">
        <v>334</v>
      </c>
      <c r="C980" s="592">
        <v>43613</v>
      </c>
      <c r="D980" s="615">
        <v>2053</v>
      </c>
      <c r="E980" s="623" t="s">
        <v>582</v>
      </c>
      <c r="F980" s="618" t="s">
        <v>424</v>
      </c>
      <c r="G980" s="729">
        <v>955486</v>
      </c>
      <c r="H980" s="508">
        <v>36</v>
      </c>
      <c r="I980" s="507" t="s">
        <v>295</v>
      </c>
      <c r="J980" s="508">
        <v>10</v>
      </c>
      <c r="K980" s="598">
        <v>58.097000000000001</v>
      </c>
      <c r="L980" s="875">
        <f>J980+J981</f>
        <v>150</v>
      </c>
      <c r="M980" s="877">
        <f>SUM(K980:K981)</f>
        <v>150</v>
      </c>
      <c r="N980" s="879">
        <f t="shared" ref="N980" si="319">+L980-M980</f>
        <v>0</v>
      </c>
      <c r="O980" s="930">
        <f t="shared" si="307"/>
        <v>1</v>
      </c>
    </row>
    <row r="981" spans="1:15" s="469" customFormat="1" ht="12" customHeight="1">
      <c r="A981" s="504"/>
      <c r="B981" s="626" t="s">
        <v>334</v>
      </c>
      <c r="C981" s="592">
        <v>43613</v>
      </c>
      <c r="D981" s="615">
        <v>2053</v>
      </c>
      <c r="E981" s="623" t="s">
        <v>582</v>
      </c>
      <c r="F981" s="619" t="s">
        <v>424</v>
      </c>
      <c r="G981" s="728">
        <v>955486</v>
      </c>
      <c r="H981" s="511">
        <v>36</v>
      </c>
      <c r="I981" s="510" t="s">
        <v>296</v>
      </c>
      <c r="J981" s="511">
        <v>140</v>
      </c>
      <c r="K981" s="512">
        <v>91.903000000000006</v>
      </c>
      <c r="L981" s="881"/>
      <c r="M981" s="882"/>
      <c r="N981" s="883"/>
      <c r="O981" s="931"/>
    </row>
    <row r="982" spans="1:15" s="469" customFormat="1" ht="12" customHeight="1">
      <c r="A982" s="504"/>
      <c r="B982" s="626" t="s">
        <v>334</v>
      </c>
      <c r="C982" s="592">
        <v>43613</v>
      </c>
      <c r="D982" s="615">
        <v>2053</v>
      </c>
      <c r="E982" s="623" t="s">
        <v>582</v>
      </c>
      <c r="F982" s="618" t="s">
        <v>530</v>
      </c>
      <c r="G982" s="729">
        <v>953884</v>
      </c>
      <c r="H982" s="508">
        <v>40</v>
      </c>
      <c r="I982" s="507" t="s">
        <v>295</v>
      </c>
      <c r="J982" s="508">
        <v>20</v>
      </c>
      <c r="K982" s="598"/>
      <c r="L982" s="875">
        <f>J982+J983</f>
        <v>220</v>
      </c>
      <c r="M982" s="877">
        <f>SUM(K982:K983)</f>
        <v>0</v>
      </c>
      <c r="N982" s="879">
        <f t="shared" ref="N982" si="320">+L982-M982</f>
        <v>220</v>
      </c>
      <c r="O982" s="930">
        <f t="shared" si="307"/>
        <v>0</v>
      </c>
    </row>
    <row r="983" spans="1:15" s="469" customFormat="1" ht="12" customHeight="1">
      <c r="A983" s="504"/>
      <c r="B983" s="626" t="s">
        <v>334</v>
      </c>
      <c r="C983" s="592">
        <v>43613</v>
      </c>
      <c r="D983" s="615">
        <v>2053</v>
      </c>
      <c r="E983" s="623" t="s">
        <v>582</v>
      </c>
      <c r="F983" s="619" t="s">
        <v>530</v>
      </c>
      <c r="G983" s="728">
        <v>953884</v>
      </c>
      <c r="H983" s="511">
        <v>40</v>
      </c>
      <c r="I983" s="510" t="s">
        <v>296</v>
      </c>
      <c r="J983" s="511">
        <v>200</v>
      </c>
      <c r="K983" s="512"/>
      <c r="L983" s="881"/>
      <c r="M983" s="882"/>
      <c r="N983" s="883"/>
      <c r="O983" s="931"/>
    </row>
    <row r="984" spans="1:15" s="469" customFormat="1" ht="12" customHeight="1">
      <c r="A984" s="504"/>
      <c r="B984" s="626" t="s">
        <v>334</v>
      </c>
      <c r="C984" s="592">
        <v>43613</v>
      </c>
      <c r="D984" s="615">
        <v>2052</v>
      </c>
      <c r="E984" s="622" t="s">
        <v>585</v>
      </c>
      <c r="F984" s="618" t="s">
        <v>328</v>
      </c>
      <c r="G984" s="729">
        <v>923199</v>
      </c>
      <c r="H984" s="508">
        <v>42</v>
      </c>
      <c r="I984" s="507" t="s">
        <v>295</v>
      </c>
      <c r="J984" s="508">
        <v>87</v>
      </c>
      <c r="K984" s="598">
        <v>15.272</v>
      </c>
      <c r="L984" s="875">
        <f>J984+J985</f>
        <v>215</v>
      </c>
      <c r="M984" s="877">
        <f>SUM(K984:K985)</f>
        <v>215</v>
      </c>
      <c r="N984" s="879">
        <f t="shared" ref="N984" si="321">+L984-M984</f>
        <v>0</v>
      </c>
      <c r="O984" s="930">
        <f t="shared" si="307"/>
        <v>1</v>
      </c>
    </row>
    <row r="985" spans="1:15" s="469" customFormat="1" ht="12" customHeight="1">
      <c r="A985" s="504"/>
      <c r="B985" s="626" t="s">
        <v>334</v>
      </c>
      <c r="C985" s="592">
        <v>43613</v>
      </c>
      <c r="D985" s="615">
        <v>2052</v>
      </c>
      <c r="E985" s="622" t="s">
        <v>585</v>
      </c>
      <c r="F985" s="619" t="s">
        <v>328</v>
      </c>
      <c r="G985" s="728">
        <v>923199</v>
      </c>
      <c r="H985" s="511">
        <v>42</v>
      </c>
      <c r="I985" s="510" t="s">
        <v>296</v>
      </c>
      <c r="J985" s="511">
        <v>128</v>
      </c>
      <c r="K985" s="512">
        <v>199.72800000000001</v>
      </c>
      <c r="L985" s="881"/>
      <c r="M985" s="882"/>
      <c r="N985" s="883"/>
      <c r="O985" s="931"/>
    </row>
    <row r="986" spans="1:15" s="469" customFormat="1" ht="12" customHeight="1">
      <c r="A986" s="504"/>
      <c r="B986" s="626" t="s">
        <v>334</v>
      </c>
      <c r="C986" s="592">
        <v>43613</v>
      </c>
      <c r="D986" s="615">
        <v>2027</v>
      </c>
      <c r="E986" s="622" t="s">
        <v>585</v>
      </c>
      <c r="F986" s="618" t="s">
        <v>330</v>
      </c>
      <c r="G986" s="729">
        <v>964068</v>
      </c>
      <c r="H986" s="508">
        <v>42</v>
      </c>
      <c r="I986" s="507" t="s">
        <v>295</v>
      </c>
      <c r="J986" s="508">
        <v>25</v>
      </c>
      <c r="K986" s="598">
        <v>6.4089999999999998</v>
      </c>
      <c r="L986" s="875">
        <f>J986+J987</f>
        <v>100</v>
      </c>
      <c r="M986" s="877">
        <f>SUM(K986:K987)</f>
        <v>97.910000000000011</v>
      </c>
      <c r="N986" s="879">
        <f t="shared" ref="N986" si="322">+L986-M986</f>
        <v>2.0899999999999892</v>
      </c>
      <c r="O986" s="930">
        <f t="shared" si="307"/>
        <v>0.97910000000000008</v>
      </c>
    </row>
    <row r="987" spans="1:15" s="469" customFormat="1" ht="12" customHeight="1">
      <c r="A987" s="504"/>
      <c r="B987" s="626" t="s">
        <v>334</v>
      </c>
      <c r="C987" s="592">
        <v>43613</v>
      </c>
      <c r="D987" s="615">
        <v>2027</v>
      </c>
      <c r="E987" s="622" t="s">
        <v>585</v>
      </c>
      <c r="F987" s="619" t="s">
        <v>330</v>
      </c>
      <c r="G987" s="728">
        <v>964068</v>
      </c>
      <c r="H987" s="511">
        <v>42</v>
      </c>
      <c r="I987" s="510" t="s">
        <v>296</v>
      </c>
      <c r="J987" s="511">
        <v>75</v>
      </c>
      <c r="K987" s="512">
        <v>91.501000000000005</v>
      </c>
      <c r="L987" s="881"/>
      <c r="M987" s="882"/>
      <c r="N987" s="883"/>
      <c r="O987" s="931"/>
    </row>
    <row r="988" spans="1:15" s="469" customFormat="1" ht="12" customHeight="1">
      <c r="A988" s="504"/>
      <c r="B988" s="626" t="s">
        <v>334</v>
      </c>
      <c r="C988" s="592">
        <v>43613</v>
      </c>
      <c r="D988" s="615">
        <v>2053</v>
      </c>
      <c r="E988" s="623" t="s">
        <v>582</v>
      </c>
      <c r="F988" s="618" t="s">
        <v>531</v>
      </c>
      <c r="G988" s="729">
        <v>952183</v>
      </c>
      <c r="H988" s="508">
        <v>47</v>
      </c>
      <c r="I988" s="507" t="s">
        <v>295</v>
      </c>
      <c r="J988" s="508">
        <v>20</v>
      </c>
      <c r="K988" s="598"/>
      <c r="L988" s="875">
        <f>J988+J989</f>
        <v>220</v>
      </c>
      <c r="M988" s="877">
        <f>SUM(K988:K989)</f>
        <v>0</v>
      </c>
      <c r="N988" s="879">
        <f t="shared" ref="N988" si="323">+L988-M988</f>
        <v>220</v>
      </c>
      <c r="O988" s="930">
        <f t="shared" si="307"/>
        <v>0</v>
      </c>
    </row>
    <row r="989" spans="1:15" s="469" customFormat="1" ht="12" customHeight="1">
      <c r="A989" s="504"/>
      <c r="B989" s="626" t="s">
        <v>334</v>
      </c>
      <c r="C989" s="592">
        <v>43613</v>
      </c>
      <c r="D989" s="615">
        <v>2053</v>
      </c>
      <c r="E989" s="623" t="s">
        <v>582</v>
      </c>
      <c r="F989" s="619" t="s">
        <v>531</v>
      </c>
      <c r="G989" s="728">
        <v>952183</v>
      </c>
      <c r="H989" s="511">
        <v>47</v>
      </c>
      <c r="I989" s="510" t="s">
        <v>296</v>
      </c>
      <c r="J989" s="511">
        <v>200</v>
      </c>
      <c r="K989" s="512"/>
      <c r="L989" s="881"/>
      <c r="M989" s="882"/>
      <c r="N989" s="883"/>
      <c r="O989" s="931"/>
    </row>
    <row r="990" spans="1:15" s="469" customFormat="1" ht="12" customHeight="1">
      <c r="A990" s="504"/>
      <c r="B990" s="626" t="s">
        <v>334</v>
      </c>
      <c r="C990" s="592">
        <v>43613</v>
      </c>
      <c r="D990" s="615">
        <v>2053</v>
      </c>
      <c r="E990" s="623" t="s">
        <v>582</v>
      </c>
      <c r="F990" s="618" t="s">
        <v>532</v>
      </c>
      <c r="G990" s="729">
        <v>926664</v>
      </c>
      <c r="H990" s="508">
        <v>48</v>
      </c>
      <c r="I990" s="507" t="s">
        <v>295</v>
      </c>
      <c r="J990" s="508">
        <v>20</v>
      </c>
      <c r="K990" s="598">
        <v>4.0529999999999999</v>
      </c>
      <c r="L990" s="875">
        <f>J990+J991</f>
        <v>220</v>
      </c>
      <c r="M990" s="877">
        <f>SUM(K990:K991)</f>
        <v>58.234999999999999</v>
      </c>
      <c r="N990" s="879">
        <f t="shared" ref="N990" si="324">+L990-M990</f>
        <v>161.76499999999999</v>
      </c>
      <c r="O990" s="930">
        <f t="shared" si="307"/>
        <v>0.26470454545454547</v>
      </c>
    </row>
    <row r="991" spans="1:15" s="469" customFormat="1" ht="12" customHeight="1">
      <c r="A991" s="504"/>
      <c r="B991" s="626" t="s">
        <v>334</v>
      </c>
      <c r="C991" s="592">
        <v>43613</v>
      </c>
      <c r="D991" s="615">
        <v>2053</v>
      </c>
      <c r="E991" s="623" t="s">
        <v>582</v>
      </c>
      <c r="F991" s="619" t="s">
        <v>532</v>
      </c>
      <c r="G991" s="728">
        <v>926664</v>
      </c>
      <c r="H991" s="511">
        <v>48</v>
      </c>
      <c r="I991" s="510" t="s">
        <v>296</v>
      </c>
      <c r="J991" s="511">
        <v>200</v>
      </c>
      <c r="K991" s="512">
        <v>54.182000000000002</v>
      </c>
      <c r="L991" s="881"/>
      <c r="M991" s="882"/>
      <c r="N991" s="883"/>
      <c r="O991" s="931"/>
    </row>
    <row r="992" spans="1:15" s="469" customFormat="1" ht="12" customHeight="1">
      <c r="A992" s="504"/>
      <c r="B992" s="626" t="s">
        <v>334</v>
      </c>
      <c r="C992" s="591">
        <v>43613</v>
      </c>
      <c r="D992" s="616">
        <v>2026</v>
      </c>
      <c r="E992" s="625" t="s">
        <v>585</v>
      </c>
      <c r="F992" s="618" t="s">
        <v>520</v>
      </c>
      <c r="G992" s="729">
        <v>962146</v>
      </c>
      <c r="H992" s="508">
        <v>50</v>
      </c>
      <c r="I992" s="507" t="s">
        <v>295</v>
      </c>
      <c r="J992" s="508">
        <v>50</v>
      </c>
      <c r="K992" s="598">
        <v>58.064</v>
      </c>
      <c r="L992" s="875">
        <f>J992+J993</f>
        <v>300</v>
      </c>
      <c r="M992" s="877">
        <f>SUM(K992:K993)</f>
        <v>69.260000000000005</v>
      </c>
      <c r="N992" s="879">
        <f t="shared" ref="N992" si="325">+L992-M992</f>
        <v>230.74</v>
      </c>
      <c r="O992" s="930">
        <f t="shared" si="307"/>
        <v>0.23086666666666669</v>
      </c>
    </row>
    <row r="993" spans="1:15" s="469" customFormat="1" ht="12" customHeight="1">
      <c r="A993" s="504"/>
      <c r="B993" s="626" t="s">
        <v>334</v>
      </c>
      <c r="C993" s="586">
        <v>43613</v>
      </c>
      <c r="D993" s="617">
        <v>2026</v>
      </c>
      <c r="E993" s="625" t="s">
        <v>585</v>
      </c>
      <c r="F993" s="619" t="s">
        <v>520</v>
      </c>
      <c r="G993" s="728">
        <v>962146</v>
      </c>
      <c r="H993" s="511">
        <v>50</v>
      </c>
      <c r="I993" s="510" t="s">
        <v>296</v>
      </c>
      <c r="J993" s="511">
        <v>250</v>
      </c>
      <c r="K993" s="512">
        <v>11.196</v>
      </c>
      <c r="L993" s="881"/>
      <c r="M993" s="882"/>
      <c r="N993" s="883"/>
      <c r="O993" s="931"/>
    </row>
    <row r="994" spans="1:15" s="469" customFormat="1" ht="12" customHeight="1">
      <c r="A994" s="504"/>
      <c r="B994" s="626" t="s">
        <v>334</v>
      </c>
      <c r="C994" s="592">
        <v>43613</v>
      </c>
      <c r="D994" s="615">
        <v>2053</v>
      </c>
      <c r="E994" s="623" t="s">
        <v>582</v>
      </c>
      <c r="F994" s="618" t="s">
        <v>533</v>
      </c>
      <c r="G994" s="729">
        <v>958080</v>
      </c>
      <c r="H994" s="508">
        <v>58</v>
      </c>
      <c r="I994" s="507" t="s">
        <v>295</v>
      </c>
      <c r="J994" s="508">
        <v>20</v>
      </c>
      <c r="K994" s="598"/>
      <c r="L994" s="875">
        <f>J994+J995</f>
        <v>220</v>
      </c>
      <c r="M994" s="877">
        <f>SUM(K994:K995)</f>
        <v>0</v>
      </c>
      <c r="N994" s="879">
        <f t="shared" ref="N994" si="326">+L994-M994</f>
        <v>220</v>
      </c>
      <c r="O994" s="930">
        <f t="shared" si="307"/>
        <v>0</v>
      </c>
    </row>
    <row r="995" spans="1:15" s="469" customFormat="1" ht="12" customHeight="1">
      <c r="A995" s="504"/>
      <c r="B995" s="626" t="s">
        <v>334</v>
      </c>
      <c r="C995" s="592">
        <v>43613</v>
      </c>
      <c r="D995" s="615">
        <v>2053</v>
      </c>
      <c r="E995" s="623" t="s">
        <v>582</v>
      </c>
      <c r="F995" s="619" t="s">
        <v>533</v>
      </c>
      <c r="G995" s="728">
        <v>958080</v>
      </c>
      <c r="H995" s="511">
        <v>58</v>
      </c>
      <c r="I995" s="510" t="s">
        <v>296</v>
      </c>
      <c r="J995" s="511">
        <v>200</v>
      </c>
      <c r="K995" s="512"/>
      <c r="L995" s="881"/>
      <c r="M995" s="882"/>
      <c r="N995" s="883"/>
      <c r="O995" s="931"/>
    </row>
    <row r="996" spans="1:15" s="469" customFormat="1" ht="12" customHeight="1">
      <c r="A996" s="504"/>
      <c r="B996" s="626" t="s">
        <v>334</v>
      </c>
      <c r="C996" s="592">
        <v>43614</v>
      </c>
      <c r="D996" s="615">
        <v>98</v>
      </c>
      <c r="E996" s="622" t="s">
        <v>585</v>
      </c>
      <c r="F996" s="618" t="s">
        <v>368</v>
      </c>
      <c r="G996" s="729">
        <v>953832</v>
      </c>
      <c r="H996" s="508">
        <v>16</v>
      </c>
      <c r="I996" s="507" t="s">
        <v>295</v>
      </c>
      <c r="J996" s="508">
        <v>1</v>
      </c>
      <c r="K996" s="598"/>
      <c r="L996" s="875">
        <f>J996+J997</f>
        <v>3.7</v>
      </c>
      <c r="M996" s="877">
        <f>SUM(K996:K997)</f>
        <v>0</v>
      </c>
      <c r="N996" s="879">
        <f t="shared" ref="N996" si="327">+L996-M996</f>
        <v>3.7</v>
      </c>
      <c r="O996" s="930">
        <f t="shared" si="307"/>
        <v>0</v>
      </c>
    </row>
    <row r="997" spans="1:15" s="469" customFormat="1" ht="12" customHeight="1">
      <c r="A997" s="504"/>
      <c r="B997" s="626" t="s">
        <v>334</v>
      </c>
      <c r="C997" s="592">
        <v>43614</v>
      </c>
      <c r="D997" s="615">
        <v>98</v>
      </c>
      <c r="E997" s="622" t="s">
        <v>585</v>
      </c>
      <c r="F997" s="619" t="s">
        <v>368</v>
      </c>
      <c r="G997" s="728">
        <v>953832</v>
      </c>
      <c r="H997" s="511">
        <v>16</v>
      </c>
      <c r="I997" s="510" t="s">
        <v>296</v>
      </c>
      <c r="J997" s="511">
        <v>2.7</v>
      </c>
      <c r="K997" s="512"/>
      <c r="L997" s="881"/>
      <c r="M997" s="882"/>
      <c r="N997" s="883"/>
      <c r="O997" s="931"/>
    </row>
    <row r="998" spans="1:15" s="469" customFormat="1" ht="12" customHeight="1">
      <c r="A998" s="504"/>
      <c r="B998" s="626" t="s">
        <v>334</v>
      </c>
      <c r="C998" s="592">
        <v>43614</v>
      </c>
      <c r="D998" s="615">
        <v>97</v>
      </c>
      <c r="E998" s="622" t="s">
        <v>585</v>
      </c>
      <c r="F998" s="618" t="s">
        <v>415</v>
      </c>
      <c r="G998" s="729">
        <v>966345</v>
      </c>
      <c r="H998" s="508">
        <v>30</v>
      </c>
      <c r="I998" s="507" t="s">
        <v>295</v>
      </c>
      <c r="J998" s="508">
        <v>30.5</v>
      </c>
      <c r="K998" s="598">
        <v>25.550999999999998</v>
      </c>
      <c r="L998" s="875">
        <f>J998+J999</f>
        <v>137.5</v>
      </c>
      <c r="M998" s="877">
        <f>SUM(K998:K999)</f>
        <v>132.55099999999999</v>
      </c>
      <c r="N998" s="879">
        <f t="shared" ref="N998" si="328">+L998-M998</f>
        <v>4.9490000000000123</v>
      </c>
      <c r="O998" s="930">
        <f t="shared" si="307"/>
        <v>0.9640072727272726</v>
      </c>
    </row>
    <row r="999" spans="1:15" s="469" customFormat="1" ht="12" customHeight="1">
      <c r="A999" s="504"/>
      <c r="B999" s="626" t="s">
        <v>334</v>
      </c>
      <c r="C999" s="592">
        <v>43614</v>
      </c>
      <c r="D999" s="615">
        <v>97</v>
      </c>
      <c r="E999" s="622" t="s">
        <v>585</v>
      </c>
      <c r="F999" s="619" t="s">
        <v>415</v>
      </c>
      <c r="G999" s="728">
        <v>966345</v>
      </c>
      <c r="H999" s="511">
        <v>30</v>
      </c>
      <c r="I999" s="510" t="s">
        <v>296</v>
      </c>
      <c r="J999" s="511">
        <v>107</v>
      </c>
      <c r="K999" s="512">
        <v>107</v>
      </c>
      <c r="L999" s="881"/>
      <c r="M999" s="882"/>
      <c r="N999" s="883"/>
      <c r="O999" s="931"/>
    </row>
    <row r="1000" spans="1:15" s="469" customFormat="1" ht="12" customHeight="1">
      <c r="A1000" s="504"/>
      <c r="B1000" s="626" t="s">
        <v>334</v>
      </c>
      <c r="C1000" s="591">
        <v>43621</v>
      </c>
      <c r="D1000" s="616">
        <v>104</v>
      </c>
      <c r="E1000" s="625" t="s">
        <v>585</v>
      </c>
      <c r="F1000" s="618" t="s">
        <v>329</v>
      </c>
      <c r="G1000" s="729">
        <v>966875</v>
      </c>
      <c r="H1000" s="508">
        <v>42</v>
      </c>
      <c r="I1000" s="507" t="s">
        <v>295</v>
      </c>
      <c r="J1000" s="508">
        <v>10</v>
      </c>
      <c r="K1000" s="598"/>
      <c r="L1000" s="875">
        <f t="shared" ref="L1000" si="329">J1000+J1001</f>
        <v>100</v>
      </c>
      <c r="M1000" s="877">
        <f t="shared" ref="M1000" si="330">SUM(K1000:K1001)</f>
        <v>0</v>
      </c>
      <c r="N1000" s="879">
        <f t="shared" ref="N1000" si="331">+L1000-M1000</f>
        <v>100</v>
      </c>
      <c r="O1000" s="930">
        <f t="shared" si="307"/>
        <v>0</v>
      </c>
    </row>
    <row r="1001" spans="1:15" s="469" customFormat="1" ht="12" customHeight="1">
      <c r="A1001" s="504"/>
      <c r="B1001" s="626" t="s">
        <v>334</v>
      </c>
      <c r="C1001" s="586">
        <v>43621</v>
      </c>
      <c r="D1001" s="617">
        <v>104</v>
      </c>
      <c r="E1001" s="625" t="s">
        <v>585</v>
      </c>
      <c r="F1001" s="619" t="s">
        <v>329</v>
      </c>
      <c r="G1001" s="728">
        <v>966875</v>
      </c>
      <c r="H1001" s="511">
        <v>42</v>
      </c>
      <c r="I1001" s="510" t="s">
        <v>296</v>
      </c>
      <c r="J1001" s="511">
        <v>90</v>
      </c>
      <c r="K1001" s="512"/>
      <c r="L1001" s="881"/>
      <c r="M1001" s="882"/>
      <c r="N1001" s="883"/>
      <c r="O1001" s="931"/>
    </row>
    <row r="1002" spans="1:15" s="469" customFormat="1" ht="12" customHeight="1">
      <c r="A1002" s="504"/>
      <c r="B1002" s="626" t="s">
        <v>334</v>
      </c>
      <c r="C1002" s="592">
        <v>43622</v>
      </c>
      <c r="D1002" s="615">
        <v>105</v>
      </c>
      <c r="E1002" s="622" t="s">
        <v>585</v>
      </c>
      <c r="F1002" s="618" t="s">
        <v>368</v>
      </c>
      <c r="G1002" s="729">
        <v>953832</v>
      </c>
      <c r="H1002" s="508">
        <v>16</v>
      </c>
      <c r="I1002" s="507" t="s">
        <v>295</v>
      </c>
      <c r="J1002" s="508">
        <v>50</v>
      </c>
      <c r="K1002" s="598">
        <v>26.751000000000001</v>
      </c>
      <c r="L1002" s="875">
        <f t="shared" ref="L1002" si="332">J1002+J1003</f>
        <v>110</v>
      </c>
      <c r="M1002" s="877">
        <f t="shared" ref="M1002" si="333">SUM(K1002:K1003)</f>
        <v>73.177999999999997</v>
      </c>
      <c r="N1002" s="879">
        <f t="shared" ref="N1002" si="334">+L1002-M1002</f>
        <v>36.822000000000003</v>
      </c>
      <c r="O1002" s="930">
        <f t="shared" si="307"/>
        <v>0.66525454545454543</v>
      </c>
    </row>
    <row r="1003" spans="1:15" s="469" customFormat="1" ht="12" customHeight="1">
      <c r="A1003" s="504"/>
      <c r="B1003" s="626" t="s">
        <v>334</v>
      </c>
      <c r="C1003" s="592">
        <v>43622</v>
      </c>
      <c r="D1003" s="615">
        <v>105</v>
      </c>
      <c r="E1003" s="622" t="s">
        <v>585</v>
      </c>
      <c r="F1003" s="619" t="s">
        <v>368</v>
      </c>
      <c r="G1003" s="728">
        <v>953832</v>
      </c>
      <c r="H1003" s="511">
        <v>16</v>
      </c>
      <c r="I1003" s="510" t="s">
        <v>296</v>
      </c>
      <c r="J1003" s="511">
        <v>60</v>
      </c>
      <c r="K1003" s="512">
        <v>46.427</v>
      </c>
      <c r="L1003" s="881"/>
      <c r="M1003" s="882"/>
      <c r="N1003" s="883"/>
      <c r="O1003" s="931"/>
    </row>
    <row r="1004" spans="1:15" s="469" customFormat="1" ht="12" customHeight="1">
      <c r="A1004" s="504"/>
      <c r="B1004" s="626" t="s">
        <v>334</v>
      </c>
      <c r="C1004" s="592">
        <v>43622</v>
      </c>
      <c r="D1004" s="615">
        <v>105</v>
      </c>
      <c r="E1004" s="622" t="s">
        <v>585</v>
      </c>
      <c r="F1004" s="618" t="s">
        <v>369</v>
      </c>
      <c r="G1004" s="729">
        <v>953964</v>
      </c>
      <c r="H1004" s="508">
        <v>16</v>
      </c>
      <c r="I1004" s="507" t="s">
        <v>295</v>
      </c>
      <c r="J1004" s="508">
        <v>50</v>
      </c>
      <c r="K1004" s="598">
        <v>50</v>
      </c>
      <c r="L1004" s="875">
        <f t="shared" ref="L1004" si="335">J1004+J1005</f>
        <v>100</v>
      </c>
      <c r="M1004" s="877">
        <f t="shared" ref="M1004" si="336">SUM(K1004:K1005)</f>
        <v>100</v>
      </c>
      <c r="N1004" s="879">
        <f t="shared" ref="N1004" si="337">+L1004-M1004</f>
        <v>0</v>
      </c>
      <c r="O1004" s="930">
        <f t="shared" si="307"/>
        <v>1</v>
      </c>
    </row>
    <row r="1005" spans="1:15" s="469" customFormat="1" ht="12" customHeight="1">
      <c r="A1005" s="504"/>
      <c r="B1005" s="626" t="s">
        <v>334</v>
      </c>
      <c r="C1005" s="592">
        <v>43622</v>
      </c>
      <c r="D1005" s="615">
        <v>105</v>
      </c>
      <c r="E1005" s="622" t="s">
        <v>585</v>
      </c>
      <c r="F1005" s="619" t="s">
        <v>369</v>
      </c>
      <c r="G1005" s="728">
        <v>953964</v>
      </c>
      <c r="H1005" s="511">
        <v>16</v>
      </c>
      <c r="I1005" s="510" t="s">
        <v>296</v>
      </c>
      <c r="J1005" s="511">
        <v>50</v>
      </c>
      <c r="K1005" s="512">
        <v>50</v>
      </c>
      <c r="L1005" s="881"/>
      <c r="M1005" s="882"/>
      <c r="N1005" s="883"/>
      <c r="O1005" s="931"/>
    </row>
    <row r="1006" spans="1:15" s="469" customFormat="1" ht="12" customHeight="1">
      <c r="A1006" s="504"/>
      <c r="B1006" s="626" t="s">
        <v>334</v>
      </c>
      <c r="C1006" s="592">
        <v>43623</v>
      </c>
      <c r="D1006" s="615">
        <v>2122</v>
      </c>
      <c r="E1006" s="623" t="s">
        <v>582</v>
      </c>
      <c r="F1006" s="618" t="s">
        <v>349</v>
      </c>
      <c r="G1006" s="729">
        <v>967596</v>
      </c>
      <c r="H1006" s="508">
        <v>7</v>
      </c>
      <c r="I1006" s="507" t="s">
        <v>295</v>
      </c>
      <c r="J1006" s="508">
        <v>25</v>
      </c>
      <c r="K1006" s="598">
        <v>37.341000000000001</v>
      </c>
      <c r="L1006" s="875">
        <f t="shared" ref="L1006" si="338">J1006+J1007</f>
        <v>92</v>
      </c>
      <c r="M1006" s="877">
        <f t="shared" ref="M1006" si="339">SUM(K1006:K1007)</f>
        <v>92</v>
      </c>
      <c r="N1006" s="879">
        <f t="shared" ref="N1006" si="340">+L1006-M1006</f>
        <v>0</v>
      </c>
      <c r="O1006" s="930">
        <f t="shared" si="307"/>
        <v>1</v>
      </c>
    </row>
    <row r="1007" spans="1:15" s="469" customFormat="1" ht="12" customHeight="1">
      <c r="A1007" s="504"/>
      <c r="B1007" s="626" t="s">
        <v>334</v>
      </c>
      <c r="C1007" s="592">
        <v>43623</v>
      </c>
      <c r="D1007" s="615">
        <v>2122</v>
      </c>
      <c r="E1007" s="623" t="s">
        <v>582</v>
      </c>
      <c r="F1007" s="619" t="s">
        <v>349</v>
      </c>
      <c r="G1007" s="728">
        <v>967596</v>
      </c>
      <c r="H1007" s="511">
        <v>7</v>
      </c>
      <c r="I1007" s="510" t="s">
        <v>296</v>
      </c>
      <c r="J1007" s="511">
        <v>67</v>
      </c>
      <c r="K1007" s="512">
        <v>54.658999999999999</v>
      </c>
      <c r="L1007" s="881"/>
      <c r="M1007" s="882"/>
      <c r="N1007" s="883"/>
      <c r="O1007" s="931"/>
    </row>
    <row r="1008" spans="1:15" s="469" customFormat="1" ht="12" customHeight="1">
      <c r="A1008" s="504"/>
      <c r="B1008" s="626" t="s">
        <v>334</v>
      </c>
      <c r="C1008" s="592">
        <v>43623</v>
      </c>
      <c r="D1008" s="615">
        <v>2100</v>
      </c>
      <c r="E1008" s="622" t="s">
        <v>585</v>
      </c>
      <c r="F1008" s="618" t="s">
        <v>305</v>
      </c>
      <c r="G1008" s="729">
        <v>957800</v>
      </c>
      <c r="H1008" s="508">
        <v>12</v>
      </c>
      <c r="I1008" s="507" t="s">
        <v>295</v>
      </c>
      <c r="J1008" s="508">
        <v>0</v>
      </c>
      <c r="K1008" s="598"/>
      <c r="L1008" s="875">
        <f t="shared" ref="L1008" si="341">J1008+J1009</f>
        <v>65</v>
      </c>
      <c r="M1008" s="877">
        <f t="shared" ref="M1008" si="342">SUM(K1008:K1009)</f>
        <v>65</v>
      </c>
      <c r="N1008" s="879">
        <f t="shared" ref="N1008" si="343">+L1008-M1008</f>
        <v>0</v>
      </c>
      <c r="O1008" s="930">
        <f t="shared" si="307"/>
        <v>1</v>
      </c>
    </row>
    <row r="1009" spans="1:15" s="469" customFormat="1" ht="12" customHeight="1">
      <c r="A1009" s="504"/>
      <c r="B1009" s="626" t="s">
        <v>334</v>
      </c>
      <c r="C1009" s="592">
        <v>43623</v>
      </c>
      <c r="D1009" s="615">
        <v>2100</v>
      </c>
      <c r="E1009" s="622" t="s">
        <v>585</v>
      </c>
      <c r="F1009" s="619" t="s">
        <v>305</v>
      </c>
      <c r="G1009" s="728">
        <v>957800</v>
      </c>
      <c r="H1009" s="511">
        <v>12</v>
      </c>
      <c r="I1009" s="510" t="s">
        <v>296</v>
      </c>
      <c r="J1009" s="511">
        <v>65</v>
      </c>
      <c r="K1009" s="512">
        <v>65</v>
      </c>
      <c r="L1009" s="881"/>
      <c r="M1009" s="882"/>
      <c r="N1009" s="883"/>
      <c r="O1009" s="931"/>
    </row>
    <row r="1010" spans="1:15" s="469" customFormat="1" ht="12" customHeight="1">
      <c r="A1010" s="504"/>
      <c r="B1010" s="626" t="s">
        <v>334</v>
      </c>
      <c r="C1010" s="592">
        <v>43623</v>
      </c>
      <c r="D1010" s="615">
        <v>2100</v>
      </c>
      <c r="E1010" s="622" t="s">
        <v>585</v>
      </c>
      <c r="F1010" s="618" t="s">
        <v>306</v>
      </c>
      <c r="G1010" s="729">
        <v>963943</v>
      </c>
      <c r="H1010" s="508">
        <v>12</v>
      </c>
      <c r="I1010" s="507" t="s">
        <v>295</v>
      </c>
      <c r="J1010" s="508">
        <v>50</v>
      </c>
      <c r="K1010" s="598">
        <v>50</v>
      </c>
      <c r="L1010" s="875">
        <f t="shared" ref="L1010" si="344">J1010+J1011</f>
        <v>50</v>
      </c>
      <c r="M1010" s="877">
        <f t="shared" ref="M1010" si="345">SUM(K1010:K1011)</f>
        <v>50</v>
      </c>
      <c r="N1010" s="879">
        <f t="shared" ref="N1010" si="346">+L1010-M1010</f>
        <v>0</v>
      </c>
      <c r="O1010" s="930">
        <f t="shared" ref="O1010:O1020" si="347">+M1010/L1010</f>
        <v>1</v>
      </c>
    </row>
    <row r="1011" spans="1:15" s="469" customFormat="1" ht="12" customHeight="1">
      <c r="A1011" s="504"/>
      <c r="B1011" s="626" t="s">
        <v>334</v>
      </c>
      <c r="C1011" s="592">
        <v>43623</v>
      </c>
      <c r="D1011" s="615">
        <v>2100</v>
      </c>
      <c r="E1011" s="622" t="s">
        <v>585</v>
      </c>
      <c r="F1011" s="619" t="s">
        <v>306</v>
      </c>
      <c r="G1011" s="728">
        <v>963943</v>
      </c>
      <c r="H1011" s="511">
        <v>12</v>
      </c>
      <c r="I1011" s="510" t="s">
        <v>296</v>
      </c>
      <c r="J1011" s="511">
        <v>0</v>
      </c>
      <c r="K1011" s="512"/>
      <c r="L1011" s="881"/>
      <c r="M1011" s="882"/>
      <c r="N1011" s="883"/>
      <c r="O1011" s="931"/>
    </row>
    <row r="1012" spans="1:15" s="469" customFormat="1" ht="12" customHeight="1">
      <c r="A1012" s="504"/>
      <c r="B1012" s="626" t="s">
        <v>334</v>
      </c>
      <c r="C1012" s="592">
        <v>43623</v>
      </c>
      <c r="D1012" s="615">
        <v>2122</v>
      </c>
      <c r="E1012" s="623" t="s">
        <v>582</v>
      </c>
      <c r="F1012" s="618" t="s">
        <v>541</v>
      </c>
      <c r="G1012" s="729">
        <v>963966</v>
      </c>
      <c r="H1012" s="508">
        <v>16</v>
      </c>
      <c r="I1012" s="507" t="s">
        <v>295</v>
      </c>
      <c r="J1012" s="508">
        <v>20</v>
      </c>
      <c r="K1012" s="598"/>
      <c r="L1012" s="875">
        <f t="shared" ref="L1012" si="348">J1012+J1013</f>
        <v>50</v>
      </c>
      <c r="M1012" s="877">
        <f t="shared" ref="M1012" si="349">SUM(K1012:K1013)</f>
        <v>0</v>
      </c>
      <c r="N1012" s="879">
        <f t="shared" ref="N1012" si="350">+L1012-M1012</f>
        <v>50</v>
      </c>
      <c r="O1012" s="930">
        <f t="shared" si="347"/>
        <v>0</v>
      </c>
    </row>
    <row r="1013" spans="1:15" s="469" customFormat="1" ht="12" customHeight="1">
      <c r="A1013" s="504"/>
      <c r="B1013" s="626" t="s">
        <v>334</v>
      </c>
      <c r="C1013" s="592">
        <v>43623</v>
      </c>
      <c r="D1013" s="615">
        <v>2122</v>
      </c>
      <c r="E1013" s="623" t="s">
        <v>582</v>
      </c>
      <c r="F1013" s="619" t="s">
        <v>541</v>
      </c>
      <c r="G1013" s="728">
        <v>963966</v>
      </c>
      <c r="H1013" s="511">
        <v>16</v>
      </c>
      <c r="I1013" s="510" t="s">
        <v>296</v>
      </c>
      <c r="J1013" s="511">
        <v>30</v>
      </c>
      <c r="K1013" s="512"/>
      <c r="L1013" s="881"/>
      <c r="M1013" s="882"/>
      <c r="N1013" s="883"/>
      <c r="O1013" s="931"/>
    </row>
    <row r="1014" spans="1:15" s="469" customFormat="1" ht="12" customHeight="1">
      <c r="A1014" s="504"/>
      <c r="B1014" s="626" t="s">
        <v>334</v>
      </c>
      <c r="C1014" s="592">
        <v>43623</v>
      </c>
      <c r="D1014" s="615">
        <v>2122</v>
      </c>
      <c r="E1014" s="623" t="s">
        <v>582</v>
      </c>
      <c r="F1014" s="618" t="s">
        <v>382</v>
      </c>
      <c r="G1014" s="729">
        <v>964409</v>
      </c>
      <c r="H1014" s="508">
        <v>16</v>
      </c>
      <c r="I1014" s="507" t="s">
        <v>295</v>
      </c>
      <c r="J1014" s="508">
        <v>20</v>
      </c>
      <c r="K1014" s="598">
        <v>4.2770000000000001</v>
      </c>
      <c r="L1014" s="875">
        <f t="shared" ref="L1014" si="351">J1014+J1015</f>
        <v>70</v>
      </c>
      <c r="M1014" s="877">
        <f t="shared" ref="M1014" si="352">SUM(K1014:K1015)</f>
        <v>70</v>
      </c>
      <c r="N1014" s="879">
        <f t="shared" ref="N1014" si="353">+L1014-M1014</f>
        <v>0</v>
      </c>
      <c r="O1014" s="930">
        <f t="shared" si="347"/>
        <v>1</v>
      </c>
    </row>
    <row r="1015" spans="1:15" s="469" customFormat="1" ht="12" customHeight="1">
      <c r="A1015" s="504"/>
      <c r="B1015" s="626" t="s">
        <v>334</v>
      </c>
      <c r="C1015" s="592">
        <v>43623</v>
      </c>
      <c r="D1015" s="615">
        <v>2122</v>
      </c>
      <c r="E1015" s="623" t="s">
        <v>582</v>
      </c>
      <c r="F1015" s="619" t="s">
        <v>382</v>
      </c>
      <c r="G1015" s="728">
        <v>964409</v>
      </c>
      <c r="H1015" s="511">
        <v>16</v>
      </c>
      <c r="I1015" s="510" t="s">
        <v>296</v>
      </c>
      <c r="J1015" s="511">
        <v>50</v>
      </c>
      <c r="K1015" s="512">
        <v>65.722999999999999</v>
      </c>
      <c r="L1015" s="881"/>
      <c r="M1015" s="882"/>
      <c r="N1015" s="883"/>
      <c r="O1015" s="931"/>
    </row>
    <row r="1016" spans="1:15" s="469" customFormat="1" ht="12" customHeight="1">
      <c r="A1016" s="504"/>
      <c r="B1016" s="626" t="s">
        <v>334</v>
      </c>
      <c r="C1016" s="592">
        <v>43623</v>
      </c>
      <c r="D1016" s="615">
        <v>2122</v>
      </c>
      <c r="E1016" s="623" t="s">
        <v>582</v>
      </c>
      <c r="F1016" s="618" t="s">
        <v>542</v>
      </c>
      <c r="G1016" s="729">
        <v>966146</v>
      </c>
      <c r="H1016" s="508">
        <v>16</v>
      </c>
      <c r="I1016" s="507" t="s">
        <v>295</v>
      </c>
      <c r="J1016" s="508">
        <v>10</v>
      </c>
      <c r="K1016" s="598">
        <v>42</v>
      </c>
      <c r="L1016" s="875">
        <f t="shared" ref="L1016" si="354">J1016+J1017</f>
        <v>80</v>
      </c>
      <c r="M1016" s="877">
        <f t="shared" ref="M1016" si="355">SUM(K1016:K1017)</f>
        <v>80</v>
      </c>
      <c r="N1016" s="879">
        <f t="shared" ref="N1016" si="356">+L1016-M1016</f>
        <v>0</v>
      </c>
      <c r="O1016" s="930">
        <f t="shared" si="347"/>
        <v>1</v>
      </c>
    </row>
    <row r="1017" spans="1:15" s="469" customFormat="1" ht="12" customHeight="1">
      <c r="A1017" s="504"/>
      <c r="B1017" s="626" t="s">
        <v>334</v>
      </c>
      <c r="C1017" s="592">
        <v>43623</v>
      </c>
      <c r="D1017" s="615">
        <v>2122</v>
      </c>
      <c r="E1017" s="623" t="s">
        <v>582</v>
      </c>
      <c r="F1017" s="619" t="s">
        <v>542</v>
      </c>
      <c r="G1017" s="728">
        <v>966146</v>
      </c>
      <c r="H1017" s="511">
        <v>16</v>
      </c>
      <c r="I1017" s="510" t="s">
        <v>296</v>
      </c>
      <c r="J1017" s="511">
        <v>70</v>
      </c>
      <c r="K1017" s="512">
        <v>38</v>
      </c>
      <c r="L1017" s="881"/>
      <c r="M1017" s="882"/>
      <c r="N1017" s="883"/>
      <c r="O1017" s="931"/>
    </row>
    <row r="1018" spans="1:15" s="469" customFormat="1" ht="12" customHeight="1">
      <c r="A1018" s="504"/>
      <c r="B1018" s="626" t="s">
        <v>334</v>
      </c>
      <c r="C1018" s="591">
        <v>43623</v>
      </c>
      <c r="D1018" s="616">
        <v>2122</v>
      </c>
      <c r="E1018" s="624" t="s">
        <v>582</v>
      </c>
      <c r="F1018" s="618" t="s">
        <v>384</v>
      </c>
      <c r="G1018" s="729">
        <v>966403</v>
      </c>
      <c r="H1018" s="508">
        <v>16</v>
      </c>
      <c r="I1018" s="507" t="s">
        <v>295</v>
      </c>
      <c r="J1018" s="508">
        <v>20</v>
      </c>
      <c r="K1018" s="598">
        <v>41.762999999999998</v>
      </c>
      <c r="L1018" s="875">
        <f t="shared" ref="L1018" si="357">J1018+J1019</f>
        <v>70</v>
      </c>
      <c r="M1018" s="877">
        <f t="shared" ref="M1018" si="358">SUM(K1018:K1019)</f>
        <v>70</v>
      </c>
      <c r="N1018" s="879">
        <f t="shared" ref="N1018" si="359">+L1018-M1018</f>
        <v>0</v>
      </c>
      <c r="O1018" s="930">
        <f t="shared" si="347"/>
        <v>1</v>
      </c>
    </row>
    <row r="1019" spans="1:15" s="469" customFormat="1" ht="12" customHeight="1">
      <c r="A1019" s="504"/>
      <c r="B1019" s="626" t="s">
        <v>334</v>
      </c>
      <c r="C1019" s="586">
        <v>43623</v>
      </c>
      <c r="D1019" s="617">
        <v>2122</v>
      </c>
      <c r="E1019" s="624" t="s">
        <v>582</v>
      </c>
      <c r="F1019" s="619" t="s">
        <v>384</v>
      </c>
      <c r="G1019" s="728">
        <v>966403</v>
      </c>
      <c r="H1019" s="511">
        <v>16</v>
      </c>
      <c r="I1019" s="510" t="s">
        <v>296</v>
      </c>
      <c r="J1019" s="511">
        <v>50</v>
      </c>
      <c r="K1019" s="512">
        <v>28.236999999999998</v>
      </c>
      <c r="L1019" s="881"/>
      <c r="M1019" s="882"/>
      <c r="N1019" s="883"/>
      <c r="O1019" s="931"/>
    </row>
    <row r="1020" spans="1:15" s="469" customFormat="1" ht="12" customHeight="1">
      <c r="A1020" s="504"/>
      <c r="B1020" s="626" t="s">
        <v>334</v>
      </c>
      <c r="C1020" s="592">
        <v>43623</v>
      </c>
      <c r="D1020" s="615">
        <v>2099</v>
      </c>
      <c r="E1020" s="623" t="s">
        <v>582</v>
      </c>
      <c r="F1020" s="618" t="s">
        <v>391</v>
      </c>
      <c r="G1020" s="729">
        <v>926655</v>
      </c>
      <c r="H1020" s="508">
        <v>19</v>
      </c>
      <c r="I1020" s="507" t="s">
        <v>295</v>
      </c>
      <c r="J1020" s="508">
        <v>40</v>
      </c>
      <c r="K1020" s="598">
        <v>47.869</v>
      </c>
      <c r="L1020" s="875">
        <f t="shared" ref="L1020" si="360">J1020+J1021</f>
        <v>200</v>
      </c>
      <c r="M1020" s="877">
        <f t="shared" ref="M1020" si="361">SUM(K1020:K1021)</f>
        <v>175.92</v>
      </c>
      <c r="N1020" s="879">
        <f t="shared" ref="N1020" si="362">+L1020-M1020</f>
        <v>24.080000000000013</v>
      </c>
      <c r="O1020" s="930">
        <f t="shared" si="347"/>
        <v>0.87959999999999994</v>
      </c>
    </row>
    <row r="1021" spans="1:15" s="469" customFormat="1" ht="12" customHeight="1">
      <c r="A1021" s="504"/>
      <c r="B1021" s="626" t="s">
        <v>334</v>
      </c>
      <c r="C1021" s="592">
        <v>43623</v>
      </c>
      <c r="D1021" s="615">
        <v>2099</v>
      </c>
      <c r="E1021" s="623" t="s">
        <v>582</v>
      </c>
      <c r="F1021" s="619" t="s">
        <v>391</v>
      </c>
      <c r="G1021" s="728">
        <v>926655</v>
      </c>
      <c r="H1021" s="511">
        <v>19</v>
      </c>
      <c r="I1021" s="510" t="s">
        <v>296</v>
      </c>
      <c r="J1021" s="511">
        <v>160</v>
      </c>
      <c r="K1021" s="512">
        <v>128.05099999999999</v>
      </c>
      <c r="L1021" s="881"/>
      <c r="M1021" s="882"/>
      <c r="N1021" s="883"/>
      <c r="O1021" s="931"/>
    </row>
    <row r="1022" spans="1:15" s="469" customFormat="1" ht="12" customHeight="1">
      <c r="A1022" s="504"/>
      <c r="B1022" s="626" t="s">
        <v>334</v>
      </c>
      <c r="C1022" s="592">
        <v>43623</v>
      </c>
      <c r="D1022" s="615">
        <v>2105</v>
      </c>
      <c r="E1022" s="623" t="s">
        <v>582</v>
      </c>
      <c r="F1022" s="618" t="s">
        <v>428</v>
      </c>
      <c r="G1022" s="729">
        <v>956044</v>
      </c>
      <c r="H1022" s="508">
        <v>37</v>
      </c>
      <c r="I1022" s="507" t="s">
        <v>295</v>
      </c>
      <c r="J1022" s="508">
        <v>63.6</v>
      </c>
      <c r="K1022" s="598"/>
      <c r="L1022" s="875">
        <f t="shared" ref="L1022" si="363">J1022+J1023</f>
        <v>120.30000000000001</v>
      </c>
      <c r="M1022" s="877">
        <f t="shared" ref="M1022" si="364">SUM(K1022:K1023)</f>
        <v>0</v>
      </c>
      <c r="N1022" s="879">
        <f t="shared" ref="N1022" si="365">+L1022-M1022</f>
        <v>120.30000000000001</v>
      </c>
      <c r="O1022" s="930">
        <f t="shared" ref="O1022:O1062" si="366">+M1022/L1022</f>
        <v>0</v>
      </c>
    </row>
    <row r="1023" spans="1:15" s="469" customFormat="1" ht="12" customHeight="1">
      <c r="A1023" s="504"/>
      <c r="B1023" s="626" t="s">
        <v>334</v>
      </c>
      <c r="C1023" s="592">
        <v>43623</v>
      </c>
      <c r="D1023" s="615">
        <v>2105</v>
      </c>
      <c r="E1023" s="623" t="s">
        <v>582</v>
      </c>
      <c r="F1023" s="619" t="s">
        <v>428</v>
      </c>
      <c r="G1023" s="728">
        <v>956044</v>
      </c>
      <c r="H1023" s="511">
        <v>37</v>
      </c>
      <c r="I1023" s="510" t="s">
        <v>296</v>
      </c>
      <c r="J1023" s="511">
        <v>56.7</v>
      </c>
      <c r="K1023" s="512"/>
      <c r="L1023" s="881"/>
      <c r="M1023" s="882"/>
      <c r="N1023" s="883"/>
      <c r="O1023" s="931"/>
    </row>
    <row r="1024" spans="1:15" s="469" customFormat="1" ht="12" customHeight="1">
      <c r="A1024" s="504"/>
      <c r="B1024" s="626" t="s">
        <v>334</v>
      </c>
      <c r="C1024" s="592">
        <v>43623</v>
      </c>
      <c r="D1024" s="615">
        <v>2125</v>
      </c>
      <c r="E1024" s="622" t="s">
        <v>585</v>
      </c>
      <c r="F1024" s="618" t="s">
        <v>433</v>
      </c>
      <c r="G1024" s="729">
        <v>967692</v>
      </c>
      <c r="H1024" s="508">
        <v>42</v>
      </c>
      <c r="I1024" s="507" t="s">
        <v>295</v>
      </c>
      <c r="J1024" s="508">
        <v>71</v>
      </c>
      <c r="K1024" s="598"/>
      <c r="L1024" s="875">
        <f t="shared" ref="L1024" si="367">J1024+J1025</f>
        <v>248</v>
      </c>
      <c r="M1024" s="877">
        <f t="shared" ref="M1024" si="368">SUM(K1024:K1025)</f>
        <v>0</v>
      </c>
      <c r="N1024" s="879">
        <f t="shared" ref="N1024" si="369">+L1024-M1024</f>
        <v>248</v>
      </c>
      <c r="O1024" s="930">
        <f t="shared" si="366"/>
        <v>0</v>
      </c>
    </row>
    <row r="1025" spans="1:15" s="469" customFormat="1" ht="12" customHeight="1">
      <c r="A1025" s="504"/>
      <c r="B1025" s="626" t="s">
        <v>334</v>
      </c>
      <c r="C1025" s="592">
        <v>43623</v>
      </c>
      <c r="D1025" s="615">
        <v>2125</v>
      </c>
      <c r="E1025" s="622" t="s">
        <v>585</v>
      </c>
      <c r="F1025" s="619" t="s">
        <v>433</v>
      </c>
      <c r="G1025" s="728">
        <v>967692</v>
      </c>
      <c r="H1025" s="511">
        <v>42</v>
      </c>
      <c r="I1025" s="510" t="s">
        <v>296</v>
      </c>
      <c r="J1025" s="511">
        <v>177</v>
      </c>
      <c r="K1025" s="512"/>
      <c r="L1025" s="881"/>
      <c r="M1025" s="882"/>
      <c r="N1025" s="883"/>
      <c r="O1025" s="931"/>
    </row>
    <row r="1026" spans="1:15" s="469" customFormat="1" ht="12" customHeight="1">
      <c r="A1026" s="504"/>
      <c r="B1026" s="626" t="s">
        <v>334</v>
      </c>
      <c r="C1026" s="592">
        <v>43623</v>
      </c>
      <c r="D1026" s="615">
        <v>2122</v>
      </c>
      <c r="E1026" s="623" t="s">
        <v>582</v>
      </c>
      <c r="F1026" s="618" t="s">
        <v>464</v>
      </c>
      <c r="G1026" s="729">
        <v>966342</v>
      </c>
      <c r="H1026" s="508">
        <v>52</v>
      </c>
      <c r="I1026" s="507" t="s">
        <v>295</v>
      </c>
      <c r="J1026" s="508">
        <v>2</v>
      </c>
      <c r="K1026" s="598">
        <v>9.1679999999999993</v>
      </c>
      <c r="L1026" s="875">
        <f t="shared" ref="L1026" si="370">J1026+J1027</f>
        <v>50</v>
      </c>
      <c r="M1026" s="877">
        <f t="shared" ref="M1026" si="371">SUM(K1026:K1027)</f>
        <v>11.459999999999999</v>
      </c>
      <c r="N1026" s="879">
        <f t="shared" ref="N1026" si="372">+L1026-M1026</f>
        <v>38.54</v>
      </c>
      <c r="O1026" s="930">
        <f t="shared" si="366"/>
        <v>0.22919999999999999</v>
      </c>
    </row>
    <row r="1027" spans="1:15" s="469" customFormat="1" ht="12" customHeight="1">
      <c r="A1027" s="504"/>
      <c r="B1027" s="626" t="s">
        <v>334</v>
      </c>
      <c r="C1027" s="592">
        <v>43623</v>
      </c>
      <c r="D1027" s="615">
        <v>2122</v>
      </c>
      <c r="E1027" s="623" t="s">
        <v>582</v>
      </c>
      <c r="F1027" s="619" t="s">
        <v>464</v>
      </c>
      <c r="G1027" s="728">
        <v>966342</v>
      </c>
      <c r="H1027" s="511">
        <v>52</v>
      </c>
      <c r="I1027" s="510" t="s">
        <v>296</v>
      </c>
      <c r="J1027" s="511">
        <v>48</v>
      </c>
      <c r="K1027" s="512">
        <v>2.2919999999999998</v>
      </c>
      <c r="L1027" s="881"/>
      <c r="M1027" s="882"/>
      <c r="N1027" s="883"/>
      <c r="O1027" s="931"/>
    </row>
    <row r="1028" spans="1:15" s="469" customFormat="1" ht="12" customHeight="1">
      <c r="A1028" s="504"/>
      <c r="B1028" s="626" t="s">
        <v>334</v>
      </c>
      <c r="C1028" s="592">
        <v>43623</v>
      </c>
      <c r="D1028" s="615">
        <v>2108</v>
      </c>
      <c r="E1028" s="622" t="s">
        <v>585</v>
      </c>
      <c r="F1028" s="618" t="s">
        <v>471</v>
      </c>
      <c r="G1028" s="729">
        <v>955660</v>
      </c>
      <c r="H1028" s="508">
        <v>58</v>
      </c>
      <c r="I1028" s="507" t="s">
        <v>295</v>
      </c>
      <c r="J1028" s="508">
        <v>1</v>
      </c>
      <c r="K1028" s="598"/>
      <c r="L1028" s="875">
        <f t="shared" ref="L1028" si="373">J1028+J1029</f>
        <v>120</v>
      </c>
      <c r="M1028" s="877">
        <f t="shared" ref="M1028" si="374">SUM(K1028:K1029)</f>
        <v>0</v>
      </c>
      <c r="N1028" s="879">
        <f t="shared" ref="N1028" si="375">+L1028-M1028</f>
        <v>120</v>
      </c>
      <c r="O1028" s="930">
        <f t="shared" si="366"/>
        <v>0</v>
      </c>
    </row>
    <row r="1029" spans="1:15" s="469" customFormat="1" ht="12" customHeight="1">
      <c r="A1029" s="504"/>
      <c r="B1029" s="626" t="s">
        <v>334</v>
      </c>
      <c r="C1029" s="592">
        <v>43623</v>
      </c>
      <c r="D1029" s="615">
        <v>2108</v>
      </c>
      <c r="E1029" s="622" t="s">
        <v>585</v>
      </c>
      <c r="F1029" s="619" t="s">
        <v>471</v>
      </c>
      <c r="G1029" s="728">
        <v>955660</v>
      </c>
      <c r="H1029" s="511">
        <v>58</v>
      </c>
      <c r="I1029" s="510" t="s">
        <v>296</v>
      </c>
      <c r="J1029" s="511">
        <v>119</v>
      </c>
      <c r="K1029" s="512"/>
      <c r="L1029" s="881"/>
      <c r="M1029" s="882"/>
      <c r="N1029" s="883"/>
      <c r="O1029" s="931"/>
    </row>
    <row r="1030" spans="1:15" s="469" customFormat="1" ht="12" customHeight="1">
      <c r="A1030" s="504"/>
      <c r="B1030" s="626" t="s">
        <v>334</v>
      </c>
      <c r="C1030" s="592">
        <v>43623</v>
      </c>
      <c r="D1030" s="615">
        <v>2100</v>
      </c>
      <c r="E1030" s="622" t="s">
        <v>585</v>
      </c>
      <c r="F1030" s="618" t="s">
        <v>308</v>
      </c>
      <c r="G1030" s="729">
        <v>904281</v>
      </c>
      <c r="H1030" s="508">
        <v>74</v>
      </c>
      <c r="I1030" s="507" t="s">
        <v>295</v>
      </c>
      <c r="J1030" s="508">
        <v>50</v>
      </c>
      <c r="K1030" s="598">
        <v>9.6</v>
      </c>
      <c r="L1030" s="875">
        <f t="shared" ref="L1030" si="376">J1030+J1031</f>
        <v>50</v>
      </c>
      <c r="M1030" s="877">
        <f t="shared" ref="M1030" si="377">SUM(K1030:K1031)</f>
        <v>9.6</v>
      </c>
      <c r="N1030" s="879">
        <f t="shared" ref="N1030" si="378">+L1030-M1030</f>
        <v>40.4</v>
      </c>
      <c r="O1030" s="930">
        <f t="shared" si="366"/>
        <v>0.192</v>
      </c>
    </row>
    <row r="1031" spans="1:15" s="469" customFormat="1" ht="12" customHeight="1">
      <c r="A1031" s="504"/>
      <c r="B1031" s="626" t="s">
        <v>334</v>
      </c>
      <c r="C1031" s="592">
        <v>43623</v>
      </c>
      <c r="D1031" s="615">
        <v>2100</v>
      </c>
      <c r="E1031" s="622" t="s">
        <v>585</v>
      </c>
      <c r="F1031" s="619" t="s">
        <v>308</v>
      </c>
      <c r="G1031" s="728">
        <v>904281</v>
      </c>
      <c r="H1031" s="511">
        <v>74</v>
      </c>
      <c r="I1031" s="510" t="s">
        <v>296</v>
      </c>
      <c r="J1031" s="511">
        <v>0</v>
      </c>
      <c r="K1031" s="512"/>
      <c r="L1031" s="881"/>
      <c r="M1031" s="882"/>
      <c r="N1031" s="883"/>
      <c r="O1031" s="931"/>
    </row>
    <row r="1032" spans="1:15" s="469" customFormat="1" ht="12" customHeight="1">
      <c r="A1032" s="504"/>
      <c r="B1032" s="626" t="s">
        <v>334</v>
      </c>
      <c r="C1032" s="591">
        <v>43623</v>
      </c>
      <c r="D1032" s="616">
        <v>2100</v>
      </c>
      <c r="E1032" s="625" t="s">
        <v>585</v>
      </c>
      <c r="F1032" s="618" t="s">
        <v>307</v>
      </c>
      <c r="G1032" s="729">
        <v>967281</v>
      </c>
      <c r="H1032" s="508">
        <v>74</v>
      </c>
      <c r="I1032" s="507" t="s">
        <v>295</v>
      </c>
      <c r="J1032" s="508">
        <v>0</v>
      </c>
      <c r="K1032" s="598"/>
      <c r="L1032" s="875">
        <f t="shared" ref="L1032" si="379">J1032+J1033</f>
        <v>65</v>
      </c>
      <c r="M1032" s="877">
        <f t="shared" ref="M1032" si="380">SUM(K1032:K1033)</f>
        <v>65</v>
      </c>
      <c r="N1032" s="879">
        <f t="shared" ref="N1032" si="381">+L1032-M1032</f>
        <v>0</v>
      </c>
      <c r="O1032" s="930">
        <f t="shared" si="366"/>
        <v>1</v>
      </c>
    </row>
    <row r="1033" spans="1:15" s="469" customFormat="1" ht="12" customHeight="1">
      <c r="A1033" s="504"/>
      <c r="B1033" s="626" t="s">
        <v>334</v>
      </c>
      <c r="C1033" s="586">
        <v>43623</v>
      </c>
      <c r="D1033" s="617">
        <v>2100</v>
      </c>
      <c r="E1033" s="625" t="s">
        <v>585</v>
      </c>
      <c r="F1033" s="619" t="s">
        <v>307</v>
      </c>
      <c r="G1033" s="728">
        <v>967281</v>
      </c>
      <c r="H1033" s="511">
        <v>74</v>
      </c>
      <c r="I1033" s="510" t="s">
        <v>296</v>
      </c>
      <c r="J1033" s="511">
        <v>65</v>
      </c>
      <c r="K1033" s="512">
        <v>65</v>
      </c>
      <c r="L1033" s="881"/>
      <c r="M1033" s="882"/>
      <c r="N1033" s="883"/>
      <c r="O1033" s="931"/>
    </row>
    <row r="1034" spans="1:15" s="469" customFormat="1" ht="12" customHeight="1">
      <c r="A1034" s="504"/>
      <c r="B1034" s="626" t="s">
        <v>334</v>
      </c>
      <c r="C1034" s="592">
        <v>43623</v>
      </c>
      <c r="D1034" s="615">
        <v>2100</v>
      </c>
      <c r="E1034" s="622" t="s">
        <v>585</v>
      </c>
      <c r="F1034" s="618" t="s">
        <v>309</v>
      </c>
      <c r="G1034" s="729">
        <v>967342</v>
      </c>
      <c r="H1034" s="508">
        <v>74</v>
      </c>
      <c r="I1034" s="507" t="s">
        <v>295</v>
      </c>
      <c r="J1034" s="508">
        <v>0</v>
      </c>
      <c r="K1034" s="598"/>
      <c r="L1034" s="875">
        <f t="shared" ref="L1034" si="382">J1034+J1035</f>
        <v>70</v>
      </c>
      <c r="M1034" s="877">
        <f t="shared" ref="M1034" si="383">SUM(K1034:K1035)</f>
        <v>70</v>
      </c>
      <c r="N1034" s="879">
        <f t="shared" ref="N1034" si="384">+L1034-M1034</f>
        <v>0</v>
      </c>
      <c r="O1034" s="930">
        <f t="shared" si="366"/>
        <v>1</v>
      </c>
    </row>
    <row r="1035" spans="1:15" s="469" customFormat="1" ht="12" customHeight="1">
      <c r="A1035" s="504"/>
      <c r="B1035" s="626" t="s">
        <v>334</v>
      </c>
      <c r="C1035" s="592">
        <v>43623</v>
      </c>
      <c r="D1035" s="615">
        <v>2100</v>
      </c>
      <c r="E1035" s="622" t="s">
        <v>585</v>
      </c>
      <c r="F1035" s="619" t="s">
        <v>309</v>
      </c>
      <c r="G1035" s="728">
        <v>967342</v>
      </c>
      <c r="H1035" s="511">
        <v>74</v>
      </c>
      <c r="I1035" s="510" t="s">
        <v>296</v>
      </c>
      <c r="J1035" s="511">
        <v>70</v>
      </c>
      <c r="K1035" s="512">
        <v>70</v>
      </c>
      <c r="L1035" s="881"/>
      <c r="M1035" s="882"/>
      <c r="N1035" s="883"/>
      <c r="O1035" s="931"/>
    </row>
    <row r="1036" spans="1:15" s="469" customFormat="1" ht="12" customHeight="1">
      <c r="A1036" s="504"/>
      <c r="B1036" s="626" t="s">
        <v>334</v>
      </c>
      <c r="C1036" s="592">
        <v>43627</v>
      </c>
      <c r="D1036" s="615">
        <v>2140</v>
      </c>
      <c r="E1036" s="623" t="s">
        <v>582</v>
      </c>
      <c r="F1036" s="618" t="s">
        <v>338</v>
      </c>
      <c r="G1036" s="729">
        <v>30761</v>
      </c>
      <c r="H1036" s="508">
        <v>6</v>
      </c>
      <c r="I1036" s="507" t="s">
        <v>295</v>
      </c>
      <c r="J1036" s="508">
        <v>67</v>
      </c>
      <c r="K1036" s="598">
        <v>68.626000000000005</v>
      </c>
      <c r="L1036" s="875">
        <f t="shared" ref="L1036" si="385">J1036+J1037</f>
        <v>148</v>
      </c>
      <c r="M1036" s="877">
        <f t="shared" ref="M1036" si="386">SUM(K1036:K1037)</f>
        <v>148</v>
      </c>
      <c r="N1036" s="879">
        <f t="shared" ref="N1036" si="387">+L1036-M1036</f>
        <v>0</v>
      </c>
      <c r="O1036" s="930">
        <f t="shared" si="366"/>
        <v>1</v>
      </c>
    </row>
    <row r="1037" spans="1:15" s="469" customFormat="1" ht="12" customHeight="1">
      <c r="A1037" s="504"/>
      <c r="B1037" s="626" t="s">
        <v>334</v>
      </c>
      <c r="C1037" s="592">
        <v>43627</v>
      </c>
      <c r="D1037" s="615">
        <v>2140</v>
      </c>
      <c r="E1037" s="623" t="s">
        <v>582</v>
      </c>
      <c r="F1037" s="619" t="s">
        <v>338</v>
      </c>
      <c r="G1037" s="728">
        <v>30761</v>
      </c>
      <c r="H1037" s="511">
        <v>6</v>
      </c>
      <c r="I1037" s="510" t="s">
        <v>296</v>
      </c>
      <c r="J1037" s="511">
        <v>81</v>
      </c>
      <c r="K1037" s="512">
        <v>79.373999999999995</v>
      </c>
      <c r="L1037" s="881"/>
      <c r="M1037" s="882"/>
      <c r="N1037" s="883"/>
      <c r="O1037" s="931"/>
    </row>
    <row r="1038" spans="1:15" s="469" customFormat="1" ht="12" customHeight="1">
      <c r="A1038" s="504"/>
      <c r="B1038" s="626" t="s">
        <v>334</v>
      </c>
      <c r="C1038" s="592">
        <v>43627</v>
      </c>
      <c r="D1038" s="615">
        <v>2140</v>
      </c>
      <c r="E1038" s="623" t="s">
        <v>582</v>
      </c>
      <c r="F1038" s="618" t="s">
        <v>339</v>
      </c>
      <c r="G1038" s="729">
        <v>955448</v>
      </c>
      <c r="H1038" s="508">
        <v>6</v>
      </c>
      <c r="I1038" s="507" t="s">
        <v>295</v>
      </c>
      <c r="J1038" s="508">
        <v>67</v>
      </c>
      <c r="K1038" s="598">
        <v>52.768999999999998</v>
      </c>
      <c r="L1038" s="875">
        <f t="shared" ref="L1038" si="388">J1038+J1039</f>
        <v>148</v>
      </c>
      <c r="M1038" s="877">
        <f t="shared" ref="M1038" si="389">SUM(K1038:K1039)</f>
        <v>148.17699999999999</v>
      </c>
      <c r="N1038" s="879">
        <f t="shared" ref="N1038" si="390">+L1038-M1038</f>
        <v>-0.1769999999999925</v>
      </c>
      <c r="O1038" s="930">
        <f t="shared" si="366"/>
        <v>1.0011959459459459</v>
      </c>
    </row>
    <row r="1039" spans="1:15" s="469" customFormat="1" ht="12" customHeight="1">
      <c r="A1039" s="504"/>
      <c r="B1039" s="626" t="s">
        <v>334</v>
      </c>
      <c r="C1039" s="592">
        <v>43627</v>
      </c>
      <c r="D1039" s="615">
        <v>2140</v>
      </c>
      <c r="E1039" s="623" t="s">
        <v>582</v>
      </c>
      <c r="F1039" s="619" t="s">
        <v>339</v>
      </c>
      <c r="G1039" s="728">
        <v>955448</v>
      </c>
      <c r="H1039" s="511">
        <v>6</v>
      </c>
      <c r="I1039" s="510" t="s">
        <v>296</v>
      </c>
      <c r="J1039" s="511">
        <v>81</v>
      </c>
      <c r="K1039" s="512">
        <v>95.408000000000001</v>
      </c>
      <c r="L1039" s="881"/>
      <c r="M1039" s="882"/>
      <c r="N1039" s="883"/>
      <c r="O1039" s="931"/>
    </row>
    <row r="1040" spans="1:15" s="469" customFormat="1" ht="12" customHeight="1">
      <c r="A1040" s="504"/>
      <c r="B1040" s="626" t="s">
        <v>334</v>
      </c>
      <c r="C1040" s="592">
        <v>43627</v>
      </c>
      <c r="D1040" s="615">
        <v>2140</v>
      </c>
      <c r="E1040" s="623" t="s">
        <v>582</v>
      </c>
      <c r="F1040" s="618" t="s">
        <v>340</v>
      </c>
      <c r="G1040" s="729">
        <v>957939</v>
      </c>
      <c r="H1040" s="508">
        <v>6</v>
      </c>
      <c r="I1040" s="507" t="s">
        <v>295</v>
      </c>
      <c r="J1040" s="508">
        <v>67</v>
      </c>
      <c r="K1040" s="598">
        <v>31.35</v>
      </c>
      <c r="L1040" s="875">
        <f t="shared" ref="L1040" si="391">J1040+J1041</f>
        <v>148</v>
      </c>
      <c r="M1040" s="877">
        <f t="shared" ref="M1040" si="392">SUM(K1040:K1041)</f>
        <v>31.35</v>
      </c>
      <c r="N1040" s="879">
        <f t="shared" ref="N1040" si="393">+L1040-M1040</f>
        <v>116.65</v>
      </c>
      <c r="O1040" s="930">
        <f t="shared" si="366"/>
        <v>0.21182432432432433</v>
      </c>
    </row>
    <row r="1041" spans="1:15" s="469" customFormat="1" ht="12" customHeight="1">
      <c r="A1041" s="504"/>
      <c r="B1041" s="626" t="s">
        <v>334</v>
      </c>
      <c r="C1041" s="592">
        <v>43627</v>
      </c>
      <c r="D1041" s="615">
        <v>2140</v>
      </c>
      <c r="E1041" s="623" t="s">
        <v>582</v>
      </c>
      <c r="F1041" s="619" t="s">
        <v>340</v>
      </c>
      <c r="G1041" s="728">
        <v>957939</v>
      </c>
      <c r="H1041" s="511">
        <v>6</v>
      </c>
      <c r="I1041" s="510" t="s">
        <v>296</v>
      </c>
      <c r="J1041" s="511">
        <v>81</v>
      </c>
      <c r="K1041" s="512"/>
      <c r="L1041" s="881"/>
      <c r="M1041" s="882"/>
      <c r="N1041" s="883"/>
      <c r="O1041" s="931"/>
    </row>
    <row r="1042" spans="1:15" s="469" customFormat="1" ht="12" customHeight="1">
      <c r="A1042" s="503"/>
      <c r="B1042" s="626" t="s">
        <v>334</v>
      </c>
      <c r="C1042" s="592">
        <v>43627</v>
      </c>
      <c r="D1042" s="615">
        <v>2140</v>
      </c>
      <c r="E1042" s="623" t="s">
        <v>582</v>
      </c>
      <c r="F1042" s="618" t="s">
        <v>341</v>
      </c>
      <c r="G1042" s="729">
        <v>959986</v>
      </c>
      <c r="H1042" s="508">
        <v>6</v>
      </c>
      <c r="I1042" s="507" t="s">
        <v>295</v>
      </c>
      <c r="J1042" s="508">
        <v>67</v>
      </c>
      <c r="K1042" s="598">
        <v>34.192</v>
      </c>
      <c r="L1042" s="875">
        <f t="shared" ref="L1042" si="394">J1042+J1043</f>
        <v>148</v>
      </c>
      <c r="M1042" s="877">
        <f t="shared" ref="M1042" si="395">SUM(K1042:K1043)</f>
        <v>148</v>
      </c>
      <c r="N1042" s="879">
        <f t="shared" ref="N1042" si="396">+L1042-M1042</f>
        <v>0</v>
      </c>
      <c r="O1042" s="930">
        <f t="shared" si="366"/>
        <v>1</v>
      </c>
    </row>
    <row r="1043" spans="1:15" s="469" customFormat="1" ht="12" customHeight="1">
      <c r="A1043" s="503"/>
      <c r="B1043" s="626" t="s">
        <v>334</v>
      </c>
      <c r="C1043" s="592">
        <v>43627</v>
      </c>
      <c r="D1043" s="615">
        <v>2140</v>
      </c>
      <c r="E1043" s="623" t="s">
        <v>582</v>
      </c>
      <c r="F1043" s="619" t="s">
        <v>341</v>
      </c>
      <c r="G1043" s="728">
        <v>959986</v>
      </c>
      <c r="H1043" s="511">
        <v>6</v>
      </c>
      <c r="I1043" s="510" t="s">
        <v>296</v>
      </c>
      <c r="J1043" s="511">
        <v>81</v>
      </c>
      <c r="K1043" s="512">
        <v>113.80800000000001</v>
      </c>
      <c r="L1043" s="881"/>
      <c r="M1043" s="882"/>
      <c r="N1043" s="883"/>
      <c r="O1043" s="931"/>
    </row>
    <row r="1044" spans="1:15" s="469" customFormat="1" ht="12" customHeight="1">
      <c r="A1044" s="503"/>
      <c r="B1044" s="626" t="s">
        <v>334</v>
      </c>
      <c r="C1044" s="592">
        <v>43627</v>
      </c>
      <c r="D1044" s="615">
        <v>2140</v>
      </c>
      <c r="E1044" s="623" t="s">
        <v>582</v>
      </c>
      <c r="F1044" s="618" t="s">
        <v>342</v>
      </c>
      <c r="G1044" s="729">
        <v>961126</v>
      </c>
      <c r="H1044" s="508">
        <v>6</v>
      </c>
      <c r="I1044" s="507" t="s">
        <v>295</v>
      </c>
      <c r="J1044" s="508">
        <v>67</v>
      </c>
      <c r="K1044" s="598">
        <v>17.791</v>
      </c>
      <c r="L1044" s="875">
        <f t="shared" ref="L1044" si="397">J1044+J1045</f>
        <v>148</v>
      </c>
      <c r="M1044" s="877">
        <f t="shared" ref="M1044" si="398">SUM(K1044:K1045)</f>
        <v>48.085000000000001</v>
      </c>
      <c r="N1044" s="879">
        <f t="shared" ref="N1044" si="399">+L1044-M1044</f>
        <v>99.914999999999992</v>
      </c>
      <c r="O1044" s="930">
        <f t="shared" si="366"/>
        <v>0.32489864864864865</v>
      </c>
    </row>
    <row r="1045" spans="1:15" s="469" customFormat="1" ht="12" customHeight="1">
      <c r="A1045" s="503"/>
      <c r="B1045" s="626" t="s">
        <v>334</v>
      </c>
      <c r="C1045" s="592">
        <v>43627</v>
      </c>
      <c r="D1045" s="615">
        <v>2140</v>
      </c>
      <c r="E1045" s="623" t="s">
        <v>582</v>
      </c>
      <c r="F1045" s="619" t="s">
        <v>342</v>
      </c>
      <c r="G1045" s="728">
        <v>961126</v>
      </c>
      <c r="H1045" s="511">
        <v>6</v>
      </c>
      <c r="I1045" s="510" t="s">
        <v>296</v>
      </c>
      <c r="J1045" s="511">
        <v>81</v>
      </c>
      <c r="K1045" s="512">
        <v>30.294</v>
      </c>
      <c r="L1045" s="881"/>
      <c r="M1045" s="882"/>
      <c r="N1045" s="883"/>
      <c r="O1045" s="931"/>
    </row>
    <row r="1046" spans="1:15" s="469" customFormat="1" ht="12" customHeight="1">
      <c r="A1046" s="503"/>
      <c r="B1046" s="626" t="s">
        <v>334</v>
      </c>
      <c r="C1046" s="592">
        <v>43627</v>
      </c>
      <c r="D1046" s="615">
        <v>2140</v>
      </c>
      <c r="E1046" s="623" t="s">
        <v>582</v>
      </c>
      <c r="F1046" s="618" t="s">
        <v>343</v>
      </c>
      <c r="G1046" s="729">
        <v>966577</v>
      </c>
      <c r="H1046" s="508">
        <v>6</v>
      </c>
      <c r="I1046" s="507" t="s">
        <v>295</v>
      </c>
      <c r="J1046" s="508">
        <v>67</v>
      </c>
      <c r="K1046" s="598">
        <v>75.674000000000007</v>
      </c>
      <c r="L1046" s="875">
        <f t="shared" ref="L1046" si="400">J1046+J1047</f>
        <v>148</v>
      </c>
      <c r="M1046" s="877">
        <f t="shared" ref="M1046" si="401">SUM(K1046:K1047)</f>
        <v>148</v>
      </c>
      <c r="N1046" s="879">
        <f t="shared" ref="N1046" si="402">+L1046-M1046</f>
        <v>0</v>
      </c>
      <c r="O1046" s="930">
        <f t="shared" si="366"/>
        <v>1</v>
      </c>
    </row>
    <row r="1047" spans="1:15" s="469" customFormat="1" ht="12" customHeight="1">
      <c r="A1047" s="503"/>
      <c r="B1047" s="626" t="s">
        <v>334</v>
      </c>
      <c r="C1047" s="592">
        <v>43627</v>
      </c>
      <c r="D1047" s="615">
        <v>2140</v>
      </c>
      <c r="E1047" s="623" t="s">
        <v>582</v>
      </c>
      <c r="F1047" s="619" t="s">
        <v>343</v>
      </c>
      <c r="G1047" s="728">
        <v>966577</v>
      </c>
      <c r="H1047" s="511">
        <v>6</v>
      </c>
      <c r="I1047" s="510" t="s">
        <v>296</v>
      </c>
      <c r="J1047" s="511">
        <v>81</v>
      </c>
      <c r="K1047" s="512">
        <v>72.325999999999993</v>
      </c>
      <c r="L1047" s="881"/>
      <c r="M1047" s="882"/>
      <c r="N1047" s="883"/>
      <c r="O1047" s="931"/>
    </row>
    <row r="1048" spans="1:15" s="469" customFormat="1" ht="12" customHeight="1">
      <c r="A1048" s="503"/>
      <c r="B1048" s="626" t="s">
        <v>334</v>
      </c>
      <c r="C1048" s="592">
        <v>43627</v>
      </c>
      <c r="D1048" s="615">
        <v>2140</v>
      </c>
      <c r="E1048" s="623" t="s">
        <v>582</v>
      </c>
      <c r="F1048" s="618" t="s">
        <v>345</v>
      </c>
      <c r="G1048" s="729">
        <v>951497</v>
      </c>
      <c r="H1048" s="508">
        <v>7</v>
      </c>
      <c r="I1048" s="507" t="s">
        <v>295</v>
      </c>
      <c r="J1048" s="508">
        <v>67</v>
      </c>
      <c r="K1048" s="598">
        <v>67</v>
      </c>
      <c r="L1048" s="875">
        <f t="shared" ref="L1048" si="403">J1048+J1049</f>
        <v>148</v>
      </c>
      <c r="M1048" s="877">
        <f t="shared" ref="M1048" si="404">SUM(K1048:K1049)</f>
        <v>77.099000000000004</v>
      </c>
      <c r="N1048" s="879">
        <f t="shared" ref="N1048" si="405">+L1048-M1048</f>
        <v>70.900999999999996</v>
      </c>
      <c r="O1048" s="930">
        <f t="shared" si="366"/>
        <v>0.52093918918918924</v>
      </c>
    </row>
    <row r="1049" spans="1:15" s="469" customFormat="1" ht="12" customHeight="1">
      <c r="A1049" s="503"/>
      <c r="B1049" s="626" t="s">
        <v>334</v>
      </c>
      <c r="C1049" s="592">
        <v>43627</v>
      </c>
      <c r="D1049" s="615">
        <v>2140</v>
      </c>
      <c r="E1049" s="623" t="s">
        <v>582</v>
      </c>
      <c r="F1049" s="619" t="s">
        <v>345</v>
      </c>
      <c r="G1049" s="728">
        <v>951497</v>
      </c>
      <c r="H1049" s="511">
        <v>7</v>
      </c>
      <c r="I1049" s="510" t="s">
        <v>296</v>
      </c>
      <c r="J1049" s="511">
        <v>81</v>
      </c>
      <c r="K1049" s="512">
        <v>10.099</v>
      </c>
      <c r="L1049" s="881"/>
      <c r="M1049" s="882"/>
      <c r="N1049" s="883"/>
      <c r="O1049" s="931"/>
    </row>
    <row r="1050" spans="1:15" s="469" customFormat="1" ht="12" customHeight="1">
      <c r="A1050" s="503"/>
      <c r="B1050" s="626" t="s">
        <v>334</v>
      </c>
      <c r="C1050" s="592">
        <v>43627</v>
      </c>
      <c r="D1050" s="615">
        <v>2140</v>
      </c>
      <c r="E1050" s="623" t="s">
        <v>582</v>
      </c>
      <c r="F1050" s="618" t="s">
        <v>352</v>
      </c>
      <c r="G1050" s="729">
        <v>923000</v>
      </c>
      <c r="H1050" s="508">
        <v>9</v>
      </c>
      <c r="I1050" s="507" t="s">
        <v>295</v>
      </c>
      <c r="J1050" s="508">
        <v>67</v>
      </c>
      <c r="K1050" s="598">
        <v>31.401</v>
      </c>
      <c r="L1050" s="875">
        <f t="shared" ref="L1050" si="406">J1050+J1051</f>
        <v>148</v>
      </c>
      <c r="M1050" s="877">
        <f t="shared" ref="M1050" si="407">SUM(K1050:K1051)</f>
        <v>83.56</v>
      </c>
      <c r="N1050" s="879">
        <f t="shared" ref="N1050" si="408">+L1050-M1050</f>
        <v>64.44</v>
      </c>
      <c r="O1050" s="930">
        <f t="shared" si="366"/>
        <v>0.5645945945945946</v>
      </c>
    </row>
    <row r="1051" spans="1:15" s="469" customFormat="1" ht="12" customHeight="1">
      <c r="A1051" s="503"/>
      <c r="B1051" s="626" t="s">
        <v>334</v>
      </c>
      <c r="C1051" s="592">
        <v>43627</v>
      </c>
      <c r="D1051" s="615">
        <v>2140</v>
      </c>
      <c r="E1051" s="623" t="s">
        <v>582</v>
      </c>
      <c r="F1051" s="619" t="s">
        <v>352</v>
      </c>
      <c r="G1051" s="728">
        <v>923000</v>
      </c>
      <c r="H1051" s="511">
        <v>9</v>
      </c>
      <c r="I1051" s="510" t="s">
        <v>296</v>
      </c>
      <c r="J1051" s="511">
        <v>81</v>
      </c>
      <c r="K1051" s="512">
        <v>52.158999999999999</v>
      </c>
      <c r="L1051" s="881"/>
      <c r="M1051" s="882"/>
      <c r="N1051" s="883"/>
      <c r="O1051" s="931"/>
    </row>
    <row r="1052" spans="1:15" s="469" customFormat="1" ht="12" customHeight="1">
      <c r="A1052" s="503"/>
      <c r="B1052" s="626" t="s">
        <v>334</v>
      </c>
      <c r="C1052" s="592">
        <v>43627</v>
      </c>
      <c r="D1052" s="615">
        <v>2140</v>
      </c>
      <c r="E1052" s="623" t="s">
        <v>582</v>
      </c>
      <c r="F1052" s="618" t="s">
        <v>355</v>
      </c>
      <c r="G1052" s="729">
        <v>951974</v>
      </c>
      <c r="H1052" s="508">
        <v>9</v>
      </c>
      <c r="I1052" s="507" t="s">
        <v>295</v>
      </c>
      <c r="J1052" s="508">
        <v>67</v>
      </c>
      <c r="K1052" s="598">
        <v>27.059000000000001</v>
      </c>
      <c r="L1052" s="875">
        <f t="shared" ref="L1052" si="409">J1052+J1053</f>
        <v>148</v>
      </c>
      <c r="M1052" s="877">
        <f t="shared" ref="M1052" si="410">SUM(K1052:K1053)</f>
        <v>27.059000000000001</v>
      </c>
      <c r="N1052" s="879">
        <f t="shared" ref="N1052" si="411">+L1052-M1052</f>
        <v>120.941</v>
      </c>
      <c r="O1052" s="930">
        <f t="shared" si="366"/>
        <v>0.18283108108108109</v>
      </c>
    </row>
    <row r="1053" spans="1:15" s="469" customFormat="1" ht="12" customHeight="1">
      <c r="A1053" s="503"/>
      <c r="B1053" s="626" t="s">
        <v>334</v>
      </c>
      <c r="C1053" s="592">
        <v>43627</v>
      </c>
      <c r="D1053" s="615">
        <v>2140</v>
      </c>
      <c r="E1053" s="623" t="s">
        <v>582</v>
      </c>
      <c r="F1053" s="619" t="s">
        <v>355</v>
      </c>
      <c r="G1053" s="728">
        <v>951974</v>
      </c>
      <c r="H1053" s="511">
        <v>9</v>
      </c>
      <c r="I1053" s="510" t="s">
        <v>296</v>
      </c>
      <c r="J1053" s="511">
        <v>81</v>
      </c>
      <c r="K1053" s="512"/>
      <c r="L1053" s="881"/>
      <c r="M1053" s="882"/>
      <c r="N1053" s="883"/>
      <c r="O1053" s="931"/>
    </row>
    <row r="1054" spans="1:15" s="469" customFormat="1" ht="12" customHeight="1">
      <c r="A1054" s="503"/>
      <c r="B1054" s="626" t="s">
        <v>334</v>
      </c>
      <c r="C1054" s="592">
        <v>43627</v>
      </c>
      <c r="D1054" s="615">
        <v>2139</v>
      </c>
      <c r="E1054" s="623" t="s">
        <v>582</v>
      </c>
      <c r="F1054" s="618" t="s">
        <v>366</v>
      </c>
      <c r="G1054" s="729">
        <v>951038</v>
      </c>
      <c r="H1054" s="508">
        <v>16</v>
      </c>
      <c r="I1054" s="507" t="s">
        <v>295</v>
      </c>
      <c r="J1054" s="508">
        <v>20</v>
      </c>
      <c r="K1054" s="598"/>
      <c r="L1054" s="875">
        <f t="shared" ref="L1054" si="412">J1054+J1055</f>
        <v>120</v>
      </c>
      <c r="M1054" s="877">
        <f t="shared" ref="M1054" si="413">SUM(K1054:K1055)</f>
        <v>0</v>
      </c>
      <c r="N1054" s="879">
        <f t="shared" ref="N1054" si="414">+L1054-M1054</f>
        <v>120</v>
      </c>
      <c r="O1054" s="930">
        <f t="shared" si="366"/>
        <v>0</v>
      </c>
    </row>
    <row r="1055" spans="1:15" s="469" customFormat="1" ht="12" customHeight="1">
      <c r="A1055" s="503"/>
      <c r="B1055" s="626" t="s">
        <v>334</v>
      </c>
      <c r="C1055" s="592">
        <v>43627</v>
      </c>
      <c r="D1055" s="615">
        <v>2139</v>
      </c>
      <c r="E1055" s="623" t="s">
        <v>582</v>
      </c>
      <c r="F1055" s="619" t="s">
        <v>366</v>
      </c>
      <c r="G1055" s="728">
        <v>951038</v>
      </c>
      <c r="H1055" s="511">
        <v>16</v>
      </c>
      <c r="I1055" s="510" t="s">
        <v>296</v>
      </c>
      <c r="J1055" s="511">
        <v>100</v>
      </c>
      <c r="K1055" s="512"/>
      <c r="L1055" s="881"/>
      <c r="M1055" s="882"/>
      <c r="N1055" s="883"/>
      <c r="O1055" s="931"/>
    </row>
    <row r="1056" spans="1:15" s="469" customFormat="1" ht="12" customHeight="1">
      <c r="A1056" s="503"/>
      <c r="B1056" s="626" t="s">
        <v>334</v>
      </c>
      <c r="C1056" s="591">
        <v>43627</v>
      </c>
      <c r="D1056" s="616">
        <v>2139</v>
      </c>
      <c r="E1056" s="624" t="s">
        <v>582</v>
      </c>
      <c r="F1056" s="618" t="s">
        <v>368</v>
      </c>
      <c r="G1056" s="729">
        <v>953832</v>
      </c>
      <c r="H1056" s="508">
        <v>16</v>
      </c>
      <c r="I1056" s="507" t="s">
        <v>295</v>
      </c>
      <c r="J1056" s="508">
        <v>20</v>
      </c>
      <c r="K1056" s="598">
        <v>75.055000000000007</v>
      </c>
      <c r="L1056" s="875">
        <f t="shared" ref="L1056" si="415">J1056+J1057</f>
        <v>150</v>
      </c>
      <c r="M1056" s="877">
        <f t="shared" ref="M1056" si="416">SUM(K1056:K1057)</f>
        <v>150</v>
      </c>
      <c r="N1056" s="879">
        <f t="shared" ref="N1056" si="417">+L1056-M1056</f>
        <v>0</v>
      </c>
      <c r="O1056" s="930">
        <f t="shared" si="366"/>
        <v>1</v>
      </c>
    </row>
    <row r="1057" spans="1:15" s="469" customFormat="1" ht="12" customHeight="1">
      <c r="A1057" s="503"/>
      <c r="B1057" s="626" t="s">
        <v>334</v>
      </c>
      <c r="C1057" s="586">
        <v>43627</v>
      </c>
      <c r="D1057" s="617">
        <v>2139</v>
      </c>
      <c r="E1057" s="624" t="s">
        <v>582</v>
      </c>
      <c r="F1057" s="619" t="s">
        <v>368</v>
      </c>
      <c r="G1057" s="728">
        <v>953832</v>
      </c>
      <c r="H1057" s="511">
        <v>16</v>
      </c>
      <c r="I1057" s="510" t="s">
        <v>296</v>
      </c>
      <c r="J1057" s="511">
        <v>130</v>
      </c>
      <c r="K1057" s="512">
        <v>74.944999999999993</v>
      </c>
      <c r="L1057" s="881"/>
      <c r="M1057" s="882"/>
      <c r="N1057" s="883"/>
      <c r="O1057" s="931"/>
    </row>
    <row r="1058" spans="1:15" s="469" customFormat="1" ht="12" customHeight="1">
      <c r="A1058" s="503"/>
      <c r="B1058" s="626" t="s">
        <v>334</v>
      </c>
      <c r="C1058" s="592">
        <v>43627</v>
      </c>
      <c r="D1058" s="615">
        <v>2139</v>
      </c>
      <c r="E1058" s="623" t="s">
        <v>582</v>
      </c>
      <c r="F1058" s="618" t="s">
        <v>369</v>
      </c>
      <c r="G1058" s="729">
        <v>953964</v>
      </c>
      <c r="H1058" s="508">
        <v>16</v>
      </c>
      <c r="I1058" s="507" t="s">
        <v>295</v>
      </c>
      <c r="J1058" s="508">
        <v>20</v>
      </c>
      <c r="K1058" s="598">
        <v>1.004</v>
      </c>
      <c r="L1058" s="875">
        <f t="shared" ref="L1058" si="418">J1058+J1059</f>
        <v>200</v>
      </c>
      <c r="M1058" s="877">
        <f t="shared" ref="M1058" si="419">SUM(K1058:K1059)</f>
        <v>26.134</v>
      </c>
      <c r="N1058" s="879">
        <f t="shared" ref="N1058" si="420">+L1058-M1058</f>
        <v>173.86599999999999</v>
      </c>
      <c r="O1058" s="930">
        <f t="shared" si="366"/>
        <v>0.13067000000000001</v>
      </c>
    </row>
    <row r="1059" spans="1:15" s="469" customFormat="1" ht="12" customHeight="1">
      <c r="A1059" s="503"/>
      <c r="B1059" s="626" t="s">
        <v>334</v>
      </c>
      <c r="C1059" s="592">
        <v>43627</v>
      </c>
      <c r="D1059" s="615">
        <v>2139</v>
      </c>
      <c r="E1059" s="623" t="s">
        <v>582</v>
      </c>
      <c r="F1059" s="619" t="s">
        <v>369</v>
      </c>
      <c r="G1059" s="728">
        <v>953964</v>
      </c>
      <c r="H1059" s="511">
        <v>16</v>
      </c>
      <c r="I1059" s="510" t="s">
        <v>296</v>
      </c>
      <c r="J1059" s="511">
        <v>180</v>
      </c>
      <c r="K1059" s="512">
        <v>25.13</v>
      </c>
      <c r="L1059" s="881"/>
      <c r="M1059" s="882"/>
      <c r="N1059" s="883"/>
      <c r="O1059" s="931"/>
    </row>
    <row r="1060" spans="1:15" s="469" customFormat="1" ht="12" customHeight="1">
      <c r="A1060" s="503"/>
      <c r="B1060" s="626" t="s">
        <v>334</v>
      </c>
      <c r="C1060" s="591">
        <v>43627</v>
      </c>
      <c r="D1060" s="616">
        <v>2140</v>
      </c>
      <c r="E1060" s="624" t="s">
        <v>582</v>
      </c>
      <c r="F1060" s="618" t="s">
        <v>377</v>
      </c>
      <c r="G1060" s="729">
        <v>959366</v>
      </c>
      <c r="H1060" s="508">
        <v>16</v>
      </c>
      <c r="I1060" s="507" t="s">
        <v>295</v>
      </c>
      <c r="J1060" s="508">
        <v>67</v>
      </c>
      <c r="K1060" s="598">
        <v>78.525999999999996</v>
      </c>
      <c r="L1060" s="875">
        <f t="shared" ref="L1060" si="421">J1060+J1061</f>
        <v>148</v>
      </c>
      <c r="M1060" s="877">
        <f t="shared" ref="M1060" si="422">SUM(K1060:K1061)</f>
        <v>148</v>
      </c>
      <c r="N1060" s="879">
        <f t="shared" ref="N1060" si="423">+L1060-M1060</f>
        <v>0</v>
      </c>
      <c r="O1060" s="930">
        <f t="shared" si="366"/>
        <v>1</v>
      </c>
    </row>
    <row r="1061" spans="1:15" s="469" customFormat="1" ht="12" customHeight="1">
      <c r="A1061" s="503"/>
      <c r="B1061" s="626" t="s">
        <v>334</v>
      </c>
      <c r="C1061" s="586">
        <v>43627</v>
      </c>
      <c r="D1061" s="617">
        <v>2140</v>
      </c>
      <c r="E1061" s="624" t="s">
        <v>582</v>
      </c>
      <c r="F1061" s="619" t="s">
        <v>377</v>
      </c>
      <c r="G1061" s="728">
        <v>959366</v>
      </c>
      <c r="H1061" s="511">
        <v>16</v>
      </c>
      <c r="I1061" s="510" t="s">
        <v>296</v>
      </c>
      <c r="J1061" s="511">
        <v>81</v>
      </c>
      <c r="K1061" s="512">
        <v>69.474000000000004</v>
      </c>
      <c r="L1061" s="881"/>
      <c r="M1061" s="882"/>
      <c r="N1061" s="883"/>
      <c r="O1061" s="931"/>
    </row>
    <row r="1062" spans="1:15" s="469" customFormat="1" ht="12" customHeight="1">
      <c r="A1062" s="503"/>
      <c r="B1062" s="626" t="s">
        <v>334</v>
      </c>
      <c r="C1062" s="592">
        <v>43627</v>
      </c>
      <c r="D1062" s="615">
        <v>2140</v>
      </c>
      <c r="E1062" s="623" t="s">
        <v>582</v>
      </c>
      <c r="F1062" s="618" t="s">
        <v>379</v>
      </c>
      <c r="G1062" s="729">
        <v>959954</v>
      </c>
      <c r="H1062" s="508">
        <v>16</v>
      </c>
      <c r="I1062" s="507" t="s">
        <v>295</v>
      </c>
      <c r="J1062" s="508">
        <v>67</v>
      </c>
      <c r="K1062" s="598">
        <v>56.478999999999999</v>
      </c>
      <c r="L1062" s="875">
        <f t="shared" ref="L1062" si="424">J1062+J1063</f>
        <v>148</v>
      </c>
      <c r="M1062" s="877">
        <f t="shared" ref="M1062" si="425">SUM(K1062:K1063)</f>
        <v>148</v>
      </c>
      <c r="N1062" s="879">
        <f t="shared" ref="N1062" si="426">+L1062-M1062</f>
        <v>0</v>
      </c>
      <c r="O1062" s="930">
        <f t="shared" si="366"/>
        <v>1</v>
      </c>
    </row>
    <row r="1063" spans="1:15" s="469" customFormat="1" ht="12" customHeight="1">
      <c r="A1063" s="503"/>
      <c r="B1063" s="626" t="s">
        <v>334</v>
      </c>
      <c r="C1063" s="592">
        <v>43627</v>
      </c>
      <c r="D1063" s="615">
        <v>2140</v>
      </c>
      <c r="E1063" s="623" t="s">
        <v>582</v>
      </c>
      <c r="F1063" s="619" t="s">
        <v>379</v>
      </c>
      <c r="G1063" s="728">
        <v>959954</v>
      </c>
      <c r="H1063" s="511">
        <v>16</v>
      </c>
      <c r="I1063" s="510" t="s">
        <v>296</v>
      </c>
      <c r="J1063" s="511">
        <v>81</v>
      </c>
      <c r="K1063" s="512">
        <v>91.521000000000001</v>
      </c>
      <c r="L1063" s="881"/>
      <c r="M1063" s="882"/>
      <c r="N1063" s="883"/>
      <c r="O1063" s="931"/>
    </row>
    <row r="1064" spans="1:15" s="469" customFormat="1" ht="12" customHeight="1">
      <c r="A1064" s="503"/>
      <c r="B1064" s="626" t="s">
        <v>334</v>
      </c>
      <c r="C1064" s="592">
        <v>43627</v>
      </c>
      <c r="D1064" s="615">
        <v>2139</v>
      </c>
      <c r="E1064" s="623" t="s">
        <v>582</v>
      </c>
      <c r="F1064" s="618" t="s">
        <v>381</v>
      </c>
      <c r="G1064" s="729">
        <v>961377</v>
      </c>
      <c r="H1064" s="508">
        <v>16</v>
      </c>
      <c r="I1064" s="507" t="s">
        <v>295</v>
      </c>
      <c r="J1064" s="508">
        <v>30</v>
      </c>
      <c r="K1064" s="598">
        <v>31.748999999999999</v>
      </c>
      <c r="L1064" s="875">
        <f t="shared" ref="L1064" si="427">J1064+J1065</f>
        <v>170</v>
      </c>
      <c r="M1064" s="877">
        <f t="shared" ref="M1064" si="428">SUM(K1064:K1065)</f>
        <v>170</v>
      </c>
      <c r="N1064" s="879">
        <f t="shared" ref="N1064" si="429">+L1064-M1064</f>
        <v>0</v>
      </c>
      <c r="O1064" s="930">
        <f t="shared" ref="O1064:O1116" si="430">+M1064/L1064</f>
        <v>1</v>
      </c>
    </row>
    <row r="1065" spans="1:15" s="469" customFormat="1" ht="12" customHeight="1">
      <c r="A1065" s="503"/>
      <c r="B1065" s="626" t="s">
        <v>334</v>
      </c>
      <c r="C1065" s="592">
        <v>43627</v>
      </c>
      <c r="D1065" s="615">
        <v>2139</v>
      </c>
      <c r="E1065" s="623" t="s">
        <v>582</v>
      </c>
      <c r="F1065" s="619" t="s">
        <v>381</v>
      </c>
      <c r="G1065" s="728">
        <v>961377</v>
      </c>
      <c r="H1065" s="511">
        <v>16</v>
      </c>
      <c r="I1065" s="510" t="s">
        <v>296</v>
      </c>
      <c r="J1065" s="511">
        <v>140</v>
      </c>
      <c r="K1065" s="512">
        <v>138.251</v>
      </c>
      <c r="L1065" s="881"/>
      <c r="M1065" s="882"/>
      <c r="N1065" s="883"/>
      <c r="O1065" s="931"/>
    </row>
    <row r="1066" spans="1:15" s="469" customFormat="1" ht="12" customHeight="1">
      <c r="A1066" s="503"/>
      <c r="B1066" s="626" t="s">
        <v>334</v>
      </c>
      <c r="C1066" s="592">
        <v>43627</v>
      </c>
      <c r="D1066" s="615">
        <v>2139</v>
      </c>
      <c r="E1066" s="623" t="s">
        <v>582</v>
      </c>
      <c r="F1066" s="618" t="s">
        <v>386</v>
      </c>
      <c r="G1066" s="729">
        <v>923215</v>
      </c>
      <c r="H1066" s="508">
        <v>18</v>
      </c>
      <c r="I1066" s="507" t="s">
        <v>295</v>
      </c>
      <c r="J1066" s="508">
        <v>30</v>
      </c>
      <c r="K1066" s="598"/>
      <c r="L1066" s="875">
        <f t="shared" ref="L1066" si="431">J1066+J1067</f>
        <v>190</v>
      </c>
      <c r="M1066" s="877">
        <f t="shared" ref="M1066" si="432">SUM(K1066:K1067)</f>
        <v>80.87</v>
      </c>
      <c r="N1066" s="879">
        <f t="shared" ref="N1066" si="433">+L1066-M1066</f>
        <v>109.13</v>
      </c>
      <c r="O1066" s="930">
        <f t="shared" si="430"/>
        <v>0.42563157894736847</v>
      </c>
    </row>
    <row r="1067" spans="1:15" s="469" customFormat="1" ht="12" customHeight="1">
      <c r="A1067" s="503"/>
      <c r="B1067" s="626" t="s">
        <v>334</v>
      </c>
      <c r="C1067" s="592">
        <v>43627</v>
      </c>
      <c r="D1067" s="615">
        <v>2139</v>
      </c>
      <c r="E1067" s="623" t="s">
        <v>582</v>
      </c>
      <c r="F1067" s="619" t="s">
        <v>386</v>
      </c>
      <c r="G1067" s="728">
        <v>923215</v>
      </c>
      <c r="H1067" s="511">
        <v>18</v>
      </c>
      <c r="I1067" s="510" t="s">
        <v>296</v>
      </c>
      <c r="J1067" s="511">
        <v>160</v>
      </c>
      <c r="K1067" s="512">
        <v>80.87</v>
      </c>
      <c r="L1067" s="881"/>
      <c r="M1067" s="882"/>
      <c r="N1067" s="883"/>
      <c r="O1067" s="931"/>
    </row>
    <row r="1068" spans="1:15" s="469" customFormat="1" ht="12" customHeight="1">
      <c r="A1068" s="503"/>
      <c r="B1068" s="626" t="s">
        <v>334</v>
      </c>
      <c r="C1068" s="592">
        <v>43627</v>
      </c>
      <c r="D1068" s="615">
        <v>2140</v>
      </c>
      <c r="E1068" s="623" t="s">
        <v>582</v>
      </c>
      <c r="F1068" s="618" t="s">
        <v>387</v>
      </c>
      <c r="G1068" s="729">
        <v>951916</v>
      </c>
      <c r="H1068" s="508">
        <v>18</v>
      </c>
      <c r="I1068" s="507" t="s">
        <v>295</v>
      </c>
      <c r="J1068" s="508">
        <v>67</v>
      </c>
      <c r="K1068" s="598">
        <v>24.367000000000001</v>
      </c>
      <c r="L1068" s="875">
        <f t="shared" ref="L1068" si="434">J1068+J1069</f>
        <v>148</v>
      </c>
      <c r="M1068" s="877">
        <f t="shared" ref="M1068" si="435">SUM(K1068:K1069)</f>
        <v>85.935000000000002</v>
      </c>
      <c r="N1068" s="879">
        <f t="shared" ref="N1068" si="436">+L1068-M1068</f>
        <v>62.064999999999998</v>
      </c>
      <c r="O1068" s="930">
        <f t="shared" si="430"/>
        <v>0.58064189189189186</v>
      </c>
    </row>
    <row r="1069" spans="1:15" s="469" customFormat="1" ht="12" customHeight="1">
      <c r="A1069" s="503"/>
      <c r="B1069" s="626" t="s">
        <v>334</v>
      </c>
      <c r="C1069" s="592">
        <v>43627</v>
      </c>
      <c r="D1069" s="615">
        <v>2140</v>
      </c>
      <c r="E1069" s="623" t="s">
        <v>582</v>
      </c>
      <c r="F1069" s="619" t="s">
        <v>387</v>
      </c>
      <c r="G1069" s="728">
        <v>951916</v>
      </c>
      <c r="H1069" s="511">
        <v>18</v>
      </c>
      <c r="I1069" s="510" t="s">
        <v>296</v>
      </c>
      <c r="J1069" s="511">
        <v>81</v>
      </c>
      <c r="K1069" s="512">
        <v>61.567999999999998</v>
      </c>
      <c r="L1069" s="881"/>
      <c r="M1069" s="882"/>
      <c r="N1069" s="883"/>
      <c r="O1069" s="931"/>
    </row>
    <row r="1070" spans="1:15" s="469" customFormat="1" ht="12" customHeight="1">
      <c r="A1070" s="503"/>
      <c r="B1070" s="626" t="s">
        <v>334</v>
      </c>
      <c r="C1070" s="592">
        <v>43627</v>
      </c>
      <c r="D1070" s="615">
        <v>2139</v>
      </c>
      <c r="E1070" s="623" t="s">
        <v>582</v>
      </c>
      <c r="F1070" s="618" t="s">
        <v>390</v>
      </c>
      <c r="G1070" s="729">
        <v>922996</v>
      </c>
      <c r="H1070" s="508">
        <v>19</v>
      </c>
      <c r="I1070" s="507" t="s">
        <v>295</v>
      </c>
      <c r="J1070" s="508">
        <v>60</v>
      </c>
      <c r="K1070" s="598">
        <v>79.995999999999995</v>
      </c>
      <c r="L1070" s="875">
        <f t="shared" ref="L1070" si="437">J1070+J1071</f>
        <v>200</v>
      </c>
      <c r="M1070" s="877">
        <f t="shared" ref="M1070" si="438">SUM(K1070:K1071)</f>
        <v>199.99599999999998</v>
      </c>
      <c r="N1070" s="879">
        <f t="shared" ref="N1070" si="439">+L1070-M1070</f>
        <v>4.0000000000190994E-3</v>
      </c>
      <c r="O1070" s="930">
        <f t="shared" si="430"/>
        <v>0.99997999999999987</v>
      </c>
    </row>
    <row r="1071" spans="1:15" s="469" customFormat="1" ht="12" customHeight="1">
      <c r="A1071" s="503"/>
      <c r="B1071" s="626" t="s">
        <v>334</v>
      </c>
      <c r="C1071" s="592">
        <v>43627</v>
      </c>
      <c r="D1071" s="615">
        <v>2139</v>
      </c>
      <c r="E1071" s="623" t="s">
        <v>582</v>
      </c>
      <c r="F1071" s="619" t="s">
        <v>390</v>
      </c>
      <c r="G1071" s="728">
        <v>922996</v>
      </c>
      <c r="H1071" s="511">
        <v>19</v>
      </c>
      <c r="I1071" s="510" t="s">
        <v>296</v>
      </c>
      <c r="J1071" s="511">
        <v>140</v>
      </c>
      <c r="K1071" s="512">
        <v>120</v>
      </c>
      <c r="L1071" s="881"/>
      <c r="M1071" s="882"/>
      <c r="N1071" s="883"/>
      <c r="O1071" s="931"/>
    </row>
    <row r="1072" spans="1:15" s="469" customFormat="1" ht="12" customHeight="1">
      <c r="A1072" s="503"/>
      <c r="B1072" s="626" t="s">
        <v>334</v>
      </c>
      <c r="C1072" s="592">
        <v>43627</v>
      </c>
      <c r="D1072" s="615">
        <v>2139</v>
      </c>
      <c r="E1072" s="623" t="s">
        <v>582</v>
      </c>
      <c r="F1072" s="618" t="s">
        <v>391</v>
      </c>
      <c r="G1072" s="729">
        <v>926655</v>
      </c>
      <c r="H1072" s="508">
        <v>19</v>
      </c>
      <c r="I1072" s="507" t="s">
        <v>295</v>
      </c>
      <c r="J1072" s="508">
        <v>60</v>
      </c>
      <c r="K1072" s="598">
        <v>75.608999999999995</v>
      </c>
      <c r="L1072" s="875">
        <f t="shared" ref="L1072" si="440">J1072+J1073</f>
        <v>200</v>
      </c>
      <c r="M1072" s="877">
        <f t="shared" ref="M1072" si="441">SUM(K1072:K1073)</f>
        <v>183.79300000000001</v>
      </c>
      <c r="N1072" s="879">
        <f t="shared" ref="N1072" si="442">+L1072-M1072</f>
        <v>16.206999999999994</v>
      </c>
      <c r="O1072" s="930">
        <f t="shared" si="430"/>
        <v>0.91896500000000003</v>
      </c>
    </row>
    <row r="1073" spans="1:15" s="469" customFormat="1" ht="12" customHeight="1">
      <c r="A1073" s="503"/>
      <c r="B1073" s="626" t="s">
        <v>334</v>
      </c>
      <c r="C1073" s="592">
        <v>43627</v>
      </c>
      <c r="D1073" s="615">
        <v>2139</v>
      </c>
      <c r="E1073" s="623" t="s">
        <v>582</v>
      </c>
      <c r="F1073" s="619" t="s">
        <v>391</v>
      </c>
      <c r="G1073" s="728">
        <v>926655</v>
      </c>
      <c r="H1073" s="511">
        <v>19</v>
      </c>
      <c r="I1073" s="510" t="s">
        <v>296</v>
      </c>
      <c r="J1073" s="511">
        <v>140</v>
      </c>
      <c r="K1073" s="512">
        <v>108.184</v>
      </c>
      <c r="L1073" s="881"/>
      <c r="M1073" s="882"/>
      <c r="N1073" s="883"/>
      <c r="O1073" s="931"/>
    </row>
    <row r="1074" spans="1:15" s="469" customFormat="1" ht="12" customHeight="1">
      <c r="A1074" s="503"/>
      <c r="B1074" s="626" t="s">
        <v>334</v>
      </c>
      <c r="C1074" s="591">
        <v>43627</v>
      </c>
      <c r="D1074" s="616">
        <v>2140</v>
      </c>
      <c r="E1074" s="624" t="s">
        <v>582</v>
      </c>
      <c r="F1074" s="618" t="s">
        <v>393</v>
      </c>
      <c r="G1074" s="729">
        <v>950818</v>
      </c>
      <c r="H1074" s="508">
        <v>20</v>
      </c>
      <c r="I1074" s="507" t="s">
        <v>295</v>
      </c>
      <c r="J1074" s="508">
        <v>67</v>
      </c>
      <c r="K1074" s="598"/>
      <c r="L1074" s="875">
        <f t="shared" ref="L1074" si="443">J1074+J1075</f>
        <v>148</v>
      </c>
      <c r="M1074" s="877">
        <f t="shared" ref="M1074" si="444">SUM(K1074:K1075)</f>
        <v>0</v>
      </c>
      <c r="N1074" s="879">
        <f t="shared" ref="N1074" si="445">+L1074-M1074</f>
        <v>148</v>
      </c>
      <c r="O1074" s="930">
        <f t="shared" si="430"/>
        <v>0</v>
      </c>
    </row>
    <row r="1075" spans="1:15" s="469" customFormat="1" ht="12" customHeight="1">
      <c r="A1075" s="503"/>
      <c r="B1075" s="626" t="s">
        <v>334</v>
      </c>
      <c r="C1075" s="586">
        <v>43627</v>
      </c>
      <c r="D1075" s="617">
        <v>2140</v>
      </c>
      <c r="E1075" s="624" t="s">
        <v>582</v>
      </c>
      <c r="F1075" s="619" t="s">
        <v>393</v>
      </c>
      <c r="G1075" s="728">
        <v>950818</v>
      </c>
      <c r="H1075" s="511">
        <v>20</v>
      </c>
      <c r="I1075" s="510" t="s">
        <v>296</v>
      </c>
      <c r="J1075" s="511">
        <v>81</v>
      </c>
      <c r="K1075" s="512"/>
      <c r="L1075" s="881"/>
      <c r="M1075" s="882"/>
      <c r="N1075" s="883"/>
      <c r="O1075" s="931"/>
    </row>
    <row r="1076" spans="1:15" s="469" customFormat="1" ht="12" customHeight="1">
      <c r="A1076" s="503"/>
      <c r="B1076" s="626" t="s">
        <v>334</v>
      </c>
      <c r="C1076" s="592">
        <v>43627</v>
      </c>
      <c r="D1076" s="615">
        <v>2140</v>
      </c>
      <c r="E1076" s="623" t="s">
        <v>582</v>
      </c>
      <c r="F1076" s="618" t="s">
        <v>394</v>
      </c>
      <c r="G1076" s="729">
        <v>924718</v>
      </c>
      <c r="H1076" s="508">
        <v>21</v>
      </c>
      <c r="I1076" s="507" t="s">
        <v>295</v>
      </c>
      <c r="J1076" s="508">
        <v>67</v>
      </c>
      <c r="K1076" s="598">
        <v>59.774999999999999</v>
      </c>
      <c r="L1076" s="875">
        <f t="shared" ref="L1076" si="446">J1076+J1077</f>
        <v>148</v>
      </c>
      <c r="M1076" s="877">
        <f t="shared" ref="M1076" si="447">SUM(K1076:K1077)</f>
        <v>148</v>
      </c>
      <c r="N1076" s="879">
        <f t="shared" ref="N1076" si="448">+L1076-M1076</f>
        <v>0</v>
      </c>
      <c r="O1076" s="930">
        <f t="shared" si="430"/>
        <v>1</v>
      </c>
    </row>
    <row r="1077" spans="1:15" s="469" customFormat="1" ht="12" customHeight="1">
      <c r="A1077" s="503"/>
      <c r="B1077" s="626" t="s">
        <v>334</v>
      </c>
      <c r="C1077" s="592">
        <v>43627</v>
      </c>
      <c r="D1077" s="615">
        <v>2140</v>
      </c>
      <c r="E1077" s="623" t="s">
        <v>582</v>
      </c>
      <c r="F1077" s="619" t="s">
        <v>394</v>
      </c>
      <c r="G1077" s="728">
        <v>924718</v>
      </c>
      <c r="H1077" s="511">
        <v>21</v>
      </c>
      <c r="I1077" s="510" t="s">
        <v>296</v>
      </c>
      <c r="J1077" s="511">
        <v>81</v>
      </c>
      <c r="K1077" s="512">
        <v>88.224999999999994</v>
      </c>
      <c r="L1077" s="881"/>
      <c r="M1077" s="882"/>
      <c r="N1077" s="883"/>
      <c r="O1077" s="931"/>
    </row>
    <row r="1078" spans="1:15" s="469" customFormat="1" ht="12" customHeight="1">
      <c r="A1078" s="503"/>
      <c r="B1078" s="626" t="s">
        <v>334</v>
      </c>
      <c r="C1078" s="592">
        <v>43627</v>
      </c>
      <c r="D1078" s="615">
        <v>2140</v>
      </c>
      <c r="E1078" s="623" t="s">
        <v>582</v>
      </c>
      <c r="F1078" s="618" t="s">
        <v>395</v>
      </c>
      <c r="G1078" s="729">
        <v>959987</v>
      </c>
      <c r="H1078" s="508">
        <v>21</v>
      </c>
      <c r="I1078" s="507" t="s">
        <v>295</v>
      </c>
      <c r="J1078" s="508">
        <v>67</v>
      </c>
      <c r="K1078" s="598">
        <v>34.414000000000001</v>
      </c>
      <c r="L1078" s="875">
        <f t="shared" ref="L1078" si="449">J1078+J1079</f>
        <v>148</v>
      </c>
      <c r="M1078" s="877">
        <f t="shared" ref="M1078" si="450">SUM(K1078:K1079)</f>
        <v>148</v>
      </c>
      <c r="N1078" s="879">
        <f t="shared" ref="N1078" si="451">+L1078-M1078</f>
        <v>0</v>
      </c>
      <c r="O1078" s="930">
        <f t="shared" si="430"/>
        <v>1</v>
      </c>
    </row>
    <row r="1079" spans="1:15" s="469" customFormat="1" ht="12" customHeight="1">
      <c r="A1079" s="503"/>
      <c r="B1079" s="626" t="s">
        <v>334</v>
      </c>
      <c r="C1079" s="592">
        <v>43627</v>
      </c>
      <c r="D1079" s="615">
        <v>2140</v>
      </c>
      <c r="E1079" s="623" t="s">
        <v>582</v>
      </c>
      <c r="F1079" s="619" t="s">
        <v>395</v>
      </c>
      <c r="G1079" s="728">
        <v>959987</v>
      </c>
      <c r="H1079" s="511">
        <v>21</v>
      </c>
      <c r="I1079" s="510" t="s">
        <v>296</v>
      </c>
      <c r="J1079" s="511">
        <v>81</v>
      </c>
      <c r="K1079" s="512">
        <v>113.586</v>
      </c>
      <c r="L1079" s="881"/>
      <c r="M1079" s="882"/>
      <c r="N1079" s="883"/>
      <c r="O1079" s="931"/>
    </row>
    <row r="1080" spans="1:15" s="469" customFormat="1" ht="12" customHeight="1">
      <c r="A1080" s="503"/>
      <c r="B1080" s="626" t="s">
        <v>334</v>
      </c>
      <c r="C1080" s="592">
        <v>43627</v>
      </c>
      <c r="D1080" s="615">
        <v>2140</v>
      </c>
      <c r="E1080" s="623" t="s">
        <v>582</v>
      </c>
      <c r="F1080" s="618" t="s">
        <v>399</v>
      </c>
      <c r="G1080" s="729">
        <v>967393</v>
      </c>
      <c r="H1080" s="508">
        <v>21</v>
      </c>
      <c r="I1080" s="507" t="s">
        <v>295</v>
      </c>
      <c r="J1080" s="508">
        <v>67</v>
      </c>
      <c r="K1080" s="598">
        <v>44.213999999999999</v>
      </c>
      <c r="L1080" s="875">
        <f t="shared" ref="L1080" si="452">J1080+J1081</f>
        <v>148</v>
      </c>
      <c r="M1080" s="877">
        <f t="shared" ref="M1080" si="453">SUM(K1080:K1081)</f>
        <v>148</v>
      </c>
      <c r="N1080" s="879">
        <f t="shared" ref="N1080" si="454">+L1080-M1080</f>
        <v>0</v>
      </c>
      <c r="O1080" s="930">
        <f t="shared" si="430"/>
        <v>1</v>
      </c>
    </row>
    <row r="1081" spans="1:15" s="469" customFormat="1" ht="12" customHeight="1">
      <c r="A1081" s="503"/>
      <c r="B1081" s="626" t="s">
        <v>334</v>
      </c>
      <c r="C1081" s="592">
        <v>43627</v>
      </c>
      <c r="D1081" s="615">
        <v>2140</v>
      </c>
      <c r="E1081" s="623" t="s">
        <v>582</v>
      </c>
      <c r="F1081" s="619" t="s">
        <v>399</v>
      </c>
      <c r="G1081" s="728">
        <v>967393</v>
      </c>
      <c r="H1081" s="511">
        <v>21</v>
      </c>
      <c r="I1081" s="510" t="s">
        <v>296</v>
      </c>
      <c r="J1081" s="511">
        <v>81</v>
      </c>
      <c r="K1081" s="512">
        <v>103.786</v>
      </c>
      <c r="L1081" s="881"/>
      <c r="M1081" s="882"/>
      <c r="N1081" s="883"/>
      <c r="O1081" s="931"/>
    </row>
    <row r="1082" spans="1:15" s="469" customFormat="1" ht="12" customHeight="1">
      <c r="A1082" s="503"/>
      <c r="B1082" s="626" t="s">
        <v>334</v>
      </c>
      <c r="C1082" s="592">
        <v>43627</v>
      </c>
      <c r="D1082" s="615">
        <v>2139</v>
      </c>
      <c r="E1082" s="623" t="s">
        <v>582</v>
      </c>
      <c r="F1082" s="618" t="s">
        <v>410</v>
      </c>
      <c r="G1082" s="729">
        <v>910624</v>
      </c>
      <c r="H1082" s="508">
        <v>29</v>
      </c>
      <c r="I1082" s="507" t="s">
        <v>295</v>
      </c>
      <c r="J1082" s="508">
        <v>40</v>
      </c>
      <c r="K1082" s="598">
        <v>76.707999999999998</v>
      </c>
      <c r="L1082" s="875">
        <f t="shared" ref="L1082" si="455">J1082+J1083</f>
        <v>240</v>
      </c>
      <c r="M1082" s="877">
        <f t="shared" ref="M1082" si="456">SUM(K1082:K1083)</f>
        <v>122.92</v>
      </c>
      <c r="N1082" s="879">
        <f t="shared" ref="N1082" si="457">+L1082-M1082</f>
        <v>117.08</v>
      </c>
      <c r="O1082" s="930">
        <f t="shared" si="430"/>
        <v>0.51216666666666666</v>
      </c>
    </row>
    <row r="1083" spans="1:15" s="469" customFormat="1" ht="12" customHeight="1">
      <c r="A1083" s="503"/>
      <c r="B1083" s="626" t="s">
        <v>334</v>
      </c>
      <c r="C1083" s="592">
        <v>43627</v>
      </c>
      <c r="D1083" s="615">
        <v>2139</v>
      </c>
      <c r="E1083" s="623" t="s">
        <v>582</v>
      </c>
      <c r="F1083" s="619" t="s">
        <v>410</v>
      </c>
      <c r="G1083" s="728">
        <v>910624</v>
      </c>
      <c r="H1083" s="511">
        <v>29</v>
      </c>
      <c r="I1083" s="510" t="s">
        <v>296</v>
      </c>
      <c r="J1083" s="511">
        <v>200</v>
      </c>
      <c r="K1083" s="512">
        <v>46.212000000000003</v>
      </c>
      <c r="L1083" s="881"/>
      <c r="M1083" s="882"/>
      <c r="N1083" s="883"/>
      <c r="O1083" s="931"/>
    </row>
    <row r="1084" spans="1:15" s="469" customFormat="1" ht="12" customHeight="1">
      <c r="A1084" s="503"/>
      <c r="B1084" s="626" t="s">
        <v>334</v>
      </c>
      <c r="C1084" s="591">
        <v>43627</v>
      </c>
      <c r="D1084" s="616">
        <v>2139</v>
      </c>
      <c r="E1084" s="624" t="s">
        <v>582</v>
      </c>
      <c r="F1084" s="618" t="s">
        <v>412</v>
      </c>
      <c r="G1084" s="729">
        <v>954062</v>
      </c>
      <c r="H1084" s="508">
        <v>29</v>
      </c>
      <c r="I1084" s="507" t="s">
        <v>295</v>
      </c>
      <c r="J1084" s="508">
        <v>30</v>
      </c>
      <c r="K1084" s="598">
        <v>156.626</v>
      </c>
      <c r="L1084" s="875">
        <f t="shared" ref="L1084" si="458">J1084+J1085</f>
        <v>190</v>
      </c>
      <c r="M1084" s="877">
        <f t="shared" ref="M1084" si="459">SUM(K1084:K1085)</f>
        <v>190</v>
      </c>
      <c r="N1084" s="879">
        <f t="shared" ref="N1084" si="460">+L1084-M1084</f>
        <v>0</v>
      </c>
      <c r="O1084" s="930">
        <f t="shared" si="430"/>
        <v>1</v>
      </c>
    </row>
    <row r="1085" spans="1:15" s="469" customFormat="1" ht="12" customHeight="1">
      <c r="A1085" s="503"/>
      <c r="B1085" s="626" t="s">
        <v>334</v>
      </c>
      <c r="C1085" s="586">
        <v>43627</v>
      </c>
      <c r="D1085" s="617">
        <v>2139</v>
      </c>
      <c r="E1085" s="624" t="s">
        <v>582</v>
      </c>
      <c r="F1085" s="619" t="s">
        <v>412</v>
      </c>
      <c r="G1085" s="728">
        <v>954062</v>
      </c>
      <c r="H1085" s="511">
        <v>29</v>
      </c>
      <c r="I1085" s="510" t="s">
        <v>296</v>
      </c>
      <c r="J1085" s="511">
        <v>160</v>
      </c>
      <c r="K1085" s="512">
        <v>33.374000000000002</v>
      </c>
      <c r="L1085" s="881"/>
      <c r="M1085" s="882"/>
      <c r="N1085" s="883"/>
      <c r="O1085" s="931"/>
    </row>
    <row r="1086" spans="1:15" s="469" customFormat="1" ht="12" customHeight="1">
      <c r="A1086" s="503"/>
      <c r="B1086" s="626" t="s">
        <v>334</v>
      </c>
      <c r="C1086" s="592">
        <v>43627</v>
      </c>
      <c r="D1086" s="615">
        <v>2140</v>
      </c>
      <c r="E1086" s="623" t="s">
        <v>582</v>
      </c>
      <c r="F1086" s="618" t="s">
        <v>413</v>
      </c>
      <c r="G1086" s="729">
        <v>952296</v>
      </c>
      <c r="H1086" s="508">
        <v>30</v>
      </c>
      <c r="I1086" s="507" t="s">
        <v>295</v>
      </c>
      <c r="J1086" s="508">
        <v>29</v>
      </c>
      <c r="K1086" s="598"/>
      <c r="L1086" s="875">
        <f t="shared" ref="L1086" si="461">J1086+J1087</f>
        <v>77</v>
      </c>
      <c r="M1086" s="877">
        <f t="shared" ref="M1086" si="462">SUM(K1086:K1087)</f>
        <v>0</v>
      </c>
      <c r="N1086" s="879">
        <f t="shared" ref="N1086" si="463">+L1086-M1086</f>
        <v>77</v>
      </c>
      <c r="O1086" s="930">
        <f t="shared" si="430"/>
        <v>0</v>
      </c>
    </row>
    <row r="1087" spans="1:15" s="469" customFormat="1" ht="12" customHeight="1">
      <c r="A1087" s="503"/>
      <c r="B1087" s="626" t="s">
        <v>334</v>
      </c>
      <c r="C1087" s="592">
        <v>43627</v>
      </c>
      <c r="D1087" s="615">
        <v>2140</v>
      </c>
      <c r="E1087" s="623" t="s">
        <v>582</v>
      </c>
      <c r="F1087" s="619" t="s">
        <v>413</v>
      </c>
      <c r="G1087" s="728">
        <v>952296</v>
      </c>
      <c r="H1087" s="511">
        <v>30</v>
      </c>
      <c r="I1087" s="510" t="s">
        <v>296</v>
      </c>
      <c r="J1087" s="511">
        <v>48</v>
      </c>
      <c r="K1087" s="512"/>
      <c r="L1087" s="881"/>
      <c r="M1087" s="882"/>
      <c r="N1087" s="883"/>
      <c r="O1087" s="931"/>
    </row>
    <row r="1088" spans="1:15" s="469" customFormat="1" ht="12" customHeight="1">
      <c r="A1088" s="503"/>
      <c r="B1088" s="626" t="s">
        <v>334</v>
      </c>
      <c r="C1088" s="591">
        <v>43627</v>
      </c>
      <c r="D1088" s="616">
        <v>2140</v>
      </c>
      <c r="E1088" s="624" t="s">
        <v>582</v>
      </c>
      <c r="F1088" s="618" t="s">
        <v>416</v>
      </c>
      <c r="G1088" s="729">
        <v>967435</v>
      </c>
      <c r="H1088" s="508">
        <v>30</v>
      </c>
      <c r="I1088" s="507" t="s">
        <v>295</v>
      </c>
      <c r="J1088" s="508">
        <v>29</v>
      </c>
      <c r="K1088" s="598"/>
      <c r="L1088" s="875">
        <f t="shared" ref="L1088" si="464">J1088+J1089</f>
        <v>75</v>
      </c>
      <c r="M1088" s="877">
        <f t="shared" ref="M1088" si="465">SUM(K1088:K1089)</f>
        <v>0</v>
      </c>
      <c r="N1088" s="879">
        <f t="shared" ref="N1088" si="466">+L1088-M1088</f>
        <v>75</v>
      </c>
      <c r="O1088" s="930">
        <f t="shared" si="430"/>
        <v>0</v>
      </c>
    </row>
    <row r="1089" spans="1:15" s="469" customFormat="1" ht="12" customHeight="1">
      <c r="A1089" s="503"/>
      <c r="B1089" s="626" t="s">
        <v>334</v>
      </c>
      <c r="C1089" s="586">
        <v>43627</v>
      </c>
      <c r="D1089" s="617">
        <v>2140</v>
      </c>
      <c r="E1089" s="624" t="s">
        <v>582</v>
      </c>
      <c r="F1089" s="619" t="s">
        <v>416</v>
      </c>
      <c r="G1089" s="728">
        <v>967435</v>
      </c>
      <c r="H1089" s="511">
        <v>30</v>
      </c>
      <c r="I1089" s="510" t="s">
        <v>296</v>
      </c>
      <c r="J1089" s="511">
        <v>46</v>
      </c>
      <c r="K1089" s="512"/>
      <c r="L1089" s="881"/>
      <c r="M1089" s="882"/>
      <c r="N1089" s="883"/>
      <c r="O1089" s="931"/>
    </row>
    <row r="1090" spans="1:15" s="469" customFormat="1" ht="12" customHeight="1">
      <c r="A1090" s="503"/>
      <c r="B1090" s="626" t="s">
        <v>334</v>
      </c>
      <c r="C1090" s="592">
        <v>43627</v>
      </c>
      <c r="D1090" s="615">
        <v>2140</v>
      </c>
      <c r="E1090" s="623" t="s">
        <v>582</v>
      </c>
      <c r="F1090" s="618" t="s">
        <v>561</v>
      </c>
      <c r="G1090" s="729">
        <v>955809</v>
      </c>
      <c r="H1090" s="508">
        <v>38</v>
      </c>
      <c r="I1090" s="507" t="s">
        <v>295</v>
      </c>
      <c r="J1090" s="508">
        <v>67</v>
      </c>
      <c r="K1090" s="598"/>
      <c r="L1090" s="875">
        <f t="shared" ref="L1090" si="467">J1090+J1091</f>
        <v>148</v>
      </c>
      <c r="M1090" s="877">
        <f t="shared" ref="M1090" si="468">SUM(K1090:K1091)</f>
        <v>0</v>
      </c>
      <c r="N1090" s="879">
        <f t="shared" ref="N1090" si="469">+L1090-M1090</f>
        <v>148</v>
      </c>
      <c r="O1090" s="930">
        <f t="shared" si="430"/>
        <v>0</v>
      </c>
    </row>
    <row r="1091" spans="1:15" s="469" customFormat="1" ht="12" customHeight="1">
      <c r="A1091" s="503"/>
      <c r="B1091" s="626" t="s">
        <v>334</v>
      </c>
      <c r="C1091" s="592">
        <v>43627</v>
      </c>
      <c r="D1091" s="615">
        <v>2140</v>
      </c>
      <c r="E1091" s="623" t="s">
        <v>582</v>
      </c>
      <c r="F1091" s="619" t="s">
        <v>561</v>
      </c>
      <c r="G1091" s="728">
        <v>955809</v>
      </c>
      <c r="H1091" s="511">
        <v>38</v>
      </c>
      <c r="I1091" s="510" t="s">
        <v>296</v>
      </c>
      <c r="J1091" s="511">
        <v>81</v>
      </c>
      <c r="K1091" s="512"/>
      <c r="L1091" s="881"/>
      <c r="M1091" s="882"/>
      <c r="N1091" s="883"/>
      <c r="O1091" s="931"/>
    </row>
    <row r="1092" spans="1:15" s="469" customFormat="1" ht="12" customHeight="1">
      <c r="A1092" s="503"/>
      <c r="B1092" s="626" t="s">
        <v>334</v>
      </c>
      <c r="C1092" s="592">
        <v>43627</v>
      </c>
      <c r="D1092" s="615">
        <v>2139</v>
      </c>
      <c r="E1092" s="623" t="s">
        <v>582</v>
      </c>
      <c r="F1092" s="618" t="s">
        <v>430</v>
      </c>
      <c r="G1092" s="729">
        <v>966858</v>
      </c>
      <c r="H1092" s="508">
        <v>40</v>
      </c>
      <c r="I1092" s="507" t="s">
        <v>295</v>
      </c>
      <c r="J1092" s="508">
        <v>30</v>
      </c>
      <c r="K1092" s="598">
        <v>86.727000000000004</v>
      </c>
      <c r="L1092" s="875">
        <f t="shared" ref="L1092" si="470">J1092+J1093</f>
        <v>190</v>
      </c>
      <c r="M1092" s="877">
        <f t="shared" ref="M1092" si="471">SUM(K1092:K1093)</f>
        <v>169.36</v>
      </c>
      <c r="N1092" s="879">
        <f t="shared" ref="N1092" si="472">+L1092-M1092</f>
        <v>20.639999999999986</v>
      </c>
      <c r="O1092" s="930">
        <f t="shared" si="430"/>
        <v>0.8913684210526317</v>
      </c>
    </row>
    <row r="1093" spans="1:15" s="469" customFormat="1" ht="12" customHeight="1">
      <c r="A1093" s="503"/>
      <c r="B1093" s="626" t="s">
        <v>334</v>
      </c>
      <c r="C1093" s="592">
        <v>43627</v>
      </c>
      <c r="D1093" s="615">
        <v>2139</v>
      </c>
      <c r="E1093" s="623" t="s">
        <v>582</v>
      </c>
      <c r="F1093" s="619" t="s">
        <v>430</v>
      </c>
      <c r="G1093" s="728">
        <v>966858</v>
      </c>
      <c r="H1093" s="511">
        <v>40</v>
      </c>
      <c r="I1093" s="510" t="s">
        <v>296</v>
      </c>
      <c r="J1093" s="511">
        <v>160</v>
      </c>
      <c r="K1093" s="512">
        <v>82.632999999999996</v>
      </c>
      <c r="L1093" s="881"/>
      <c r="M1093" s="882"/>
      <c r="N1093" s="883"/>
      <c r="O1093" s="931"/>
    </row>
    <row r="1094" spans="1:15" s="469" customFormat="1" ht="12" customHeight="1">
      <c r="A1094" s="503"/>
      <c r="B1094" s="626" t="s">
        <v>334</v>
      </c>
      <c r="C1094" s="592">
        <v>43627</v>
      </c>
      <c r="D1094" s="615">
        <v>2139</v>
      </c>
      <c r="E1094" s="623" t="s">
        <v>582</v>
      </c>
      <c r="F1094" s="618" t="s">
        <v>328</v>
      </c>
      <c r="G1094" s="729">
        <v>923199</v>
      </c>
      <c r="H1094" s="508">
        <v>42</v>
      </c>
      <c r="I1094" s="507" t="s">
        <v>295</v>
      </c>
      <c r="J1094" s="508">
        <v>50</v>
      </c>
      <c r="K1094" s="598"/>
      <c r="L1094" s="875">
        <f t="shared" ref="L1094" si="473">J1094+J1095</f>
        <v>300</v>
      </c>
      <c r="M1094" s="877">
        <f t="shared" ref="M1094" si="474">SUM(K1094:K1095)</f>
        <v>300</v>
      </c>
      <c r="N1094" s="879">
        <f t="shared" ref="N1094" si="475">+L1094-M1094</f>
        <v>0</v>
      </c>
      <c r="O1094" s="930">
        <f t="shared" si="430"/>
        <v>1</v>
      </c>
    </row>
    <row r="1095" spans="1:15" s="469" customFormat="1" ht="12" customHeight="1">
      <c r="A1095" s="503"/>
      <c r="B1095" s="626" t="s">
        <v>334</v>
      </c>
      <c r="C1095" s="592">
        <v>43627</v>
      </c>
      <c r="D1095" s="615">
        <v>2139</v>
      </c>
      <c r="E1095" s="623" t="s">
        <v>582</v>
      </c>
      <c r="F1095" s="619" t="s">
        <v>328</v>
      </c>
      <c r="G1095" s="728">
        <v>923199</v>
      </c>
      <c r="H1095" s="511">
        <v>42</v>
      </c>
      <c r="I1095" s="510" t="s">
        <v>296</v>
      </c>
      <c r="J1095" s="511">
        <v>250</v>
      </c>
      <c r="K1095" s="512">
        <v>300</v>
      </c>
      <c r="L1095" s="881"/>
      <c r="M1095" s="882"/>
      <c r="N1095" s="883"/>
      <c r="O1095" s="931"/>
    </row>
    <row r="1096" spans="1:15" s="469" customFormat="1" ht="12" customHeight="1">
      <c r="A1096" s="503"/>
      <c r="B1096" s="626" t="s">
        <v>334</v>
      </c>
      <c r="C1096" s="592">
        <v>43627</v>
      </c>
      <c r="D1096" s="615">
        <v>2139</v>
      </c>
      <c r="E1096" s="623" t="s">
        <v>582</v>
      </c>
      <c r="F1096" s="618" t="s">
        <v>329</v>
      </c>
      <c r="G1096" s="729">
        <v>966875</v>
      </c>
      <c r="H1096" s="508">
        <v>42</v>
      </c>
      <c r="I1096" s="507" t="s">
        <v>295</v>
      </c>
      <c r="J1096" s="508">
        <v>70</v>
      </c>
      <c r="K1096" s="598">
        <v>44.027999999999999</v>
      </c>
      <c r="L1096" s="875">
        <f t="shared" ref="L1096" si="476">J1096+J1097</f>
        <v>250</v>
      </c>
      <c r="M1096" s="877">
        <f t="shared" ref="M1096" si="477">SUM(K1096:K1097)</f>
        <v>100.27</v>
      </c>
      <c r="N1096" s="879">
        <f t="shared" ref="N1096" si="478">+L1096-M1096</f>
        <v>149.73000000000002</v>
      </c>
      <c r="O1096" s="930">
        <f t="shared" si="430"/>
        <v>0.40107999999999999</v>
      </c>
    </row>
    <row r="1097" spans="1:15" s="469" customFormat="1" ht="12" customHeight="1">
      <c r="A1097" s="503"/>
      <c r="B1097" s="626" t="s">
        <v>334</v>
      </c>
      <c r="C1097" s="592">
        <v>43627</v>
      </c>
      <c r="D1097" s="615">
        <v>2139</v>
      </c>
      <c r="E1097" s="623" t="s">
        <v>582</v>
      </c>
      <c r="F1097" s="619" t="s">
        <v>329</v>
      </c>
      <c r="G1097" s="728">
        <v>966875</v>
      </c>
      <c r="H1097" s="511">
        <v>42</v>
      </c>
      <c r="I1097" s="510" t="s">
        <v>296</v>
      </c>
      <c r="J1097" s="511">
        <v>180</v>
      </c>
      <c r="K1097" s="512">
        <v>56.241999999999997</v>
      </c>
      <c r="L1097" s="881"/>
      <c r="M1097" s="882"/>
      <c r="N1097" s="883"/>
      <c r="O1097" s="931"/>
    </row>
    <row r="1098" spans="1:15" s="469" customFormat="1" ht="12" customHeight="1">
      <c r="A1098" s="503"/>
      <c r="B1098" s="626" t="s">
        <v>334</v>
      </c>
      <c r="C1098" s="592">
        <v>43627</v>
      </c>
      <c r="D1098" s="615">
        <v>2139</v>
      </c>
      <c r="E1098" s="623" t="s">
        <v>582</v>
      </c>
      <c r="F1098" s="618" t="s">
        <v>434</v>
      </c>
      <c r="G1098" s="729">
        <v>963890</v>
      </c>
      <c r="H1098" s="508">
        <v>45</v>
      </c>
      <c r="I1098" s="507" t="s">
        <v>295</v>
      </c>
      <c r="J1098" s="508">
        <v>20</v>
      </c>
      <c r="K1098" s="598">
        <v>0.109</v>
      </c>
      <c r="L1098" s="875">
        <f t="shared" ref="L1098" si="479">J1098+J1099</f>
        <v>120</v>
      </c>
      <c r="M1098" s="877">
        <f t="shared" ref="M1098" si="480">SUM(K1098:K1099)</f>
        <v>5.43</v>
      </c>
      <c r="N1098" s="879">
        <f t="shared" ref="N1098" si="481">+L1098-M1098</f>
        <v>114.57</v>
      </c>
      <c r="O1098" s="930">
        <f t="shared" si="430"/>
        <v>4.5249999999999999E-2</v>
      </c>
    </row>
    <row r="1099" spans="1:15" s="469" customFormat="1" ht="12" customHeight="1">
      <c r="A1099" s="503"/>
      <c r="B1099" s="626" t="s">
        <v>334</v>
      </c>
      <c r="C1099" s="592">
        <v>43627</v>
      </c>
      <c r="D1099" s="615">
        <v>2139</v>
      </c>
      <c r="E1099" s="623" t="s">
        <v>582</v>
      </c>
      <c r="F1099" s="619" t="s">
        <v>434</v>
      </c>
      <c r="G1099" s="728">
        <v>963890</v>
      </c>
      <c r="H1099" s="511">
        <v>45</v>
      </c>
      <c r="I1099" s="510" t="s">
        <v>296</v>
      </c>
      <c r="J1099" s="511">
        <v>100</v>
      </c>
      <c r="K1099" s="512">
        <v>5.3209999999999997</v>
      </c>
      <c r="L1099" s="881"/>
      <c r="M1099" s="882"/>
      <c r="N1099" s="883"/>
      <c r="O1099" s="931"/>
    </row>
    <row r="1100" spans="1:15" s="469" customFormat="1" ht="12" customHeight="1">
      <c r="A1100" s="503"/>
      <c r="B1100" s="626" t="s">
        <v>334</v>
      </c>
      <c r="C1100" s="592">
        <v>43627</v>
      </c>
      <c r="D1100" s="615">
        <v>2140</v>
      </c>
      <c r="E1100" s="623" t="s">
        <v>582</v>
      </c>
      <c r="F1100" s="618" t="s">
        <v>438</v>
      </c>
      <c r="G1100" s="729">
        <v>39473</v>
      </c>
      <c r="H1100" s="508">
        <v>47</v>
      </c>
      <c r="I1100" s="507" t="s">
        <v>295</v>
      </c>
      <c r="J1100" s="508">
        <v>67</v>
      </c>
      <c r="K1100" s="598">
        <v>14.712</v>
      </c>
      <c r="L1100" s="875">
        <f t="shared" ref="L1100" si="482">J1100+J1101</f>
        <v>148</v>
      </c>
      <c r="M1100" s="877">
        <f t="shared" ref="M1100" si="483">SUM(K1100:K1101)</f>
        <v>64.885000000000005</v>
      </c>
      <c r="N1100" s="879">
        <f t="shared" ref="N1100" si="484">+L1100-M1100</f>
        <v>83.114999999999995</v>
      </c>
      <c r="O1100" s="930">
        <f t="shared" si="430"/>
        <v>0.43841216216216222</v>
      </c>
    </row>
    <row r="1101" spans="1:15" s="469" customFormat="1" ht="12" customHeight="1">
      <c r="A1101" s="503"/>
      <c r="B1101" s="626" t="s">
        <v>334</v>
      </c>
      <c r="C1101" s="592">
        <v>43627</v>
      </c>
      <c r="D1101" s="615">
        <v>2140</v>
      </c>
      <c r="E1101" s="623" t="s">
        <v>582</v>
      </c>
      <c r="F1101" s="619" t="s">
        <v>438</v>
      </c>
      <c r="G1101" s="728">
        <v>39473</v>
      </c>
      <c r="H1101" s="511">
        <v>47</v>
      </c>
      <c r="I1101" s="510" t="s">
        <v>296</v>
      </c>
      <c r="J1101" s="511">
        <v>81</v>
      </c>
      <c r="K1101" s="512">
        <v>50.173000000000002</v>
      </c>
      <c r="L1101" s="881"/>
      <c r="M1101" s="882"/>
      <c r="N1101" s="883"/>
      <c r="O1101" s="931"/>
    </row>
    <row r="1102" spans="1:15" s="469" customFormat="1" ht="12" customHeight="1">
      <c r="A1102" s="503"/>
      <c r="B1102" s="626" t="s">
        <v>334</v>
      </c>
      <c r="C1102" s="592">
        <v>43627</v>
      </c>
      <c r="D1102" s="615">
        <v>2140</v>
      </c>
      <c r="E1102" s="623" t="s">
        <v>582</v>
      </c>
      <c r="F1102" s="618" t="s">
        <v>445</v>
      </c>
      <c r="G1102" s="729">
        <v>958085</v>
      </c>
      <c r="H1102" s="508">
        <v>47</v>
      </c>
      <c r="I1102" s="507" t="s">
        <v>295</v>
      </c>
      <c r="J1102" s="508">
        <v>67</v>
      </c>
      <c r="K1102" s="598"/>
      <c r="L1102" s="875">
        <f t="shared" ref="L1102" si="485">J1102+J1103</f>
        <v>148</v>
      </c>
      <c r="M1102" s="877">
        <f t="shared" ref="M1102" si="486">SUM(K1102:K1103)</f>
        <v>0</v>
      </c>
      <c r="N1102" s="879">
        <f t="shared" ref="N1102" si="487">+L1102-M1102</f>
        <v>148</v>
      </c>
      <c r="O1102" s="930">
        <f t="shared" si="430"/>
        <v>0</v>
      </c>
    </row>
    <row r="1103" spans="1:15" s="469" customFormat="1" ht="12" customHeight="1">
      <c r="A1103" s="503"/>
      <c r="B1103" s="626" t="s">
        <v>334</v>
      </c>
      <c r="C1103" s="592">
        <v>43627</v>
      </c>
      <c r="D1103" s="615">
        <v>2140</v>
      </c>
      <c r="E1103" s="623" t="s">
        <v>582</v>
      </c>
      <c r="F1103" s="619" t="s">
        <v>445</v>
      </c>
      <c r="G1103" s="728">
        <v>958085</v>
      </c>
      <c r="H1103" s="511">
        <v>47</v>
      </c>
      <c r="I1103" s="510" t="s">
        <v>296</v>
      </c>
      <c r="J1103" s="511">
        <v>81</v>
      </c>
      <c r="K1103" s="512"/>
      <c r="L1103" s="881"/>
      <c r="M1103" s="882"/>
      <c r="N1103" s="883"/>
      <c r="O1103" s="931"/>
    </row>
    <row r="1104" spans="1:15" s="469" customFormat="1" ht="12" customHeight="1">
      <c r="A1104" s="503"/>
      <c r="B1104" s="626" t="s">
        <v>334</v>
      </c>
      <c r="C1104" s="592">
        <v>43627</v>
      </c>
      <c r="D1104" s="615">
        <v>2139</v>
      </c>
      <c r="E1104" s="623" t="s">
        <v>582</v>
      </c>
      <c r="F1104" s="618" t="s">
        <v>447</v>
      </c>
      <c r="G1104" s="729">
        <v>902733</v>
      </c>
      <c r="H1104" s="508">
        <v>49</v>
      </c>
      <c r="I1104" s="507" t="s">
        <v>295</v>
      </c>
      <c r="J1104" s="508">
        <v>30</v>
      </c>
      <c r="K1104" s="598">
        <v>58.869</v>
      </c>
      <c r="L1104" s="875">
        <f t="shared" ref="L1104" si="488">J1104+J1105</f>
        <v>190</v>
      </c>
      <c r="M1104" s="877">
        <f t="shared" ref="M1104" si="489">SUM(K1104:K1105)</f>
        <v>189.126</v>
      </c>
      <c r="N1104" s="879">
        <f t="shared" ref="N1104" si="490">+L1104-M1104</f>
        <v>0.87399999999999523</v>
      </c>
      <c r="O1104" s="930">
        <f t="shared" si="430"/>
        <v>0.99540000000000006</v>
      </c>
    </row>
    <row r="1105" spans="1:15" s="469" customFormat="1" ht="12" customHeight="1">
      <c r="A1105" s="503"/>
      <c r="B1105" s="626" t="s">
        <v>334</v>
      </c>
      <c r="C1105" s="592">
        <v>43627</v>
      </c>
      <c r="D1105" s="615">
        <v>2139</v>
      </c>
      <c r="E1105" s="623" t="s">
        <v>582</v>
      </c>
      <c r="F1105" s="619" t="s">
        <v>447</v>
      </c>
      <c r="G1105" s="728">
        <v>902733</v>
      </c>
      <c r="H1105" s="511">
        <v>49</v>
      </c>
      <c r="I1105" s="510" t="s">
        <v>296</v>
      </c>
      <c r="J1105" s="511">
        <v>160</v>
      </c>
      <c r="K1105" s="512">
        <v>130.25700000000001</v>
      </c>
      <c r="L1105" s="881"/>
      <c r="M1105" s="882"/>
      <c r="N1105" s="883"/>
      <c r="O1105" s="931"/>
    </row>
    <row r="1106" spans="1:15" s="469" customFormat="1" ht="12" customHeight="1">
      <c r="A1106" s="503"/>
      <c r="B1106" s="626" t="s">
        <v>334</v>
      </c>
      <c r="C1106" s="592">
        <v>43627</v>
      </c>
      <c r="D1106" s="615">
        <v>2139</v>
      </c>
      <c r="E1106" s="623" t="s">
        <v>582</v>
      </c>
      <c r="F1106" s="618" t="s">
        <v>454</v>
      </c>
      <c r="G1106" s="729">
        <v>960060</v>
      </c>
      <c r="H1106" s="508">
        <v>50</v>
      </c>
      <c r="I1106" s="507" t="s">
        <v>295</v>
      </c>
      <c r="J1106" s="508">
        <v>30</v>
      </c>
      <c r="K1106" s="598">
        <v>126.08499999999999</v>
      </c>
      <c r="L1106" s="875">
        <f t="shared" ref="L1106" si="491">J1106+J1107</f>
        <v>190</v>
      </c>
      <c r="M1106" s="877">
        <f t="shared" ref="M1106" si="492">SUM(K1106:K1107)</f>
        <v>190</v>
      </c>
      <c r="N1106" s="879">
        <f t="shared" ref="N1106" si="493">+L1106-M1106</f>
        <v>0</v>
      </c>
      <c r="O1106" s="930">
        <f t="shared" si="430"/>
        <v>1</v>
      </c>
    </row>
    <row r="1107" spans="1:15" s="469" customFormat="1" ht="12" customHeight="1">
      <c r="A1107" s="503"/>
      <c r="B1107" s="626" t="s">
        <v>334</v>
      </c>
      <c r="C1107" s="592">
        <v>43627</v>
      </c>
      <c r="D1107" s="615">
        <v>2139</v>
      </c>
      <c r="E1107" s="623" t="s">
        <v>582</v>
      </c>
      <c r="F1107" s="619" t="s">
        <v>454</v>
      </c>
      <c r="G1107" s="728">
        <v>960060</v>
      </c>
      <c r="H1107" s="511">
        <v>50</v>
      </c>
      <c r="I1107" s="510" t="s">
        <v>296</v>
      </c>
      <c r="J1107" s="511">
        <v>160</v>
      </c>
      <c r="K1107" s="512">
        <v>63.914999999999999</v>
      </c>
      <c r="L1107" s="881"/>
      <c r="M1107" s="882"/>
      <c r="N1107" s="883"/>
      <c r="O1107" s="931"/>
    </row>
    <row r="1108" spans="1:15" s="469" customFormat="1" ht="12" customHeight="1">
      <c r="A1108" s="503"/>
      <c r="B1108" s="626" t="s">
        <v>334</v>
      </c>
      <c r="C1108" s="592">
        <v>43627</v>
      </c>
      <c r="D1108" s="615">
        <v>2139</v>
      </c>
      <c r="E1108" s="623" t="s">
        <v>582</v>
      </c>
      <c r="F1108" s="618" t="s">
        <v>562</v>
      </c>
      <c r="G1108" s="729">
        <v>952052</v>
      </c>
      <c r="H1108" s="508">
        <v>52</v>
      </c>
      <c r="I1108" s="507" t="s">
        <v>295</v>
      </c>
      <c r="J1108" s="508">
        <v>20</v>
      </c>
      <c r="K1108" s="598">
        <v>20</v>
      </c>
      <c r="L1108" s="875">
        <f t="shared" ref="L1108" si="494">J1108+J1109</f>
        <v>150</v>
      </c>
      <c r="M1108" s="877">
        <f t="shared" ref="M1108" si="495">SUM(K1108:K1109)</f>
        <v>58.902999999999999</v>
      </c>
      <c r="N1108" s="879">
        <f t="shared" ref="N1108" si="496">+L1108-M1108</f>
        <v>91.097000000000008</v>
      </c>
      <c r="O1108" s="930">
        <f t="shared" si="430"/>
        <v>0.39268666666666668</v>
      </c>
    </row>
    <row r="1109" spans="1:15" s="469" customFormat="1" ht="12" customHeight="1">
      <c r="A1109" s="503"/>
      <c r="B1109" s="626" t="s">
        <v>334</v>
      </c>
      <c r="C1109" s="592">
        <v>43627</v>
      </c>
      <c r="D1109" s="615">
        <v>2139</v>
      </c>
      <c r="E1109" s="623" t="s">
        <v>582</v>
      </c>
      <c r="F1109" s="619" t="s">
        <v>562</v>
      </c>
      <c r="G1109" s="728">
        <v>952052</v>
      </c>
      <c r="H1109" s="511">
        <v>52</v>
      </c>
      <c r="I1109" s="510" t="s">
        <v>296</v>
      </c>
      <c r="J1109" s="511">
        <v>130</v>
      </c>
      <c r="K1109" s="512">
        <v>38.902999999999999</v>
      </c>
      <c r="L1109" s="881"/>
      <c r="M1109" s="882"/>
      <c r="N1109" s="883"/>
      <c r="O1109" s="931"/>
    </row>
    <row r="1110" spans="1:15" s="469" customFormat="1" ht="12" customHeight="1">
      <c r="A1110" s="503"/>
      <c r="B1110" s="626" t="s">
        <v>334</v>
      </c>
      <c r="C1110" s="592">
        <v>43627</v>
      </c>
      <c r="D1110" s="615">
        <v>2140</v>
      </c>
      <c r="E1110" s="623" t="s">
        <v>582</v>
      </c>
      <c r="F1110" s="618" t="s">
        <v>465</v>
      </c>
      <c r="G1110" s="729">
        <v>955517</v>
      </c>
      <c r="H1110" s="508">
        <v>55</v>
      </c>
      <c r="I1110" s="507" t="s">
        <v>295</v>
      </c>
      <c r="J1110" s="508">
        <v>67</v>
      </c>
      <c r="K1110" s="598"/>
      <c r="L1110" s="875">
        <f t="shared" ref="L1110" si="497">J1110+J1111</f>
        <v>148</v>
      </c>
      <c r="M1110" s="877">
        <f t="shared" ref="M1110" si="498">SUM(K1110:K1111)</f>
        <v>0</v>
      </c>
      <c r="N1110" s="879">
        <f t="shared" ref="N1110" si="499">+L1110-M1110</f>
        <v>148</v>
      </c>
      <c r="O1110" s="930">
        <f t="shared" si="430"/>
        <v>0</v>
      </c>
    </row>
    <row r="1111" spans="1:15" s="469" customFormat="1" ht="12" customHeight="1">
      <c r="A1111" s="503"/>
      <c r="B1111" s="626" t="s">
        <v>334</v>
      </c>
      <c r="C1111" s="592">
        <v>43627</v>
      </c>
      <c r="D1111" s="615">
        <v>2140</v>
      </c>
      <c r="E1111" s="623" t="s">
        <v>582</v>
      </c>
      <c r="F1111" s="619" t="s">
        <v>465</v>
      </c>
      <c r="G1111" s="728">
        <v>955517</v>
      </c>
      <c r="H1111" s="511">
        <v>55</v>
      </c>
      <c r="I1111" s="510" t="s">
        <v>296</v>
      </c>
      <c r="J1111" s="511">
        <v>81</v>
      </c>
      <c r="K1111" s="512"/>
      <c r="L1111" s="881"/>
      <c r="M1111" s="882"/>
      <c r="N1111" s="883"/>
      <c r="O1111" s="931"/>
    </row>
    <row r="1112" spans="1:15" s="469" customFormat="1" ht="12" customHeight="1">
      <c r="A1112" s="503"/>
      <c r="B1112" s="626" t="s">
        <v>334</v>
      </c>
      <c r="C1112" s="592">
        <v>43627</v>
      </c>
      <c r="D1112" s="615">
        <v>2140</v>
      </c>
      <c r="E1112" s="623" t="s">
        <v>582</v>
      </c>
      <c r="F1112" s="618" t="s">
        <v>466</v>
      </c>
      <c r="G1112" s="729">
        <v>958078</v>
      </c>
      <c r="H1112" s="508">
        <v>55</v>
      </c>
      <c r="I1112" s="507" t="s">
        <v>295</v>
      </c>
      <c r="J1112" s="508">
        <v>67</v>
      </c>
      <c r="K1112" s="598">
        <v>38.054000000000002</v>
      </c>
      <c r="L1112" s="875">
        <f t="shared" ref="L1112" si="500">J1112+J1113</f>
        <v>148</v>
      </c>
      <c r="M1112" s="877">
        <f t="shared" ref="M1112" si="501">SUM(K1112:K1113)</f>
        <v>43.43</v>
      </c>
      <c r="N1112" s="879">
        <f t="shared" ref="N1112" si="502">+L1112-M1112</f>
        <v>104.57</v>
      </c>
      <c r="O1112" s="930">
        <f t="shared" si="430"/>
        <v>0.29344594594594592</v>
      </c>
    </row>
    <row r="1113" spans="1:15" s="469" customFormat="1" ht="12" customHeight="1">
      <c r="A1113" s="503"/>
      <c r="B1113" s="626" t="s">
        <v>334</v>
      </c>
      <c r="C1113" s="592">
        <v>43627</v>
      </c>
      <c r="D1113" s="615">
        <v>2140</v>
      </c>
      <c r="E1113" s="623" t="s">
        <v>582</v>
      </c>
      <c r="F1113" s="619" t="s">
        <v>466</v>
      </c>
      <c r="G1113" s="728">
        <v>958078</v>
      </c>
      <c r="H1113" s="511">
        <v>55</v>
      </c>
      <c r="I1113" s="510" t="s">
        <v>296</v>
      </c>
      <c r="J1113" s="511">
        <v>81</v>
      </c>
      <c r="K1113" s="512">
        <v>5.3760000000000003</v>
      </c>
      <c r="L1113" s="881"/>
      <c r="M1113" s="882"/>
      <c r="N1113" s="883"/>
      <c r="O1113" s="931"/>
    </row>
    <row r="1114" spans="1:15" s="469" customFormat="1" ht="12" customHeight="1">
      <c r="A1114" s="503"/>
      <c r="B1114" s="626" t="s">
        <v>334</v>
      </c>
      <c r="C1114" s="592">
        <v>43627</v>
      </c>
      <c r="D1114" s="615">
        <v>2140</v>
      </c>
      <c r="E1114" s="623" t="s">
        <v>582</v>
      </c>
      <c r="F1114" s="618" t="s">
        <v>467</v>
      </c>
      <c r="G1114" s="729">
        <v>958573</v>
      </c>
      <c r="H1114" s="508">
        <v>55</v>
      </c>
      <c r="I1114" s="507" t="s">
        <v>295</v>
      </c>
      <c r="J1114" s="508">
        <v>67</v>
      </c>
      <c r="K1114" s="598">
        <v>125.03100000000001</v>
      </c>
      <c r="L1114" s="875">
        <f t="shared" ref="L1114" si="503">J1114+J1115</f>
        <v>148</v>
      </c>
      <c r="M1114" s="877">
        <f t="shared" ref="M1114" si="504">SUM(K1114:K1115)</f>
        <v>131.69</v>
      </c>
      <c r="N1114" s="879">
        <f t="shared" ref="N1114" si="505">+L1114-M1114</f>
        <v>16.310000000000002</v>
      </c>
      <c r="O1114" s="930">
        <f t="shared" si="430"/>
        <v>0.88979729729729728</v>
      </c>
    </row>
    <row r="1115" spans="1:15" s="469" customFormat="1" ht="12" customHeight="1">
      <c r="A1115" s="503"/>
      <c r="B1115" s="626" t="s">
        <v>334</v>
      </c>
      <c r="C1115" s="592">
        <v>43627</v>
      </c>
      <c r="D1115" s="615">
        <v>2140</v>
      </c>
      <c r="E1115" s="623" t="s">
        <v>582</v>
      </c>
      <c r="F1115" s="619" t="s">
        <v>467</v>
      </c>
      <c r="G1115" s="728">
        <v>958573</v>
      </c>
      <c r="H1115" s="511">
        <v>55</v>
      </c>
      <c r="I1115" s="510" t="s">
        <v>296</v>
      </c>
      <c r="J1115" s="511">
        <v>81</v>
      </c>
      <c r="K1115" s="512">
        <v>6.6589999999999998</v>
      </c>
      <c r="L1115" s="881"/>
      <c r="M1115" s="882"/>
      <c r="N1115" s="883"/>
      <c r="O1115" s="931"/>
    </row>
    <row r="1116" spans="1:15" s="469" customFormat="1" ht="12" customHeight="1">
      <c r="A1116" s="503"/>
      <c r="B1116" s="626" t="s">
        <v>334</v>
      </c>
      <c r="C1116" s="592">
        <v>43627</v>
      </c>
      <c r="D1116" s="615">
        <v>2140</v>
      </c>
      <c r="E1116" s="623" t="s">
        <v>582</v>
      </c>
      <c r="F1116" s="618" t="s">
        <v>468</v>
      </c>
      <c r="G1116" s="729">
        <v>959062</v>
      </c>
      <c r="H1116" s="508">
        <v>55</v>
      </c>
      <c r="I1116" s="507" t="s">
        <v>295</v>
      </c>
      <c r="J1116" s="508">
        <v>67</v>
      </c>
      <c r="K1116" s="598">
        <v>90.710999999999999</v>
      </c>
      <c r="L1116" s="875">
        <f t="shared" ref="L1116" si="506">J1116+J1117</f>
        <v>148</v>
      </c>
      <c r="M1116" s="877">
        <f t="shared" ref="M1116" si="507">SUM(K1116:K1117)</f>
        <v>148</v>
      </c>
      <c r="N1116" s="879">
        <f t="shared" ref="N1116" si="508">+L1116-M1116</f>
        <v>0</v>
      </c>
      <c r="O1116" s="930">
        <f t="shared" si="430"/>
        <v>1</v>
      </c>
    </row>
    <row r="1117" spans="1:15" s="469" customFormat="1" ht="12" customHeight="1">
      <c r="A1117" s="503"/>
      <c r="B1117" s="626" t="s">
        <v>334</v>
      </c>
      <c r="C1117" s="592">
        <v>43627</v>
      </c>
      <c r="D1117" s="615">
        <v>2140</v>
      </c>
      <c r="E1117" s="623" t="s">
        <v>582</v>
      </c>
      <c r="F1117" s="619" t="s">
        <v>468</v>
      </c>
      <c r="G1117" s="728">
        <v>959062</v>
      </c>
      <c r="H1117" s="511">
        <v>55</v>
      </c>
      <c r="I1117" s="510" t="s">
        <v>296</v>
      </c>
      <c r="J1117" s="511">
        <v>81</v>
      </c>
      <c r="K1117" s="512">
        <v>57.289000000000001</v>
      </c>
      <c r="L1117" s="881"/>
      <c r="M1117" s="882"/>
      <c r="N1117" s="883"/>
      <c r="O1117" s="931"/>
    </row>
    <row r="1118" spans="1:15" s="469" customFormat="1" ht="12" customHeight="1">
      <c r="A1118" s="503"/>
      <c r="B1118" s="626" t="s">
        <v>334</v>
      </c>
      <c r="C1118" s="592">
        <v>43627</v>
      </c>
      <c r="D1118" s="615">
        <v>2140</v>
      </c>
      <c r="E1118" s="623" t="s">
        <v>582</v>
      </c>
      <c r="F1118" s="618" t="s">
        <v>563</v>
      </c>
      <c r="G1118" s="729">
        <v>960761</v>
      </c>
      <c r="H1118" s="508">
        <v>55</v>
      </c>
      <c r="I1118" s="507" t="s">
        <v>295</v>
      </c>
      <c r="J1118" s="508">
        <v>67</v>
      </c>
      <c r="K1118" s="598">
        <v>100.765</v>
      </c>
      <c r="L1118" s="875">
        <f t="shared" ref="L1118" si="509">J1118+J1119</f>
        <v>148</v>
      </c>
      <c r="M1118" s="877">
        <f t="shared" ref="M1118" si="510">SUM(K1118:K1119)</f>
        <v>112.64400000000001</v>
      </c>
      <c r="N1118" s="879">
        <f t="shared" ref="N1118" si="511">+L1118-M1118</f>
        <v>35.355999999999995</v>
      </c>
      <c r="O1118" s="930">
        <f t="shared" ref="O1118:O1128" si="512">+M1118/L1118</f>
        <v>0.76110810810810814</v>
      </c>
    </row>
    <row r="1119" spans="1:15" s="469" customFormat="1" ht="12" customHeight="1">
      <c r="A1119" s="503"/>
      <c r="B1119" s="626" t="s">
        <v>334</v>
      </c>
      <c r="C1119" s="592">
        <v>43627</v>
      </c>
      <c r="D1119" s="615">
        <v>2140</v>
      </c>
      <c r="E1119" s="623" t="s">
        <v>582</v>
      </c>
      <c r="F1119" s="619" t="s">
        <v>563</v>
      </c>
      <c r="G1119" s="728">
        <v>960761</v>
      </c>
      <c r="H1119" s="511">
        <v>55</v>
      </c>
      <c r="I1119" s="510" t="s">
        <v>296</v>
      </c>
      <c r="J1119" s="511">
        <v>81</v>
      </c>
      <c r="K1119" s="512">
        <v>11.879</v>
      </c>
      <c r="L1119" s="881"/>
      <c r="M1119" s="882"/>
      <c r="N1119" s="883"/>
      <c r="O1119" s="931"/>
    </row>
    <row r="1120" spans="1:15" s="469" customFormat="1" ht="12" customHeight="1">
      <c r="A1120" s="503"/>
      <c r="B1120" s="626" t="s">
        <v>334</v>
      </c>
      <c r="C1120" s="592">
        <v>43627</v>
      </c>
      <c r="D1120" s="615">
        <v>2140</v>
      </c>
      <c r="E1120" s="623" t="s">
        <v>582</v>
      </c>
      <c r="F1120" s="618" t="s">
        <v>564</v>
      </c>
      <c r="G1120" s="729">
        <v>960936</v>
      </c>
      <c r="H1120" s="508">
        <v>55</v>
      </c>
      <c r="I1120" s="507" t="s">
        <v>295</v>
      </c>
      <c r="J1120" s="508">
        <v>67</v>
      </c>
      <c r="K1120" s="598">
        <v>71.504999999999995</v>
      </c>
      <c r="L1120" s="875">
        <f t="shared" ref="L1120" si="513">J1120+J1121</f>
        <v>148</v>
      </c>
      <c r="M1120" s="877">
        <f t="shared" ref="M1120" si="514">SUM(K1120:K1121)</f>
        <v>148</v>
      </c>
      <c r="N1120" s="879">
        <f t="shared" ref="N1120" si="515">+L1120-M1120</f>
        <v>0</v>
      </c>
      <c r="O1120" s="930">
        <f t="shared" si="512"/>
        <v>1</v>
      </c>
    </row>
    <row r="1121" spans="1:15" s="469" customFormat="1" ht="12" customHeight="1">
      <c r="A1121" s="503"/>
      <c r="B1121" s="626" t="s">
        <v>334</v>
      </c>
      <c r="C1121" s="592">
        <v>43627</v>
      </c>
      <c r="D1121" s="615">
        <v>2140</v>
      </c>
      <c r="E1121" s="623" t="s">
        <v>582</v>
      </c>
      <c r="F1121" s="619" t="s">
        <v>564</v>
      </c>
      <c r="G1121" s="728">
        <v>960936</v>
      </c>
      <c r="H1121" s="511">
        <v>55</v>
      </c>
      <c r="I1121" s="510" t="s">
        <v>296</v>
      </c>
      <c r="J1121" s="511">
        <v>81</v>
      </c>
      <c r="K1121" s="512">
        <v>76.495000000000005</v>
      </c>
      <c r="L1121" s="881"/>
      <c r="M1121" s="882"/>
      <c r="N1121" s="883"/>
      <c r="O1121" s="931"/>
    </row>
    <row r="1122" spans="1:15" s="469" customFormat="1" ht="12" customHeight="1">
      <c r="A1122" s="503"/>
      <c r="B1122" s="626" t="s">
        <v>334</v>
      </c>
      <c r="C1122" s="592">
        <v>43627</v>
      </c>
      <c r="D1122" s="615">
        <v>2139</v>
      </c>
      <c r="E1122" s="623" t="s">
        <v>582</v>
      </c>
      <c r="F1122" s="618" t="s">
        <v>473</v>
      </c>
      <c r="G1122" s="729">
        <v>953883</v>
      </c>
      <c r="H1122" s="508">
        <v>60</v>
      </c>
      <c r="I1122" s="507" t="s">
        <v>295</v>
      </c>
      <c r="J1122" s="508">
        <v>30</v>
      </c>
      <c r="K1122" s="598">
        <v>47.39</v>
      </c>
      <c r="L1122" s="875">
        <f t="shared" ref="L1122" si="516">J1122+J1123</f>
        <v>190</v>
      </c>
      <c r="M1122" s="877">
        <f t="shared" ref="M1122" si="517">SUM(K1122:K1123)</f>
        <v>190</v>
      </c>
      <c r="N1122" s="879">
        <f t="shared" ref="N1122" si="518">+L1122-M1122</f>
        <v>0</v>
      </c>
      <c r="O1122" s="930">
        <f t="shared" si="512"/>
        <v>1</v>
      </c>
    </row>
    <row r="1123" spans="1:15" s="469" customFormat="1" ht="12" customHeight="1">
      <c r="A1123" s="503"/>
      <c r="B1123" s="626" t="s">
        <v>334</v>
      </c>
      <c r="C1123" s="592">
        <v>43627</v>
      </c>
      <c r="D1123" s="615">
        <v>2139</v>
      </c>
      <c r="E1123" s="623" t="s">
        <v>582</v>
      </c>
      <c r="F1123" s="619" t="s">
        <v>473</v>
      </c>
      <c r="G1123" s="728">
        <v>953883</v>
      </c>
      <c r="H1123" s="511">
        <v>60</v>
      </c>
      <c r="I1123" s="510" t="s">
        <v>296</v>
      </c>
      <c r="J1123" s="511">
        <v>160</v>
      </c>
      <c r="K1123" s="512">
        <v>142.61000000000001</v>
      </c>
      <c r="L1123" s="881"/>
      <c r="M1123" s="882"/>
      <c r="N1123" s="883"/>
      <c r="O1123" s="931"/>
    </row>
    <row r="1124" spans="1:15" s="469" customFormat="1" ht="12" customHeight="1">
      <c r="A1124" s="503"/>
      <c r="B1124" s="626" t="s">
        <v>334</v>
      </c>
      <c r="C1124" s="591">
        <v>43627</v>
      </c>
      <c r="D1124" s="616">
        <v>2139</v>
      </c>
      <c r="E1124" s="624" t="s">
        <v>582</v>
      </c>
      <c r="F1124" s="618" t="s">
        <v>478</v>
      </c>
      <c r="G1124" s="729">
        <v>958563</v>
      </c>
      <c r="H1124" s="508">
        <v>63</v>
      </c>
      <c r="I1124" s="507" t="s">
        <v>295</v>
      </c>
      <c r="J1124" s="508">
        <v>10</v>
      </c>
      <c r="K1124" s="598">
        <v>12.805999999999999</v>
      </c>
      <c r="L1124" s="875">
        <f t="shared" ref="L1124" si="519">J1124+J1125</f>
        <v>100</v>
      </c>
      <c r="M1124" s="877">
        <f t="shared" ref="M1124" si="520">SUM(K1124:K1125)</f>
        <v>21.704999999999998</v>
      </c>
      <c r="N1124" s="879">
        <f t="shared" ref="N1124" si="521">+L1124-M1124</f>
        <v>78.295000000000002</v>
      </c>
      <c r="O1124" s="930">
        <f t="shared" si="512"/>
        <v>0.21704999999999999</v>
      </c>
    </row>
    <row r="1125" spans="1:15" s="469" customFormat="1" ht="12" customHeight="1">
      <c r="A1125" s="503"/>
      <c r="B1125" s="626" t="s">
        <v>334</v>
      </c>
      <c r="C1125" s="586">
        <v>43627</v>
      </c>
      <c r="D1125" s="617">
        <v>2139</v>
      </c>
      <c r="E1125" s="624" t="s">
        <v>582</v>
      </c>
      <c r="F1125" s="619" t="s">
        <v>478</v>
      </c>
      <c r="G1125" s="728">
        <v>958563</v>
      </c>
      <c r="H1125" s="511">
        <v>63</v>
      </c>
      <c r="I1125" s="510" t="s">
        <v>296</v>
      </c>
      <c r="J1125" s="511">
        <v>90</v>
      </c>
      <c r="K1125" s="512">
        <v>8.8989999999999991</v>
      </c>
      <c r="L1125" s="881"/>
      <c r="M1125" s="882"/>
      <c r="N1125" s="883"/>
      <c r="O1125" s="931"/>
    </row>
    <row r="1126" spans="1:15" s="469" customFormat="1" ht="12" customHeight="1">
      <c r="A1126" s="503"/>
      <c r="B1126" s="626" t="s">
        <v>334</v>
      </c>
      <c r="C1126" s="592">
        <v>43627</v>
      </c>
      <c r="D1126" s="615">
        <v>2140</v>
      </c>
      <c r="E1126" s="623" t="s">
        <v>582</v>
      </c>
      <c r="F1126" s="618" t="s">
        <v>566</v>
      </c>
      <c r="G1126" s="729">
        <v>30822</v>
      </c>
      <c r="H1126" s="508">
        <v>73</v>
      </c>
      <c r="I1126" s="507" t="s">
        <v>295</v>
      </c>
      <c r="J1126" s="508">
        <v>67</v>
      </c>
      <c r="K1126" s="598">
        <v>21.969000000000001</v>
      </c>
      <c r="L1126" s="875">
        <f t="shared" ref="L1126" si="522">J1126+J1127</f>
        <v>148</v>
      </c>
      <c r="M1126" s="877">
        <f t="shared" ref="M1126" si="523">SUM(K1126:K1127)</f>
        <v>61.024999999999999</v>
      </c>
      <c r="N1126" s="879">
        <f t="shared" ref="N1126" si="524">+L1126-M1126</f>
        <v>86.974999999999994</v>
      </c>
      <c r="O1126" s="930">
        <f t="shared" si="512"/>
        <v>0.41233108108108107</v>
      </c>
    </row>
    <row r="1127" spans="1:15" s="469" customFormat="1" ht="12" customHeight="1">
      <c r="A1127" s="503"/>
      <c r="B1127" s="626" t="s">
        <v>334</v>
      </c>
      <c r="C1127" s="592">
        <v>43627</v>
      </c>
      <c r="D1127" s="615">
        <v>2140</v>
      </c>
      <c r="E1127" s="623" t="s">
        <v>582</v>
      </c>
      <c r="F1127" s="619" t="s">
        <v>566</v>
      </c>
      <c r="G1127" s="728">
        <v>30822</v>
      </c>
      <c r="H1127" s="511">
        <v>73</v>
      </c>
      <c r="I1127" s="510" t="s">
        <v>296</v>
      </c>
      <c r="J1127" s="511">
        <v>81</v>
      </c>
      <c r="K1127" s="512">
        <v>39.055999999999997</v>
      </c>
      <c r="L1127" s="881"/>
      <c r="M1127" s="882"/>
      <c r="N1127" s="883"/>
      <c r="O1127" s="931"/>
    </row>
    <row r="1128" spans="1:15" s="469" customFormat="1" ht="12" customHeight="1">
      <c r="A1128" s="503"/>
      <c r="B1128" s="626" t="s">
        <v>334</v>
      </c>
      <c r="C1128" s="592">
        <v>43635</v>
      </c>
      <c r="D1128" s="615">
        <v>2201</v>
      </c>
      <c r="E1128" s="623" t="s">
        <v>582</v>
      </c>
      <c r="F1128" s="618" t="s">
        <v>560</v>
      </c>
      <c r="G1128" s="729">
        <v>962641</v>
      </c>
      <c r="H1128" s="508">
        <v>11</v>
      </c>
      <c r="I1128" s="507" t="s">
        <v>295</v>
      </c>
      <c r="J1128" s="508">
        <v>163</v>
      </c>
      <c r="K1128" s="598">
        <v>60.915999999999997</v>
      </c>
      <c r="L1128" s="875">
        <f t="shared" ref="L1128" si="525">J1128+J1129</f>
        <v>200</v>
      </c>
      <c r="M1128" s="877">
        <f t="shared" ref="M1128" si="526">SUM(K1128:K1129)</f>
        <v>103.625</v>
      </c>
      <c r="N1128" s="879">
        <f t="shared" ref="N1128" si="527">+L1128-M1128</f>
        <v>96.375</v>
      </c>
      <c r="O1128" s="930">
        <f t="shared" si="512"/>
        <v>0.51812499999999995</v>
      </c>
    </row>
    <row r="1129" spans="1:15" s="469" customFormat="1" ht="12" customHeight="1">
      <c r="A1129" s="503"/>
      <c r="B1129" s="626" t="s">
        <v>334</v>
      </c>
      <c r="C1129" s="592">
        <v>43635</v>
      </c>
      <c r="D1129" s="615">
        <v>2201</v>
      </c>
      <c r="E1129" s="623" t="s">
        <v>582</v>
      </c>
      <c r="F1129" s="619" t="s">
        <v>560</v>
      </c>
      <c r="G1129" s="728">
        <v>962641</v>
      </c>
      <c r="H1129" s="511">
        <v>11</v>
      </c>
      <c r="I1129" s="510" t="s">
        <v>296</v>
      </c>
      <c r="J1129" s="511">
        <v>37</v>
      </c>
      <c r="K1129" s="512">
        <v>42.709000000000003</v>
      </c>
      <c r="L1129" s="881"/>
      <c r="M1129" s="882"/>
      <c r="N1129" s="883"/>
      <c r="O1129" s="931"/>
    </row>
    <row r="1130" spans="1:15" s="469" customFormat="1" ht="12" customHeight="1">
      <c r="A1130" s="503"/>
      <c r="B1130" s="626" t="s">
        <v>334</v>
      </c>
      <c r="C1130" s="592">
        <v>43635</v>
      </c>
      <c r="D1130" s="615">
        <v>2201</v>
      </c>
      <c r="E1130" s="623" t="s">
        <v>582</v>
      </c>
      <c r="F1130" s="618" t="s">
        <v>400</v>
      </c>
      <c r="G1130" s="729">
        <v>4564</v>
      </c>
      <c r="H1130" s="508">
        <v>22</v>
      </c>
      <c r="I1130" s="507" t="s">
        <v>295</v>
      </c>
      <c r="J1130" s="508">
        <v>191.268</v>
      </c>
      <c r="K1130" s="598">
        <v>33.972999999999999</v>
      </c>
      <c r="L1130" s="875">
        <f t="shared" ref="L1130" si="528">J1130+J1131</f>
        <v>488.91600000000005</v>
      </c>
      <c r="M1130" s="877">
        <f t="shared" ref="M1130" si="529">SUM(K1130:K1131)</f>
        <v>144.44499999999999</v>
      </c>
      <c r="N1130" s="879">
        <f t="shared" ref="N1130" si="530">+L1130-M1130</f>
        <v>344.47100000000006</v>
      </c>
      <c r="O1130" s="930">
        <f t="shared" ref="O1130:O1182" si="531">+M1130/L1130</f>
        <v>0.29543929836618149</v>
      </c>
    </row>
    <row r="1131" spans="1:15" s="469" customFormat="1" ht="12" customHeight="1">
      <c r="A1131" s="503"/>
      <c r="B1131" s="626" t="s">
        <v>334</v>
      </c>
      <c r="C1131" s="592">
        <v>43635</v>
      </c>
      <c r="D1131" s="615">
        <v>2201</v>
      </c>
      <c r="E1131" s="623" t="s">
        <v>582</v>
      </c>
      <c r="F1131" s="619" t="s">
        <v>400</v>
      </c>
      <c r="G1131" s="728">
        <v>4564</v>
      </c>
      <c r="H1131" s="511">
        <v>22</v>
      </c>
      <c r="I1131" s="510" t="s">
        <v>296</v>
      </c>
      <c r="J1131" s="511">
        <v>297.64800000000002</v>
      </c>
      <c r="K1131" s="512">
        <v>110.47199999999999</v>
      </c>
      <c r="L1131" s="881"/>
      <c r="M1131" s="882"/>
      <c r="N1131" s="883"/>
      <c r="O1131" s="931"/>
    </row>
    <row r="1132" spans="1:15" s="469" customFormat="1" ht="12" customHeight="1">
      <c r="A1132" s="503"/>
      <c r="B1132" s="626" t="s">
        <v>334</v>
      </c>
      <c r="C1132" s="592">
        <v>43635</v>
      </c>
      <c r="D1132" s="615">
        <v>2201</v>
      </c>
      <c r="E1132" s="623" t="s">
        <v>582</v>
      </c>
      <c r="F1132" s="618" t="s">
        <v>402</v>
      </c>
      <c r="G1132" s="729">
        <v>964861</v>
      </c>
      <c r="H1132" s="508">
        <v>22</v>
      </c>
      <c r="I1132" s="507" t="s">
        <v>295</v>
      </c>
      <c r="J1132" s="508">
        <v>191.268</v>
      </c>
      <c r="K1132" s="598"/>
      <c r="L1132" s="875">
        <f t="shared" ref="L1132" si="532">J1132+J1133</f>
        <v>488.91600000000005</v>
      </c>
      <c r="M1132" s="877">
        <f t="shared" ref="M1132" si="533">SUM(K1132:K1133)</f>
        <v>0</v>
      </c>
      <c r="N1132" s="879">
        <f t="shared" ref="N1132" si="534">+L1132-M1132</f>
        <v>488.91600000000005</v>
      </c>
      <c r="O1132" s="930">
        <f t="shared" si="531"/>
        <v>0</v>
      </c>
    </row>
    <row r="1133" spans="1:15" s="469" customFormat="1" ht="12" customHeight="1">
      <c r="A1133" s="503"/>
      <c r="B1133" s="626" t="s">
        <v>334</v>
      </c>
      <c r="C1133" s="592">
        <v>43635</v>
      </c>
      <c r="D1133" s="615">
        <v>2201</v>
      </c>
      <c r="E1133" s="623" t="s">
        <v>582</v>
      </c>
      <c r="F1133" s="619" t="s">
        <v>402</v>
      </c>
      <c r="G1133" s="728">
        <v>964861</v>
      </c>
      <c r="H1133" s="511">
        <v>22</v>
      </c>
      <c r="I1133" s="510" t="s">
        <v>296</v>
      </c>
      <c r="J1133" s="511">
        <v>297.64800000000002</v>
      </c>
      <c r="K1133" s="512"/>
      <c r="L1133" s="881"/>
      <c r="M1133" s="882"/>
      <c r="N1133" s="883"/>
      <c r="O1133" s="931"/>
    </row>
    <row r="1134" spans="1:15" s="469" customFormat="1" ht="12" customHeight="1">
      <c r="A1134" s="503"/>
      <c r="B1134" s="626" t="s">
        <v>334</v>
      </c>
      <c r="C1134" s="592">
        <v>43635</v>
      </c>
      <c r="D1134" s="615">
        <v>2201</v>
      </c>
      <c r="E1134" s="623" t="s">
        <v>582</v>
      </c>
      <c r="F1134" s="618" t="s">
        <v>422</v>
      </c>
      <c r="G1134" s="729">
        <v>960658</v>
      </c>
      <c r="H1134" s="508">
        <v>35</v>
      </c>
      <c r="I1134" s="507" t="s">
        <v>295</v>
      </c>
      <c r="J1134" s="508">
        <v>163</v>
      </c>
      <c r="K1134" s="598">
        <v>70.777000000000001</v>
      </c>
      <c r="L1134" s="875">
        <f t="shared" ref="L1134" si="535">J1134+J1135</f>
        <v>200</v>
      </c>
      <c r="M1134" s="877">
        <f t="shared" ref="M1134" si="536">SUM(K1134:K1135)</f>
        <v>94.664000000000001</v>
      </c>
      <c r="N1134" s="879">
        <f t="shared" ref="N1134" si="537">+L1134-M1134</f>
        <v>105.336</v>
      </c>
      <c r="O1134" s="930">
        <f t="shared" si="531"/>
        <v>0.47332000000000002</v>
      </c>
    </row>
    <row r="1135" spans="1:15" s="469" customFormat="1" ht="12" customHeight="1">
      <c r="A1135" s="503"/>
      <c r="B1135" s="626" t="s">
        <v>334</v>
      </c>
      <c r="C1135" s="592">
        <v>43635</v>
      </c>
      <c r="D1135" s="615">
        <v>2201</v>
      </c>
      <c r="E1135" s="623" t="s">
        <v>582</v>
      </c>
      <c r="F1135" s="619" t="s">
        <v>422</v>
      </c>
      <c r="G1135" s="728">
        <v>960658</v>
      </c>
      <c r="H1135" s="511">
        <v>35</v>
      </c>
      <c r="I1135" s="510" t="s">
        <v>296</v>
      </c>
      <c r="J1135" s="511">
        <v>37</v>
      </c>
      <c r="K1135" s="512">
        <v>23.887</v>
      </c>
      <c r="L1135" s="881"/>
      <c r="M1135" s="882"/>
      <c r="N1135" s="883"/>
      <c r="O1135" s="931"/>
    </row>
    <row r="1136" spans="1:15" s="469" customFormat="1" ht="12" customHeight="1">
      <c r="A1136" s="503"/>
      <c r="B1136" s="626" t="s">
        <v>334</v>
      </c>
      <c r="C1136" s="592">
        <v>43635</v>
      </c>
      <c r="D1136" s="615">
        <v>2201</v>
      </c>
      <c r="E1136" s="623" t="s">
        <v>582</v>
      </c>
      <c r="F1136" s="618" t="s">
        <v>471</v>
      </c>
      <c r="G1136" s="729">
        <v>955660</v>
      </c>
      <c r="H1136" s="508">
        <v>58</v>
      </c>
      <c r="I1136" s="507" t="s">
        <v>295</v>
      </c>
      <c r="J1136" s="508">
        <v>89</v>
      </c>
      <c r="K1136" s="598"/>
      <c r="L1136" s="875">
        <f t="shared" ref="L1136" si="538">J1136+J1137</f>
        <v>110</v>
      </c>
      <c r="M1136" s="877">
        <f t="shared" ref="M1136" si="539">SUM(K1136:K1137)</f>
        <v>0</v>
      </c>
      <c r="N1136" s="879">
        <f t="shared" ref="N1136" si="540">+L1136-M1136</f>
        <v>110</v>
      </c>
      <c r="O1136" s="930">
        <f t="shared" si="531"/>
        <v>0</v>
      </c>
    </row>
    <row r="1137" spans="1:15" s="469" customFormat="1" ht="12" customHeight="1">
      <c r="A1137" s="503"/>
      <c r="B1137" s="626" t="s">
        <v>334</v>
      </c>
      <c r="C1137" s="592">
        <v>43635</v>
      </c>
      <c r="D1137" s="615">
        <v>2201</v>
      </c>
      <c r="E1137" s="623" t="s">
        <v>582</v>
      </c>
      <c r="F1137" s="619" t="s">
        <v>471</v>
      </c>
      <c r="G1137" s="728">
        <v>955660</v>
      </c>
      <c r="H1137" s="511">
        <v>58</v>
      </c>
      <c r="I1137" s="510" t="s">
        <v>296</v>
      </c>
      <c r="J1137" s="511">
        <v>21</v>
      </c>
      <c r="K1137" s="512"/>
      <c r="L1137" s="881"/>
      <c r="M1137" s="882"/>
      <c r="N1137" s="883"/>
      <c r="O1137" s="931"/>
    </row>
    <row r="1138" spans="1:15" s="469" customFormat="1" ht="12" customHeight="1">
      <c r="A1138" s="503"/>
      <c r="B1138" s="626" t="s">
        <v>334</v>
      </c>
      <c r="C1138" s="592">
        <v>43635</v>
      </c>
      <c r="D1138" s="615">
        <v>2201</v>
      </c>
      <c r="E1138" s="623" t="s">
        <v>582</v>
      </c>
      <c r="F1138" s="618" t="s">
        <v>565</v>
      </c>
      <c r="G1138" s="729">
        <v>952055</v>
      </c>
      <c r="H1138" s="508">
        <v>66</v>
      </c>
      <c r="I1138" s="507" t="s">
        <v>295</v>
      </c>
      <c r="J1138" s="508">
        <v>163</v>
      </c>
      <c r="K1138" s="598"/>
      <c r="L1138" s="875">
        <f t="shared" ref="L1138" si="541">J1138+J1139</f>
        <v>200</v>
      </c>
      <c r="M1138" s="877">
        <f t="shared" ref="M1138" si="542">SUM(K1138:K1139)</f>
        <v>0</v>
      </c>
      <c r="N1138" s="879">
        <f t="shared" ref="N1138" si="543">+L1138-M1138</f>
        <v>200</v>
      </c>
      <c r="O1138" s="930">
        <f t="shared" si="531"/>
        <v>0</v>
      </c>
    </row>
    <row r="1139" spans="1:15" s="469" customFormat="1" ht="12" customHeight="1">
      <c r="A1139" s="503"/>
      <c r="B1139" s="626" t="s">
        <v>334</v>
      </c>
      <c r="C1139" s="592">
        <v>43635</v>
      </c>
      <c r="D1139" s="615">
        <v>2201</v>
      </c>
      <c r="E1139" s="623" t="s">
        <v>582</v>
      </c>
      <c r="F1139" s="619" t="s">
        <v>565</v>
      </c>
      <c r="G1139" s="728">
        <v>952055</v>
      </c>
      <c r="H1139" s="511">
        <v>66</v>
      </c>
      <c r="I1139" s="510" t="s">
        <v>296</v>
      </c>
      <c r="J1139" s="511">
        <v>37</v>
      </c>
      <c r="K1139" s="512"/>
      <c r="L1139" s="881"/>
      <c r="M1139" s="882"/>
      <c r="N1139" s="883"/>
      <c r="O1139" s="931"/>
    </row>
    <row r="1140" spans="1:15" s="469" customFormat="1" ht="12" customHeight="1">
      <c r="A1140" s="503"/>
      <c r="B1140" s="626" t="s">
        <v>334</v>
      </c>
      <c r="C1140" s="592">
        <v>43637</v>
      </c>
      <c r="D1140" s="615">
        <v>2257</v>
      </c>
      <c r="E1140" s="622" t="s">
        <v>585</v>
      </c>
      <c r="F1140" s="618" t="s">
        <v>368</v>
      </c>
      <c r="G1140" s="729">
        <v>953832</v>
      </c>
      <c r="H1140" s="508">
        <v>16</v>
      </c>
      <c r="I1140" s="507" t="s">
        <v>295</v>
      </c>
      <c r="J1140" s="508">
        <v>40</v>
      </c>
      <c r="K1140" s="598"/>
      <c r="L1140" s="875">
        <f t="shared" ref="L1140" si="544">J1140+J1141</f>
        <v>80</v>
      </c>
      <c r="M1140" s="877">
        <f t="shared" ref="M1140" si="545">SUM(K1140:K1141)</f>
        <v>0</v>
      </c>
      <c r="N1140" s="879">
        <f t="shared" ref="N1140" si="546">+L1140-M1140</f>
        <v>80</v>
      </c>
      <c r="O1140" s="930">
        <f t="shared" si="531"/>
        <v>0</v>
      </c>
    </row>
    <row r="1141" spans="1:15" s="469" customFormat="1" ht="12" customHeight="1">
      <c r="A1141" s="503"/>
      <c r="B1141" s="626" t="s">
        <v>334</v>
      </c>
      <c r="C1141" s="592">
        <v>43637</v>
      </c>
      <c r="D1141" s="615">
        <v>2257</v>
      </c>
      <c r="E1141" s="622" t="s">
        <v>585</v>
      </c>
      <c r="F1141" s="619" t="s">
        <v>368</v>
      </c>
      <c r="G1141" s="728">
        <v>953832</v>
      </c>
      <c r="H1141" s="511">
        <v>16</v>
      </c>
      <c r="I1141" s="510" t="s">
        <v>296</v>
      </c>
      <c r="J1141" s="511">
        <v>40</v>
      </c>
      <c r="K1141" s="512"/>
      <c r="L1141" s="881"/>
      <c r="M1141" s="882"/>
      <c r="N1141" s="883"/>
      <c r="O1141" s="931"/>
    </row>
    <row r="1142" spans="1:15" s="469" customFormat="1" ht="12" customHeight="1">
      <c r="A1142" s="503"/>
      <c r="B1142" s="626" t="s">
        <v>334</v>
      </c>
      <c r="C1142" s="592">
        <v>43637</v>
      </c>
      <c r="D1142" s="615">
        <v>2257</v>
      </c>
      <c r="E1142" s="622" t="s">
        <v>585</v>
      </c>
      <c r="F1142" s="618" t="s">
        <v>369</v>
      </c>
      <c r="G1142" s="729">
        <v>953964</v>
      </c>
      <c r="H1142" s="508">
        <v>16</v>
      </c>
      <c r="I1142" s="507" t="s">
        <v>295</v>
      </c>
      <c r="J1142" s="508">
        <v>40</v>
      </c>
      <c r="K1142" s="598">
        <v>20.553000000000001</v>
      </c>
      <c r="L1142" s="875">
        <f t="shared" ref="L1142" si="547">J1142+J1143</f>
        <v>80</v>
      </c>
      <c r="M1142" s="877">
        <f t="shared" ref="M1142" si="548">SUM(K1142:K1143)</f>
        <v>26.35</v>
      </c>
      <c r="N1142" s="879">
        <f t="shared" ref="N1142" si="549">+L1142-M1142</f>
        <v>53.65</v>
      </c>
      <c r="O1142" s="930">
        <f t="shared" si="531"/>
        <v>0.32937500000000003</v>
      </c>
    </row>
    <row r="1143" spans="1:15" s="469" customFormat="1" ht="12" customHeight="1">
      <c r="A1143" s="503"/>
      <c r="B1143" s="626" t="s">
        <v>334</v>
      </c>
      <c r="C1143" s="592">
        <v>43637</v>
      </c>
      <c r="D1143" s="615">
        <v>2257</v>
      </c>
      <c r="E1143" s="622" t="s">
        <v>585</v>
      </c>
      <c r="F1143" s="619" t="s">
        <v>369</v>
      </c>
      <c r="G1143" s="728">
        <v>953964</v>
      </c>
      <c r="H1143" s="511">
        <v>16</v>
      </c>
      <c r="I1143" s="510" t="s">
        <v>296</v>
      </c>
      <c r="J1143" s="511">
        <v>40</v>
      </c>
      <c r="K1143" s="512">
        <v>5.7969999999999997</v>
      </c>
      <c r="L1143" s="881"/>
      <c r="M1143" s="882"/>
      <c r="N1143" s="883"/>
      <c r="O1143" s="931"/>
    </row>
    <row r="1144" spans="1:15" s="469" customFormat="1" ht="12" customHeight="1">
      <c r="A1144" s="503"/>
      <c r="B1144" s="626" t="s">
        <v>334</v>
      </c>
      <c r="C1144" s="592">
        <v>43637</v>
      </c>
      <c r="D1144" s="615">
        <v>2257</v>
      </c>
      <c r="E1144" s="622" t="s">
        <v>585</v>
      </c>
      <c r="F1144" s="618" t="s">
        <v>373</v>
      </c>
      <c r="G1144" s="729">
        <v>955374</v>
      </c>
      <c r="H1144" s="508">
        <v>16</v>
      </c>
      <c r="I1144" s="507" t="s">
        <v>295</v>
      </c>
      <c r="J1144" s="508">
        <v>20</v>
      </c>
      <c r="K1144" s="598"/>
      <c r="L1144" s="875">
        <f t="shared" ref="L1144" si="550">J1144+J1145</f>
        <v>120</v>
      </c>
      <c r="M1144" s="877">
        <f t="shared" ref="M1144" si="551">SUM(K1144:K1145)</f>
        <v>0</v>
      </c>
      <c r="N1144" s="879">
        <f t="shared" ref="N1144" si="552">+L1144-M1144</f>
        <v>120</v>
      </c>
      <c r="O1144" s="930">
        <f t="shared" si="531"/>
        <v>0</v>
      </c>
    </row>
    <row r="1145" spans="1:15" s="469" customFormat="1" ht="12" customHeight="1">
      <c r="A1145" s="503"/>
      <c r="B1145" s="626" t="s">
        <v>334</v>
      </c>
      <c r="C1145" s="592">
        <v>43637</v>
      </c>
      <c r="D1145" s="615">
        <v>2257</v>
      </c>
      <c r="E1145" s="622" t="s">
        <v>585</v>
      </c>
      <c r="F1145" s="619" t="s">
        <v>373</v>
      </c>
      <c r="G1145" s="728">
        <v>955374</v>
      </c>
      <c r="H1145" s="511">
        <v>16</v>
      </c>
      <c r="I1145" s="510" t="s">
        <v>296</v>
      </c>
      <c r="J1145" s="511">
        <v>100</v>
      </c>
      <c r="K1145" s="512"/>
      <c r="L1145" s="881"/>
      <c r="M1145" s="882"/>
      <c r="N1145" s="883"/>
      <c r="O1145" s="931"/>
    </row>
    <row r="1146" spans="1:15" s="469" customFormat="1" ht="12" customHeight="1">
      <c r="A1146" s="503"/>
      <c r="B1146" s="626" t="s">
        <v>334</v>
      </c>
      <c r="C1146" s="592">
        <v>43637</v>
      </c>
      <c r="D1146" s="615">
        <v>2257</v>
      </c>
      <c r="E1146" s="622" t="s">
        <v>585</v>
      </c>
      <c r="F1146" s="618" t="s">
        <v>383</v>
      </c>
      <c r="G1146" s="729">
        <v>965070</v>
      </c>
      <c r="H1146" s="508">
        <v>16</v>
      </c>
      <c r="I1146" s="507" t="s">
        <v>295</v>
      </c>
      <c r="J1146" s="508">
        <v>30</v>
      </c>
      <c r="K1146" s="598"/>
      <c r="L1146" s="875">
        <f t="shared" ref="L1146" si="553">J1146+J1147</f>
        <v>150</v>
      </c>
      <c r="M1146" s="877">
        <f t="shared" ref="M1146" si="554">SUM(K1146:K1147)</f>
        <v>65</v>
      </c>
      <c r="N1146" s="879">
        <f t="shared" ref="N1146" si="555">+L1146-M1146</f>
        <v>85</v>
      </c>
      <c r="O1146" s="930">
        <f t="shared" si="531"/>
        <v>0.43333333333333335</v>
      </c>
    </row>
    <row r="1147" spans="1:15" s="469" customFormat="1" ht="12" customHeight="1">
      <c r="A1147" s="503"/>
      <c r="B1147" s="626" t="s">
        <v>334</v>
      </c>
      <c r="C1147" s="592">
        <v>43637</v>
      </c>
      <c r="D1147" s="615">
        <v>2257</v>
      </c>
      <c r="E1147" s="622" t="s">
        <v>585</v>
      </c>
      <c r="F1147" s="619" t="s">
        <v>383</v>
      </c>
      <c r="G1147" s="728">
        <v>965070</v>
      </c>
      <c r="H1147" s="511">
        <v>16</v>
      </c>
      <c r="I1147" s="510" t="s">
        <v>296</v>
      </c>
      <c r="J1147" s="511">
        <v>120</v>
      </c>
      <c r="K1147" s="512">
        <v>65</v>
      </c>
      <c r="L1147" s="881"/>
      <c r="M1147" s="882"/>
      <c r="N1147" s="883"/>
      <c r="O1147" s="931"/>
    </row>
    <row r="1148" spans="1:15" s="469" customFormat="1" ht="12" customHeight="1">
      <c r="A1148" s="503"/>
      <c r="B1148" s="626" t="s">
        <v>334</v>
      </c>
      <c r="C1148" s="591">
        <v>43637</v>
      </c>
      <c r="D1148" s="616">
        <v>2257</v>
      </c>
      <c r="E1148" s="625" t="s">
        <v>585</v>
      </c>
      <c r="F1148" s="618" t="s">
        <v>424</v>
      </c>
      <c r="G1148" s="729">
        <v>955486</v>
      </c>
      <c r="H1148" s="508">
        <v>36</v>
      </c>
      <c r="I1148" s="507" t="s">
        <v>295</v>
      </c>
      <c r="J1148" s="508">
        <v>50</v>
      </c>
      <c r="K1148" s="598">
        <v>29.055</v>
      </c>
      <c r="L1148" s="875">
        <f t="shared" ref="L1148" si="556">J1148+J1149</f>
        <v>130</v>
      </c>
      <c r="M1148" s="877">
        <f t="shared" ref="M1148" si="557">SUM(K1148:K1149)</f>
        <v>72.474999999999994</v>
      </c>
      <c r="N1148" s="879">
        <f t="shared" ref="N1148" si="558">+L1148-M1148</f>
        <v>57.525000000000006</v>
      </c>
      <c r="O1148" s="930">
        <f t="shared" si="531"/>
        <v>0.5575</v>
      </c>
    </row>
    <row r="1149" spans="1:15" s="469" customFormat="1" ht="12" customHeight="1">
      <c r="A1149" s="503"/>
      <c r="B1149" s="626" t="s">
        <v>334</v>
      </c>
      <c r="C1149" s="586">
        <v>43637</v>
      </c>
      <c r="D1149" s="617">
        <v>2257</v>
      </c>
      <c r="E1149" s="625" t="s">
        <v>585</v>
      </c>
      <c r="F1149" s="619" t="s">
        <v>424</v>
      </c>
      <c r="G1149" s="728">
        <v>955486</v>
      </c>
      <c r="H1149" s="511">
        <v>36</v>
      </c>
      <c r="I1149" s="510" t="s">
        <v>296</v>
      </c>
      <c r="J1149" s="511">
        <v>80</v>
      </c>
      <c r="K1149" s="512">
        <v>43.42</v>
      </c>
      <c r="L1149" s="881"/>
      <c r="M1149" s="882"/>
      <c r="N1149" s="883"/>
      <c r="O1149" s="931"/>
    </row>
    <row r="1150" spans="1:15" s="469" customFormat="1" ht="12" customHeight="1">
      <c r="A1150" s="503"/>
      <c r="B1150" s="626" t="s">
        <v>334</v>
      </c>
      <c r="C1150" s="592">
        <v>43637</v>
      </c>
      <c r="D1150" s="615">
        <v>2257</v>
      </c>
      <c r="E1150" s="622" t="s">
        <v>585</v>
      </c>
      <c r="F1150" s="618" t="s">
        <v>330</v>
      </c>
      <c r="G1150" s="729">
        <v>964068</v>
      </c>
      <c r="H1150" s="508">
        <v>42</v>
      </c>
      <c r="I1150" s="507" t="s">
        <v>295</v>
      </c>
      <c r="J1150" s="508">
        <v>40</v>
      </c>
      <c r="K1150" s="598"/>
      <c r="L1150" s="875">
        <f t="shared" ref="L1150" si="559">J1150+J1151</f>
        <v>80</v>
      </c>
      <c r="M1150" s="877">
        <f t="shared" ref="M1150" si="560">SUM(K1150:K1151)</f>
        <v>0</v>
      </c>
      <c r="N1150" s="879">
        <f t="shared" ref="N1150" si="561">+L1150-M1150</f>
        <v>80</v>
      </c>
      <c r="O1150" s="930">
        <f t="shared" si="531"/>
        <v>0</v>
      </c>
    </row>
    <row r="1151" spans="1:15" s="469" customFormat="1" ht="12" customHeight="1">
      <c r="A1151" s="503"/>
      <c r="B1151" s="626" t="s">
        <v>334</v>
      </c>
      <c r="C1151" s="592">
        <v>43637</v>
      </c>
      <c r="D1151" s="615">
        <v>2257</v>
      </c>
      <c r="E1151" s="622" t="s">
        <v>585</v>
      </c>
      <c r="F1151" s="619" t="s">
        <v>330</v>
      </c>
      <c r="G1151" s="728">
        <v>964068</v>
      </c>
      <c r="H1151" s="511">
        <v>42</v>
      </c>
      <c r="I1151" s="510" t="s">
        <v>296</v>
      </c>
      <c r="J1151" s="511">
        <v>40</v>
      </c>
      <c r="K1151" s="512"/>
      <c r="L1151" s="881"/>
      <c r="M1151" s="882"/>
      <c r="N1151" s="883"/>
      <c r="O1151" s="931"/>
    </row>
    <row r="1152" spans="1:15" s="469" customFormat="1" ht="12" customHeight="1">
      <c r="A1152" s="503"/>
      <c r="B1152" s="626" t="s">
        <v>334</v>
      </c>
      <c r="C1152" s="592">
        <v>43637</v>
      </c>
      <c r="D1152" s="615">
        <v>2257</v>
      </c>
      <c r="E1152" s="622" t="s">
        <v>585</v>
      </c>
      <c r="F1152" s="618" t="s">
        <v>329</v>
      </c>
      <c r="G1152" s="729">
        <v>966875</v>
      </c>
      <c r="H1152" s="508">
        <v>42</v>
      </c>
      <c r="I1152" s="507" t="s">
        <v>295</v>
      </c>
      <c r="J1152" s="508">
        <v>100</v>
      </c>
      <c r="K1152" s="598"/>
      <c r="L1152" s="875">
        <f t="shared" ref="L1152" si="562">J1152+J1153</f>
        <v>160</v>
      </c>
      <c r="M1152" s="877">
        <f t="shared" ref="M1152" si="563">SUM(K1152:K1153)</f>
        <v>0</v>
      </c>
      <c r="N1152" s="879">
        <f t="shared" ref="N1152" si="564">+L1152-M1152</f>
        <v>160</v>
      </c>
      <c r="O1152" s="930">
        <f t="shared" si="531"/>
        <v>0</v>
      </c>
    </row>
    <row r="1153" spans="1:15" s="469" customFormat="1" ht="12" customHeight="1">
      <c r="A1153" s="503"/>
      <c r="B1153" s="626" t="s">
        <v>334</v>
      </c>
      <c r="C1153" s="592">
        <v>43637</v>
      </c>
      <c r="D1153" s="615">
        <v>2257</v>
      </c>
      <c r="E1153" s="622" t="s">
        <v>585</v>
      </c>
      <c r="F1153" s="619" t="s">
        <v>329</v>
      </c>
      <c r="G1153" s="728">
        <v>966875</v>
      </c>
      <c r="H1153" s="511">
        <v>42</v>
      </c>
      <c r="I1153" s="510" t="s">
        <v>296</v>
      </c>
      <c r="J1153" s="511">
        <v>60</v>
      </c>
      <c r="K1153" s="512"/>
      <c r="L1153" s="881"/>
      <c r="M1153" s="882"/>
      <c r="N1153" s="883"/>
      <c r="O1153" s="931"/>
    </row>
    <row r="1154" spans="1:15" s="469" customFormat="1" ht="12" customHeight="1">
      <c r="A1154" s="503"/>
      <c r="B1154" s="626" t="s">
        <v>334</v>
      </c>
      <c r="C1154" s="592">
        <v>43637</v>
      </c>
      <c r="D1154" s="615">
        <v>2257</v>
      </c>
      <c r="E1154" s="622" t="s">
        <v>585</v>
      </c>
      <c r="F1154" s="618" t="s">
        <v>460</v>
      </c>
      <c r="G1154" s="729">
        <v>956244</v>
      </c>
      <c r="H1154" s="508">
        <v>52</v>
      </c>
      <c r="I1154" s="507" t="s">
        <v>295</v>
      </c>
      <c r="J1154" s="508">
        <v>30</v>
      </c>
      <c r="K1154" s="598">
        <v>38.701999999999998</v>
      </c>
      <c r="L1154" s="875">
        <f t="shared" ref="L1154" si="565">J1154+J1155</f>
        <v>170</v>
      </c>
      <c r="M1154" s="877">
        <f t="shared" ref="M1154" si="566">SUM(K1154:K1155)</f>
        <v>45.68</v>
      </c>
      <c r="N1154" s="879">
        <f t="shared" ref="N1154" si="567">+L1154-M1154</f>
        <v>124.32</v>
      </c>
      <c r="O1154" s="930">
        <f t="shared" si="531"/>
        <v>0.26870588235294118</v>
      </c>
    </row>
    <row r="1155" spans="1:15" s="469" customFormat="1" ht="12" customHeight="1">
      <c r="A1155" s="503"/>
      <c r="B1155" s="626" t="s">
        <v>334</v>
      </c>
      <c r="C1155" s="592">
        <v>43637</v>
      </c>
      <c r="D1155" s="615">
        <v>2257</v>
      </c>
      <c r="E1155" s="622" t="s">
        <v>585</v>
      </c>
      <c r="F1155" s="619" t="s">
        <v>460</v>
      </c>
      <c r="G1155" s="728">
        <v>956244</v>
      </c>
      <c r="H1155" s="511">
        <v>52</v>
      </c>
      <c r="I1155" s="510" t="s">
        <v>296</v>
      </c>
      <c r="J1155" s="511">
        <v>140</v>
      </c>
      <c r="K1155" s="512">
        <v>6.9779999999999998</v>
      </c>
      <c r="L1155" s="881"/>
      <c r="M1155" s="882"/>
      <c r="N1155" s="883"/>
      <c r="O1155" s="931"/>
    </row>
    <row r="1156" spans="1:15" s="469" customFormat="1" ht="12" customHeight="1">
      <c r="A1156" s="503"/>
      <c r="B1156" s="626" t="s">
        <v>334</v>
      </c>
      <c r="C1156" s="592">
        <v>43637</v>
      </c>
      <c r="D1156" s="615">
        <v>2257</v>
      </c>
      <c r="E1156" s="622" t="s">
        <v>585</v>
      </c>
      <c r="F1156" s="618" t="s">
        <v>464</v>
      </c>
      <c r="G1156" s="729">
        <v>966342</v>
      </c>
      <c r="H1156" s="508">
        <v>52</v>
      </c>
      <c r="I1156" s="507" t="s">
        <v>295</v>
      </c>
      <c r="J1156" s="508">
        <v>100</v>
      </c>
      <c r="K1156" s="598"/>
      <c r="L1156" s="875">
        <f t="shared" ref="L1156" si="568">J1156+J1157</f>
        <v>150</v>
      </c>
      <c r="M1156" s="877">
        <f t="shared" ref="M1156" si="569">SUM(K1156:K1157)</f>
        <v>0</v>
      </c>
      <c r="N1156" s="879">
        <f t="shared" ref="N1156" si="570">+L1156-M1156</f>
        <v>150</v>
      </c>
      <c r="O1156" s="930">
        <f t="shared" si="531"/>
        <v>0</v>
      </c>
    </row>
    <row r="1157" spans="1:15" s="469" customFormat="1" ht="12" customHeight="1">
      <c r="A1157" s="503"/>
      <c r="B1157" s="626" t="s">
        <v>334</v>
      </c>
      <c r="C1157" s="592">
        <v>43637</v>
      </c>
      <c r="D1157" s="615">
        <v>2257</v>
      </c>
      <c r="E1157" s="622" t="s">
        <v>585</v>
      </c>
      <c r="F1157" s="619" t="s">
        <v>464</v>
      </c>
      <c r="G1157" s="728">
        <v>966342</v>
      </c>
      <c r="H1157" s="511">
        <v>52</v>
      </c>
      <c r="I1157" s="510" t="s">
        <v>296</v>
      </c>
      <c r="J1157" s="511">
        <v>50</v>
      </c>
      <c r="K1157" s="512"/>
      <c r="L1157" s="881"/>
      <c r="M1157" s="882"/>
      <c r="N1157" s="883"/>
      <c r="O1157" s="931"/>
    </row>
    <row r="1158" spans="1:15" s="469" customFormat="1" ht="12" customHeight="1">
      <c r="A1158" s="503"/>
      <c r="B1158" s="626" t="s">
        <v>334</v>
      </c>
      <c r="C1158" s="592">
        <v>43637</v>
      </c>
      <c r="D1158" s="615">
        <v>2255</v>
      </c>
      <c r="E1158" s="622" t="s">
        <v>585</v>
      </c>
      <c r="F1158" s="618" t="s">
        <v>567</v>
      </c>
      <c r="G1158" s="729">
        <v>967484</v>
      </c>
      <c r="H1158" s="508">
        <v>76</v>
      </c>
      <c r="I1158" s="507" t="s">
        <v>295</v>
      </c>
      <c r="J1158" s="508">
        <v>9</v>
      </c>
      <c r="K1158" s="598"/>
      <c r="L1158" s="875">
        <f t="shared" ref="L1158" si="571">J1158+J1159</f>
        <v>123</v>
      </c>
      <c r="M1158" s="877">
        <f t="shared" ref="M1158" si="572">SUM(K1158:K1159)</f>
        <v>0</v>
      </c>
      <c r="N1158" s="879">
        <f t="shared" ref="N1158" si="573">+L1158-M1158</f>
        <v>123</v>
      </c>
      <c r="O1158" s="930">
        <f t="shared" si="531"/>
        <v>0</v>
      </c>
    </row>
    <row r="1159" spans="1:15" s="469" customFormat="1" ht="12" customHeight="1">
      <c r="A1159" s="503"/>
      <c r="B1159" s="626" t="s">
        <v>334</v>
      </c>
      <c r="C1159" s="592">
        <v>43637</v>
      </c>
      <c r="D1159" s="615">
        <v>2255</v>
      </c>
      <c r="E1159" s="622" t="s">
        <v>585</v>
      </c>
      <c r="F1159" s="619" t="s">
        <v>567</v>
      </c>
      <c r="G1159" s="728">
        <v>967484</v>
      </c>
      <c r="H1159" s="511">
        <v>76</v>
      </c>
      <c r="I1159" s="510" t="s">
        <v>296</v>
      </c>
      <c r="J1159" s="511">
        <v>114</v>
      </c>
      <c r="K1159" s="512"/>
      <c r="L1159" s="881"/>
      <c r="M1159" s="882"/>
      <c r="N1159" s="883"/>
      <c r="O1159" s="931"/>
    </row>
    <row r="1160" spans="1:15" s="469" customFormat="1" ht="12" customHeight="1">
      <c r="A1160" s="503"/>
      <c r="B1160" s="626" t="s">
        <v>334</v>
      </c>
      <c r="C1160" s="592">
        <v>43643</v>
      </c>
      <c r="D1160" s="615">
        <v>2312</v>
      </c>
      <c r="E1160" s="623" t="s">
        <v>582</v>
      </c>
      <c r="F1160" s="618" t="s">
        <v>318</v>
      </c>
      <c r="G1160" s="729">
        <v>966995</v>
      </c>
      <c r="H1160" s="508">
        <v>56</v>
      </c>
      <c r="I1160" s="507" t="s">
        <v>295</v>
      </c>
      <c r="J1160" s="508">
        <v>12.974</v>
      </c>
      <c r="K1160" s="598"/>
      <c r="L1160" s="875">
        <f t="shared" ref="L1160" si="574">J1160+J1161</f>
        <v>100.40600000000001</v>
      </c>
      <c r="M1160" s="877">
        <f t="shared" ref="M1160" si="575">SUM(K1160:K1161)</f>
        <v>0</v>
      </c>
      <c r="N1160" s="879">
        <f t="shared" ref="N1160" si="576">+L1160-M1160</f>
        <v>100.40600000000001</v>
      </c>
      <c r="O1160" s="930">
        <f t="shared" si="531"/>
        <v>0</v>
      </c>
    </row>
    <row r="1161" spans="1:15" s="469" customFormat="1" ht="12" customHeight="1">
      <c r="A1161" s="503"/>
      <c r="B1161" s="626" t="s">
        <v>334</v>
      </c>
      <c r="C1161" s="592">
        <v>43643</v>
      </c>
      <c r="D1161" s="615">
        <v>2312</v>
      </c>
      <c r="E1161" s="623" t="s">
        <v>582</v>
      </c>
      <c r="F1161" s="619" t="s">
        <v>318</v>
      </c>
      <c r="G1161" s="728">
        <v>966995</v>
      </c>
      <c r="H1161" s="511">
        <v>56</v>
      </c>
      <c r="I1161" s="510" t="s">
        <v>296</v>
      </c>
      <c r="J1161" s="511">
        <v>87.432000000000002</v>
      </c>
      <c r="K1161" s="512"/>
      <c r="L1161" s="881"/>
      <c r="M1161" s="882"/>
      <c r="N1161" s="883"/>
      <c r="O1161" s="931"/>
    </row>
    <row r="1162" spans="1:15" s="469" customFormat="1" ht="12" customHeight="1">
      <c r="A1162" s="503"/>
      <c r="B1162" s="626" t="s">
        <v>334</v>
      </c>
      <c r="C1162" s="592">
        <v>43643</v>
      </c>
      <c r="D1162" s="615">
        <v>2313</v>
      </c>
      <c r="E1162" s="623" t="s">
        <v>582</v>
      </c>
      <c r="F1162" s="618" t="s">
        <v>481</v>
      </c>
      <c r="G1162" s="729">
        <v>962102</v>
      </c>
      <c r="H1162" s="508">
        <v>67</v>
      </c>
      <c r="I1162" s="507" t="s">
        <v>295</v>
      </c>
      <c r="J1162" s="508">
        <v>163</v>
      </c>
      <c r="K1162" s="598">
        <v>38.207999999999998</v>
      </c>
      <c r="L1162" s="875">
        <f t="shared" ref="L1162" si="577">J1162+J1163</f>
        <v>200</v>
      </c>
      <c r="M1162" s="877">
        <f t="shared" ref="M1162" si="578">SUM(K1162:K1163)</f>
        <v>62.519999999999996</v>
      </c>
      <c r="N1162" s="879">
        <f t="shared" ref="N1162" si="579">+L1162-M1162</f>
        <v>137.48000000000002</v>
      </c>
      <c r="O1162" s="930">
        <f t="shared" si="531"/>
        <v>0.31259999999999999</v>
      </c>
    </row>
    <row r="1163" spans="1:15" s="469" customFormat="1" ht="12" customHeight="1">
      <c r="A1163" s="503"/>
      <c r="B1163" s="626" t="s">
        <v>334</v>
      </c>
      <c r="C1163" s="592">
        <v>43643</v>
      </c>
      <c r="D1163" s="615">
        <v>2313</v>
      </c>
      <c r="E1163" s="623" t="s">
        <v>582</v>
      </c>
      <c r="F1163" s="619" t="s">
        <v>481</v>
      </c>
      <c r="G1163" s="728">
        <v>962102</v>
      </c>
      <c r="H1163" s="511">
        <v>67</v>
      </c>
      <c r="I1163" s="510" t="s">
        <v>296</v>
      </c>
      <c r="J1163" s="511">
        <v>37</v>
      </c>
      <c r="K1163" s="512">
        <v>24.312000000000001</v>
      </c>
      <c r="L1163" s="881"/>
      <c r="M1163" s="882"/>
      <c r="N1163" s="883"/>
      <c r="O1163" s="931"/>
    </row>
    <row r="1164" spans="1:15" s="469" customFormat="1" ht="12" customHeight="1">
      <c r="A1164" s="503"/>
      <c r="B1164" s="626" t="s">
        <v>334</v>
      </c>
      <c r="C1164" s="592">
        <v>43643</v>
      </c>
      <c r="D1164" s="615">
        <v>2313</v>
      </c>
      <c r="E1164" s="623" t="s">
        <v>582</v>
      </c>
      <c r="F1164" s="618" t="s">
        <v>482</v>
      </c>
      <c r="G1164" s="729">
        <v>963875</v>
      </c>
      <c r="H1164" s="508">
        <v>67</v>
      </c>
      <c r="I1164" s="507" t="s">
        <v>295</v>
      </c>
      <c r="J1164" s="508">
        <v>163</v>
      </c>
      <c r="K1164" s="598">
        <v>44.167000000000002</v>
      </c>
      <c r="L1164" s="875">
        <f t="shared" ref="L1164" si="580">J1164+J1165</f>
        <v>200</v>
      </c>
      <c r="M1164" s="877">
        <f t="shared" ref="M1164" si="581">SUM(K1164:K1165)</f>
        <v>70.39</v>
      </c>
      <c r="N1164" s="879">
        <f t="shared" ref="N1164" si="582">+L1164-M1164</f>
        <v>129.61000000000001</v>
      </c>
      <c r="O1164" s="930">
        <f t="shared" si="531"/>
        <v>0.35194999999999999</v>
      </c>
    </row>
    <row r="1165" spans="1:15" s="469" customFormat="1" ht="12" customHeight="1">
      <c r="A1165" s="503"/>
      <c r="B1165" s="626" t="s">
        <v>334</v>
      </c>
      <c r="C1165" s="592">
        <v>43643</v>
      </c>
      <c r="D1165" s="615">
        <v>2313</v>
      </c>
      <c r="E1165" s="623" t="s">
        <v>582</v>
      </c>
      <c r="F1165" s="619" t="s">
        <v>482</v>
      </c>
      <c r="G1165" s="728">
        <v>963875</v>
      </c>
      <c r="H1165" s="511">
        <v>67</v>
      </c>
      <c r="I1165" s="510" t="s">
        <v>296</v>
      </c>
      <c r="J1165" s="511">
        <v>37</v>
      </c>
      <c r="K1165" s="512">
        <v>26.222999999999999</v>
      </c>
      <c r="L1165" s="881"/>
      <c r="M1165" s="882"/>
      <c r="N1165" s="883"/>
      <c r="O1165" s="931"/>
    </row>
    <row r="1166" spans="1:15" s="469" customFormat="1" ht="12" customHeight="1">
      <c r="A1166" s="503"/>
      <c r="B1166" s="626" t="s">
        <v>334</v>
      </c>
      <c r="C1166" s="592">
        <v>43643</v>
      </c>
      <c r="D1166" s="615">
        <v>2313</v>
      </c>
      <c r="E1166" s="623" t="s">
        <v>582</v>
      </c>
      <c r="F1166" s="618" t="s">
        <v>483</v>
      </c>
      <c r="G1166" s="729">
        <v>964948</v>
      </c>
      <c r="H1166" s="508">
        <v>67</v>
      </c>
      <c r="I1166" s="507" t="s">
        <v>295</v>
      </c>
      <c r="J1166" s="508">
        <v>163</v>
      </c>
      <c r="K1166" s="598"/>
      <c r="L1166" s="875">
        <f t="shared" ref="L1166" si="583">J1166+J1167</f>
        <v>200</v>
      </c>
      <c r="M1166" s="877">
        <f t="shared" ref="M1166" si="584">SUM(K1166:K1167)</f>
        <v>0</v>
      </c>
      <c r="N1166" s="879">
        <f t="shared" ref="N1166" si="585">+L1166-M1166</f>
        <v>200</v>
      </c>
      <c r="O1166" s="930">
        <f t="shared" si="531"/>
        <v>0</v>
      </c>
    </row>
    <row r="1167" spans="1:15" s="469" customFormat="1" ht="12" customHeight="1">
      <c r="A1167" s="503"/>
      <c r="B1167" s="626" t="s">
        <v>334</v>
      </c>
      <c r="C1167" s="592">
        <v>43643</v>
      </c>
      <c r="D1167" s="615">
        <v>2313</v>
      </c>
      <c r="E1167" s="623" t="s">
        <v>582</v>
      </c>
      <c r="F1167" s="619" t="s">
        <v>483</v>
      </c>
      <c r="G1167" s="728">
        <v>964948</v>
      </c>
      <c r="H1167" s="511">
        <v>67</v>
      </c>
      <c r="I1167" s="510" t="s">
        <v>296</v>
      </c>
      <c r="J1167" s="511">
        <v>37</v>
      </c>
      <c r="K1167" s="512"/>
      <c r="L1167" s="881"/>
      <c r="M1167" s="882"/>
      <c r="N1167" s="883"/>
      <c r="O1167" s="931"/>
    </row>
    <row r="1168" spans="1:15" s="469" customFormat="1" ht="12" customHeight="1">
      <c r="A1168" s="503"/>
      <c r="B1168" s="626" t="s">
        <v>334</v>
      </c>
      <c r="C1168" s="591">
        <v>43647</v>
      </c>
      <c r="D1168" s="616">
        <v>2367</v>
      </c>
      <c r="E1168" s="624" t="s">
        <v>582</v>
      </c>
      <c r="F1168" s="618" t="s">
        <v>407</v>
      </c>
      <c r="G1168" s="729">
        <v>959982</v>
      </c>
      <c r="H1168" s="508">
        <v>25</v>
      </c>
      <c r="I1168" s="507" t="s">
        <v>295</v>
      </c>
      <c r="J1168" s="508">
        <v>187</v>
      </c>
      <c r="K1168" s="598"/>
      <c r="L1168" s="875">
        <f t="shared" ref="L1168" si="586">J1168+J1169</f>
        <v>312</v>
      </c>
      <c r="M1168" s="877">
        <f t="shared" ref="M1168" si="587">SUM(K1168:K1169)</f>
        <v>0</v>
      </c>
      <c r="N1168" s="879">
        <f t="shared" ref="N1168" si="588">+L1168-M1168</f>
        <v>312</v>
      </c>
      <c r="O1168" s="930">
        <f t="shared" si="531"/>
        <v>0</v>
      </c>
    </row>
    <row r="1169" spans="1:15" s="469" customFormat="1" ht="12" customHeight="1">
      <c r="A1169" s="503"/>
      <c r="B1169" s="626" t="s">
        <v>334</v>
      </c>
      <c r="C1169" s="509">
        <v>43647</v>
      </c>
      <c r="D1169" s="614">
        <v>2367</v>
      </c>
      <c r="E1169" s="624" t="s">
        <v>582</v>
      </c>
      <c r="F1169" s="619" t="s">
        <v>407</v>
      </c>
      <c r="G1169" s="728">
        <v>959982</v>
      </c>
      <c r="H1169" s="511">
        <v>25</v>
      </c>
      <c r="I1169" s="510" t="s">
        <v>296</v>
      </c>
      <c r="J1169" s="511">
        <v>125</v>
      </c>
      <c r="K1169" s="512"/>
      <c r="L1169" s="881"/>
      <c r="M1169" s="882"/>
      <c r="N1169" s="883"/>
      <c r="O1169" s="931"/>
    </row>
    <row r="1170" spans="1:15" s="469" customFormat="1" ht="12" customHeight="1">
      <c r="A1170" s="503"/>
      <c r="B1170" s="626" t="s">
        <v>334</v>
      </c>
      <c r="C1170" s="506">
        <v>43647</v>
      </c>
      <c r="D1170" s="613">
        <v>2367</v>
      </c>
      <c r="E1170" s="624" t="s">
        <v>582</v>
      </c>
      <c r="F1170" s="618" t="s">
        <v>408</v>
      </c>
      <c r="G1170" s="729">
        <v>962899</v>
      </c>
      <c r="H1170" s="508">
        <v>25</v>
      </c>
      <c r="I1170" s="507" t="s">
        <v>295</v>
      </c>
      <c r="J1170" s="508">
        <v>187</v>
      </c>
      <c r="K1170" s="598"/>
      <c r="L1170" s="875">
        <f t="shared" ref="L1170" si="589">J1170+J1171</f>
        <v>312</v>
      </c>
      <c r="M1170" s="877">
        <f t="shared" ref="M1170" si="590">SUM(K1170:K1171)</f>
        <v>0</v>
      </c>
      <c r="N1170" s="879">
        <f t="shared" ref="N1170" si="591">+L1170-M1170</f>
        <v>312</v>
      </c>
      <c r="O1170" s="930">
        <f t="shared" si="531"/>
        <v>0</v>
      </c>
    </row>
    <row r="1171" spans="1:15" s="469" customFormat="1" ht="12" customHeight="1">
      <c r="A1171" s="503"/>
      <c r="B1171" s="626" t="s">
        <v>334</v>
      </c>
      <c r="C1171" s="509">
        <v>43647</v>
      </c>
      <c r="D1171" s="614">
        <v>2367</v>
      </c>
      <c r="E1171" s="624" t="s">
        <v>582</v>
      </c>
      <c r="F1171" s="619" t="s">
        <v>408</v>
      </c>
      <c r="G1171" s="728">
        <v>962899</v>
      </c>
      <c r="H1171" s="511">
        <v>25</v>
      </c>
      <c r="I1171" s="510" t="s">
        <v>296</v>
      </c>
      <c r="J1171" s="511">
        <v>125</v>
      </c>
      <c r="K1171" s="512"/>
      <c r="L1171" s="881"/>
      <c r="M1171" s="882"/>
      <c r="N1171" s="883"/>
      <c r="O1171" s="931"/>
    </row>
    <row r="1172" spans="1:15" s="469" customFormat="1" ht="12" customHeight="1">
      <c r="A1172" s="503"/>
      <c r="B1172" s="626" t="s">
        <v>334</v>
      </c>
      <c r="C1172" s="506">
        <v>43649</v>
      </c>
      <c r="D1172" s="613">
        <v>2397</v>
      </c>
      <c r="E1172" s="624" t="s">
        <v>582</v>
      </c>
      <c r="F1172" s="618" t="s">
        <v>424</v>
      </c>
      <c r="G1172" s="729">
        <v>955486</v>
      </c>
      <c r="H1172" s="508">
        <v>36</v>
      </c>
      <c r="I1172" s="507" t="s">
        <v>295</v>
      </c>
      <c r="J1172" s="508">
        <v>30.617000000000001</v>
      </c>
      <c r="K1172" s="598"/>
      <c r="L1172" s="875">
        <f t="shared" ref="L1172" si="592">J1172+J1173</f>
        <v>149.84299999999999</v>
      </c>
      <c r="M1172" s="877">
        <f t="shared" ref="M1172" si="593">SUM(K1172:K1173)</f>
        <v>0</v>
      </c>
      <c r="N1172" s="879">
        <f t="shared" ref="N1172" si="594">+L1172-M1172</f>
        <v>149.84299999999999</v>
      </c>
      <c r="O1172" s="930">
        <f t="shared" si="531"/>
        <v>0</v>
      </c>
    </row>
    <row r="1173" spans="1:15" s="469" customFormat="1" ht="12" customHeight="1">
      <c r="A1173" s="503"/>
      <c r="B1173" s="626" t="s">
        <v>334</v>
      </c>
      <c r="C1173" s="509">
        <v>43649</v>
      </c>
      <c r="D1173" s="614">
        <v>2397</v>
      </c>
      <c r="E1173" s="624" t="s">
        <v>582</v>
      </c>
      <c r="F1173" s="619" t="s">
        <v>424</v>
      </c>
      <c r="G1173" s="728">
        <v>955486</v>
      </c>
      <c r="H1173" s="511">
        <v>36</v>
      </c>
      <c r="I1173" s="510" t="s">
        <v>296</v>
      </c>
      <c r="J1173" s="511">
        <v>119.226</v>
      </c>
      <c r="K1173" s="512"/>
      <c r="L1173" s="881"/>
      <c r="M1173" s="882"/>
      <c r="N1173" s="883"/>
      <c r="O1173" s="931"/>
    </row>
    <row r="1174" spans="1:15" s="469" customFormat="1" ht="12" customHeight="1">
      <c r="A1174" s="503"/>
      <c r="B1174" s="626" t="s">
        <v>334</v>
      </c>
      <c r="C1174" s="506">
        <v>43649</v>
      </c>
      <c r="D1174" s="613">
        <v>2398</v>
      </c>
      <c r="E1174" s="624" t="s">
        <v>582</v>
      </c>
      <c r="F1174" s="618" t="s">
        <v>325</v>
      </c>
      <c r="G1174" s="729">
        <v>965073</v>
      </c>
      <c r="H1174" s="508">
        <v>57</v>
      </c>
      <c r="I1174" s="507" t="s">
        <v>295</v>
      </c>
      <c r="J1174" s="508">
        <v>0</v>
      </c>
      <c r="K1174" s="598"/>
      <c r="L1174" s="875">
        <f t="shared" ref="L1174" si="595">J1174+J1175</f>
        <v>108.372</v>
      </c>
      <c r="M1174" s="877">
        <f t="shared" ref="M1174" si="596">SUM(K1174:K1175)</f>
        <v>0</v>
      </c>
      <c r="N1174" s="879">
        <f t="shared" ref="N1174" si="597">+L1174-M1174</f>
        <v>108.372</v>
      </c>
      <c r="O1174" s="930">
        <f t="shared" si="531"/>
        <v>0</v>
      </c>
    </row>
    <row r="1175" spans="1:15" s="469" customFormat="1" ht="12" customHeight="1">
      <c r="A1175" s="503"/>
      <c r="B1175" s="626" t="s">
        <v>334</v>
      </c>
      <c r="C1175" s="509">
        <v>43649</v>
      </c>
      <c r="D1175" s="614">
        <v>2398</v>
      </c>
      <c r="E1175" s="624" t="s">
        <v>582</v>
      </c>
      <c r="F1175" s="619" t="s">
        <v>325</v>
      </c>
      <c r="G1175" s="728">
        <v>965073</v>
      </c>
      <c r="H1175" s="511">
        <v>57</v>
      </c>
      <c r="I1175" s="510" t="s">
        <v>296</v>
      </c>
      <c r="J1175" s="511">
        <v>108.372</v>
      </c>
      <c r="K1175" s="512"/>
      <c r="L1175" s="881"/>
      <c r="M1175" s="882"/>
      <c r="N1175" s="883"/>
      <c r="O1175" s="931"/>
    </row>
    <row r="1176" spans="1:15" s="469" customFormat="1" ht="12" customHeight="1">
      <c r="A1176" s="503"/>
      <c r="B1176" s="626" t="s">
        <v>334</v>
      </c>
      <c r="C1176" s="506">
        <v>43651</v>
      </c>
      <c r="D1176" s="613">
        <v>2446</v>
      </c>
      <c r="E1176" s="624" t="s">
        <v>582</v>
      </c>
      <c r="F1176" s="618" t="s">
        <v>521</v>
      </c>
      <c r="G1176" s="729">
        <v>926065</v>
      </c>
      <c r="H1176" s="508">
        <v>16</v>
      </c>
      <c r="I1176" s="507" t="s">
        <v>295</v>
      </c>
      <c r="J1176" s="508">
        <v>47.223999999999997</v>
      </c>
      <c r="K1176" s="598"/>
      <c r="L1176" s="875">
        <f t="shared" ref="L1176" si="598">J1176+J1177</f>
        <v>99.25</v>
      </c>
      <c r="M1176" s="877">
        <f t="shared" ref="M1176" si="599">SUM(K1176:K1177)</f>
        <v>0</v>
      </c>
      <c r="N1176" s="879">
        <f t="shared" ref="N1176" si="600">+L1176-M1176</f>
        <v>99.25</v>
      </c>
      <c r="O1176" s="930">
        <f t="shared" si="531"/>
        <v>0</v>
      </c>
    </row>
    <row r="1177" spans="1:15" s="469" customFormat="1" ht="12" customHeight="1">
      <c r="A1177" s="503"/>
      <c r="B1177" s="626" t="s">
        <v>334</v>
      </c>
      <c r="C1177" s="509">
        <v>43651</v>
      </c>
      <c r="D1177" s="614">
        <v>2446</v>
      </c>
      <c r="E1177" s="624" t="s">
        <v>582</v>
      </c>
      <c r="F1177" s="619" t="s">
        <v>521</v>
      </c>
      <c r="G1177" s="728">
        <v>926065</v>
      </c>
      <c r="H1177" s="511">
        <v>16</v>
      </c>
      <c r="I1177" s="510" t="s">
        <v>296</v>
      </c>
      <c r="J1177" s="511">
        <v>52.026000000000003</v>
      </c>
      <c r="K1177" s="512"/>
      <c r="L1177" s="881"/>
      <c r="M1177" s="882"/>
      <c r="N1177" s="883"/>
      <c r="O1177" s="931"/>
    </row>
    <row r="1178" spans="1:15" s="469" customFormat="1" ht="12" customHeight="1">
      <c r="A1178" s="503"/>
      <c r="B1178" s="626" t="s">
        <v>334</v>
      </c>
      <c r="C1178" s="506">
        <v>43651</v>
      </c>
      <c r="D1178" s="613">
        <v>2444</v>
      </c>
      <c r="E1178" s="624" t="s">
        <v>582</v>
      </c>
      <c r="F1178" s="618" t="s">
        <v>327</v>
      </c>
      <c r="G1178" s="729">
        <v>967145</v>
      </c>
      <c r="H1178" s="508">
        <v>57</v>
      </c>
      <c r="I1178" s="507" t="s">
        <v>295</v>
      </c>
      <c r="J1178" s="508">
        <v>48.002000000000002</v>
      </c>
      <c r="K1178" s="598"/>
      <c r="L1178" s="875">
        <f t="shared" ref="L1178" si="601">J1178+J1179</f>
        <v>100.02800000000001</v>
      </c>
      <c r="M1178" s="877">
        <f t="shared" ref="M1178" si="602">SUM(K1178:K1179)</f>
        <v>0</v>
      </c>
      <c r="N1178" s="879">
        <f t="shared" ref="N1178" si="603">+L1178-M1178</f>
        <v>100.02800000000001</v>
      </c>
      <c r="O1178" s="930">
        <f t="shared" si="531"/>
        <v>0</v>
      </c>
    </row>
    <row r="1179" spans="1:15" s="469" customFormat="1" ht="12" customHeight="1">
      <c r="A1179" s="503"/>
      <c r="B1179" s="626" t="s">
        <v>334</v>
      </c>
      <c r="C1179" s="509">
        <v>43651</v>
      </c>
      <c r="D1179" s="614">
        <v>2444</v>
      </c>
      <c r="E1179" s="624" t="s">
        <v>582</v>
      </c>
      <c r="F1179" s="619" t="s">
        <v>327</v>
      </c>
      <c r="G1179" s="728">
        <v>967145</v>
      </c>
      <c r="H1179" s="511">
        <v>57</v>
      </c>
      <c r="I1179" s="510" t="s">
        <v>296</v>
      </c>
      <c r="J1179" s="511">
        <v>52.026000000000003</v>
      </c>
      <c r="K1179" s="512"/>
      <c r="L1179" s="881"/>
      <c r="M1179" s="882"/>
      <c r="N1179" s="883"/>
      <c r="O1179" s="931"/>
    </row>
    <row r="1180" spans="1:15" s="469" customFormat="1" ht="12" customHeight="1">
      <c r="A1180" s="503"/>
      <c r="B1180" s="626" t="s">
        <v>334</v>
      </c>
      <c r="C1180" s="506">
        <v>43655</v>
      </c>
      <c r="D1180" s="613">
        <v>117</v>
      </c>
      <c r="E1180" s="625" t="s">
        <v>585</v>
      </c>
      <c r="F1180" s="618" t="s">
        <v>570</v>
      </c>
      <c r="G1180" s="729">
        <v>958905</v>
      </c>
      <c r="H1180" s="508">
        <v>42</v>
      </c>
      <c r="I1180" s="507" t="s">
        <v>295</v>
      </c>
      <c r="J1180" s="508">
        <v>1</v>
      </c>
      <c r="K1180" s="598"/>
      <c r="L1180" s="875">
        <f t="shared" ref="L1180" si="604">J1180+J1181</f>
        <v>90</v>
      </c>
      <c r="M1180" s="877">
        <f t="shared" ref="M1180" si="605">SUM(K1180:K1181)</f>
        <v>0</v>
      </c>
      <c r="N1180" s="879">
        <f t="shared" ref="N1180" si="606">+L1180-M1180</f>
        <v>90</v>
      </c>
      <c r="O1180" s="930">
        <f t="shared" si="531"/>
        <v>0</v>
      </c>
    </row>
    <row r="1181" spans="1:15" s="469" customFormat="1" ht="12" customHeight="1">
      <c r="A1181" s="503"/>
      <c r="B1181" s="626" t="s">
        <v>334</v>
      </c>
      <c r="C1181" s="586">
        <v>43655</v>
      </c>
      <c r="D1181" s="617">
        <v>117</v>
      </c>
      <c r="E1181" s="625" t="s">
        <v>585</v>
      </c>
      <c r="F1181" s="619" t="s">
        <v>570</v>
      </c>
      <c r="G1181" s="728">
        <v>958905</v>
      </c>
      <c r="H1181" s="511">
        <v>42</v>
      </c>
      <c r="I1181" s="510" t="s">
        <v>296</v>
      </c>
      <c r="J1181" s="511">
        <v>89</v>
      </c>
      <c r="K1181" s="512"/>
      <c r="L1181" s="881"/>
      <c r="M1181" s="882"/>
      <c r="N1181" s="883"/>
      <c r="O1181" s="931"/>
    </row>
    <row r="1182" spans="1:15" s="469" customFormat="1" ht="12" customHeight="1">
      <c r="A1182" s="503"/>
      <c r="B1182" s="626" t="s">
        <v>334</v>
      </c>
      <c r="C1182" s="592">
        <v>43655</v>
      </c>
      <c r="D1182" s="615">
        <v>2485</v>
      </c>
      <c r="E1182" s="623" t="s">
        <v>582</v>
      </c>
      <c r="F1182" s="618" t="s">
        <v>458</v>
      </c>
      <c r="G1182" s="729">
        <v>951136</v>
      </c>
      <c r="H1182" s="508">
        <v>52</v>
      </c>
      <c r="I1182" s="507" t="s">
        <v>295</v>
      </c>
      <c r="J1182" s="508">
        <v>0</v>
      </c>
      <c r="K1182" s="598"/>
      <c r="L1182" s="875">
        <f t="shared" ref="L1182" si="607">J1182+J1183</f>
        <v>86.709000000000003</v>
      </c>
      <c r="M1182" s="877">
        <f t="shared" ref="M1182" si="608">SUM(K1182:K1183)</f>
        <v>0</v>
      </c>
      <c r="N1182" s="879">
        <f t="shared" ref="N1182" si="609">+L1182-M1182</f>
        <v>86.709000000000003</v>
      </c>
      <c r="O1182" s="930">
        <f t="shared" si="531"/>
        <v>0</v>
      </c>
    </row>
    <row r="1183" spans="1:15" s="469" customFormat="1" ht="12" customHeight="1">
      <c r="A1183" s="503"/>
      <c r="B1183" s="626" t="s">
        <v>334</v>
      </c>
      <c r="C1183" s="592">
        <v>43655</v>
      </c>
      <c r="D1183" s="615">
        <v>2485</v>
      </c>
      <c r="E1183" s="623" t="s">
        <v>582</v>
      </c>
      <c r="F1183" s="619" t="s">
        <v>458</v>
      </c>
      <c r="G1183" s="728">
        <v>951136</v>
      </c>
      <c r="H1183" s="511">
        <v>52</v>
      </c>
      <c r="I1183" s="510" t="s">
        <v>296</v>
      </c>
      <c r="J1183" s="511">
        <v>86.709000000000003</v>
      </c>
      <c r="K1183" s="512"/>
      <c r="L1183" s="881"/>
      <c r="M1183" s="882"/>
      <c r="N1183" s="883"/>
      <c r="O1183" s="931"/>
    </row>
    <row r="1184" spans="1:15" s="469" customFormat="1" ht="12" customHeight="1">
      <c r="A1184" s="503"/>
      <c r="B1184" s="626" t="s">
        <v>334</v>
      </c>
      <c r="C1184" s="591">
        <v>43656</v>
      </c>
      <c r="D1184" s="616">
        <v>119</v>
      </c>
      <c r="E1184" s="625" t="s">
        <v>585</v>
      </c>
      <c r="F1184" s="618" t="s">
        <v>328</v>
      </c>
      <c r="G1184" s="729">
        <v>923199</v>
      </c>
      <c r="H1184" s="508">
        <v>42</v>
      </c>
      <c r="I1184" s="507" t="s">
        <v>295</v>
      </c>
      <c r="J1184" s="508">
        <v>1</v>
      </c>
      <c r="K1184" s="598"/>
      <c r="L1184" s="875">
        <f t="shared" ref="L1184" si="610">J1184+J1185</f>
        <v>90</v>
      </c>
      <c r="M1184" s="877">
        <f t="shared" ref="M1184" si="611">SUM(K1184:K1185)</f>
        <v>0</v>
      </c>
      <c r="N1184" s="879">
        <f t="shared" ref="N1184" si="612">+L1184-M1184</f>
        <v>90</v>
      </c>
      <c r="O1184" s="930">
        <f t="shared" ref="O1184:O1186" si="613">+M1184/L1184</f>
        <v>0</v>
      </c>
    </row>
    <row r="1185" spans="1:15" s="469" customFormat="1" ht="12" customHeight="1" thickBot="1">
      <c r="A1185" s="505"/>
      <c r="B1185" s="626" t="s">
        <v>334</v>
      </c>
      <c r="C1185" s="509">
        <v>43656</v>
      </c>
      <c r="D1185" s="614">
        <v>119</v>
      </c>
      <c r="E1185" s="625" t="s">
        <v>585</v>
      </c>
      <c r="F1185" s="619" t="s">
        <v>328</v>
      </c>
      <c r="G1185" s="728">
        <v>923199</v>
      </c>
      <c r="H1185" s="511">
        <v>42</v>
      </c>
      <c r="I1185" s="510" t="s">
        <v>296</v>
      </c>
      <c r="J1185" s="511">
        <v>89</v>
      </c>
      <c r="K1185" s="512"/>
      <c r="L1185" s="881"/>
      <c r="M1185" s="882"/>
      <c r="N1185" s="883"/>
      <c r="O1185" s="931"/>
    </row>
    <row r="1186" spans="1:15" s="469" customFormat="1" ht="12" customHeight="1">
      <c r="A1186" s="460"/>
      <c r="B1186" s="626" t="s">
        <v>334</v>
      </c>
      <c r="C1186" s="506">
        <v>43657</v>
      </c>
      <c r="D1186" s="613">
        <v>2521</v>
      </c>
      <c r="E1186" s="624" t="s">
        <v>582</v>
      </c>
      <c r="F1186" s="618" t="s">
        <v>392</v>
      </c>
      <c r="G1186" s="729">
        <v>960104</v>
      </c>
      <c r="H1186" s="508">
        <v>19</v>
      </c>
      <c r="I1186" s="507" t="s">
        <v>295</v>
      </c>
      <c r="J1186" s="508">
        <v>120</v>
      </c>
      <c r="K1186" s="598"/>
      <c r="L1186" s="875">
        <f t="shared" ref="L1186" si="614">J1186+J1187</f>
        <v>120</v>
      </c>
      <c r="M1186" s="877">
        <f t="shared" ref="M1186" si="615">SUM(K1186:K1187)</f>
        <v>0</v>
      </c>
      <c r="N1186" s="879">
        <f t="shared" ref="N1186" si="616">+L1186-M1186</f>
        <v>120</v>
      </c>
      <c r="O1186" s="930">
        <f t="shared" si="613"/>
        <v>0</v>
      </c>
    </row>
    <row r="1187" spans="1:15" ht="12" customHeight="1" thickBot="1">
      <c r="B1187" s="626" t="s">
        <v>334</v>
      </c>
      <c r="C1187" s="509">
        <v>43657</v>
      </c>
      <c r="D1187" s="614">
        <v>2521</v>
      </c>
      <c r="E1187" s="608" t="s">
        <v>582</v>
      </c>
      <c r="F1187" s="619" t="s">
        <v>392</v>
      </c>
      <c r="G1187" s="728">
        <v>960104</v>
      </c>
      <c r="H1187" s="511">
        <v>19</v>
      </c>
      <c r="I1187" s="510" t="s">
        <v>296</v>
      </c>
      <c r="J1187" s="511">
        <v>0</v>
      </c>
      <c r="K1187" s="512"/>
      <c r="L1187" s="876"/>
      <c r="M1187" s="878"/>
      <c r="N1187" s="880"/>
      <c r="O1187" s="1003"/>
    </row>
    <row r="1192" spans="1:15" ht="12" customHeight="1">
      <c r="B1192" s="651" t="s">
        <v>524</v>
      </c>
      <c r="C1192" s="652" t="s">
        <v>72</v>
      </c>
      <c r="D1192" s="652" t="s">
        <v>586</v>
      </c>
      <c r="E1192" s="653" t="s">
        <v>537</v>
      </c>
      <c r="F1192" s="653" t="s">
        <v>589</v>
      </c>
      <c r="G1192" s="719" t="s">
        <v>590</v>
      </c>
      <c r="H1192" s="719" t="s">
        <v>593</v>
      </c>
      <c r="I1192" s="654" t="s">
        <v>588</v>
      </c>
      <c r="J1192" s="655" t="s">
        <v>591</v>
      </c>
      <c r="K1192" s="655" t="s">
        <v>575</v>
      </c>
    </row>
    <row r="1193" spans="1:15" ht="12" customHeight="1">
      <c r="B1193" s="656" t="s">
        <v>587</v>
      </c>
      <c r="C1193" s="657">
        <v>43510</v>
      </c>
      <c r="D1193" s="658">
        <v>1</v>
      </c>
      <c r="E1193" s="659" t="s">
        <v>582</v>
      </c>
      <c r="F1193" s="660"/>
      <c r="G1193" s="730"/>
      <c r="H1193" s="720">
        <v>51</v>
      </c>
      <c r="I1193" s="658">
        <v>205</v>
      </c>
      <c r="J1193" s="658">
        <v>-11.94</v>
      </c>
      <c r="K1193" s="661"/>
    </row>
    <row r="1194" spans="1:15" ht="12" customHeight="1">
      <c r="B1194" s="656" t="s">
        <v>587</v>
      </c>
      <c r="C1194" s="657">
        <v>43510</v>
      </c>
      <c r="D1194" s="658">
        <v>1</v>
      </c>
      <c r="E1194" s="659" t="s">
        <v>582</v>
      </c>
      <c r="F1194" s="660"/>
      <c r="G1194" s="730"/>
      <c r="H1194" s="720">
        <v>51</v>
      </c>
      <c r="I1194" s="658">
        <v>276</v>
      </c>
      <c r="J1194" s="658">
        <v>-40.520000000000003</v>
      </c>
      <c r="K1194" s="661"/>
    </row>
    <row r="1195" spans="1:15" ht="12" customHeight="1">
      <c r="B1195" s="656" t="s">
        <v>587</v>
      </c>
      <c r="C1195" s="657">
        <v>43510</v>
      </c>
      <c r="D1195" s="658">
        <v>1</v>
      </c>
      <c r="E1195" s="659" t="s">
        <v>582</v>
      </c>
      <c r="F1195" s="660"/>
      <c r="G1195" s="730"/>
      <c r="H1195" s="720">
        <v>16</v>
      </c>
      <c r="I1195" s="658">
        <v>205</v>
      </c>
      <c r="J1195" s="658">
        <v>11.94</v>
      </c>
      <c r="K1195" s="661"/>
    </row>
    <row r="1196" spans="1:15" ht="12" customHeight="1">
      <c r="B1196" s="656" t="s">
        <v>587</v>
      </c>
      <c r="C1196" s="657">
        <v>43510</v>
      </c>
      <c r="D1196" s="658">
        <v>1</v>
      </c>
      <c r="E1196" s="659" t="s">
        <v>582</v>
      </c>
      <c r="F1196" s="660"/>
      <c r="G1196" s="730"/>
      <c r="H1196" s="720">
        <v>16</v>
      </c>
      <c r="I1196" s="658">
        <v>276</v>
      </c>
      <c r="J1196" s="658">
        <v>40.520000000000003</v>
      </c>
      <c r="K1196" s="661"/>
    </row>
    <row r="1197" spans="1:15" ht="12" customHeight="1">
      <c r="B1197" s="656" t="s">
        <v>587</v>
      </c>
      <c r="C1197" s="662">
        <v>43510</v>
      </c>
      <c r="D1197" s="663">
        <v>2</v>
      </c>
      <c r="E1197" s="659" t="s">
        <v>582</v>
      </c>
      <c r="F1197" s="660"/>
      <c r="G1197" s="730"/>
      <c r="H1197" s="720">
        <v>51</v>
      </c>
      <c r="I1197" s="663">
        <v>276</v>
      </c>
      <c r="J1197" s="663">
        <v>-376.14</v>
      </c>
      <c r="K1197" s="661"/>
    </row>
    <row r="1198" spans="1:15" ht="12" customHeight="1">
      <c r="B1198" s="656" t="s">
        <v>587</v>
      </c>
      <c r="C1198" s="662">
        <v>43510</v>
      </c>
      <c r="D1198" s="663">
        <v>2</v>
      </c>
      <c r="E1198" s="659" t="s">
        <v>582</v>
      </c>
      <c r="F1198" s="660"/>
      <c r="G1198" s="730"/>
      <c r="H1198" s="720">
        <v>51</v>
      </c>
      <c r="I1198" s="663">
        <v>205</v>
      </c>
      <c r="J1198" s="663">
        <v>-110.85</v>
      </c>
      <c r="K1198" s="661"/>
    </row>
    <row r="1199" spans="1:15" ht="12" customHeight="1">
      <c r="B1199" s="656" t="s">
        <v>587</v>
      </c>
      <c r="C1199" s="662">
        <v>43511</v>
      </c>
      <c r="D1199" s="663">
        <v>3</v>
      </c>
      <c r="E1199" s="659" t="s">
        <v>582</v>
      </c>
      <c r="F1199" s="672" t="s">
        <v>149</v>
      </c>
      <c r="G1199" s="731" t="s">
        <v>594</v>
      </c>
      <c r="H1199" s="720">
        <v>1</v>
      </c>
      <c r="I1199" s="663">
        <v>205</v>
      </c>
      <c r="J1199" s="663">
        <v>-32.159999999999997</v>
      </c>
      <c r="K1199" s="661"/>
    </row>
    <row r="1200" spans="1:15" ht="12" customHeight="1">
      <c r="B1200" s="656" t="s">
        <v>587</v>
      </c>
      <c r="C1200" s="662">
        <v>43511</v>
      </c>
      <c r="D1200" s="663">
        <v>3</v>
      </c>
      <c r="E1200" s="659" t="s">
        <v>582</v>
      </c>
      <c r="F1200" s="672" t="s">
        <v>149</v>
      </c>
      <c r="G1200" s="731" t="s">
        <v>594</v>
      </c>
      <c r="H1200" s="720">
        <v>1</v>
      </c>
      <c r="I1200" s="663">
        <v>276</v>
      </c>
      <c r="J1200" s="663">
        <v>-149.13</v>
      </c>
      <c r="K1200" s="661"/>
    </row>
    <row r="1201" spans="2:11" ht="12" customHeight="1">
      <c r="B1201" s="656" t="s">
        <v>587</v>
      </c>
      <c r="C1201" s="662">
        <v>43511</v>
      </c>
      <c r="D1201" s="663">
        <v>4</v>
      </c>
      <c r="E1201" s="659" t="s">
        <v>582</v>
      </c>
      <c r="F1201" s="660"/>
      <c r="G1201" s="730"/>
      <c r="H1201" s="720">
        <v>28</v>
      </c>
      <c r="I1201" s="663">
        <v>276</v>
      </c>
      <c r="J1201" s="663">
        <v>-44.81</v>
      </c>
      <c r="K1201" s="661"/>
    </row>
    <row r="1202" spans="2:11" ht="12" customHeight="1">
      <c r="B1202" s="656" t="s">
        <v>587</v>
      </c>
      <c r="C1202" s="662">
        <v>43511</v>
      </c>
      <c r="D1202" s="663">
        <v>4</v>
      </c>
      <c r="E1202" s="659" t="s">
        <v>582</v>
      </c>
      <c r="F1202" s="660"/>
      <c r="G1202" s="730"/>
      <c r="H1202" s="720">
        <v>28</v>
      </c>
      <c r="I1202" s="663">
        <v>205</v>
      </c>
      <c r="J1202" s="663">
        <v>-13.2</v>
      </c>
      <c r="K1202" s="661"/>
    </row>
    <row r="1203" spans="2:11" ht="12" customHeight="1">
      <c r="B1203" s="656" t="s">
        <v>587</v>
      </c>
      <c r="C1203" s="662">
        <v>43514</v>
      </c>
      <c r="D1203" s="663">
        <v>5</v>
      </c>
      <c r="E1203" s="659" t="s">
        <v>582</v>
      </c>
      <c r="F1203" s="672" t="s">
        <v>599</v>
      </c>
      <c r="G1203" s="732">
        <v>6358</v>
      </c>
      <c r="H1203" s="720">
        <v>12</v>
      </c>
      <c r="I1203" s="663">
        <v>205</v>
      </c>
      <c r="J1203" s="663">
        <v>-10</v>
      </c>
      <c r="K1203" s="661"/>
    </row>
    <row r="1204" spans="2:11" ht="12" customHeight="1">
      <c r="B1204" s="656" t="s">
        <v>587</v>
      </c>
      <c r="C1204" s="662">
        <v>43514</v>
      </c>
      <c r="D1204" s="663">
        <v>5</v>
      </c>
      <c r="E1204" s="659" t="s">
        <v>582</v>
      </c>
      <c r="F1204" s="672" t="s">
        <v>599</v>
      </c>
      <c r="G1204" s="732">
        <v>6358</v>
      </c>
      <c r="H1204" s="720">
        <v>12</v>
      </c>
      <c r="I1204" s="663">
        <v>276</v>
      </c>
      <c r="J1204" s="663">
        <v>-90</v>
      </c>
      <c r="K1204" s="661"/>
    </row>
    <row r="1205" spans="2:11" ht="12" customHeight="1">
      <c r="B1205" s="656" t="s">
        <v>587</v>
      </c>
      <c r="C1205" s="662">
        <v>43514</v>
      </c>
      <c r="D1205" s="663">
        <v>6</v>
      </c>
      <c r="E1205" s="659" t="s">
        <v>582</v>
      </c>
      <c r="F1205" s="672"/>
      <c r="G1205" s="732"/>
      <c r="H1205" s="720">
        <v>74</v>
      </c>
      <c r="I1205" s="663">
        <v>276</v>
      </c>
      <c r="J1205" s="663">
        <v>-90</v>
      </c>
      <c r="K1205" s="661"/>
    </row>
    <row r="1206" spans="2:11" ht="12" customHeight="1">
      <c r="B1206" s="656" t="s">
        <v>587</v>
      </c>
      <c r="C1206" s="662">
        <v>43514</v>
      </c>
      <c r="D1206" s="663">
        <v>6</v>
      </c>
      <c r="E1206" s="659" t="s">
        <v>582</v>
      </c>
      <c r="F1206" s="660"/>
      <c r="G1206" s="730"/>
      <c r="H1206" s="720">
        <v>74</v>
      </c>
      <c r="I1206" s="663">
        <v>205</v>
      </c>
      <c r="J1206" s="663">
        <v>-10</v>
      </c>
      <c r="K1206" s="661"/>
    </row>
    <row r="1207" spans="2:11" ht="12" customHeight="1">
      <c r="B1207" s="656" t="s">
        <v>587</v>
      </c>
      <c r="C1207" s="657">
        <v>43517</v>
      </c>
      <c r="D1207" s="658">
        <v>7</v>
      </c>
      <c r="E1207" s="659" t="s">
        <v>582</v>
      </c>
      <c r="F1207" s="660"/>
      <c r="G1207" s="730"/>
      <c r="H1207" s="720">
        <v>63</v>
      </c>
      <c r="I1207" s="658">
        <v>276</v>
      </c>
      <c r="J1207" s="658">
        <v>-352</v>
      </c>
      <c r="K1207" s="661"/>
    </row>
    <row r="1208" spans="2:11" ht="12" customHeight="1">
      <c r="B1208" s="656" t="s">
        <v>587</v>
      </c>
      <c r="C1208" s="657">
        <v>43517</v>
      </c>
      <c r="D1208" s="658">
        <v>7</v>
      </c>
      <c r="E1208" s="659" t="s">
        <v>582</v>
      </c>
      <c r="F1208" s="660"/>
      <c r="G1208" s="730"/>
      <c r="H1208" s="720">
        <v>63</v>
      </c>
      <c r="I1208" s="658">
        <v>205</v>
      </c>
      <c r="J1208" s="658">
        <v>-22</v>
      </c>
      <c r="K1208" s="661"/>
    </row>
    <row r="1209" spans="2:11" ht="12" customHeight="1">
      <c r="B1209" s="656" t="s">
        <v>587</v>
      </c>
      <c r="C1209" s="662">
        <v>43517</v>
      </c>
      <c r="D1209" s="663">
        <v>8</v>
      </c>
      <c r="E1209" s="659" t="s">
        <v>582</v>
      </c>
      <c r="F1209" s="660"/>
      <c r="G1209" s="730"/>
      <c r="H1209" s="720">
        <v>63</v>
      </c>
      <c r="I1209" s="663">
        <v>276</v>
      </c>
      <c r="J1209" s="663">
        <v>-205</v>
      </c>
      <c r="K1209" s="661"/>
    </row>
    <row r="1210" spans="2:11" ht="12" customHeight="1">
      <c r="B1210" s="656" t="s">
        <v>587</v>
      </c>
      <c r="C1210" s="662">
        <v>43517</v>
      </c>
      <c r="D1210" s="663">
        <v>8</v>
      </c>
      <c r="E1210" s="659" t="s">
        <v>582</v>
      </c>
      <c r="F1210" s="660"/>
      <c r="G1210" s="730"/>
      <c r="H1210" s="720">
        <v>63</v>
      </c>
      <c r="I1210" s="663">
        <v>205</v>
      </c>
      <c r="J1210" s="663">
        <v>-59</v>
      </c>
      <c r="K1210" s="661"/>
    </row>
    <row r="1211" spans="2:11" ht="12" customHeight="1">
      <c r="B1211" s="656" t="s">
        <v>587</v>
      </c>
      <c r="C1211" s="662">
        <v>43517</v>
      </c>
      <c r="D1211" s="663">
        <v>9</v>
      </c>
      <c r="E1211" s="659" t="s">
        <v>582</v>
      </c>
      <c r="F1211" s="660"/>
      <c r="G1211" s="730"/>
      <c r="H1211" s="720">
        <v>63</v>
      </c>
      <c r="I1211" s="663">
        <v>205</v>
      </c>
      <c r="J1211" s="663">
        <v>-59</v>
      </c>
      <c r="K1211" s="661"/>
    </row>
    <row r="1212" spans="2:11" ht="12" customHeight="1">
      <c r="B1212" s="656" t="s">
        <v>587</v>
      </c>
      <c r="C1212" s="662">
        <v>43517</v>
      </c>
      <c r="D1212" s="663">
        <v>9</v>
      </c>
      <c r="E1212" s="659" t="s">
        <v>582</v>
      </c>
      <c r="F1212" s="660"/>
      <c r="G1212" s="730"/>
      <c r="H1212" s="720">
        <v>63</v>
      </c>
      <c r="I1212" s="663">
        <v>276</v>
      </c>
      <c r="J1212" s="663">
        <v>-205</v>
      </c>
      <c r="K1212" s="661"/>
    </row>
    <row r="1213" spans="2:11" ht="12" customHeight="1">
      <c r="B1213" s="656" t="s">
        <v>587</v>
      </c>
      <c r="C1213" s="662">
        <v>43517</v>
      </c>
      <c r="D1213" s="663">
        <v>10</v>
      </c>
      <c r="E1213" s="659" t="s">
        <v>582</v>
      </c>
      <c r="F1213" s="660"/>
      <c r="G1213" s="730"/>
      <c r="H1213" s="720">
        <v>18</v>
      </c>
      <c r="I1213" s="663">
        <v>276</v>
      </c>
      <c r="J1213" s="663">
        <v>299</v>
      </c>
      <c r="K1213" s="661"/>
    </row>
    <row r="1214" spans="2:11" ht="12" customHeight="1">
      <c r="B1214" s="656" t="s">
        <v>587</v>
      </c>
      <c r="C1214" s="662">
        <v>43517</v>
      </c>
      <c r="D1214" s="663">
        <v>10</v>
      </c>
      <c r="E1214" s="659" t="s">
        <v>582</v>
      </c>
      <c r="F1214" s="660"/>
      <c r="G1214" s="730"/>
      <c r="H1214" s="720">
        <v>18</v>
      </c>
      <c r="I1214" s="663">
        <v>205</v>
      </c>
      <c r="J1214" s="663">
        <v>1</v>
      </c>
      <c r="K1214" s="661"/>
    </row>
    <row r="1215" spans="2:11" ht="12" customHeight="1">
      <c r="B1215" s="656" t="s">
        <v>587</v>
      </c>
      <c r="C1215" s="662">
        <v>43517</v>
      </c>
      <c r="D1215" s="663">
        <v>10</v>
      </c>
      <c r="E1215" s="659" t="s">
        <v>582</v>
      </c>
      <c r="F1215" s="660"/>
      <c r="G1215" s="730"/>
      <c r="H1215" s="720">
        <v>34</v>
      </c>
      <c r="I1215" s="663">
        <v>276</v>
      </c>
      <c r="J1215" s="663">
        <v>-299</v>
      </c>
      <c r="K1215" s="661"/>
    </row>
    <row r="1216" spans="2:11" ht="12" customHeight="1">
      <c r="B1216" s="656" t="s">
        <v>587</v>
      </c>
      <c r="C1216" s="662">
        <v>43517</v>
      </c>
      <c r="D1216" s="663">
        <v>10</v>
      </c>
      <c r="E1216" s="659" t="s">
        <v>582</v>
      </c>
      <c r="F1216" s="660"/>
      <c r="G1216" s="730"/>
      <c r="H1216" s="720">
        <v>34</v>
      </c>
      <c r="I1216" s="663">
        <v>205</v>
      </c>
      <c r="J1216" s="663">
        <v>-1</v>
      </c>
      <c r="K1216" s="661"/>
    </row>
    <row r="1217" spans="2:11" ht="12" customHeight="1">
      <c r="B1217" s="656" t="s">
        <v>587</v>
      </c>
      <c r="C1217" s="662">
        <v>43521</v>
      </c>
      <c r="D1217" s="663">
        <v>11</v>
      </c>
      <c r="E1217" s="659" t="s">
        <v>582</v>
      </c>
      <c r="F1217" s="660"/>
      <c r="G1217" s="730"/>
      <c r="H1217" s="720">
        <v>44</v>
      </c>
      <c r="I1217" s="663">
        <v>205</v>
      </c>
      <c r="J1217" s="663">
        <v>-5.54</v>
      </c>
      <c r="K1217" s="661"/>
    </row>
    <row r="1218" spans="2:11" ht="12" customHeight="1">
      <c r="B1218" s="656" t="s">
        <v>587</v>
      </c>
      <c r="C1218" s="662">
        <v>43521</v>
      </c>
      <c r="D1218" s="663">
        <v>11</v>
      </c>
      <c r="E1218" s="659" t="s">
        <v>582</v>
      </c>
      <c r="F1218" s="660"/>
      <c r="G1218" s="730"/>
      <c r="H1218" s="720">
        <v>44</v>
      </c>
      <c r="I1218" s="663">
        <v>276</v>
      </c>
      <c r="J1218" s="663">
        <v>-18.46</v>
      </c>
      <c r="K1218" s="661"/>
    </row>
    <row r="1219" spans="2:11" ht="12" customHeight="1">
      <c r="B1219" s="656" t="s">
        <v>587</v>
      </c>
      <c r="C1219" s="662">
        <v>43156</v>
      </c>
      <c r="D1219" s="663">
        <v>12</v>
      </c>
      <c r="E1219" s="659" t="s">
        <v>582</v>
      </c>
      <c r="F1219" s="660"/>
      <c r="G1219" s="730"/>
      <c r="H1219" s="720">
        <v>17</v>
      </c>
      <c r="I1219" s="663">
        <v>205</v>
      </c>
      <c r="J1219" s="663">
        <v>-18.55</v>
      </c>
      <c r="K1219" s="661"/>
    </row>
    <row r="1220" spans="2:11" ht="12" customHeight="1">
      <c r="B1220" s="656" t="s">
        <v>587</v>
      </c>
      <c r="C1220" s="662">
        <v>43156</v>
      </c>
      <c r="D1220" s="663">
        <v>12</v>
      </c>
      <c r="E1220" s="659" t="s">
        <v>582</v>
      </c>
      <c r="F1220" s="660"/>
      <c r="G1220" s="730"/>
      <c r="H1220" s="720">
        <v>17</v>
      </c>
      <c r="I1220" s="663">
        <v>276</v>
      </c>
      <c r="J1220" s="663">
        <v>-72.94</v>
      </c>
      <c r="K1220" s="661"/>
    </row>
    <row r="1221" spans="2:11" ht="12" customHeight="1">
      <c r="B1221" s="656" t="s">
        <v>587</v>
      </c>
      <c r="C1221" s="662">
        <v>43521</v>
      </c>
      <c r="D1221" s="663">
        <v>13</v>
      </c>
      <c r="E1221" s="659" t="s">
        <v>582</v>
      </c>
      <c r="F1221" s="660"/>
      <c r="G1221" s="730"/>
      <c r="H1221" s="720">
        <v>71</v>
      </c>
      <c r="I1221" s="663">
        <v>276</v>
      </c>
      <c r="J1221" s="663">
        <v>30</v>
      </c>
      <c r="K1221" s="661"/>
    </row>
    <row r="1222" spans="2:11" ht="12" customHeight="1">
      <c r="B1222" s="656" t="s">
        <v>587</v>
      </c>
      <c r="C1222" s="662">
        <v>43521</v>
      </c>
      <c r="D1222" s="663">
        <v>13</v>
      </c>
      <c r="E1222" s="659" t="s">
        <v>582</v>
      </c>
      <c r="F1222" s="672" t="s">
        <v>149</v>
      </c>
      <c r="G1222" s="731" t="s">
        <v>594</v>
      </c>
      <c r="H1222" s="720">
        <v>1</v>
      </c>
      <c r="I1222" s="663">
        <v>276</v>
      </c>
      <c r="J1222" s="663">
        <v>-30</v>
      </c>
      <c r="K1222" s="661"/>
    </row>
    <row r="1223" spans="2:11" ht="12" customHeight="1">
      <c r="B1223" s="656" t="s">
        <v>587</v>
      </c>
      <c r="C1223" s="662">
        <v>43523</v>
      </c>
      <c r="D1223" s="663">
        <v>14</v>
      </c>
      <c r="E1223" s="659" t="s">
        <v>582</v>
      </c>
      <c r="F1223" s="672" t="s">
        <v>601</v>
      </c>
      <c r="G1223" s="731">
        <v>988</v>
      </c>
      <c r="H1223" s="720">
        <v>15</v>
      </c>
      <c r="I1223" s="663">
        <v>205</v>
      </c>
      <c r="J1223" s="663">
        <v>-14.39</v>
      </c>
      <c r="K1223" s="661"/>
    </row>
    <row r="1224" spans="2:11" ht="12" customHeight="1">
      <c r="B1224" s="656" t="s">
        <v>587</v>
      </c>
      <c r="C1224" s="662">
        <v>43523</v>
      </c>
      <c r="D1224" s="663">
        <v>14</v>
      </c>
      <c r="E1224" s="659" t="s">
        <v>582</v>
      </c>
      <c r="F1224" s="672" t="s">
        <v>601</v>
      </c>
      <c r="G1224" s="731">
        <v>988</v>
      </c>
      <c r="H1224" s="720">
        <v>15</v>
      </c>
      <c r="I1224" s="663">
        <v>276</v>
      </c>
      <c r="J1224" s="663">
        <v>-48.85</v>
      </c>
      <c r="K1224" s="661"/>
    </row>
    <row r="1225" spans="2:11" ht="12" customHeight="1">
      <c r="B1225" s="656" t="s">
        <v>587</v>
      </c>
      <c r="C1225" s="662">
        <v>43523</v>
      </c>
      <c r="D1225" s="663">
        <v>15</v>
      </c>
      <c r="E1225" s="659" t="s">
        <v>582</v>
      </c>
      <c r="F1225" s="660"/>
      <c r="G1225" s="730"/>
      <c r="H1225" s="720">
        <v>61</v>
      </c>
      <c r="I1225" s="663">
        <v>205</v>
      </c>
      <c r="J1225" s="663">
        <v>-2</v>
      </c>
      <c r="K1225" s="661"/>
    </row>
    <row r="1226" spans="2:11" ht="12" customHeight="1">
      <c r="B1226" s="656" t="s">
        <v>587</v>
      </c>
      <c r="C1226" s="662">
        <v>43523</v>
      </c>
      <c r="D1226" s="663">
        <v>15</v>
      </c>
      <c r="E1226" s="659" t="s">
        <v>582</v>
      </c>
      <c r="F1226" s="660"/>
      <c r="G1226" s="730"/>
      <c r="H1226" s="720">
        <v>61</v>
      </c>
      <c r="I1226" s="663">
        <v>276</v>
      </c>
      <c r="J1226" s="663">
        <v>-98</v>
      </c>
      <c r="K1226" s="661"/>
    </row>
    <row r="1227" spans="2:11" ht="12" customHeight="1">
      <c r="B1227" s="656" t="s">
        <v>587</v>
      </c>
      <c r="C1227" s="662">
        <v>43524</v>
      </c>
      <c r="D1227" s="663">
        <v>16</v>
      </c>
      <c r="E1227" s="659" t="s">
        <v>582</v>
      </c>
      <c r="F1227" s="660"/>
      <c r="G1227" s="730"/>
      <c r="H1227" s="720">
        <v>75</v>
      </c>
      <c r="I1227" s="663">
        <v>205</v>
      </c>
      <c r="J1227" s="663">
        <v>16.079999999999998</v>
      </c>
      <c r="K1227" s="661"/>
    </row>
    <row r="1228" spans="2:11" ht="12" customHeight="1">
      <c r="B1228" s="656" t="s">
        <v>587</v>
      </c>
      <c r="C1228" s="662">
        <v>43524</v>
      </c>
      <c r="D1228" s="663">
        <v>16</v>
      </c>
      <c r="E1228" s="659" t="s">
        <v>582</v>
      </c>
      <c r="F1228" s="660"/>
      <c r="G1228" s="730"/>
      <c r="H1228" s="720">
        <v>42</v>
      </c>
      <c r="I1228" s="663">
        <v>205</v>
      </c>
      <c r="J1228" s="663">
        <v>-16.079999999999998</v>
      </c>
      <c r="K1228" s="661"/>
    </row>
    <row r="1229" spans="2:11" ht="12" customHeight="1">
      <c r="B1229" s="656" t="s">
        <v>587</v>
      </c>
      <c r="C1229" s="662">
        <v>43524</v>
      </c>
      <c r="D1229" s="663">
        <v>16</v>
      </c>
      <c r="E1229" s="659" t="s">
        <v>582</v>
      </c>
      <c r="F1229" s="660"/>
      <c r="G1229" s="730"/>
      <c r="H1229" s="720">
        <v>75</v>
      </c>
      <c r="I1229" s="663">
        <v>276</v>
      </c>
      <c r="J1229" s="663">
        <v>54.56</v>
      </c>
      <c r="K1229" s="661"/>
    </row>
    <row r="1230" spans="2:11" ht="12" customHeight="1">
      <c r="B1230" s="656" t="s">
        <v>587</v>
      </c>
      <c r="C1230" s="662">
        <v>43524</v>
      </c>
      <c r="D1230" s="663">
        <v>16</v>
      </c>
      <c r="E1230" s="659" t="s">
        <v>582</v>
      </c>
      <c r="F1230" s="660"/>
      <c r="G1230" s="730"/>
      <c r="H1230" s="720">
        <v>42</v>
      </c>
      <c r="I1230" s="663">
        <v>276</v>
      </c>
      <c r="J1230" s="663">
        <v>-54.56</v>
      </c>
      <c r="K1230" s="661"/>
    </row>
    <row r="1231" spans="2:11" ht="12" customHeight="1">
      <c r="B1231" s="656" t="s">
        <v>587</v>
      </c>
      <c r="C1231" s="664">
        <v>43524</v>
      </c>
      <c r="D1231" s="665">
        <v>17</v>
      </c>
      <c r="E1231" s="659" t="s">
        <v>582</v>
      </c>
      <c r="F1231" s="672" t="s">
        <v>255</v>
      </c>
      <c r="G1231" s="731">
        <v>1728</v>
      </c>
      <c r="H1231" s="720">
        <v>2</v>
      </c>
      <c r="I1231" s="665">
        <v>276</v>
      </c>
      <c r="J1231" s="665">
        <v>194</v>
      </c>
      <c r="K1231" s="661"/>
    </row>
    <row r="1232" spans="2:11" ht="12" customHeight="1">
      <c r="B1232" s="656" t="s">
        <v>587</v>
      </c>
      <c r="C1232" s="664">
        <v>43524</v>
      </c>
      <c r="D1232" s="665">
        <v>17</v>
      </c>
      <c r="E1232" s="659" t="s">
        <v>582</v>
      </c>
      <c r="F1232" s="660"/>
      <c r="G1232" s="730"/>
      <c r="H1232" s="720">
        <v>52</v>
      </c>
      <c r="I1232" s="665">
        <v>276</v>
      </c>
      <c r="J1232" s="665">
        <v>-194</v>
      </c>
      <c r="K1232" s="661"/>
    </row>
    <row r="1233" spans="2:11" ht="12" customHeight="1">
      <c r="B1233" s="656" t="s">
        <v>587</v>
      </c>
      <c r="C1233" s="664">
        <v>43524</v>
      </c>
      <c r="D1233" s="665">
        <v>17</v>
      </c>
      <c r="E1233" s="659" t="s">
        <v>582</v>
      </c>
      <c r="F1233" s="672" t="s">
        <v>255</v>
      </c>
      <c r="G1233" s="731">
        <v>1728</v>
      </c>
      <c r="H1233" s="720">
        <v>2</v>
      </c>
      <c r="I1233" s="665">
        <v>205</v>
      </c>
      <c r="J1233" s="665">
        <v>6</v>
      </c>
      <c r="K1233" s="661"/>
    </row>
    <row r="1234" spans="2:11" ht="12" customHeight="1">
      <c r="B1234" s="656" t="s">
        <v>587</v>
      </c>
      <c r="C1234" s="664">
        <v>43524</v>
      </c>
      <c r="D1234" s="665">
        <v>17</v>
      </c>
      <c r="E1234" s="659" t="s">
        <v>582</v>
      </c>
      <c r="F1234" s="660"/>
      <c r="G1234" s="730"/>
      <c r="H1234" s="720">
        <v>52</v>
      </c>
      <c r="I1234" s="665">
        <v>205</v>
      </c>
      <c r="J1234" s="665">
        <v>-6</v>
      </c>
      <c r="K1234" s="661"/>
    </row>
    <row r="1235" spans="2:11" ht="12" customHeight="1">
      <c r="B1235" s="656" t="s">
        <v>587</v>
      </c>
      <c r="C1235" s="662">
        <v>43529</v>
      </c>
      <c r="D1235" s="663">
        <v>18</v>
      </c>
      <c r="E1235" s="659" t="s">
        <v>582</v>
      </c>
      <c r="F1235" s="660"/>
      <c r="G1235" s="730"/>
      <c r="H1235" s="720">
        <v>68</v>
      </c>
      <c r="I1235" s="663">
        <v>276</v>
      </c>
      <c r="J1235" s="663">
        <v>791</v>
      </c>
      <c r="K1235" s="661"/>
    </row>
    <row r="1236" spans="2:11" ht="12" customHeight="1">
      <c r="B1236" s="656" t="s">
        <v>587</v>
      </c>
      <c r="C1236" s="662">
        <v>43529</v>
      </c>
      <c r="D1236" s="663">
        <v>18</v>
      </c>
      <c r="E1236" s="659" t="s">
        <v>582</v>
      </c>
      <c r="F1236" s="660"/>
      <c r="G1236" s="730"/>
      <c r="H1236" s="720">
        <v>63</v>
      </c>
      <c r="I1236" s="663">
        <v>205</v>
      </c>
      <c r="J1236" s="663">
        <v>-233</v>
      </c>
      <c r="K1236" s="661"/>
    </row>
    <row r="1237" spans="2:11" ht="12" customHeight="1">
      <c r="B1237" s="656" t="s">
        <v>587</v>
      </c>
      <c r="C1237" s="662">
        <v>43529</v>
      </c>
      <c r="D1237" s="663">
        <v>18</v>
      </c>
      <c r="E1237" s="659" t="s">
        <v>582</v>
      </c>
      <c r="F1237" s="660"/>
      <c r="G1237" s="730"/>
      <c r="H1237" s="720">
        <v>68</v>
      </c>
      <c r="I1237" s="663">
        <v>205</v>
      </c>
      <c r="J1237" s="663">
        <v>233</v>
      </c>
      <c r="K1237" s="661"/>
    </row>
    <row r="1238" spans="2:11" ht="12" customHeight="1">
      <c r="B1238" s="656" t="s">
        <v>587</v>
      </c>
      <c r="C1238" s="662">
        <v>43529</v>
      </c>
      <c r="D1238" s="663">
        <v>18</v>
      </c>
      <c r="E1238" s="659" t="s">
        <v>582</v>
      </c>
      <c r="F1238" s="660"/>
      <c r="G1238" s="730"/>
      <c r="H1238" s="720">
        <v>63</v>
      </c>
      <c r="I1238" s="663">
        <v>276</v>
      </c>
      <c r="J1238" s="663">
        <v>-791</v>
      </c>
      <c r="K1238" s="661"/>
    </row>
    <row r="1239" spans="2:11" ht="12" customHeight="1">
      <c r="B1239" s="656" t="s">
        <v>587</v>
      </c>
      <c r="C1239" s="662">
        <v>43529</v>
      </c>
      <c r="D1239" s="663">
        <v>19</v>
      </c>
      <c r="E1239" s="659" t="s">
        <v>582</v>
      </c>
      <c r="F1239" s="672" t="s">
        <v>600</v>
      </c>
      <c r="G1239" s="731">
        <v>5778</v>
      </c>
      <c r="H1239" s="720">
        <v>13</v>
      </c>
      <c r="I1239" s="663">
        <v>205</v>
      </c>
      <c r="J1239" s="663">
        <v>183.5</v>
      </c>
      <c r="K1239" s="661"/>
    </row>
    <row r="1240" spans="2:11" ht="12" customHeight="1">
      <c r="B1240" s="656" t="s">
        <v>587</v>
      </c>
      <c r="C1240" s="662">
        <v>43529</v>
      </c>
      <c r="D1240" s="663">
        <v>19</v>
      </c>
      <c r="E1240" s="659" t="s">
        <v>582</v>
      </c>
      <c r="F1240" s="672" t="s">
        <v>596</v>
      </c>
      <c r="G1240" s="733">
        <v>4298</v>
      </c>
      <c r="H1240" s="720">
        <v>5</v>
      </c>
      <c r="I1240" s="663">
        <v>276</v>
      </c>
      <c r="J1240" s="663">
        <v>-622.5</v>
      </c>
      <c r="K1240" s="661"/>
    </row>
    <row r="1241" spans="2:11" ht="12" customHeight="1">
      <c r="B1241" s="656" t="s">
        <v>587</v>
      </c>
      <c r="C1241" s="662">
        <v>43529</v>
      </c>
      <c r="D1241" s="663">
        <v>19</v>
      </c>
      <c r="E1241" s="659" t="s">
        <v>582</v>
      </c>
      <c r="F1241" s="672" t="s">
        <v>600</v>
      </c>
      <c r="G1241" s="731">
        <v>5778</v>
      </c>
      <c r="H1241" s="720">
        <v>13</v>
      </c>
      <c r="I1241" s="663">
        <v>276</v>
      </c>
      <c r="J1241" s="663">
        <v>622.5</v>
      </c>
      <c r="K1241" s="661"/>
    </row>
    <row r="1242" spans="2:11" ht="12" customHeight="1">
      <c r="B1242" s="656" t="s">
        <v>587</v>
      </c>
      <c r="C1242" s="662">
        <v>43529</v>
      </c>
      <c r="D1242" s="663">
        <v>19</v>
      </c>
      <c r="E1242" s="659" t="s">
        <v>582</v>
      </c>
      <c r="F1242" s="672" t="s">
        <v>596</v>
      </c>
      <c r="G1242" s="733">
        <v>4298</v>
      </c>
      <c r="H1242" s="720">
        <v>5</v>
      </c>
      <c r="I1242" s="663">
        <v>205</v>
      </c>
      <c r="J1242" s="663">
        <v>-183.5</v>
      </c>
      <c r="K1242" s="661"/>
    </row>
    <row r="1243" spans="2:11" ht="12" customHeight="1">
      <c r="B1243" s="656" t="s">
        <v>587</v>
      </c>
      <c r="C1243" s="662">
        <v>43532</v>
      </c>
      <c r="D1243" s="663">
        <v>21</v>
      </c>
      <c r="E1243" s="659" t="s">
        <v>582</v>
      </c>
      <c r="F1243" s="672" t="s">
        <v>596</v>
      </c>
      <c r="G1243" s="733">
        <v>4298</v>
      </c>
      <c r="H1243" s="720">
        <v>5</v>
      </c>
      <c r="I1243" s="663">
        <v>205</v>
      </c>
      <c r="J1243" s="663">
        <v>-113.5</v>
      </c>
      <c r="K1243" s="661"/>
    </row>
    <row r="1244" spans="2:11" ht="12" customHeight="1">
      <c r="B1244" s="656" t="s">
        <v>587</v>
      </c>
      <c r="C1244" s="662">
        <v>43532</v>
      </c>
      <c r="D1244" s="663">
        <v>21</v>
      </c>
      <c r="E1244" s="659" t="s">
        <v>582</v>
      </c>
      <c r="F1244" s="660"/>
      <c r="G1244" s="730"/>
      <c r="H1244" s="720">
        <v>35</v>
      </c>
      <c r="I1244" s="663">
        <v>205</v>
      </c>
      <c r="J1244" s="663">
        <v>113.5</v>
      </c>
      <c r="K1244" s="661"/>
    </row>
    <row r="1245" spans="2:11" ht="12" customHeight="1">
      <c r="B1245" s="656" t="s">
        <v>587</v>
      </c>
      <c r="C1245" s="662">
        <v>43532</v>
      </c>
      <c r="D1245" s="663">
        <v>21</v>
      </c>
      <c r="E1245" s="659" t="s">
        <v>582</v>
      </c>
      <c r="F1245" s="660"/>
      <c r="G1245" s="730"/>
      <c r="H1245" s="720">
        <v>35</v>
      </c>
      <c r="I1245" s="663">
        <v>276</v>
      </c>
      <c r="J1245" s="663">
        <v>386</v>
      </c>
      <c r="K1245" s="661"/>
    </row>
    <row r="1246" spans="2:11" ht="12" customHeight="1">
      <c r="B1246" s="656" t="s">
        <v>587</v>
      </c>
      <c r="C1246" s="662">
        <v>43532</v>
      </c>
      <c r="D1246" s="663">
        <v>21</v>
      </c>
      <c r="E1246" s="659" t="s">
        <v>582</v>
      </c>
      <c r="F1246" s="672" t="s">
        <v>596</v>
      </c>
      <c r="G1246" s="733">
        <v>4298</v>
      </c>
      <c r="H1246" s="720">
        <v>5</v>
      </c>
      <c r="I1246" s="663">
        <v>276</v>
      </c>
      <c r="J1246" s="663">
        <v>-386</v>
      </c>
      <c r="K1246" s="661"/>
    </row>
    <row r="1247" spans="2:11" ht="12" customHeight="1">
      <c r="B1247" s="656" t="s">
        <v>587</v>
      </c>
      <c r="C1247" s="666">
        <v>43532</v>
      </c>
      <c r="D1247" s="667">
        <v>22</v>
      </c>
      <c r="E1247" s="659" t="s">
        <v>582</v>
      </c>
      <c r="F1247" s="672" t="s">
        <v>596</v>
      </c>
      <c r="G1247" s="733">
        <v>4298</v>
      </c>
      <c r="H1247" s="720">
        <v>5</v>
      </c>
      <c r="I1247" s="667">
        <v>205</v>
      </c>
      <c r="J1247" s="667">
        <v>-113.5</v>
      </c>
      <c r="K1247" s="661"/>
    </row>
    <row r="1248" spans="2:11" ht="12" customHeight="1">
      <c r="B1248" s="656" t="s">
        <v>587</v>
      </c>
      <c r="C1248" s="666">
        <v>43532</v>
      </c>
      <c r="D1248" s="667">
        <v>22</v>
      </c>
      <c r="E1248" s="659" t="s">
        <v>582</v>
      </c>
      <c r="F1248" s="660"/>
      <c r="G1248" s="730"/>
      <c r="H1248" s="720">
        <v>72</v>
      </c>
      <c r="I1248" s="667">
        <v>205</v>
      </c>
      <c r="J1248" s="667">
        <v>113.5</v>
      </c>
      <c r="K1248" s="661"/>
    </row>
    <row r="1249" spans="2:11" ht="12" customHeight="1">
      <c r="B1249" s="656" t="s">
        <v>587</v>
      </c>
      <c r="C1249" s="666">
        <v>43532</v>
      </c>
      <c r="D1249" s="667">
        <v>22</v>
      </c>
      <c r="E1249" s="659" t="s">
        <v>582</v>
      </c>
      <c r="F1249" s="672" t="s">
        <v>596</v>
      </c>
      <c r="G1249" s="733">
        <v>4298</v>
      </c>
      <c r="H1249" s="720">
        <v>5</v>
      </c>
      <c r="I1249" s="667">
        <v>276</v>
      </c>
      <c r="J1249" s="667">
        <v>-386</v>
      </c>
      <c r="K1249" s="661"/>
    </row>
    <row r="1250" spans="2:11" ht="12" customHeight="1">
      <c r="B1250" s="656" t="s">
        <v>587</v>
      </c>
      <c r="C1250" s="666">
        <v>43532</v>
      </c>
      <c r="D1250" s="667">
        <v>22</v>
      </c>
      <c r="E1250" s="659" t="s">
        <v>582</v>
      </c>
      <c r="F1250" s="660"/>
      <c r="G1250" s="730"/>
      <c r="H1250" s="720">
        <v>72</v>
      </c>
      <c r="I1250" s="667">
        <v>276</v>
      </c>
      <c r="J1250" s="667">
        <v>386</v>
      </c>
      <c r="K1250" s="661"/>
    </row>
    <row r="1251" spans="2:11" ht="12" customHeight="1">
      <c r="B1251" s="656" t="s">
        <v>587</v>
      </c>
      <c r="C1251" s="666">
        <v>43532</v>
      </c>
      <c r="D1251" s="667">
        <v>23</v>
      </c>
      <c r="E1251" s="659" t="s">
        <v>582</v>
      </c>
      <c r="F1251" s="672" t="s">
        <v>596</v>
      </c>
      <c r="G1251" s="733">
        <v>4298</v>
      </c>
      <c r="H1251" s="720">
        <v>5</v>
      </c>
      <c r="I1251" s="667">
        <v>276</v>
      </c>
      <c r="J1251" s="667">
        <v>-155</v>
      </c>
      <c r="K1251" s="661"/>
    </row>
    <row r="1252" spans="2:11" ht="12" customHeight="1">
      <c r="B1252" s="656" t="s">
        <v>587</v>
      </c>
      <c r="C1252" s="666">
        <v>43532</v>
      </c>
      <c r="D1252" s="667">
        <v>23</v>
      </c>
      <c r="E1252" s="659" t="s">
        <v>582</v>
      </c>
      <c r="F1252" s="672" t="s">
        <v>596</v>
      </c>
      <c r="G1252" s="733">
        <v>4298</v>
      </c>
      <c r="H1252" s="720">
        <v>5</v>
      </c>
      <c r="I1252" s="667">
        <v>205</v>
      </c>
      <c r="J1252" s="667">
        <v>-45</v>
      </c>
      <c r="K1252" s="661"/>
    </row>
    <row r="1253" spans="2:11" ht="12" customHeight="1">
      <c r="B1253" s="656" t="s">
        <v>587</v>
      </c>
      <c r="C1253" s="666">
        <v>43532</v>
      </c>
      <c r="D1253" s="667">
        <v>23</v>
      </c>
      <c r="E1253" s="659" t="s">
        <v>582</v>
      </c>
      <c r="F1253" s="660"/>
      <c r="G1253" s="730"/>
      <c r="H1253" s="720">
        <v>68</v>
      </c>
      <c r="I1253" s="667">
        <v>205</v>
      </c>
      <c r="J1253" s="667">
        <v>45</v>
      </c>
      <c r="K1253" s="661"/>
    </row>
    <row r="1254" spans="2:11" ht="12" customHeight="1">
      <c r="B1254" s="656" t="s">
        <v>587</v>
      </c>
      <c r="C1254" s="666">
        <v>43532</v>
      </c>
      <c r="D1254" s="667">
        <v>23</v>
      </c>
      <c r="E1254" s="659" t="s">
        <v>582</v>
      </c>
      <c r="F1254" s="660"/>
      <c r="G1254" s="730"/>
      <c r="H1254" s="720">
        <v>68</v>
      </c>
      <c r="I1254" s="667">
        <v>276</v>
      </c>
      <c r="J1254" s="667">
        <v>155</v>
      </c>
      <c r="K1254" s="661"/>
    </row>
    <row r="1255" spans="2:11" ht="12" customHeight="1">
      <c r="B1255" s="656" t="s">
        <v>587</v>
      </c>
      <c r="C1255" s="666">
        <v>43532</v>
      </c>
      <c r="D1255" s="667">
        <v>24</v>
      </c>
      <c r="E1255" s="659" t="s">
        <v>582</v>
      </c>
      <c r="F1255" s="672" t="s">
        <v>596</v>
      </c>
      <c r="G1255" s="733">
        <v>4298</v>
      </c>
      <c r="H1255" s="720">
        <v>5</v>
      </c>
      <c r="I1255" s="667">
        <v>276</v>
      </c>
      <c r="J1255" s="667">
        <v>-155</v>
      </c>
      <c r="K1255" s="661"/>
    </row>
    <row r="1256" spans="2:11" ht="12" customHeight="1">
      <c r="B1256" s="656" t="s">
        <v>587</v>
      </c>
      <c r="C1256" s="666">
        <v>43532</v>
      </c>
      <c r="D1256" s="667">
        <v>24</v>
      </c>
      <c r="E1256" s="659" t="s">
        <v>582</v>
      </c>
      <c r="F1256" s="672" t="s">
        <v>596</v>
      </c>
      <c r="G1256" s="733">
        <v>4298</v>
      </c>
      <c r="H1256" s="720">
        <v>5</v>
      </c>
      <c r="I1256" s="667">
        <v>205</v>
      </c>
      <c r="J1256" s="667">
        <v>-45</v>
      </c>
      <c r="K1256" s="661"/>
    </row>
    <row r="1257" spans="2:11" ht="12" customHeight="1">
      <c r="B1257" s="656" t="s">
        <v>587</v>
      </c>
      <c r="C1257" s="666">
        <v>43537</v>
      </c>
      <c r="D1257" s="667">
        <v>25</v>
      </c>
      <c r="E1257" s="659" t="s">
        <v>582</v>
      </c>
      <c r="F1257" s="672" t="s">
        <v>596</v>
      </c>
      <c r="G1257" s="733">
        <v>4298</v>
      </c>
      <c r="H1257" s="720">
        <v>5</v>
      </c>
      <c r="I1257" s="667">
        <v>276</v>
      </c>
      <c r="J1257" s="667">
        <v>-120</v>
      </c>
      <c r="K1257" s="661"/>
    </row>
    <row r="1258" spans="2:11" ht="12" customHeight="1">
      <c r="B1258" s="656" t="s">
        <v>587</v>
      </c>
      <c r="C1258" s="666">
        <v>43537</v>
      </c>
      <c r="D1258" s="667">
        <v>25</v>
      </c>
      <c r="E1258" s="659" t="s">
        <v>582</v>
      </c>
      <c r="F1258" s="660"/>
      <c r="G1258" s="730"/>
      <c r="H1258" s="720">
        <v>73</v>
      </c>
      <c r="I1258" s="667">
        <v>205</v>
      </c>
      <c r="J1258" s="667">
        <v>30</v>
      </c>
      <c r="K1258" s="661"/>
    </row>
    <row r="1259" spans="2:11" ht="12" customHeight="1">
      <c r="B1259" s="656" t="s">
        <v>587</v>
      </c>
      <c r="C1259" s="666">
        <v>43537</v>
      </c>
      <c r="D1259" s="667">
        <v>25</v>
      </c>
      <c r="E1259" s="659" t="s">
        <v>582</v>
      </c>
      <c r="F1259" s="660"/>
      <c r="G1259" s="730"/>
      <c r="H1259" s="720">
        <v>73</v>
      </c>
      <c r="I1259" s="667">
        <v>276</v>
      </c>
      <c r="J1259" s="667">
        <v>120</v>
      </c>
      <c r="K1259" s="661"/>
    </row>
    <row r="1260" spans="2:11" ht="12" customHeight="1">
      <c r="B1260" s="656" t="s">
        <v>587</v>
      </c>
      <c r="C1260" s="666">
        <v>43537</v>
      </c>
      <c r="D1260" s="667">
        <v>25</v>
      </c>
      <c r="E1260" s="659" t="s">
        <v>582</v>
      </c>
      <c r="F1260" s="672" t="s">
        <v>596</v>
      </c>
      <c r="G1260" s="733">
        <v>4298</v>
      </c>
      <c r="H1260" s="720">
        <v>5</v>
      </c>
      <c r="I1260" s="667">
        <v>205</v>
      </c>
      <c r="J1260" s="667">
        <v>-30</v>
      </c>
      <c r="K1260" s="661"/>
    </row>
    <row r="1261" spans="2:11" ht="12" customHeight="1">
      <c r="B1261" s="656" t="s">
        <v>587</v>
      </c>
      <c r="C1261" s="666">
        <v>43537</v>
      </c>
      <c r="D1261" s="667">
        <v>26</v>
      </c>
      <c r="E1261" s="659" t="s">
        <v>582</v>
      </c>
      <c r="F1261" s="672" t="s">
        <v>599</v>
      </c>
      <c r="G1261" s="733">
        <v>6358</v>
      </c>
      <c r="H1261" s="720">
        <v>12</v>
      </c>
      <c r="I1261" s="667">
        <v>205</v>
      </c>
      <c r="J1261" s="667">
        <v>-11</v>
      </c>
      <c r="K1261" s="661"/>
    </row>
    <row r="1262" spans="2:11" ht="12" customHeight="1">
      <c r="B1262" s="656" t="s">
        <v>587</v>
      </c>
      <c r="C1262" s="666">
        <v>43537</v>
      </c>
      <c r="D1262" s="667">
        <v>26</v>
      </c>
      <c r="E1262" s="659" t="s">
        <v>582</v>
      </c>
      <c r="F1262" s="672" t="s">
        <v>599</v>
      </c>
      <c r="G1262" s="733">
        <v>6358</v>
      </c>
      <c r="H1262" s="720">
        <v>12</v>
      </c>
      <c r="I1262" s="667">
        <v>276</v>
      </c>
      <c r="J1262" s="667">
        <v>-21</v>
      </c>
      <c r="K1262" s="661"/>
    </row>
    <row r="1263" spans="2:11" ht="12" customHeight="1">
      <c r="B1263" s="656" t="s">
        <v>587</v>
      </c>
      <c r="C1263" s="666">
        <v>43537</v>
      </c>
      <c r="D1263" s="667">
        <v>27</v>
      </c>
      <c r="E1263" s="659" t="s">
        <v>582</v>
      </c>
      <c r="F1263" s="672" t="s">
        <v>599</v>
      </c>
      <c r="G1263" s="733">
        <v>6358</v>
      </c>
      <c r="H1263" s="720">
        <v>12</v>
      </c>
      <c r="I1263" s="667">
        <v>276</v>
      </c>
      <c r="J1263" s="667">
        <v>-18</v>
      </c>
      <c r="K1263" s="661"/>
    </row>
    <row r="1264" spans="2:11" ht="12" customHeight="1">
      <c r="B1264" s="656" t="s">
        <v>587</v>
      </c>
      <c r="C1264" s="666">
        <v>43537</v>
      </c>
      <c r="D1264" s="667">
        <v>27</v>
      </c>
      <c r="E1264" s="659" t="s">
        <v>582</v>
      </c>
      <c r="F1264" s="672" t="s">
        <v>599</v>
      </c>
      <c r="G1264" s="733">
        <v>6358</v>
      </c>
      <c r="H1264" s="720">
        <v>12</v>
      </c>
      <c r="I1264" s="667">
        <v>205</v>
      </c>
      <c r="J1264" s="667">
        <v>-8</v>
      </c>
      <c r="K1264" s="661"/>
    </row>
    <row r="1265" spans="2:11" ht="12" customHeight="1">
      <c r="B1265" s="656" t="s">
        <v>587</v>
      </c>
      <c r="C1265" s="666">
        <v>43537</v>
      </c>
      <c r="D1265" s="667">
        <v>28</v>
      </c>
      <c r="E1265" s="659" t="s">
        <v>582</v>
      </c>
      <c r="F1265" s="672" t="s">
        <v>599</v>
      </c>
      <c r="G1265" s="733">
        <v>6358</v>
      </c>
      <c r="H1265" s="720">
        <v>12</v>
      </c>
      <c r="I1265" s="667">
        <v>276</v>
      </c>
      <c r="J1265" s="667">
        <v>-25</v>
      </c>
      <c r="K1265" s="661"/>
    </row>
    <row r="1266" spans="2:11" ht="12" customHeight="1">
      <c r="B1266" s="656" t="s">
        <v>587</v>
      </c>
      <c r="C1266" s="666">
        <v>43537</v>
      </c>
      <c r="D1266" s="667">
        <v>28</v>
      </c>
      <c r="E1266" s="659" t="s">
        <v>582</v>
      </c>
      <c r="F1266" s="672" t="s">
        <v>599</v>
      </c>
      <c r="G1266" s="733">
        <v>6358</v>
      </c>
      <c r="H1266" s="720">
        <v>12</v>
      </c>
      <c r="I1266" s="667">
        <v>205</v>
      </c>
      <c r="J1266" s="667">
        <v>-12</v>
      </c>
      <c r="K1266" s="661"/>
    </row>
    <row r="1267" spans="2:11" ht="12" customHeight="1">
      <c r="B1267" s="656" t="s">
        <v>587</v>
      </c>
      <c r="C1267" s="666">
        <v>43537</v>
      </c>
      <c r="D1267" s="667">
        <v>29</v>
      </c>
      <c r="E1267" s="659" t="s">
        <v>582</v>
      </c>
      <c r="F1267" s="672" t="s">
        <v>599</v>
      </c>
      <c r="G1267" s="733">
        <v>6358</v>
      </c>
      <c r="H1267" s="720">
        <v>12</v>
      </c>
      <c r="I1267" s="667">
        <v>205</v>
      </c>
      <c r="J1267" s="667">
        <v>-9</v>
      </c>
      <c r="K1267" s="661"/>
    </row>
    <row r="1268" spans="2:11" ht="12" customHeight="1">
      <c r="B1268" s="656" t="s">
        <v>587</v>
      </c>
      <c r="C1268" s="666">
        <v>43537</v>
      </c>
      <c r="D1268" s="667">
        <v>29</v>
      </c>
      <c r="E1268" s="659" t="s">
        <v>582</v>
      </c>
      <c r="F1268" s="672" t="s">
        <v>599</v>
      </c>
      <c r="G1268" s="733">
        <v>6358</v>
      </c>
      <c r="H1268" s="720">
        <v>12</v>
      </c>
      <c r="I1268" s="667">
        <v>276</v>
      </c>
      <c r="J1268" s="667">
        <v>-16</v>
      </c>
      <c r="K1268" s="661"/>
    </row>
    <row r="1269" spans="2:11" ht="12" customHeight="1">
      <c r="B1269" s="656" t="s">
        <v>587</v>
      </c>
      <c r="C1269" s="666">
        <v>43537</v>
      </c>
      <c r="D1269" s="667">
        <v>30</v>
      </c>
      <c r="E1269" s="659" t="s">
        <v>582</v>
      </c>
      <c r="F1269" s="660"/>
      <c r="G1269" s="730"/>
      <c r="H1269" s="720">
        <v>74</v>
      </c>
      <c r="I1269" s="667">
        <v>205</v>
      </c>
      <c r="J1269" s="667">
        <v>-13</v>
      </c>
      <c r="K1269" s="661"/>
    </row>
    <row r="1270" spans="2:11" ht="12" customHeight="1">
      <c r="B1270" s="656" t="s">
        <v>587</v>
      </c>
      <c r="C1270" s="666">
        <v>43537</v>
      </c>
      <c r="D1270" s="667">
        <v>30</v>
      </c>
      <c r="E1270" s="659" t="s">
        <v>582</v>
      </c>
      <c r="F1270" s="660"/>
      <c r="G1270" s="730"/>
      <c r="H1270" s="720">
        <v>74</v>
      </c>
      <c r="I1270" s="667">
        <v>276</v>
      </c>
      <c r="J1270" s="667">
        <v>-27</v>
      </c>
      <c r="K1270" s="661"/>
    </row>
    <row r="1271" spans="2:11" ht="12" customHeight="1">
      <c r="B1271" s="656" t="s">
        <v>587</v>
      </c>
      <c r="C1271" s="666">
        <v>43537</v>
      </c>
      <c r="D1271" s="667">
        <v>31</v>
      </c>
      <c r="E1271" s="659" t="s">
        <v>582</v>
      </c>
      <c r="F1271" s="660"/>
      <c r="G1271" s="730"/>
      <c r="H1271" s="720">
        <v>74</v>
      </c>
      <c r="I1271" s="667">
        <v>205</v>
      </c>
      <c r="J1271" s="667">
        <v>-10</v>
      </c>
      <c r="K1271" s="661"/>
    </row>
    <row r="1272" spans="2:11" ht="12" customHeight="1">
      <c r="B1272" s="656" t="s">
        <v>587</v>
      </c>
      <c r="C1272" s="666">
        <v>43537</v>
      </c>
      <c r="D1272" s="667">
        <v>31</v>
      </c>
      <c r="E1272" s="659" t="s">
        <v>582</v>
      </c>
      <c r="F1272" s="660"/>
      <c r="G1272" s="730"/>
      <c r="H1272" s="720">
        <v>74</v>
      </c>
      <c r="I1272" s="667">
        <v>276</v>
      </c>
      <c r="J1272" s="667">
        <v>-29</v>
      </c>
      <c r="K1272" s="661"/>
    </row>
    <row r="1273" spans="2:11" ht="12" customHeight="1">
      <c r="B1273" s="656" t="s">
        <v>587</v>
      </c>
      <c r="C1273" s="666">
        <v>43537</v>
      </c>
      <c r="D1273" s="667">
        <v>32</v>
      </c>
      <c r="E1273" s="659" t="s">
        <v>582</v>
      </c>
      <c r="F1273" s="660"/>
      <c r="G1273" s="730"/>
      <c r="H1273" s="720">
        <v>74</v>
      </c>
      <c r="I1273" s="667">
        <v>276</v>
      </c>
      <c r="J1273" s="667">
        <v>-18</v>
      </c>
      <c r="K1273" s="661"/>
    </row>
    <row r="1274" spans="2:11" ht="12" customHeight="1">
      <c r="B1274" s="656" t="s">
        <v>587</v>
      </c>
      <c r="C1274" s="666">
        <v>43537</v>
      </c>
      <c r="D1274" s="667">
        <v>32</v>
      </c>
      <c r="E1274" s="659" t="s">
        <v>582</v>
      </c>
      <c r="F1274" s="660"/>
      <c r="G1274" s="730"/>
      <c r="H1274" s="720">
        <v>74</v>
      </c>
      <c r="I1274" s="667">
        <v>205</v>
      </c>
      <c r="J1274" s="667">
        <v>-6</v>
      </c>
      <c r="K1274" s="661"/>
    </row>
    <row r="1275" spans="2:11" ht="12" customHeight="1">
      <c r="B1275" s="656" t="s">
        <v>587</v>
      </c>
      <c r="C1275" s="666">
        <v>43537</v>
      </c>
      <c r="D1275" s="667">
        <v>33</v>
      </c>
      <c r="E1275" s="659" t="s">
        <v>582</v>
      </c>
      <c r="F1275" s="660"/>
      <c r="G1275" s="730"/>
      <c r="H1275" s="720">
        <v>74</v>
      </c>
      <c r="I1275" s="667">
        <v>276</v>
      </c>
      <c r="J1275" s="667">
        <v>-22</v>
      </c>
      <c r="K1275" s="661"/>
    </row>
    <row r="1276" spans="2:11" ht="12" customHeight="1">
      <c r="B1276" s="656" t="s">
        <v>587</v>
      </c>
      <c r="C1276" s="666">
        <v>43537</v>
      </c>
      <c r="D1276" s="667">
        <v>33</v>
      </c>
      <c r="E1276" s="659" t="s">
        <v>582</v>
      </c>
      <c r="F1276" s="660"/>
      <c r="G1276" s="730"/>
      <c r="H1276" s="720">
        <v>74</v>
      </c>
      <c r="I1276" s="667">
        <v>205</v>
      </c>
      <c r="J1276" s="667">
        <v>-10</v>
      </c>
      <c r="K1276" s="661"/>
    </row>
    <row r="1277" spans="2:11" ht="12" customHeight="1">
      <c r="B1277" s="656" t="s">
        <v>587</v>
      </c>
      <c r="C1277" s="666">
        <v>43537</v>
      </c>
      <c r="D1277" s="667">
        <v>34</v>
      </c>
      <c r="E1277" s="659" t="s">
        <v>582</v>
      </c>
      <c r="F1277" s="660"/>
      <c r="G1277" s="730"/>
      <c r="H1277" s="720">
        <v>74</v>
      </c>
      <c r="I1277" s="667">
        <v>205</v>
      </c>
      <c r="J1277" s="667">
        <v>-5</v>
      </c>
      <c r="K1277" s="661"/>
    </row>
    <row r="1278" spans="2:11" ht="12" customHeight="1">
      <c r="B1278" s="656" t="s">
        <v>587</v>
      </c>
      <c r="C1278" s="666">
        <v>43537</v>
      </c>
      <c r="D1278" s="667">
        <v>34</v>
      </c>
      <c r="E1278" s="659" t="s">
        <v>582</v>
      </c>
      <c r="F1278" s="660"/>
      <c r="G1278" s="730"/>
      <c r="H1278" s="720">
        <v>74</v>
      </c>
      <c r="I1278" s="667">
        <v>276</v>
      </c>
      <c r="J1278" s="667">
        <v>-10</v>
      </c>
      <c r="K1278" s="661"/>
    </row>
    <row r="1279" spans="2:11" ht="12" customHeight="1">
      <c r="B1279" s="656" t="s">
        <v>587</v>
      </c>
      <c r="C1279" s="666">
        <v>43549</v>
      </c>
      <c r="D1279" s="667">
        <v>35</v>
      </c>
      <c r="E1279" s="659" t="s">
        <v>582</v>
      </c>
      <c r="F1279" s="660"/>
      <c r="G1279" s="730"/>
      <c r="H1279" s="720">
        <v>70</v>
      </c>
      <c r="I1279" s="667">
        <v>205</v>
      </c>
      <c r="J1279" s="667">
        <v>-2</v>
      </c>
      <c r="K1279" s="661"/>
    </row>
    <row r="1280" spans="2:11" ht="12" customHeight="1">
      <c r="B1280" s="656" t="s">
        <v>587</v>
      </c>
      <c r="C1280" s="666">
        <v>43549</v>
      </c>
      <c r="D1280" s="667">
        <v>35</v>
      </c>
      <c r="E1280" s="659" t="s">
        <v>582</v>
      </c>
      <c r="F1280" s="660"/>
      <c r="G1280" s="730"/>
      <c r="H1280" s="720">
        <v>70</v>
      </c>
      <c r="I1280" s="667">
        <v>276</v>
      </c>
      <c r="J1280" s="667">
        <v>-7</v>
      </c>
      <c r="K1280" s="661"/>
    </row>
    <row r="1281" spans="2:11" ht="12" customHeight="1">
      <c r="B1281" s="656" t="s">
        <v>587</v>
      </c>
      <c r="C1281" s="666">
        <v>43551</v>
      </c>
      <c r="D1281" s="667">
        <v>39</v>
      </c>
      <c r="E1281" s="659" t="s">
        <v>582</v>
      </c>
      <c r="F1281" s="660"/>
      <c r="G1281" s="730"/>
      <c r="H1281" s="720">
        <v>32</v>
      </c>
      <c r="I1281" s="667">
        <v>276</v>
      </c>
      <c r="J1281" s="667">
        <v>-49</v>
      </c>
      <c r="K1281" s="661"/>
    </row>
    <row r="1282" spans="2:11" ht="12" customHeight="1">
      <c r="B1282" s="656" t="s">
        <v>587</v>
      </c>
      <c r="C1282" s="666">
        <v>43551</v>
      </c>
      <c r="D1282" s="667">
        <v>39</v>
      </c>
      <c r="E1282" s="659" t="s">
        <v>582</v>
      </c>
      <c r="F1282" s="660"/>
      <c r="G1282" s="730"/>
      <c r="H1282" s="720">
        <v>32</v>
      </c>
      <c r="I1282" s="667">
        <v>205</v>
      </c>
      <c r="J1282" s="667">
        <v>-1</v>
      </c>
      <c r="K1282" s="661"/>
    </row>
    <row r="1283" spans="2:11" ht="12" customHeight="1">
      <c r="B1283" s="656" t="s">
        <v>587</v>
      </c>
      <c r="C1283" s="666">
        <v>43551</v>
      </c>
      <c r="D1283" s="667">
        <v>40</v>
      </c>
      <c r="E1283" s="659" t="s">
        <v>582</v>
      </c>
      <c r="F1283" s="660"/>
      <c r="G1283" s="730"/>
      <c r="H1283" s="720">
        <v>63</v>
      </c>
      <c r="I1283" s="667">
        <v>205</v>
      </c>
      <c r="J1283" s="667">
        <v>-24</v>
      </c>
      <c r="K1283" s="661"/>
    </row>
    <row r="1284" spans="2:11" ht="12" customHeight="1">
      <c r="B1284" s="656" t="s">
        <v>587</v>
      </c>
      <c r="C1284" s="668">
        <v>43558</v>
      </c>
      <c r="D1284" s="669">
        <v>41</v>
      </c>
      <c r="E1284" s="659" t="s">
        <v>582</v>
      </c>
      <c r="F1284" s="660"/>
      <c r="G1284" s="730"/>
      <c r="H1284" s="720">
        <v>29</v>
      </c>
      <c r="I1284" s="669">
        <v>276</v>
      </c>
      <c r="J1284" s="669">
        <v>50</v>
      </c>
      <c r="K1284" s="661"/>
    </row>
    <row r="1285" spans="2:11" ht="12" customHeight="1">
      <c r="B1285" s="656" t="s">
        <v>587</v>
      </c>
      <c r="C1285" s="668">
        <v>43558</v>
      </c>
      <c r="D1285" s="669">
        <v>41</v>
      </c>
      <c r="E1285" s="659" t="s">
        <v>582</v>
      </c>
      <c r="F1285" s="660"/>
      <c r="G1285" s="730"/>
      <c r="H1285" s="720">
        <v>34</v>
      </c>
      <c r="I1285" s="669">
        <v>276</v>
      </c>
      <c r="J1285" s="669">
        <v>-50</v>
      </c>
      <c r="K1285" s="661"/>
    </row>
    <row r="1286" spans="2:11" ht="12" customHeight="1">
      <c r="B1286" s="656" t="s">
        <v>587</v>
      </c>
      <c r="C1286" s="668">
        <v>43559</v>
      </c>
      <c r="D1286" s="669">
        <v>42</v>
      </c>
      <c r="E1286" s="659" t="s">
        <v>582</v>
      </c>
      <c r="F1286" s="660"/>
      <c r="G1286" s="730"/>
      <c r="H1286" s="720">
        <v>70</v>
      </c>
      <c r="I1286" s="669">
        <v>276</v>
      </c>
      <c r="J1286" s="669">
        <v>-3.2</v>
      </c>
      <c r="K1286" s="661"/>
    </row>
    <row r="1287" spans="2:11" ht="12" customHeight="1">
      <c r="B1287" s="656" t="s">
        <v>587</v>
      </c>
      <c r="C1287" s="666">
        <v>43559</v>
      </c>
      <c r="D1287" s="667">
        <v>42</v>
      </c>
      <c r="E1287" s="659" t="s">
        <v>582</v>
      </c>
      <c r="F1287" s="660"/>
      <c r="G1287" s="730"/>
      <c r="H1287" s="720">
        <v>70</v>
      </c>
      <c r="I1287" s="667">
        <v>205</v>
      </c>
      <c r="J1287" s="667">
        <v>-0.98</v>
      </c>
      <c r="K1287" s="661"/>
    </row>
    <row r="1288" spans="2:11" ht="12" customHeight="1">
      <c r="B1288" s="656" t="s">
        <v>587</v>
      </c>
      <c r="C1288" s="666">
        <v>43560</v>
      </c>
      <c r="D1288" s="667">
        <v>43</v>
      </c>
      <c r="E1288" s="659" t="s">
        <v>582</v>
      </c>
      <c r="F1288" s="660"/>
      <c r="G1288" s="730"/>
      <c r="H1288" s="720">
        <v>32</v>
      </c>
      <c r="I1288" s="667">
        <v>276</v>
      </c>
      <c r="J1288" s="667">
        <v>-49</v>
      </c>
      <c r="K1288" s="661"/>
    </row>
    <row r="1289" spans="2:11" ht="12" customHeight="1">
      <c r="B1289" s="656" t="s">
        <v>587</v>
      </c>
      <c r="C1289" s="666">
        <v>43560</v>
      </c>
      <c r="D1289" s="667">
        <v>43</v>
      </c>
      <c r="E1289" s="659" t="s">
        <v>582</v>
      </c>
      <c r="F1289" s="660"/>
      <c r="G1289" s="730"/>
      <c r="H1289" s="720">
        <v>32</v>
      </c>
      <c r="I1289" s="667">
        <v>205</v>
      </c>
      <c r="J1289" s="667">
        <v>-0.5</v>
      </c>
      <c r="K1289" s="661"/>
    </row>
    <row r="1290" spans="2:11" ht="12" customHeight="1">
      <c r="B1290" s="656" t="s">
        <v>587</v>
      </c>
      <c r="C1290" s="666">
        <v>43565</v>
      </c>
      <c r="D1290" s="667">
        <v>44</v>
      </c>
      <c r="E1290" s="659" t="s">
        <v>582</v>
      </c>
      <c r="F1290" s="660"/>
      <c r="G1290" s="730"/>
      <c r="H1290" s="720">
        <v>75</v>
      </c>
      <c r="I1290" s="667">
        <v>276</v>
      </c>
      <c r="J1290" s="667">
        <v>-386.35</v>
      </c>
      <c r="K1290" s="661"/>
    </row>
    <row r="1291" spans="2:11" ht="12" customHeight="1">
      <c r="B1291" s="656" t="s">
        <v>587</v>
      </c>
      <c r="C1291" s="666">
        <v>43565</v>
      </c>
      <c r="D1291" s="667">
        <v>44</v>
      </c>
      <c r="E1291" s="659" t="s">
        <v>582</v>
      </c>
      <c r="F1291" s="660"/>
      <c r="G1291" s="730"/>
      <c r="H1291" s="720">
        <v>75</v>
      </c>
      <c r="I1291" s="667">
        <v>205</v>
      </c>
      <c r="J1291" s="667">
        <v>-113.85</v>
      </c>
      <c r="K1291" s="661"/>
    </row>
    <row r="1292" spans="2:11" ht="12" customHeight="1">
      <c r="B1292" s="656" t="s">
        <v>587</v>
      </c>
      <c r="C1292" s="666">
        <v>43565</v>
      </c>
      <c r="D1292" s="667">
        <v>45</v>
      </c>
      <c r="E1292" s="659" t="s">
        <v>582</v>
      </c>
      <c r="F1292" s="660"/>
      <c r="G1292" s="730"/>
      <c r="H1292" s="720">
        <v>32</v>
      </c>
      <c r="I1292" s="667">
        <v>205</v>
      </c>
      <c r="J1292" s="667">
        <v>-0.5</v>
      </c>
      <c r="K1292" s="661"/>
    </row>
    <row r="1293" spans="2:11" ht="12" customHeight="1">
      <c r="B1293" s="656" t="s">
        <v>587</v>
      </c>
      <c r="C1293" s="666">
        <v>43565</v>
      </c>
      <c r="D1293" s="667">
        <v>45</v>
      </c>
      <c r="E1293" s="659" t="s">
        <v>582</v>
      </c>
      <c r="F1293" s="660"/>
      <c r="G1293" s="730"/>
      <c r="H1293" s="720">
        <v>32</v>
      </c>
      <c r="I1293" s="667">
        <v>276</v>
      </c>
      <c r="J1293" s="667">
        <v>-20</v>
      </c>
      <c r="K1293" s="661"/>
    </row>
    <row r="1294" spans="2:11" ht="12" customHeight="1">
      <c r="B1294" s="656" t="s">
        <v>587</v>
      </c>
      <c r="C1294" s="662">
        <v>43565</v>
      </c>
      <c r="D1294" s="663">
        <v>46</v>
      </c>
      <c r="E1294" s="659" t="s">
        <v>582</v>
      </c>
      <c r="F1294" s="660"/>
      <c r="G1294" s="730"/>
      <c r="H1294" s="720">
        <v>70</v>
      </c>
      <c r="I1294" s="663">
        <v>205</v>
      </c>
      <c r="J1294" s="663">
        <v>-1.1000000000000001</v>
      </c>
      <c r="K1294" s="661"/>
    </row>
    <row r="1295" spans="2:11" ht="12" customHeight="1">
      <c r="B1295" s="656" t="s">
        <v>587</v>
      </c>
      <c r="C1295" s="662">
        <v>43565</v>
      </c>
      <c r="D1295" s="663">
        <v>46</v>
      </c>
      <c r="E1295" s="659" t="s">
        <v>582</v>
      </c>
      <c r="F1295" s="660"/>
      <c r="G1295" s="730"/>
      <c r="H1295" s="720">
        <v>70</v>
      </c>
      <c r="I1295" s="663">
        <v>276</v>
      </c>
      <c r="J1295" s="663">
        <v>-3.8</v>
      </c>
      <c r="K1295" s="661"/>
    </row>
    <row r="1296" spans="2:11" ht="12" customHeight="1">
      <c r="B1296" s="656" t="s">
        <v>587</v>
      </c>
      <c r="C1296" s="662">
        <v>43565</v>
      </c>
      <c r="D1296" s="663">
        <v>47</v>
      </c>
      <c r="E1296" s="659" t="s">
        <v>582</v>
      </c>
      <c r="F1296" s="660"/>
      <c r="G1296" s="730"/>
      <c r="H1296" s="720">
        <v>53</v>
      </c>
      <c r="I1296" s="663">
        <v>205</v>
      </c>
      <c r="J1296" s="663">
        <v>-15</v>
      </c>
      <c r="K1296" s="661"/>
    </row>
    <row r="1297" spans="2:11" ht="12" customHeight="1">
      <c r="B1297" s="656" t="s">
        <v>587</v>
      </c>
      <c r="C1297" s="662">
        <v>43565</v>
      </c>
      <c r="D1297" s="663">
        <v>47</v>
      </c>
      <c r="E1297" s="659" t="s">
        <v>582</v>
      </c>
      <c r="F1297" s="660"/>
      <c r="G1297" s="730"/>
      <c r="H1297" s="720">
        <v>53</v>
      </c>
      <c r="I1297" s="663">
        <v>276</v>
      </c>
      <c r="J1297" s="663">
        <v>-15</v>
      </c>
      <c r="K1297" s="661"/>
    </row>
    <row r="1298" spans="2:11" ht="12" customHeight="1">
      <c r="B1298" s="656" t="s">
        <v>587</v>
      </c>
      <c r="C1298" s="662">
        <v>43579</v>
      </c>
      <c r="D1298" s="663">
        <v>56</v>
      </c>
      <c r="E1298" s="659" t="s">
        <v>582</v>
      </c>
      <c r="F1298" s="660"/>
      <c r="G1298" s="730"/>
      <c r="H1298" s="720">
        <v>75</v>
      </c>
      <c r="I1298" s="663">
        <v>276</v>
      </c>
      <c r="J1298" s="663">
        <v>-77.37</v>
      </c>
      <c r="K1298" s="661"/>
    </row>
    <row r="1299" spans="2:11" ht="12" customHeight="1">
      <c r="B1299" s="656" t="s">
        <v>587</v>
      </c>
      <c r="C1299" s="662">
        <v>43579</v>
      </c>
      <c r="D1299" s="663">
        <v>56</v>
      </c>
      <c r="E1299" s="659" t="s">
        <v>582</v>
      </c>
      <c r="F1299" s="660"/>
      <c r="G1299" s="730"/>
      <c r="H1299" s="720">
        <v>75</v>
      </c>
      <c r="I1299" s="663">
        <v>205</v>
      </c>
      <c r="J1299" s="663">
        <v>-22.8</v>
      </c>
      <c r="K1299" s="661"/>
    </row>
    <row r="1300" spans="2:11" ht="12" customHeight="1">
      <c r="B1300" s="656" t="s">
        <v>587</v>
      </c>
      <c r="C1300" s="662">
        <v>43580</v>
      </c>
      <c r="D1300" s="663">
        <v>57</v>
      </c>
      <c r="E1300" s="659" t="s">
        <v>582</v>
      </c>
      <c r="F1300" s="673" t="s">
        <v>597</v>
      </c>
      <c r="G1300" s="733" t="s">
        <v>598</v>
      </c>
      <c r="H1300" s="720">
        <v>10</v>
      </c>
      <c r="I1300" s="663">
        <v>276</v>
      </c>
      <c r="J1300" s="663">
        <v>-80</v>
      </c>
      <c r="K1300" s="661"/>
    </row>
    <row r="1301" spans="2:11" ht="12" customHeight="1">
      <c r="B1301" s="656" t="s">
        <v>587</v>
      </c>
      <c r="C1301" s="662">
        <v>43580</v>
      </c>
      <c r="D1301" s="663">
        <v>58</v>
      </c>
      <c r="E1301" s="659" t="s">
        <v>582</v>
      </c>
      <c r="F1301" s="672" t="s">
        <v>149</v>
      </c>
      <c r="G1301" s="731" t="s">
        <v>594</v>
      </c>
      <c r="H1301" s="720">
        <v>1</v>
      </c>
      <c r="I1301" s="663">
        <v>205</v>
      </c>
      <c r="J1301" s="663">
        <v>-15</v>
      </c>
      <c r="K1301" s="661"/>
    </row>
    <row r="1302" spans="2:11" ht="12" customHeight="1">
      <c r="B1302" s="656" t="s">
        <v>587</v>
      </c>
      <c r="C1302" s="662">
        <v>43587</v>
      </c>
      <c r="D1302" s="663">
        <v>60</v>
      </c>
      <c r="E1302" s="659" t="s">
        <v>582</v>
      </c>
      <c r="F1302" s="660"/>
      <c r="G1302" s="730"/>
      <c r="H1302" s="720">
        <v>48</v>
      </c>
      <c r="I1302" s="663">
        <v>276</v>
      </c>
      <c r="J1302" s="663">
        <v>-226</v>
      </c>
      <c r="K1302" s="661"/>
    </row>
    <row r="1303" spans="2:11" ht="12" customHeight="1">
      <c r="B1303" s="656" t="s">
        <v>587</v>
      </c>
      <c r="C1303" s="662">
        <v>43587</v>
      </c>
      <c r="D1303" s="663">
        <v>60</v>
      </c>
      <c r="E1303" s="659" t="s">
        <v>582</v>
      </c>
      <c r="F1303" s="660"/>
      <c r="G1303" s="730"/>
      <c r="H1303" s="720">
        <v>29</v>
      </c>
      <c r="I1303" s="663">
        <v>276</v>
      </c>
      <c r="J1303" s="663">
        <v>226</v>
      </c>
      <c r="K1303" s="661"/>
    </row>
    <row r="1304" spans="2:11" ht="12" customHeight="1">
      <c r="B1304" s="656" t="s">
        <v>587</v>
      </c>
      <c r="C1304" s="662">
        <v>43588</v>
      </c>
      <c r="D1304" s="663">
        <v>61</v>
      </c>
      <c r="E1304" s="659" t="s">
        <v>582</v>
      </c>
      <c r="F1304" s="660"/>
      <c r="G1304" s="730"/>
      <c r="H1304" s="720">
        <v>58</v>
      </c>
      <c r="I1304" s="663">
        <v>205</v>
      </c>
      <c r="J1304" s="663">
        <v>-80</v>
      </c>
      <c r="K1304" s="661"/>
    </row>
    <row r="1305" spans="2:11" ht="12" customHeight="1">
      <c r="B1305" s="656" t="s">
        <v>587</v>
      </c>
      <c r="C1305" s="662">
        <v>43588</v>
      </c>
      <c r="D1305" s="663">
        <v>61</v>
      </c>
      <c r="E1305" s="659" t="s">
        <v>582</v>
      </c>
      <c r="F1305" s="660"/>
      <c r="G1305" s="730"/>
      <c r="H1305" s="720">
        <v>58</v>
      </c>
      <c r="I1305" s="663">
        <v>276</v>
      </c>
      <c r="J1305" s="663">
        <v>-320</v>
      </c>
      <c r="K1305" s="661"/>
    </row>
    <row r="1306" spans="2:11" ht="12" customHeight="1">
      <c r="B1306" s="656" t="s">
        <v>587</v>
      </c>
      <c r="C1306" s="662">
        <v>43588</v>
      </c>
      <c r="D1306" s="663">
        <v>61</v>
      </c>
      <c r="E1306" s="659" t="s">
        <v>582</v>
      </c>
      <c r="F1306" s="672" t="s">
        <v>595</v>
      </c>
      <c r="G1306" s="733">
        <v>4688</v>
      </c>
      <c r="H1306" s="720">
        <v>4</v>
      </c>
      <c r="I1306" s="663">
        <v>205</v>
      </c>
      <c r="J1306" s="663">
        <v>80</v>
      </c>
      <c r="K1306" s="661"/>
    </row>
    <row r="1307" spans="2:11" ht="12" customHeight="1">
      <c r="B1307" s="656" t="s">
        <v>587</v>
      </c>
      <c r="C1307" s="662">
        <v>43588</v>
      </c>
      <c r="D1307" s="663">
        <v>61</v>
      </c>
      <c r="E1307" s="659" t="s">
        <v>582</v>
      </c>
      <c r="F1307" s="672" t="s">
        <v>595</v>
      </c>
      <c r="G1307" s="733">
        <v>4688</v>
      </c>
      <c r="H1307" s="720">
        <v>4</v>
      </c>
      <c r="I1307" s="663">
        <v>276</v>
      </c>
      <c r="J1307" s="663">
        <v>320</v>
      </c>
      <c r="K1307" s="661"/>
    </row>
    <row r="1308" spans="2:11" ht="12" customHeight="1">
      <c r="B1308" s="656" t="s">
        <v>587</v>
      </c>
      <c r="C1308" s="662">
        <v>43593</v>
      </c>
      <c r="D1308" s="663">
        <v>63</v>
      </c>
      <c r="E1308" s="659" t="s">
        <v>582</v>
      </c>
      <c r="F1308" s="660"/>
      <c r="G1308" s="730"/>
      <c r="H1308" s="720">
        <v>17</v>
      </c>
      <c r="I1308" s="663">
        <v>276</v>
      </c>
      <c r="J1308" s="663">
        <v>-60</v>
      </c>
      <c r="K1308" s="661"/>
    </row>
    <row r="1309" spans="2:11" ht="12" customHeight="1">
      <c r="B1309" s="656" t="s">
        <v>587</v>
      </c>
      <c r="C1309" s="662">
        <v>43598</v>
      </c>
      <c r="D1309" s="663">
        <v>65</v>
      </c>
      <c r="E1309" s="659" t="s">
        <v>582</v>
      </c>
      <c r="F1309" s="673" t="s">
        <v>597</v>
      </c>
      <c r="G1309" s="733" t="s">
        <v>598</v>
      </c>
      <c r="H1309" s="720">
        <v>10</v>
      </c>
      <c r="I1309" s="663">
        <v>276</v>
      </c>
      <c r="J1309" s="663">
        <v>-130.80000000000001</v>
      </c>
      <c r="K1309" s="661"/>
    </row>
    <row r="1310" spans="2:11" ht="12" customHeight="1">
      <c r="B1310" s="656" t="s">
        <v>587</v>
      </c>
      <c r="C1310" s="662">
        <v>43598</v>
      </c>
      <c r="D1310" s="663">
        <v>66</v>
      </c>
      <c r="E1310" s="659" t="s">
        <v>582</v>
      </c>
      <c r="F1310" s="660"/>
      <c r="G1310" s="730"/>
      <c r="H1310" s="720">
        <v>71</v>
      </c>
      <c r="I1310" s="663">
        <v>205</v>
      </c>
      <c r="J1310" s="663">
        <v>-43</v>
      </c>
      <c r="K1310" s="661"/>
    </row>
    <row r="1311" spans="2:11" ht="12" customHeight="1">
      <c r="B1311" s="656" t="s">
        <v>587</v>
      </c>
      <c r="C1311" s="662">
        <v>43598</v>
      </c>
      <c r="D1311" s="663">
        <v>66</v>
      </c>
      <c r="E1311" s="659" t="s">
        <v>582</v>
      </c>
      <c r="F1311" s="660"/>
      <c r="G1311" s="730"/>
      <c r="H1311" s="720">
        <v>71</v>
      </c>
      <c r="I1311" s="663">
        <v>276</v>
      </c>
      <c r="J1311" s="663">
        <v>-10</v>
      </c>
      <c r="K1311" s="661"/>
    </row>
    <row r="1312" spans="2:11" ht="12" customHeight="1">
      <c r="B1312" s="656" t="s">
        <v>587</v>
      </c>
      <c r="C1312" s="662">
        <v>43598</v>
      </c>
      <c r="D1312" s="663">
        <v>67</v>
      </c>
      <c r="E1312" s="659" t="s">
        <v>582</v>
      </c>
      <c r="F1312" s="673" t="s">
        <v>597</v>
      </c>
      <c r="G1312" s="733" t="s">
        <v>598</v>
      </c>
      <c r="H1312" s="720">
        <v>10</v>
      </c>
      <c r="I1312" s="663">
        <v>276</v>
      </c>
      <c r="J1312" s="663">
        <v>-137</v>
      </c>
      <c r="K1312" s="661"/>
    </row>
    <row r="1313" spans="2:11" ht="12" customHeight="1">
      <c r="B1313" s="656" t="s">
        <v>587</v>
      </c>
      <c r="C1313" s="662">
        <v>43598</v>
      </c>
      <c r="D1313" s="663">
        <v>68</v>
      </c>
      <c r="E1313" s="659" t="s">
        <v>582</v>
      </c>
      <c r="F1313" s="660"/>
      <c r="G1313" s="730"/>
      <c r="H1313" s="720">
        <v>71</v>
      </c>
      <c r="I1313" s="663">
        <v>205</v>
      </c>
      <c r="J1313" s="663">
        <v>-40</v>
      </c>
      <c r="K1313" s="661"/>
    </row>
    <row r="1314" spans="2:11" ht="12" customHeight="1">
      <c r="B1314" s="656" t="s">
        <v>587</v>
      </c>
      <c r="C1314" s="662">
        <v>43598</v>
      </c>
      <c r="D1314" s="663">
        <v>68</v>
      </c>
      <c r="E1314" s="659" t="s">
        <v>582</v>
      </c>
      <c r="F1314" s="660"/>
      <c r="G1314" s="730"/>
      <c r="H1314" s="720">
        <v>71</v>
      </c>
      <c r="I1314" s="663">
        <v>276</v>
      </c>
      <c r="J1314" s="663">
        <v>-10.7</v>
      </c>
      <c r="K1314" s="661"/>
    </row>
    <row r="1315" spans="2:11" ht="12" customHeight="1">
      <c r="B1315" s="656" t="s">
        <v>587</v>
      </c>
      <c r="C1315" s="662">
        <v>43601</v>
      </c>
      <c r="D1315" s="663">
        <v>70</v>
      </c>
      <c r="E1315" s="659" t="s">
        <v>582</v>
      </c>
      <c r="F1315" s="660"/>
      <c r="G1315" s="730"/>
      <c r="H1315" s="720">
        <v>52</v>
      </c>
      <c r="I1315" s="663">
        <v>276</v>
      </c>
      <c r="J1315" s="663">
        <v>-77.3</v>
      </c>
      <c r="K1315" s="661"/>
    </row>
    <row r="1316" spans="2:11" ht="12" customHeight="1">
      <c r="B1316" s="656" t="s">
        <v>587</v>
      </c>
      <c r="C1316" s="662">
        <v>43601</v>
      </c>
      <c r="D1316" s="663">
        <v>70</v>
      </c>
      <c r="E1316" s="659" t="s">
        <v>582</v>
      </c>
      <c r="F1316" s="660"/>
      <c r="G1316" s="730"/>
      <c r="H1316" s="720">
        <v>52</v>
      </c>
      <c r="I1316" s="663">
        <v>205</v>
      </c>
      <c r="J1316" s="663">
        <v>-27.65</v>
      </c>
      <c r="K1316" s="661"/>
    </row>
    <row r="1317" spans="2:11" ht="12" customHeight="1">
      <c r="B1317" s="656" t="s">
        <v>587</v>
      </c>
      <c r="C1317" s="662">
        <v>43601</v>
      </c>
      <c r="D1317" s="663">
        <v>71</v>
      </c>
      <c r="E1317" s="659" t="s">
        <v>582</v>
      </c>
      <c r="F1317" s="660"/>
      <c r="G1317" s="730"/>
      <c r="H1317" s="720">
        <v>47</v>
      </c>
      <c r="I1317" s="663">
        <v>205</v>
      </c>
      <c r="J1317" s="663">
        <v>-2</v>
      </c>
      <c r="K1317" s="661"/>
    </row>
    <row r="1318" spans="2:11" ht="12" customHeight="1">
      <c r="B1318" s="656" t="s">
        <v>587</v>
      </c>
      <c r="C1318" s="662">
        <v>43601</v>
      </c>
      <c r="D1318" s="663">
        <v>71</v>
      </c>
      <c r="E1318" s="659" t="s">
        <v>582</v>
      </c>
      <c r="F1318" s="660"/>
      <c r="G1318" s="730"/>
      <c r="H1318" s="720">
        <v>47</v>
      </c>
      <c r="I1318" s="663">
        <v>276</v>
      </c>
      <c r="J1318" s="663">
        <v>-228</v>
      </c>
      <c r="K1318" s="661"/>
    </row>
    <row r="1319" spans="2:11" ht="12" customHeight="1">
      <c r="B1319" s="656" t="s">
        <v>587</v>
      </c>
      <c r="C1319" s="662">
        <v>43601</v>
      </c>
      <c r="D1319" s="663">
        <v>73</v>
      </c>
      <c r="E1319" s="659" t="s">
        <v>582</v>
      </c>
      <c r="F1319" s="672" t="s">
        <v>149</v>
      </c>
      <c r="G1319" s="731" t="s">
        <v>594</v>
      </c>
      <c r="H1319" s="720">
        <v>1</v>
      </c>
      <c r="I1319" s="663">
        <v>276</v>
      </c>
      <c r="J1319" s="663">
        <v>-5</v>
      </c>
      <c r="K1319" s="661"/>
    </row>
    <row r="1320" spans="2:11" ht="12" customHeight="1">
      <c r="B1320" s="656" t="s">
        <v>587</v>
      </c>
      <c r="C1320" s="670">
        <v>43601</v>
      </c>
      <c r="D1320" s="671">
        <v>73</v>
      </c>
      <c r="E1320" s="659" t="s">
        <v>582</v>
      </c>
      <c r="F1320" s="672" t="s">
        <v>149</v>
      </c>
      <c r="G1320" s="731" t="s">
        <v>594</v>
      </c>
      <c r="H1320" s="720">
        <v>1</v>
      </c>
      <c r="I1320" s="671">
        <v>205</v>
      </c>
      <c r="J1320" s="671">
        <v>-25</v>
      </c>
      <c r="K1320" s="661"/>
    </row>
    <row r="1321" spans="2:11" ht="12" customHeight="1">
      <c r="B1321" s="656" t="s">
        <v>587</v>
      </c>
      <c r="C1321" s="662">
        <v>43601</v>
      </c>
      <c r="D1321" s="663">
        <v>76</v>
      </c>
      <c r="E1321" s="659" t="s">
        <v>582</v>
      </c>
      <c r="F1321" s="660"/>
      <c r="G1321" s="730"/>
      <c r="H1321" s="720">
        <v>63</v>
      </c>
      <c r="I1321" s="663">
        <v>276</v>
      </c>
      <c r="J1321" s="663">
        <v>-62</v>
      </c>
      <c r="K1321" s="661"/>
    </row>
    <row r="1322" spans="2:11" ht="12" customHeight="1">
      <c r="B1322" s="656" t="s">
        <v>587</v>
      </c>
      <c r="C1322" s="662">
        <v>43601</v>
      </c>
      <c r="D1322" s="663">
        <v>76</v>
      </c>
      <c r="E1322" s="659" t="s">
        <v>582</v>
      </c>
      <c r="F1322" s="660"/>
      <c r="G1322" s="730"/>
      <c r="H1322" s="720">
        <v>63</v>
      </c>
      <c r="I1322" s="663">
        <v>205</v>
      </c>
      <c r="J1322" s="663">
        <v>-30</v>
      </c>
      <c r="K1322" s="661"/>
    </row>
    <row r="1323" spans="2:11" ht="12" customHeight="1">
      <c r="B1323" s="656" t="s">
        <v>587</v>
      </c>
      <c r="C1323" s="662">
        <v>43607</v>
      </c>
      <c r="D1323" s="663">
        <v>78</v>
      </c>
      <c r="E1323" s="659" t="s">
        <v>582</v>
      </c>
      <c r="F1323" s="660"/>
      <c r="G1323" s="730"/>
      <c r="H1323" s="720">
        <v>63</v>
      </c>
      <c r="I1323" s="663">
        <v>276</v>
      </c>
      <c r="J1323" s="663">
        <v>-70</v>
      </c>
      <c r="K1323" s="661"/>
    </row>
    <row r="1324" spans="2:11" ht="12" customHeight="1">
      <c r="B1324" s="656" t="s">
        <v>587</v>
      </c>
      <c r="C1324" s="662">
        <v>43607</v>
      </c>
      <c r="D1324" s="663">
        <v>78</v>
      </c>
      <c r="E1324" s="659" t="s">
        <v>582</v>
      </c>
      <c r="F1324" s="660"/>
      <c r="G1324" s="730"/>
      <c r="H1324" s="720">
        <v>63</v>
      </c>
      <c r="I1324" s="663">
        <v>205</v>
      </c>
      <c r="J1324" s="663">
        <v>-30</v>
      </c>
      <c r="K1324" s="661"/>
    </row>
    <row r="1325" spans="2:11" ht="12" customHeight="1">
      <c r="B1325" s="656" t="s">
        <v>587</v>
      </c>
      <c r="C1325" s="662">
        <v>43607</v>
      </c>
      <c r="D1325" s="663">
        <v>79</v>
      </c>
      <c r="E1325" s="659" t="s">
        <v>582</v>
      </c>
      <c r="F1325" s="660"/>
      <c r="G1325" s="730"/>
      <c r="H1325" s="720">
        <v>52</v>
      </c>
      <c r="I1325" s="663">
        <v>276</v>
      </c>
      <c r="J1325" s="663">
        <v>35.799999999999997</v>
      </c>
      <c r="K1325" s="661"/>
    </row>
    <row r="1326" spans="2:11" ht="12" customHeight="1">
      <c r="B1326" s="656" t="s">
        <v>587</v>
      </c>
      <c r="C1326" s="662">
        <v>43607</v>
      </c>
      <c r="D1326" s="663">
        <v>79</v>
      </c>
      <c r="E1326" s="659" t="s">
        <v>582</v>
      </c>
      <c r="F1326" s="660"/>
      <c r="G1326" s="730"/>
      <c r="H1326" s="720">
        <v>52</v>
      </c>
      <c r="I1326" s="663">
        <v>205</v>
      </c>
      <c r="J1326" s="663">
        <v>22.9</v>
      </c>
      <c r="K1326" s="661"/>
    </row>
    <row r="1327" spans="2:11" ht="12" customHeight="1">
      <c r="B1327" s="656" t="s">
        <v>587</v>
      </c>
      <c r="C1327" s="662">
        <v>43607</v>
      </c>
      <c r="D1327" s="663">
        <v>79</v>
      </c>
      <c r="E1327" s="659" t="s">
        <v>582</v>
      </c>
      <c r="F1327" s="660"/>
      <c r="G1327" s="730"/>
      <c r="H1327" s="720">
        <v>51</v>
      </c>
      <c r="I1327" s="663">
        <v>205</v>
      </c>
      <c r="J1327" s="663">
        <v>-22.9</v>
      </c>
      <c r="K1327" s="661"/>
    </row>
    <row r="1328" spans="2:11" ht="12" customHeight="1">
      <c r="B1328" s="656" t="s">
        <v>587</v>
      </c>
      <c r="C1328" s="662">
        <v>43607</v>
      </c>
      <c r="D1328" s="663">
        <v>79</v>
      </c>
      <c r="E1328" s="659" t="s">
        <v>582</v>
      </c>
      <c r="F1328" s="660"/>
      <c r="G1328" s="730"/>
      <c r="H1328" s="720">
        <v>51</v>
      </c>
      <c r="I1328" s="663">
        <v>276</v>
      </c>
      <c r="J1328" s="663">
        <v>-35.799999999999997</v>
      </c>
      <c r="K1328" s="661"/>
    </row>
    <row r="1329" spans="2:11" ht="12" customHeight="1">
      <c r="B1329" s="656" t="s">
        <v>587</v>
      </c>
      <c r="C1329" s="662">
        <v>43607</v>
      </c>
      <c r="D1329" s="663">
        <v>80</v>
      </c>
      <c r="E1329" s="659" t="s">
        <v>582</v>
      </c>
      <c r="F1329" s="672" t="s">
        <v>149</v>
      </c>
      <c r="G1329" s="731" t="s">
        <v>594</v>
      </c>
      <c r="H1329" s="720">
        <v>1</v>
      </c>
      <c r="I1329" s="663">
        <v>205</v>
      </c>
      <c r="J1329" s="663">
        <v>-40</v>
      </c>
      <c r="K1329" s="661"/>
    </row>
    <row r="1330" spans="2:11" ht="12" customHeight="1">
      <c r="B1330" s="656" t="s">
        <v>587</v>
      </c>
      <c r="C1330" s="662">
        <v>43607</v>
      </c>
      <c r="D1330" s="663">
        <v>80</v>
      </c>
      <c r="E1330" s="659" t="s">
        <v>582</v>
      </c>
      <c r="F1330" s="672" t="s">
        <v>149</v>
      </c>
      <c r="G1330" s="731" t="s">
        <v>594</v>
      </c>
      <c r="H1330" s="720">
        <v>1</v>
      </c>
      <c r="I1330" s="663">
        <v>276</v>
      </c>
      <c r="J1330" s="663">
        <v>-2.2000000000000002</v>
      </c>
      <c r="K1330" s="661"/>
    </row>
    <row r="1331" spans="2:11" ht="12" customHeight="1">
      <c r="B1331" s="656" t="s">
        <v>587</v>
      </c>
      <c r="C1331" s="662">
        <v>43607</v>
      </c>
      <c r="D1331" s="663">
        <v>81</v>
      </c>
      <c r="E1331" s="659" t="s">
        <v>582</v>
      </c>
      <c r="F1331" s="660"/>
      <c r="G1331" s="730"/>
      <c r="H1331" s="720">
        <v>53</v>
      </c>
      <c r="I1331" s="663">
        <v>276</v>
      </c>
      <c r="J1331" s="663">
        <v>-10</v>
      </c>
      <c r="K1331" s="661"/>
    </row>
    <row r="1332" spans="2:11" ht="12" customHeight="1">
      <c r="B1332" s="656" t="s">
        <v>587</v>
      </c>
      <c r="C1332" s="662">
        <v>43607</v>
      </c>
      <c r="D1332" s="663">
        <v>81</v>
      </c>
      <c r="E1332" s="659" t="s">
        <v>582</v>
      </c>
      <c r="F1332" s="660"/>
      <c r="G1332" s="730"/>
      <c r="H1332" s="720">
        <v>53</v>
      </c>
      <c r="I1332" s="663">
        <v>205</v>
      </c>
      <c r="J1332" s="663">
        <v>-9</v>
      </c>
      <c r="K1332" s="661"/>
    </row>
    <row r="1333" spans="2:11" ht="12" customHeight="1">
      <c r="B1333" s="656" t="s">
        <v>587</v>
      </c>
      <c r="C1333" s="662">
        <v>43607</v>
      </c>
      <c r="D1333" s="663">
        <v>82</v>
      </c>
      <c r="E1333" s="659" t="s">
        <v>582</v>
      </c>
      <c r="F1333" s="660"/>
      <c r="G1333" s="730"/>
      <c r="H1333" s="720">
        <v>70</v>
      </c>
      <c r="I1333" s="663">
        <v>205</v>
      </c>
      <c r="J1333" s="663">
        <v>-1.9</v>
      </c>
      <c r="K1333" s="661"/>
    </row>
    <row r="1334" spans="2:11" ht="12" customHeight="1">
      <c r="B1334" s="656" t="s">
        <v>587</v>
      </c>
      <c r="C1334" s="662">
        <v>43607</v>
      </c>
      <c r="D1334" s="663">
        <v>82</v>
      </c>
      <c r="E1334" s="659" t="s">
        <v>582</v>
      </c>
      <c r="F1334" s="660"/>
      <c r="G1334" s="730"/>
      <c r="H1334" s="720">
        <v>70</v>
      </c>
      <c r="I1334" s="663">
        <v>276</v>
      </c>
      <c r="J1334" s="663">
        <v>-3.1</v>
      </c>
      <c r="K1334" s="661"/>
    </row>
    <row r="1335" spans="2:11" ht="12" customHeight="1">
      <c r="B1335" s="656" t="s">
        <v>587</v>
      </c>
      <c r="C1335" s="662">
        <v>43608</v>
      </c>
      <c r="D1335" s="663">
        <v>83</v>
      </c>
      <c r="E1335" s="659" t="s">
        <v>582</v>
      </c>
      <c r="F1335" s="660"/>
      <c r="G1335" s="730"/>
      <c r="H1335" s="720">
        <v>28</v>
      </c>
      <c r="I1335" s="663">
        <v>276</v>
      </c>
      <c r="J1335" s="663">
        <v>-9.9600000000000009</v>
      </c>
      <c r="K1335" s="661"/>
    </row>
    <row r="1336" spans="2:11" ht="12" customHeight="1">
      <c r="B1336" s="656" t="s">
        <v>587</v>
      </c>
      <c r="C1336" s="662">
        <v>43608</v>
      </c>
      <c r="D1336" s="663">
        <v>83</v>
      </c>
      <c r="E1336" s="659" t="s">
        <v>582</v>
      </c>
      <c r="F1336" s="660"/>
      <c r="G1336" s="730"/>
      <c r="H1336" s="720">
        <v>28</v>
      </c>
      <c r="I1336" s="663">
        <v>205</v>
      </c>
      <c r="J1336" s="663">
        <v>-6.38</v>
      </c>
      <c r="K1336" s="661"/>
    </row>
    <row r="1337" spans="2:11" ht="12" customHeight="1">
      <c r="B1337" s="656" t="s">
        <v>587</v>
      </c>
      <c r="C1337" s="662">
        <v>43608</v>
      </c>
      <c r="D1337" s="663">
        <v>84</v>
      </c>
      <c r="E1337" s="659" t="s">
        <v>582</v>
      </c>
      <c r="F1337" s="660"/>
      <c r="G1337" s="730"/>
      <c r="H1337" s="720">
        <v>52</v>
      </c>
      <c r="I1337" s="663">
        <v>276</v>
      </c>
      <c r="J1337" s="663">
        <v>-24</v>
      </c>
      <c r="K1337" s="661"/>
    </row>
    <row r="1338" spans="2:11" ht="12" customHeight="1">
      <c r="B1338" s="656" t="s">
        <v>587</v>
      </c>
      <c r="C1338" s="662">
        <v>43608</v>
      </c>
      <c r="D1338" s="663">
        <v>84</v>
      </c>
      <c r="E1338" s="659" t="s">
        <v>582</v>
      </c>
      <c r="F1338" s="660"/>
      <c r="G1338" s="730"/>
      <c r="H1338" s="720">
        <v>52</v>
      </c>
      <c r="I1338" s="663">
        <v>205</v>
      </c>
      <c r="J1338" s="663">
        <v>-1</v>
      </c>
      <c r="K1338" s="661"/>
    </row>
    <row r="1339" spans="2:11" ht="12" customHeight="1">
      <c r="B1339" s="656" t="s">
        <v>587</v>
      </c>
      <c r="C1339" s="662">
        <v>43608</v>
      </c>
      <c r="D1339" s="663">
        <v>85</v>
      </c>
      <c r="E1339" s="659" t="s">
        <v>582</v>
      </c>
      <c r="F1339" s="672" t="s">
        <v>149</v>
      </c>
      <c r="G1339" s="731" t="s">
        <v>594</v>
      </c>
      <c r="H1339" s="720">
        <v>1</v>
      </c>
      <c r="I1339" s="663">
        <v>276</v>
      </c>
      <c r="J1339" s="663">
        <v>-4</v>
      </c>
      <c r="K1339" s="661"/>
    </row>
    <row r="1340" spans="2:11" ht="12" customHeight="1">
      <c r="B1340" s="656" t="s">
        <v>587</v>
      </c>
      <c r="C1340" s="662">
        <v>43608</v>
      </c>
      <c r="D1340" s="663">
        <v>85</v>
      </c>
      <c r="E1340" s="659" t="s">
        <v>582</v>
      </c>
      <c r="F1340" s="672" t="s">
        <v>149</v>
      </c>
      <c r="G1340" s="731" t="s">
        <v>594</v>
      </c>
      <c r="H1340" s="720">
        <v>1</v>
      </c>
      <c r="I1340" s="663">
        <v>205</v>
      </c>
      <c r="J1340" s="663">
        <v>-31</v>
      </c>
      <c r="K1340" s="661"/>
    </row>
    <row r="1341" spans="2:11" ht="12" customHeight="1">
      <c r="B1341" s="656" t="s">
        <v>587</v>
      </c>
      <c r="C1341" s="662">
        <v>42513</v>
      </c>
      <c r="D1341" s="663">
        <v>86</v>
      </c>
      <c r="E1341" s="659" t="s">
        <v>582</v>
      </c>
      <c r="F1341" s="660"/>
      <c r="G1341" s="730"/>
      <c r="H1341" s="720">
        <v>32</v>
      </c>
      <c r="I1341" s="663">
        <v>205</v>
      </c>
      <c r="J1341" s="663">
        <v>-0.5</v>
      </c>
      <c r="K1341" s="661"/>
    </row>
    <row r="1342" spans="2:11" ht="12" customHeight="1">
      <c r="B1342" s="656" t="s">
        <v>587</v>
      </c>
      <c r="C1342" s="662">
        <v>43608</v>
      </c>
      <c r="D1342" s="663">
        <v>86</v>
      </c>
      <c r="E1342" s="659" t="s">
        <v>582</v>
      </c>
      <c r="F1342" s="660"/>
      <c r="G1342" s="730"/>
      <c r="H1342" s="720">
        <v>32</v>
      </c>
      <c r="I1342" s="663">
        <v>276</v>
      </c>
      <c r="J1342" s="663">
        <v>-69</v>
      </c>
      <c r="K1342" s="661"/>
    </row>
    <row r="1343" spans="2:11" ht="12" customHeight="1">
      <c r="B1343" s="656" t="s">
        <v>587</v>
      </c>
      <c r="C1343" s="662">
        <v>43608</v>
      </c>
      <c r="D1343" s="663">
        <v>87</v>
      </c>
      <c r="E1343" s="659" t="s">
        <v>582</v>
      </c>
      <c r="F1343" s="660"/>
      <c r="G1343" s="730"/>
      <c r="H1343" s="720">
        <v>63</v>
      </c>
      <c r="I1343" s="663">
        <v>276</v>
      </c>
      <c r="J1343" s="663">
        <v>-60</v>
      </c>
      <c r="K1343" s="661"/>
    </row>
    <row r="1344" spans="2:11" ht="12" customHeight="1">
      <c r="B1344" s="656" t="s">
        <v>587</v>
      </c>
      <c r="C1344" s="662">
        <v>43608</v>
      </c>
      <c r="D1344" s="663">
        <v>87</v>
      </c>
      <c r="E1344" s="659" t="s">
        <v>582</v>
      </c>
      <c r="F1344" s="660"/>
      <c r="G1344" s="730"/>
      <c r="H1344" s="720">
        <v>63</v>
      </c>
      <c r="I1344" s="663">
        <v>205</v>
      </c>
      <c r="J1344" s="663">
        <v>-40</v>
      </c>
      <c r="K1344" s="661"/>
    </row>
    <row r="1345" spans="2:11" ht="12" customHeight="1">
      <c r="B1345" s="656" t="s">
        <v>587</v>
      </c>
      <c r="C1345" s="662">
        <v>43608</v>
      </c>
      <c r="D1345" s="663">
        <v>88</v>
      </c>
      <c r="E1345" s="659" t="s">
        <v>582</v>
      </c>
      <c r="F1345" s="672" t="s">
        <v>596</v>
      </c>
      <c r="G1345" s="733">
        <v>4298</v>
      </c>
      <c r="H1345" s="720">
        <v>5</v>
      </c>
      <c r="I1345" s="663">
        <v>205</v>
      </c>
      <c r="J1345" s="663">
        <v>-57</v>
      </c>
      <c r="K1345" s="661"/>
    </row>
    <row r="1346" spans="2:11" ht="12" customHeight="1">
      <c r="B1346" s="656" t="s">
        <v>587</v>
      </c>
      <c r="C1346" s="662">
        <v>43608</v>
      </c>
      <c r="D1346" s="663">
        <v>88</v>
      </c>
      <c r="E1346" s="659" t="s">
        <v>582</v>
      </c>
      <c r="F1346" s="672" t="s">
        <v>600</v>
      </c>
      <c r="G1346" s="731">
        <v>5778</v>
      </c>
      <c r="H1346" s="720">
        <v>13</v>
      </c>
      <c r="I1346" s="663">
        <v>276</v>
      </c>
      <c r="J1346" s="663">
        <v>170</v>
      </c>
      <c r="K1346" s="661"/>
    </row>
    <row r="1347" spans="2:11" ht="12" customHeight="1">
      <c r="B1347" s="656" t="s">
        <v>587</v>
      </c>
      <c r="C1347" s="662">
        <v>43608</v>
      </c>
      <c r="D1347" s="663">
        <v>88</v>
      </c>
      <c r="E1347" s="659" t="s">
        <v>582</v>
      </c>
      <c r="F1347" s="672" t="s">
        <v>596</v>
      </c>
      <c r="G1347" s="733">
        <v>4298</v>
      </c>
      <c r="H1347" s="720">
        <v>5</v>
      </c>
      <c r="I1347" s="663">
        <v>276</v>
      </c>
      <c r="J1347" s="663">
        <v>-170</v>
      </c>
      <c r="K1347" s="661"/>
    </row>
    <row r="1348" spans="2:11" ht="12" customHeight="1">
      <c r="B1348" s="656" t="s">
        <v>587</v>
      </c>
      <c r="C1348" s="662">
        <v>43608</v>
      </c>
      <c r="D1348" s="663">
        <v>88</v>
      </c>
      <c r="E1348" s="659" t="s">
        <v>582</v>
      </c>
      <c r="F1348" s="672" t="s">
        <v>600</v>
      </c>
      <c r="G1348" s="731">
        <v>5778</v>
      </c>
      <c r="H1348" s="720">
        <v>13</v>
      </c>
      <c r="I1348" s="663">
        <v>205</v>
      </c>
      <c r="J1348" s="663">
        <v>57</v>
      </c>
      <c r="K1348" s="661"/>
    </row>
    <row r="1349" spans="2:11" ht="12" customHeight="1">
      <c r="B1349" s="656" t="s">
        <v>587</v>
      </c>
      <c r="C1349" s="662">
        <v>43609</v>
      </c>
      <c r="D1349" s="663">
        <v>89</v>
      </c>
      <c r="E1349" s="659" t="s">
        <v>582</v>
      </c>
      <c r="F1349" s="660"/>
      <c r="G1349" s="730"/>
      <c r="H1349" s="720">
        <v>53</v>
      </c>
      <c r="I1349" s="663">
        <v>276</v>
      </c>
      <c r="J1349" s="663">
        <v>-7</v>
      </c>
      <c r="K1349" s="661"/>
    </row>
    <row r="1350" spans="2:11" ht="12" customHeight="1">
      <c r="B1350" s="656" t="s">
        <v>587</v>
      </c>
      <c r="C1350" s="662">
        <v>43609</v>
      </c>
      <c r="D1350" s="663">
        <v>89</v>
      </c>
      <c r="E1350" s="659" t="s">
        <v>582</v>
      </c>
      <c r="F1350" s="660"/>
      <c r="G1350" s="730"/>
      <c r="H1350" s="720">
        <v>53</v>
      </c>
      <c r="I1350" s="663">
        <v>205</v>
      </c>
      <c r="J1350" s="663">
        <v>-5</v>
      </c>
      <c r="K1350" s="661"/>
    </row>
    <row r="1351" spans="2:11" ht="12" customHeight="1">
      <c r="B1351" s="656" t="s">
        <v>587</v>
      </c>
      <c r="C1351" s="662">
        <v>43612</v>
      </c>
      <c r="D1351" s="663">
        <v>90</v>
      </c>
      <c r="E1351" s="659" t="s">
        <v>582</v>
      </c>
      <c r="F1351" s="660"/>
      <c r="G1351" s="730"/>
      <c r="H1351" s="720">
        <v>16</v>
      </c>
      <c r="I1351" s="663">
        <v>205</v>
      </c>
      <c r="J1351" s="663">
        <v>28.7</v>
      </c>
      <c r="K1351" s="661"/>
    </row>
    <row r="1352" spans="2:11" ht="12" customHeight="1">
      <c r="B1352" s="656" t="s">
        <v>587</v>
      </c>
      <c r="C1352" s="662">
        <v>43612</v>
      </c>
      <c r="D1352" s="663">
        <v>90</v>
      </c>
      <c r="E1352" s="659" t="s">
        <v>582</v>
      </c>
      <c r="F1352" s="660"/>
      <c r="G1352" s="730"/>
      <c r="H1352" s="720">
        <v>16</v>
      </c>
      <c r="I1352" s="663">
        <v>276</v>
      </c>
      <c r="J1352" s="663">
        <v>44.8</v>
      </c>
      <c r="K1352" s="661"/>
    </row>
    <row r="1353" spans="2:11" ht="12" customHeight="1">
      <c r="B1353" s="656" t="s">
        <v>587</v>
      </c>
      <c r="C1353" s="662">
        <v>43612</v>
      </c>
      <c r="D1353" s="663">
        <v>90</v>
      </c>
      <c r="E1353" s="659" t="s">
        <v>582</v>
      </c>
      <c r="F1353" s="660"/>
      <c r="G1353" s="730"/>
      <c r="H1353" s="720">
        <v>51</v>
      </c>
      <c r="I1353" s="663">
        <v>205</v>
      </c>
      <c r="J1353" s="663">
        <v>-28.7</v>
      </c>
      <c r="K1353" s="661"/>
    </row>
    <row r="1354" spans="2:11" ht="12" customHeight="1">
      <c r="B1354" s="656" t="s">
        <v>587</v>
      </c>
      <c r="C1354" s="662">
        <v>43612</v>
      </c>
      <c r="D1354" s="663">
        <v>90</v>
      </c>
      <c r="E1354" s="659" t="s">
        <v>582</v>
      </c>
      <c r="F1354" s="660"/>
      <c r="G1354" s="730"/>
      <c r="H1354" s="720">
        <v>51</v>
      </c>
      <c r="I1354" s="663">
        <v>276</v>
      </c>
      <c r="J1354" s="663">
        <v>-44.8</v>
      </c>
      <c r="K1354" s="661"/>
    </row>
    <row r="1355" spans="2:11" ht="12" customHeight="1">
      <c r="B1355" s="656" t="s">
        <v>587</v>
      </c>
      <c r="C1355" s="662">
        <v>43612</v>
      </c>
      <c r="D1355" s="663">
        <v>91</v>
      </c>
      <c r="E1355" s="659" t="s">
        <v>582</v>
      </c>
      <c r="F1355" s="660"/>
      <c r="G1355" s="730"/>
      <c r="H1355" s="720">
        <v>51</v>
      </c>
      <c r="I1355" s="663">
        <v>205</v>
      </c>
      <c r="J1355" s="663">
        <v>-53.7</v>
      </c>
      <c r="K1355" s="661"/>
    </row>
    <row r="1356" spans="2:11" ht="12" customHeight="1">
      <c r="B1356" s="656" t="s">
        <v>587</v>
      </c>
      <c r="C1356" s="662">
        <v>43612</v>
      </c>
      <c r="D1356" s="663">
        <v>91</v>
      </c>
      <c r="E1356" s="659" t="s">
        <v>582</v>
      </c>
      <c r="F1356" s="660"/>
      <c r="G1356" s="730"/>
      <c r="H1356" s="720">
        <v>51</v>
      </c>
      <c r="I1356" s="663">
        <v>276</v>
      </c>
      <c r="J1356" s="663">
        <v>-51.3</v>
      </c>
      <c r="K1356" s="661"/>
    </row>
    <row r="1357" spans="2:11" ht="12" customHeight="1">
      <c r="B1357" s="656" t="s">
        <v>587</v>
      </c>
      <c r="C1357" s="662">
        <v>43612</v>
      </c>
      <c r="D1357" s="663">
        <v>92</v>
      </c>
      <c r="E1357" s="659" t="s">
        <v>582</v>
      </c>
      <c r="F1357" s="660"/>
      <c r="G1357" s="730"/>
      <c r="H1357" s="720">
        <v>32</v>
      </c>
      <c r="I1357" s="663">
        <v>205</v>
      </c>
      <c r="J1357" s="663">
        <v>-0.5</v>
      </c>
      <c r="K1357" s="661"/>
    </row>
    <row r="1358" spans="2:11" ht="12" customHeight="1">
      <c r="B1358" s="656" t="s">
        <v>587</v>
      </c>
      <c r="C1358" s="662">
        <v>43612</v>
      </c>
      <c r="D1358" s="663">
        <v>92</v>
      </c>
      <c r="E1358" s="659" t="s">
        <v>582</v>
      </c>
      <c r="F1358" s="660"/>
      <c r="G1358" s="730"/>
      <c r="H1358" s="720">
        <v>32</v>
      </c>
      <c r="I1358" s="663">
        <v>276</v>
      </c>
      <c r="J1358" s="663">
        <v>-100</v>
      </c>
      <c r="K1358" s="661"/>
    </row>
    <row r="1359" spans="2:11" ht="12" customHeight="1">
      <c r="B1359" s="656" t="s">
        <v>587</v>
      </c>
      <c r="C1359" s="662">
        <v>43612</v>
      </c>
      <c r="D1359" s="663">
        <v>93</v>
      </c>
      <c r="E1359" s="659" t="s">
        <v>582</v>
      </c>
      <c r="F1359" s="660"/>
      <c r="G1359" s="730"/>
      <c r="H1359" s="720">
        <v>75</v>
      </c>
      <c r="I1359" s="663">
        <v>276</v>
      </c>
      <c r="J1359" s="663">
        <v>-400.3</v>
      </c>
      <c r="K1359" s="661"/>
    </row>
    <row r="1360" spans="2:11" ht="12" customHeight="1">
      <c r="B1360" s="656" t="s">
        <v>587</v>
      </c>
      <c r="C1360" s="662">
        <v>43612</v>
      </c>
      <c r="D1360" s="663">
        <v>93</v>
      </c>
      <c r="E1360" s="659" t="s">
        <v>582</v>
      </c>
      <c r="F1360" s="660"/>
      <c r="G1360" s="730"/>
      <c r="H1360" s="720">
        <v>75</v>
      </c>
      <c r="I1360" s="663">
        <v>205</v>
      </c>
      <c r="J1360" s="663">
        <v>-110.8</v>
      </c>
      <c r="K1360" s="661"/>
    </row>
    <row r="1361" spans="2:11" ht="12" customHeight="1">
      <c r="B1361" s="656" t="s">
        <v>587</v>
      </c>
      <c r="C1361" s="662">
        <v>43612</v>
      </c>
      <c r="D1361" s="663">
        <v>94</v>
      </c>
      <c r="E1361" s="659" t="s">
        <v>582</v>
      </c>
      <c r="F1361" s="660"/>
      <c r="G1361" s="730"/>
      <c r="H1361" s="720">
        <v>26</v>
      </c>
      <c r="I1361" s="663">
        <v>276</v>
      </c>
      <c r="J1361" s="663">
        <v>-12.4</v>
      </c>
      <c r="K1361" s="661"/>
    </row>
    <row r="1362" spans="2:11" ht="12" customHeight="1">
      <c r="B1362" s="656" t="s">
        <v>587</v>
      </c>
      <c r="C1362" s="662">
        <v>43612</v>
      </c>
      <c r="D1362" s="663">
        <v>94</v>
      </c>
      <c r="E1362" s="659" t="s">
        <v>582</v>
      </c>
      <c r="F1362" s="660"/>
      <c r="G1362" s="730"/>
      <c r="H1362" s="720">
        <v>26</v>
      </c>
      <c r="I1362" s="663">
        <v>205</v>
      </c>
      <c r="J1362" s="663">
        <v>-4.4000000000000004</v>
      </c>
      <c r="K1362" s="661"/>
    </row>
    <row r="1363" spans="2:11" ht="12" customHeight="1">
      <c r="B1363" s="656" t="s">
        <v>587</v>
      </c>
      <c r="C1363" s="662">
        <v>43614</v>
      </c>
      <c r="D1363" s="663">
        <v>95</v>
      </c>
      <c r="E1363" s="659" t="s">
        <v>582</v>
      </c>
      <c r="F1363" s="660"/>
      <c r="G1363" s="730"/>
      <c r="H1363" s="720">
        <v>35</v>
      </c>
      <c r="I1363" s="663">
        <v>205</v>
      </c>
      <c r="J1363" s="663">
        <v>30.5</v>
      </c>
      <c r="K1363" s="661"/>
    </row>
    <row r="1364" spans="2:11" ht="12" customHeight="1">
      <c r="B1364" s="656" t="s">
        <v>587</v>
      </c>
      <c r="C1364" s="662">
        <v>43614</v>
      </c>
      <c r="D1364" s="663">
        <v>95</v>
      </c>
      <c r="E1364" s="659" t="s">
        <v>582</v>
      </c>
      <c r="F1364" s="660"/>
      <c r="G1364" s="730"/>
      <c r="H1364" s="720">
        <v>35</v>
      </c>
      <c r="I1364" s="663">
        <v>276</v>
      </c>
      <c r="J1364" s="663">
        <v>170</v>
      </c>
      <c r="K1364" s="661"/>
    </row>
    <row r="1365" spans="2:11" ht="12" customHeight="1">
      <c r="B1365" s="656" t="s">
        <v>587</v>
      </c>
      <c r="C1365" s="662">
        <v>43614</v>
      </c>
      <c r="D1365" s="663">
        <v>95</v>
      </c>
      <c r="E1365" s="659" t="s">
        <v>582</v>
      </c>
      <c r="F1365" s="672" t="s">
        <v>596</v>
      </c>
      <c r="G1365" s="733">
        <v>4298</v>
      </c>
      <c r="H1365" s="720">
        <v>5</v>
      </c>
      <c r="I1365" s="663">
        <v>205</v>
      </c>
      <c r="J1365" s="663">
        <v>-30.5</v>
      </c>
      <c r="K1365" s="661"/>
    </row>
    <row r="1366" spans="2:11" ht="12" customHeight="1">
      <c r="B1366" s="656" t="s">
        <v>587</v>
      </c>
      <c r="C1366" s="662">
        <v>43614</v>
      </c>
      <c r="D1366" s="663">
        <v>95</v>
      </c>
      <c r="E1366" s="659" t="s">
        <v>582</v>
      </c>
      <c r="F1366" s="672" t="s">
        <v>596</v>
      </c>
      <c r="G1366" s="733">
        <v>4298</v>
      </c>
      <c r="H1366" s="720">
        <v>5</v>
      </c>
      <c r="I1366" s="663">
        <v>276</v>
      </c>
      <c r="J1366" s="663">
        <v>-170</v>
      </c>
      <c r="K1366" s="661"/>
    </row>
    <row r="1367" spans="2:11" ht="12" customHeight="1">
      <c r="B1367" s="656" t="s">
        <v>587</v>
      </c>
      <c r="C1367" s="662">
        <v>43614</v>
      </c>
      <c r="D1367" s="663">
        <v>96</v>
      </c>
      <c r="E1367" s="659" t="s">
        <v>582</v>
      </c>
      <c r="F1367" s="660"/>
      <c r="G1367" s="730"/>
      <c r="H1367" s="720">
        <v>72</v>
      </c>
      <c r="I1367" s="663">
        <v>205</v>
      </c>
      <c r="J1367" s="663">
        <v>22</v>
      </c>
      <c r="K1367" s="661"/>
    </row>
    <row r="1368" spans="2:11" ht="12" customHeight="1">
      <c r="B1368" s="656" t="s">
        <v>587</v>
      </c>
      <c r="C1368" s="662">
        <v>43614</v>
      </c>
      <c r="D1368" s="663">
        <v>96</v>
      </c>
      <c r="E1368" s="659" t="s">
        <v>582</v>
      </c>
      <c r="F1368" s="660"/>
      <c r="G1368" s="730"/>
      <c r="H1368" s="720">
        <v>72</v>
      </c>
      <c r="I1368" s="663">
        <v>276</v>
      </c>
      <c r="J1368" s="663">
        <v>90</v>
      </c>
      <c r="K1368" s="661"/>
    </row>
    <row r="1369" spans="2:11" ht="12" customHeight="1">
      <c r="B1369" s="656" t="s">
        <v>587</v>
      </c>
      <c r="C1369" s="662">
        <v>43614</v>
      </c>
      <c r="D1369" s="663">
        <v>96</v>
      </c>
      <c r="E1369" s="659" t="s">
        <v>582</v>
      </c>
      <c r="F1369" s="672" t="s">
        <v>596</v>
      </c>
      <c r="G1369" s="733">
        <v>4298</v>
      </c>
      <c r="H1369" s="720">
        <v>5</v>
      </c>
      <c r="I1369" s="663">
        <v>276</v>
      </c>
      <c r="J1369" s="663">
        <v>-90</v>
      </c>
      <c r="K1369" s="661"/>
    </row>
    <row r="1370" spans="2:11" ht="12" customHeight="1">
      <c r="B1370" s="656" t="s">
        <v>587</v>
      </c>
      <c r="C1370" s="662">
        <v>43614</v>
      </c>
      <c r="D1370" s="663">
        <v>96</v>
      </c>
      <c r="E1370" s="659" t="s">
        <v>582</v>
      </c>
      <c r="F1370" s="672" t="s">
        <v>596</v>
      </c>
      <c r="G1370" s="733">
        <v>4298</v>
      </c>
      <c r="H1370" s="720">
        <v>5</v>
      </c>
      <c r="I1370" s="663">
        <v>205</v>
      </c>
      <c r="J1370" s="663">
        <v>-22</v>
      </c>
      <c r="K1370" s="661"/>
    </row>
    <row r="1371" spans="2:11" ht="12" customHeight="1">
      <c r="B1371" s="656" t="s">
        <v>587</v>
      </c>
      <c r="C1371" s="662">
        <v>43614</v>
      </c>
      <c r="D1371" s="663">
        <v>97</v>
      </c>
      <c r="E1371" s="659" t="s">
        <v>582</v>
      </c>
      <c r="F1371" s="672" t="s">
        <v>596</v>
      </c>
      <c r="G1371" s="733">
        <v>4298</v>
      </c>
      <c r="H1371" s="720">
        <v>5</v>
      </c>
      <c r="I1371" s="663">
        <v>276</v>
      </c>
      <c r="J1371" s="663">
        <v>-107</v>
      </c>
      <c r="K1371" s="661"/>
    </row>
    <row r="1372" spans="2:11" ht="12" customHeight="1">
      <c r="B1372" s="656" t="s">
        <v>587</v>
      </c>
      <c r="C1372" s="662">
        <v>43614</v>
      </c>
      <c r="D1372" s="663">
        <v>97</v>
      </c>
      <c r="E1372" s="659" t="s">
        <v>582</v>
      </c>
      <c r="F1372" s="672" t="s">
        <v>596</v>
      </c>
      <c r="G1372" s="733">
        <v>4298</v>
      </c>
      <c r="H1372" s="720">
        <v>5</v>
      </c>
      <c r="I1372" s="663">
        <v>205</v>
      </c>
      <c r="J1372" s="663">
        <v>-30.5</v>
      </c>
      <c r="K1372" s="661"/>
    </row>
    <row r="1373" spans="2:11" ht="12" customHeight="1">
      <c r="B1373" s="656" t="s">
        <v>587</v>
      </c>
      <c r="C1373" s="662">
        <v>43614</v>
      </c>
      <c r="D1373" s="663">
        <v>98</v>
      </c>
      <c r="E1373" s="659" t="s">
        <v>582</v>
      </c>
      <c r="F1373" s="660"/>
      <c r="G1373" s="730"/>
      <c r="H1373" s="720">
        <v>54</v>
      </c>
      <c r="I1373" s="663">
        <v>276</v>
      </c>
      <c r="J1373" s="663">
        <v>-2.7</v>
      </c>
      <c r="K1373" s="661"/>
    </row>
    <row r="1374" spans="2:11" ht="12" customHeight="1">
      <c r="B1374" s="656" t="s">
        <v>587</v>
      </c>
      <c r="C1374" s="662">
        <v>43614</v>
      </c>
      <c r="D1374" s="663">
        <v>98</v>
      </c>
      <c r="E1374" s="659" t="s">
        <v>582</v>
      </c>
      <c r="F1374" s="660"/>
      <c r="G1374" s="730"/>
      <c r="H1374" s="720">
        <v>54</v>
      </c>
      <c r="I1374" s="663">
        <v>205</v>
      </c>
      <c r="J1374" s="663">
        <v>-1</v>
      </c>
      <c r="K1374" s="661"/>
    </row>
    <row r="1375" spans="2:11" ht="12" customHeight="1">
      <c r="B1375" s="656" t="s">
        <v>587</v>
      </c>
      <c r="C1375" s="662">
        <v>43620</v>
      </c>
      <c r="D1375" s="663">
        <v>101</v>
      </c>
      <c r="E1375" s="659" t="s">
        <v>582</v>
      </c>
      <c r="F1375" s="660"/>
      <c r="G1375" s="730"/>
      <c r="H1375" s="720">
        <v>63</v>
      </c>
      <c r="I1375" s="663">
        <v>205</v>
      </c>
      <c r="J1375" s="663">
        <v>-131</v>
      </c>
      <c r="K1375" s="661"/>
    </row>
    <row r="1376" spans="2:11" ht="12" customHeight="1">
      <c r="B1376" s="656" t="s">
        <v>587</v>
      </c>
      <c r="C1376" s="662">
        <v>43620</v>
      </c>
      <c r="D1376" s="663">
        <v>101</v>
      </c>
      <c r="E1376" s="659" t="s">
        <v>582</v>
      </c>
      <c r="F1376" s="660"/>
      <c r="G1376" s="730"/>
      <c r="H1376" s="720">
        <v>68</v>
      </c>
      <c r="I1376" s="663">
        <v>276</v>
      </c>
      <c r="J1376" s="663">
        <v>222</v>
      </c>
      <c r="K1376" s="661"/>
    </row>
    <row r="1377" spans="2:11" ht="12" customHeight="1">
      <c r="B1377" s="656" t="s">
        <v>587</v>
      </c>
      <c r="C1377" s="662">
        <v>43620</v>
      </c>
      <c r="D1377" s="663">
        <v>101</v>
      </c>
      <c r="E1377" s="659" t="s">
        <v>582</v>
      </c>
      <c r="F1377" s="660"/>
      <c r="G1377" s="730"/>
      <c r="H1377" s="720">
        <v>68</v>
      </c>
      <c r="I1377" s="663">
        <v>205</v>
      </c>
      <c r="J1377" s="663">
        <v>131</v>
      </c>
      <c r="K1377" s="661"/>
    </row>
    <row r="1378" spans="2:11" ht="12" customHeight="1">
      <c r="B1378" s="656" t="s">
        <v>587</v>
      </c>
      <c r="C1378" s="662">
        <v>43620</v>
      </c>
      <c r="D1378" s="663">
        <v>101</v>
      </c>
      <c r="E1378" s="659" t="s">
        <v>582</v>
      </c>
      <c r="F1378" s="660"/>
      <c r="G1378" s="730"/>
      <c r="H1378" s="720">
        <v>63</v>
      </c>
      <c r="I1378" s="663">
        <v>276</v>
      </c>
      <c r="J1378" s="663">
        <v>-222</v>
      </c>
      <c r="K1378" s="661"/>
    </row>
    <row r="1379" spans="2:11" ht="12" customHeight="1">
      <c r="B1379" s="656" t="s">
        <v>587</v>
      </c>
      <c r="C1379" s="662">
        <v>43621</v>
      </c>
      <c r="D1379" s="663">
        <v>104</v>
      </c>
      <c r="E1379" s="659" t="s">
        <v>582</v>
      </c>
      <c r="F1379" s="660"/>
      <c r="G1379" s="730"/>
      <c r="H1379" s="720">
        <v>50</v>
      </c>
      <c r="I1379" s="663">
        <v>205</v>
      </c>
      <c r="J1379" s="663">
        <v>-10</v>
      </c>
      <c r="K1379" s="661"/>
    </row>
    <row r="1380" spans="2:11" ht="12" customHeight="1">
      <c r="B1380" s="656" t="s">
        <v>587</v>
      </c>
      <c r="C1380" s="662">
        <v>43621</v>
      </c>
      <c r="D1380" s="663">
        <v>104</v>
      </c>
      <c r="E1380" s="659" t="s">
        <v>582</v>
      </c>
      <c r="F1380" s="660"/>
      <c r="G1380" s="730"/>
      <c r="H1380" s="720">
        <v>50</v>
      </c>
      <c r="I1380" s="663">
        <v>276</v>
      </c>
      <c r="J1380" s="663">
        <v>-90</v>
      </c>
      <c r="K1380" s="661"/>
    </row>
    <row r="1381" spans="2:11" ht="12" customHeight="1">
      <c r="B1381" s="656" t="s">
        <v>587</v>
      </c>
      <c r="C1381" s="662">
        <v>43622</v>
      </c>
      <c r="D1381" s="663">
        <v>105</v>
      </c>
      <c r="E1381" s="659" t="s">
        <v>582</v>
      </c>
      <c r="F1381" s="660"/>
      <c r="G1381" s="730"/>
      <c r="H1381" s="720">
        <v>17</v>
      </c>
      <c r="I1381" s="663">
        <v>205</v>
      </c>
      <c r="J1381" s="663">
        <v>-100</v>
      </c>
      <c r="K1381" s="661"/>
    </row>
    <row r="1382" spans="2:11" ht="12" customHeight="1">
      <c r="B1382" s="656" t="s">
        <v>587</v>
      </c>
      <c r="C1382" s="662">
        <v>43622</v>
      </c>
      <c r="D1382" s="663">
        <v>105</v>
      </c>
      <c r="E1382" s="659" t="s">
        <v>582</v>
      </c>
      <c r="F1382" s="660"/>
      <c r="G1382" s="730"/>
      <c r="H1382" s="720">
        <v>17</v>
      </c>
      <c r="I1382" s="663">
        <v>276</v>
      </c>
      <c r="J1382" s="663">
        <v>-110</v>
      </c>
      <c r="K1382" s="661"/>
    </row>
    <row r="1383" spans="2:11" ht="12" customHeight="1">
      <c r="B1383" s="656" t="s">
        <v>587</v>
      </c>
      <c r="C1383" s="662">
        <v>43623</v>
      </c>
      <c r="D1383" s="663">
        <v>106</v>
      </c>
      <c r="E1383" s="659" t="s">
        <v>582</v>
      </c>
      <c r="F1383" s="660"/>
      <c r="G1383" s="730"/>
      <c r="H1383" s="720">
        <v>66</v>
      </c>
      <c r="I1383" s="663">
        <v>276</v>
      </c>
      <c r="J1383" s="663">
        <v>75</v>
      </c>
      <c r="K1383" s="661"/>
    </row>
    <row r="1384" spans="2:11" ht="12" customHeight="1">
      <c r="B1384" s="656" t="s">
        <v>587</v>
      </c>
      <c r="C1384" s="662">
        <v>43623</v>
      </c>
      <c r="D1384" s="663">
        <v>106</v>
      </c>
      <c r="E1384" s="659" t="s">
        <v>582</v>
      </c>
      <c r="F1384" s="660"/>
      <c r="G1384" s="730"/>
      <c r="H1384" s="720">
        <v>66</v>
      </c>
      <c r="I1384" s="663">
        <v>205</v>
      </c>
      <c r="J1384" s="663">
        <v>55</v>
      </c>
      <c r="K1384" s="661"/>
    </row>
    <row r="1385" spans="2:11" ht="12" customHeight="1">
      <c r="B1385" s="656" t="s">
        <v>587</v>
      </c>
      <c r="C1385" s="662">
        <v>43623</v>
      </c>
      <c r="D1385" s="663">
        <v>106</v>
      </c>
      <c r="E1385" s="659" t="s">
        <v>582</v>
      </c>
      <c r="F1385" s="660"/>
      <c r="G1385" s="730"/>
      <c r="H1385" s="720">
        <v>39</v>
      </c>
      <c r="I1385" s="663">
        <v>276</v>
      </c>
      <c r="J1385" s="663">
        <v>-75</v>
      </c>
      <c r="K1385" s="661"/>
    </row>
    <row r="1386" spans="2:11" ht="12" customHeight="1">
      <c r="B1386" s="656" t="s">
        <v>587</v>
      </c>
      <c r="C1386" s="662">
        <v>43623</v>
      </c>
      <c r="D1386" s="663">
        <v>106</v>
      </c>
      <c r="E1386" s="659" t="s">
        <v>582</v>
      </c>
      <c r="F1386" s="660"/>
      <c r="G1386" s="730"/>
      <c r="H1386" s="720">
        <v>39</v>
      </c>
      <c r="I1386" s="663">
        <v>205</v>
      </c>
      <c r="J1386" s="663">
        <v>-55</v>
      </c>
      <c r="K1386" s="661"/>
    </row>
    <row r="1387" spans="2:11" ht="12" customHeight="1">
      <c r="B1387" s="656" t="s">
        <v>587</v>
      </c>
      <c r="C1387" s="662">
        <v>43523</v>
      </c>
      <c r="D1387" s="663">
        <v>749</v>
      </c>
      <c r="E1387" s="659" t="s">
        <v>582</v>
      </c>
      <c r="F1387" s="660"/>
      <c r="G1387" s="730"/>
      <c r="H1387" s="720">
        <v>16</v>
      </c>
      <c r="I1387" s="663">
        <v>276</v>
      </c>
      <c r="J1387" s="663">
        <v>2000</v>
      </c>
      <c r="K1387" s="661"/>
    </row>
    <row r="1388" spans="2:11" ht="12" customHeight="1">
      <c r="B1388" s="656" t="s">
        <v>587</v>
      </c>
      <c r="C1388" s="662">
        <v>43523</v>
      </c>
      <c r="D1388" s="663">
        <v>750</v>
      </c>
      <c r="E1388" s="659" t="s">
        <v>582</v>
      </c>
      <c r="F1388" s="660"/>
      <c r="G1388" s="730"/>
      <c r="H1388" s="720">
        <v>16</v>
      </c>
      <c r="I1388" s="663">
        <v>205</v>
      </c>
      <c r="J1388" s="663">
        <v>120</v>
      </c>
      <c r="K1388" s="661"/>
    </row>
    <row r="1389" spans="2:11" ht="12" customHeight="1">
      <c r="B1389" s="656" t="s">
        <v>587</v>
      </c>
      <c r="C1389" s="662">
        <v>43523</v>
      </c>
      <c r="D1389" s="663">
        <v>750</v>
      </c>
      <c r="E1389" s="659" t="s">
        <v>582</v>
      </c>
      <c r="F1389" s="660"/>
      <c r="G1389" s="730"/>
      <c r="H1389" s="720">
        <v>16</v>
      </c>
      <c r="I1389" s="663">
        <v>276</v>
      </c>
      <c r="J1389" s="663">
        <v>780</v>
      </c>
      <c r="K1389" s="661"/>
    </row>
    <row r="1390" spans="2:11" ht="12" customHeight="1">
      <c r="B1390" s="656" t="s">
        <v>587</v>
      </c>
      <c r="C1390" s="662">
        <v>43524</v>
      </c>
      <c r="D1390" s="663">
        <v>791</v>
      </c>
      <c r="E1390" s="659" t="s">
        <v>582</v>
      </c>
      <c r="F1390" s="660"/>
      <c r="G1390" s="730"/>
      <c r="H1390" s="720">
        <v>20</v>
      </c>
      <c r="I1390" s="663">
        <v>276</v>
      </c>
      <c r="J1390" s="663">
        <v>300</v>
      </c>
      <c r="K1390" s="661"/>
    </row>
    <row r="1391" spans="2:11" ht="12" customHeight="1">
      <c r="B1391" s="656" t="s">
        <v>587</v>
      </c>
      <c r="C1391" s="662">
        <v>43524</v>
      </c>
      <c r="D1391" s="663">
        <v>792</v>
      </c>
      <c r="E1391" s="659" t="s">
        <v>582</v>
      </c>
      <c r="F1391" s="660"/>
      <c r="G1391" s="730"/>
      <c r="H1391" s="720">
        <v>56</v>
      </c>
      <c r="I1391" s="663">
        <v>276</v>
      </c>
      <c r="J1391" s="663">
        <v>200</v>
      </c>
      <c r="K1391" s="661"/>
    </row>
    <row r="1392" spans="2:11" ht="12" customHeight="1">
      <c r="B1392" s="656" t="s">
        <v>587</v>
      </c>
      <c r="C1392" s="662">
        <v>43524</v>
      </c>
      <c r="D1392" s="663">
        <v>796</v>
      </c>
      <c r="E1392" s="659" t="s">
        <v>582</v>
      </c>
      <c r="F1392" s="660"/>
      <c r="G1392" s="730"/>
      <c r="H1392" s="720">
        <v>75</v>
      </c>
      <c r="I1392" s="663">
        <v>205</v>
      </c>
      <c r="J1392" s="663">
        <v>1</v>
      </c>
      <c r="K1392" s="661"/>
    </row>
    <row r="1393" spans="2:11" ht="12" customHeight="1">
      <c r="B1393" s="656" t="s">
        <v>587</v>
      </c>
      <c r="C1393" s="662">
        <v>43524</v>
      </c>
      <c r="D1393" s="663">
        <v>796</v>
      </c>
      <c r="E1393" s="659" t="s">
        <v>582</v>
      </c>
      <c r="F1393" s="660"/>
      <c r="G1393" s="730"/>
      <c r="H1393" s="720">
        <v>75</v>
      </c>
      <c r="I1393" s="663">
        <v>276</v>
      </c>
      <c r="J1393" s="663">
        <v>299</v>
      </c>
      <c r="K1393" s="661"/>
    </row>
    <row r="1394" spans="2:11" ht="12" customHeight="1">
      <c r="B1394" s="656" t="s">
        <v>587</v>
      </c>
      <c r="C1394" s="662">
        <v>43530</v>
      </c>
      <c r="D1394" s="663">
        <v>845</v>
      </c>
      <c r="E1394" s="659" t="s">
        <v>582</v>
      </c>
      <c r="F1394" s="660"/>
      <c r="G1394" s="730"/>
      <c r="H1394" s="720">
        <v>16</v>
      </c>
      <c r="I1394" s="663">
        <v>276</v>
      </c>
      <c r="J1394" s="663">
        <v>180</v>
      </c>
      <c r="K1394" s="661"/>
    </row>
    <row r="1395" spans="2:11" ht="12" customHeight="1">
      <c r="B1395" s="656" t="s">
        <v>587</v>
      </c>
      <c r="C1395" s="662">
        <v>43530</v>
      </c>
      <c r="D1395" s="663">
        <v>846</v>
      </c>
      <c r="E1395" s="659" t="s">
        <v>582</v>
      </c>
      <c r="F1395" s="660"/>
      <c r="G1395" s="730"/>
      <c r="H1395" s="720">
        <v>74</v>
      </c>
      <c r="I1395" s="663">
        <v>276</v>
      </c>
      <c r="J1395" s="663">
        <v>2335</v>
      </c>
      <c r="K1395" s="661"/>
    </row>
    <row r="1396" spans="2:11" ht="12" customHeight="1">
      <c r="B1396" s="656" t="s">
        <v>587</v>
      </c>
      <c r="C1396" s="662">
        <v>43543</v>
      </c>
      <c r="D1396" s="663">
        <v>968</v>
      </c>
      <c r="E1396" s="659" t="s">
        <v>582</v>
      </c>
      <c r="F1396" s="660"/>
      <c r="G1396" s="730"/>
      <c r="H1396" s="720">
        <v>42</v>
      </c>
      <c r="I1396" s="663">
        <v>276</v>
      </c>
      <c r="J1396" s="663">
        <v>100</v>
      </c>
      <c r="K1396" s="661"/>
    </row>
    <row r="1397" spans="2:11" ht="12" customHeight="1">
      <c r="B1397" s="656" t="s">
        <v>587</v>
      </c>
      <c r="C1397" s="662">
        <v>43543</v>
      </c>
      <c r="D1397" s="663">
        <v>968</v>
      </c>
      <c r="E1397" s="659" t="s">
        <v>582</v>
      </c>
      <c r="F1397" s="660"/>
      <c r="G1397" s="730"/>
      <c r="H1397" s="720">
        <v>42</v>
      </c>
      <c r="I1397" s="663">
        <v>205</v>
      </c>
      <c r="J1397" s="663">
        <v>20</v>
      </c>
      <c r="K1397" s="661"/>
    </row>
    <row r="1398" spans="2:11" ht="12" customHeight="1">
      <c r="B1398" s="656" t="s">
        <v>587</v>
      </c>
      <c r="C1398" s="662">
        <v>43545</v>
      </c>
      <c r="D1398" s="663">
        <v>1017</v>
      </c>
      <c r="E1398" s="659" t="s">
        <v>582</v>
      </c>
      <c r="F1398" s="660"/>
      <c r="G1398" s="730"/>
      <c r="H1398" s="720">
        <v>24</v>
      </c>
      <c r="I1398" s="663">
        <v>205</v>
      </c>
      <c r="J1398" s="663">
        <v>130</v>
      </c>
      <c r="K1398" s="661"/>
    </row>
    <row r="1399" spans="2:11" ht="12" customHeight="1">
      <c r="B1399" s="656" t="s">
        <v>587</v>
      </c>
      <c r="C1399" s="662">
        <v>43545</v>
      </c>
      <c r="D1399" s="663">
        <v>1017</v>
      </c>
      <c r="E1399" s="659" t="s">
        <v>582</v>
      </c>
      <c r="F1399" s="660"/>
      <c r="G1399" s="730"/>
      <c r="H1399" s="720">
        <v>24</v>
      </c>
      <c r="I1399" s="663">
        <v>276</v>
      </c>
      <c r="J1399" s="663">
        <v>340</v>
      </c>
      <c r="K1399" s="661"/>
    </row>
    <row r="1400" spans="2:11" ht="12" customHeight="1">
      <c r="B1400" s="656" t="s">
        <v>587</v>
      </c>
      <c r="C1400" s="662">
        <v>43545</v>
      </c>
      <c r="D1400" s="663">
        <v>1018</v>
      </c>
      <c r="E1400" s="659" t="s">
        <v>582</v>
      </c>
      <c r="F1400" s="660"/>
      <c r="G1400" s="730"/>
      <c r="H1400" s="720">
        <v>63</v>
      </c>
      <c r="I1400" s="663">
        <v>205</v>
      </c>
      <c r="J1400" s="663">
        <v>-80</v>
      </c>
      <c r="K1400" s="661"/>
    </row>
    <row r="1401" spans="2:11" ht="12" customHeight="1">
      <c r="B1401" s="656" t="s">
        <v>587</v>
      </c>
      <c r="C1401" s="662">
        <v>43558</v>
      </c>
      <c r="D1401" s="663">
        <v>1321</v>
      </c>
      <c r="E1401" s="659" t="s">
        <v>582</v>
      </c>
      <c r="F1401" s="660"/>
      <c r="G1401" s="730"/>
      <c r="H1401" s="720">
        <v>52</v>
      </c>
      <c r="I1401" s="663">
        <v>205</v>
      </c>
      <c r="J1401" s="663">
        <v>61</v>
      </c>
      <c r="K1401" s="661"/>
    </row>
    <row r="1402" spans="2:11" ht="12" customHeight="1">
      <c r="B1402" s="656" t="s">
        <v>587</v>
      </c>
      <c r="C1402" s="662">
        <v>43558</v>
      </c>
      <c r="D1402" s="663">
        <v>1321</v>
      </c>
      <c r="E1402" s="659" t="s">
        <v>582</v>
      </c>
      <c r="F1402" s="660"/>
      <c r="G1402" s="730"/>
      <c r="H1402" s="720">
        <v>52</v>
      </c>
      <c r="I1402" s="663">
        <v>276</v>
      </c>
      <c r="J1402" s="663">
        <v>1233</v>
      </c>
      <c r="K1402" s="661"/>
    </row>
    <row r="1403" spans="2:11" ht="12" customHeight="1">
      <c r="B1403" s="656" t="s">
        <v>587</v>
      </c>
      <c r="C1403" s="662">
        <v>43566</v>
      </c>
      <c r="D1403" s="663">
        <v>1397</v>
      </c>
      <c r="E1403" s="659" t="s">
        <v>582</v>
      </c>
      <c r="F1403" s="660"/>
      <c r="G1403" s="730"/>
      <c r="H1403" s="720">
        <v>73</v>
      </c>
      <c r="I1403" s="663">
        <v>276</v>
      </c>
      <c r="J1403" s="663">
        <v>250</v>
      </c>
      <c r="K1403" s="661"/>
    </row>
    <row r="1404" spans="2:11" ht="12" customHeight="1">
      <c r="B1404" s="656" t="s">
        <v>587</v>
      </c>
      <c r="C1404" s="662">
        <v>43566</v>
      </c>
      <c r="D1404" s="663">
        <v>1397</v>
      </c>
      <c r="E1404" s="659" t="s">
        <v>582</v>
      </c>
      <c r="F1404" s="660"/>
      <c r="G1404" s="730"/>
      <c r="H1404" s="720">
        <v>73</v>
      </c>
      <c r="I1404" s="663">
        <v>205</v>
      </c>
      <c r="J1404" s="663">
        <v>50</v>
      </c>
      <c r="K1404" s="661"/>
    </row>
    <row r="1405" spans="2:11" ht="12" customHeight="1">
      <c r="B1405" s="656" t="s">
        <v>587</v>
      </c>
      <c r="C1405" s="662">
        <v>43613</v>
      </c>
      <c r="D1405" s="663">
        <v>2024</v>
      </c>
      <c r="E1405" s="659" t="s">
        <v>582</v>
      </c>
      <c r="F1405" s="660"/>
      <c r="G1405" s="730"/>
      <c r="H1405" s="720">
        <v>52</v>
      </c>
      <c r="I1405" s="663">
        <v>276</v>
      </c>
      <c r="J1405" s="663">
        <v>150</v>
      </c>
      <c r="K1405" s="661"/>
    </row>
    <row r="1406" spans="2:11" ht="12" customHeight="1">
      <c r="B1406" s="656" t="s">
        <v>587</v>
      </c>
      <c r="C1406" s="662">
        <v>43613</v>
      </c>
      <c r="D1406" s="663">
        <v>2024</v>
      </c>
      <c r="E1406" s="659" t="s">
        <v>582</v>
      </c>
      <c r="F1406" s="660"/>
      <c r="G1406" s="730"/>
      <c r="H1406" s="720">
        <v>52</v>
      </c>
      <c r="I1406" s="663">
        <v>205</v>
      </c>
      <c r="J1406" s="663">
        <v>50</v>
      </c>
      <c r="K1406" s="661"/>
    </row>
    <row r="1407" spans="2:11" ht="12" customHeight="1">
      <c r="B1407" s="656" t="s">
        <v>587</v>
      </c>
      <c r="C1407" s="662">
        <v>43622</v>
      </c>
      <c r="D1407" s="663">
        <v>2071</v>
      </c>
      <c r="E1407" s="659" t="s">
        <v>582</v>
      </c>
      <c r="F1407" s="660"/>
      <c r="G1407" s="730"/>
      <c r="H1407" s="720">
        <v>24</v>
      </c>
      <c r="I1407" s="663">
        <v>276</v>
      </c>
      <c r="J1407" s="663">
        <v>76</v>
      </c>
      <c r="K1407" s="661"/>
    </row>
    <row r="1408" spans="2:11" ht="12" customHeight="1">
      <c r="B1408" s="656" t="s">
        <v>587</v>
      </c>
      <c r="C1408" s="662">
        <v>43622</v>
      </c>
      <c r="D1408" s="663">
        <v>2071</v>
      </c>
      <c r="E1408" s="659" t="s">
        <v>582</v>
      </c>
      <c r="F1408" s="660"/>
      <c r="G1408" s="730"/>
      <c r="H1408" s="720">
        <v>24</v>
      </c>
      <c r="I1408" s="663">
        <v>205</v>
      </c>
      <c r="J1408" s="663">
        <v>63</v>
      </c>
      <c r="K1408" s="661"/>
    </row>
    <row r="1409" spans="2:11" ht="12" customHeight="1">
      <c r="B1409" s="656" t="s">
        <v>587</v>
      </c>
      <c r="C1409" s="662">
        <v>43623</v>
      </c>
      <c r="D1409" s="663">
        <v>2107</v>
      </c>
      <c r="E1409" s="659" t="s">
        <v>582</v>
      </c>
      <c r="F1409" s="660"/>
      <c r="G1409" s="730"/>
      <c r="H1409" s="720">
        <v>16</v>
      </c>
      <c r="I1409" s="663">
        <v>205</v>
      </c>
      <c r="J1409" s="663">
        <v>400</v>
      </c>
      <c r="K1409" s="661"/>
    </row>
    <row r="1410" spans="2:11" ht="12" customHeight="1">
      <c r="B1410" s="656" t="s">
        <v>587</v>
      </c>
      <c r="C1410" s="662">
        <v>43623</v>
      </c>
      <c r="D1410" s="663">
        <v>2107</v>
      </c>
      <c r="E1410" s="659" t="s">
        <v>582</v>
      </c>
      <c r="F1410" s="660"/>
      <c r="G1410" s="730"/>
      <c r="H1410" s="720">
        <v>16</v>
      </c>
      <c r="I1410" s="663">
        <v>276</v>
      </c>
      <c r="J1410" s="663">
        <v>400</v>
      </c>
      <c r="K1410" s="661"/>
    </row>
    <row r="1411" spans="2:11" ht="12" customHeight="1">
      <c r="B1411" s="656" t="s">
        <v>587</v>
      </c>
      <c r="C1411" s="662">
        <v>43623</v>
      </c>
      <c r="D1411" s="663">
        <v>2109</v>
      </c>
      <c r="E1411" s="659" t="s">
        <v>582</v>
      </c>
      <c r="F1411" s="660"/>
      <c r="G1411" s="730"/>
      <c r="H1411" s="720">
        <v>56</v>
      </c>
      <c r="I1411" s="663">
        <v>205</v>
      </c>
      <c r="J1411" s="663">
        <v>70</v>
      </c>
      <c r="K1411" s="661"/>
    </row>
    <row r="1412" spans="2:11" ht="12" customHeight="1">
      <c r="B1412" s="656" t="s">
        <v>587</v>
      </c>
      <c r="C1412" s="662">
        <v>43623</v>
      </c>
      <c r="D1412" s="663">
        <v>2109</v>
      </c>
      <c r="E1412" s="659" t="s">
        <v>582</v>
      </c>
      <c r="F1412" s="660"/>
      <c r="G1412" s="730"/>
      <c r="H1412" s="720">
        <v>56</v>
      </c>
      <c r="I1412" s="663">
        <v>276</v>
      </c>
      <c r="J1412" s="663">
        <v>130</v>
      </c>
      <c r="K1412" s="661"/>
    </row>
    <row r="1413" spans="2:11" ht="12" customHeight="1">
      <c r="B1413" s="656" t="s">
        <v>587</v>
      </c>
      <c r="C1413" s="662">
        <v>43627</v>
      </c>
      <c r="D1413" s="663">
        <v>2141</v>
      </c>
      <c r="E1413" s="659" t="s">
        <v>582</v>
      </c>
      <c r="F1413" s="660"/>
      <c r="G1413" s="730"/>
      <c r="H1413" s="720">
        <v>16</v>
      </c>
      <c r="I1413" s="663">
        <v>276</v>
      </c>
      <c r="J1413" s="663">
        <v>100</v>
      </c>
      <c r="K1413" s="661"/>
    </row>
    <row r="1414" spans="2:11" ht="12" customHeight="1">
      <c r="B1414" s="656" t="s">
        <v>587</v>
      </c>
      <c r="C1414" s="662">
        <v>43627</v>
      </c>
      <c r="D1414" s="663">
        <v>2141</v>
      </c>
      <c r="E1414" s="659" t="s">
        <v>582</v>
      </c>
      <c r="F1414" s="660"/>
      <c r="G1414" s="730"/>
      <c r="H1414" s="720">
        <v>16</v>
      </c>
      <c r="I1414" s="663">
        <v>205</v>
      </c>
      <c r="J1414" s="663">
        <v>100</v>
      </c>
      <c r="K1414" s="661"/>
    </row>
    <row r="1415" spans="2:11" ht="12" customHeight="1">
      <c r="I1415" s="392"/>
    </row>
    <row r="1416" spans="2:11" ht="12" customHeight="1">
      <c r="I1416" s="392"/>
    </row>
    <row r="1417" spans="2:11" ht="12" customHeight="1">
      <c r="I1417" s="392"/>
    </row>
    <row r="1418" spans="2:11" ht="12" customHeight="1">
      <c r="I1418" s="392"/>
    </row>
  </sheetData>
  <autoFilter ref="A3:X505"/>
  <sortState ref="B516:K1147">
    <sortCondition ref="C516:C1147"/>
  </sortState>
  <mergeCells count="1495">
    <mergeCell ref="O1180:O1181"/>
    <mergeCell ref="O1182:O1183"/>
    <mergeCell ref="O1184:O1185"/>
    <mergeCell ref="O1186:O1187"/>
    <mergeCell ref="O390:O393"/>
    <mergeCell ref="O386:O389"/>
    <mergeCell ref="O1146:O1147"/>
    <mergeCell ref="O1148:O1149"/>
    <mergeCell ref="O1150:O1151"/>
    <mergeCell ref="O1152:O1153"/>
    <mergeCell ref="O1154:O1155"/>
    <mergeCell ref="O1156:O1157"/>
    <mergeCell ref="O1158:O1159"/>
    <mergeCell ref="O1160:O1161"/>
    <mergeCell ref="O1162:O1163"/>
    <mergeCell ref="O1164:O1165"/>
    <mergeCell ref="O1166:O1167"/>
    <mergeCell ref="O1168:O1169"/>
    <mergeCell ref="O1170:O1171"/>
    <mergeCell ref="O1172:O1173"/>
    <mergeCell ref="O1174:O1175"/>
    <mergeCell ref="O1176:O1177"/>
    <mergeCell ref="O1178:O1179"/>
    <mergeCell ref="O1112:O1113"/>
    <mergeCell ref="O1114:O1115"/>
    <mergeCell ref="O1116:O1117"/>
    <mergeCell ref="O1118:O1119"/>
    <mergeCell ref="O1120:O1121"/>
    <mergeCell ref="O1122:O1123"/>
    <mergeCell ref="O1124:O1125"/>
    <mergeCell ref="O1126:O1127"/>
    <mergeCell ref="O1128:O1129"/>
    <mergeCell ref="O1130:O1131"/>
    <mergeCell ref="O1132:O1133"/>
    <mergeCell ref="O1134:O1135"/>
    <mergeCell ref="O1136:O1137"/>
    <mergeCell ref="O1138:O1139"/>
    <mergeCell ref="O1140:O1141"/>
    <mergeCell ref="O1142:O1143"/>
    <mergeCell ref="O1144:O1145"/>
    <mergeCell ref="O1078:O1079"/>
    <mergeCell ref="O1080:O1081"/>
    <mergeCell ref="O1082:O1083"/>
    <mergeCell ref="O1084:O1085"/>
    <mergeCell ref="O1086:O1087"/>
    <mergeCell ref="O1088:O1089"/>
    <mergeCell ref="O1090:O1091"/>
    <mergeCell ref="O1092:O1093"/>
    <mergeCell ref="O1094:O1095"/>
    <mergeCell ref="O1096:O1097"/>
    <mergeCell ref="O1098:O1099"/>
    <mergeCell ref="O1100:O1101"/>
    <mergeCell ref="O1102:O1103"/>
    <mergeCell ref="O1104:O1105"/>
    <mergeCell ref="O1106:O1107"/>
    <mergeCell ref="O1108:O1109"/>
    <mergeCell ref="O1110:O1111"/>
    <mergeCell ref="O1044:O1045"/>
    <mergeCell ref="O1046:O1047"/>
    <mergeCell ref="O1048:O1049"/>
    <mergeCell ref="O1050:O1051"/>
    <mergeCell ref="O1052:O1053"/>
    <mergeCell ref="O1054:O1055"/>
    <mergeCell ref="O1056:O1057"/>
    <mergeCell ref="O1058:O1059"/>
    <mergeCell ref="O1060:O1061"/>
    <mergeCell ref="O1062:O1063"/>
    <mergeCell ref="O1064:O1065"/>
    <mergeCell ref="O1066:O1067"/>
    <mergeCell ref="O1068:O1069"/>
    <mergeCell ref="O1070:O1071"/>
    <mergeCell ref="O1072:O1073"/>
    <mergeCell ref="O1074:O1075"/>
    <mergeCell ref="O1076:O1077"/>
    <mergeCell ref="O1010:O1011"/>
    <mergeCell ref="O1012:O1013"/>
    <mergeCell ref="O1014:O1015"/>
    <mergeCell ref="O1016:O1017"/>
    <mergeCell ref="O1018:O1019"/>
    <mergeCell ref="O1020:O1021"/>
    <mergeCell ref="O1022:O1023"/>
    <mergeCell ref="O1024:O1025"/>
    <mergeCell ref="O1026:O1027"/>
    <mergeCell ref="O1028:O1029"/>
    <mergeCell ref="O1030:O1031"/>
    <mergeCell ref="O1032:O1033"/>
    <mergeCell ref="O1034:O1035"/>
    <mergeCell ref="O1036:O1037"/>
    <mergeCell ref="O1038:O1039"/>
    <mergeCell ref="O1040:O1041"/>
    <mergeCell ref="O1042:O1043"/>
    <mergeCell ref="O976:O977"/>
    <mergeCell ref="O978:O979"/>
    <mergeCell ref="O980:O981"/>
    <mergeCell ref="O982:O983"/>
    <mergeCell ref="O984:O985"/>
    <mergeCell ref="O986:O987"/>
    <mergeCell ref="O988:O989"/>
    <mergeCell ref="O990:O991"/>
    <mergeCell ref="O992:O993"/>
    <mergeCell ref="O994:O995"/>
    <mergeCell ref="O996:O997"/>
    <mergeCell ref="O998:O999"/>
    <mergeCell ref="O1000:O1001"/>
    <mergeCell ref="O1002:O1003"/>
    <mergeCell ref="O1004:O1005"/>
    <mergeCell ref="O1006:O1007"/>
    <mergeCell ref="O1008:O1009"/>
    <mergeCell ref="O942:O943"/>
    <mergeCell ref="O944:O945"/>
    <mergeCell ref="O946:O947"/>
    <mergeCell ref="O948:O949"/>
    <mergeCell ref="O950:O951"/>
    <mergeCell ref="O952:O953"/>
    <mergeCell ref="O954:O955"/>
    <mergeCell ref="O956:O957"/>
    <mergeCell ref="O958:O959"/>
    <mergeCell ref="O960:O961"/>
    <mergeCell ref="O962:O963"/>
    <mergeCell ref="O964:O965"/>
    <mergeCell ref="O966:O967"/>
    <mergeCell ref="O968:O969"/>
    <mergeCell ref="O970:O971"/>
    <mergeCell ref="O972:O973"/>
    <mergeCell ref="O974:O975"/>
    <mergeCell ref="O908:O909"/>
    <mergeCell ref="O910:O911"/>
    <mergeCell ref="O912:O913"/>
    <mergeCell ref="O914:O915"/>
    <mergeCell ref="O916:O917"/>
    <mergeCell ref="O918:O919"/>
    <mergeCell ref="O920:O921"/>
    <mergeCell ref="O922:O923"/>
    <mergeCell ref="O924:O925"/>
    <mergeCell ref="O926:O927"/>
    <mergeCell ref="O928:O929"/>
    <mergeCell ref="O930:O931"/>
    <mergeCell ref="O932:O933"/>
    <mergeCell ref="O934:O935"/>
    <mergeCell ref="O936:O937"/>
    <mergeCell ref="O938:O939"/>
    <mergeCell ref="O940:O941"/>
    <mergeCell ref="O874:O875"/>
    <mergeCell ref="O876:O877"/>
    <mergeCell ref="O878:O879"/>
    <mergeCell ref="O880:O881"/>
    <mergeCell ref="O882:O883"/>
    <mergeCell ref="O884:O885"/>
    <mergeCell ref="O886:O887"/>
    <mergeCell ref="O888:O889"/>
    <mergeCell ref="O890:O891"/>
    <mergeCell ref="O892:O893"/>
    <mergeCell ref="O894:O895"/>
    <mergeCell ref="O896:O897"/>
    <mergeCell ref="O898:O899"/>
    <mergeCell ref="O900:O901"/>
    <mergeCell ref="O902:O903"/>
    <mergeCell ref="O904:O905"/>
    <mergeCell ref="O906:O907"/>
    <mergeCell ref="O840:O841"/>
    <mergeCell ref="O842:O843"/>
    <mergeCell ref="O844:O845"/>
    <mergeCell ref="O846:O847"/>
    <mergeCell ref="O848:O849"/>
    <mergeCell ref="O850:O851"/>
    <mergeCell ref="O852:O853"/>
    <mergeCell ref="O854:O855"/>
    <mergeCell ref="O856:O857"/>
    <mergeCell ref="O858:O859"/>
    <mergeCell ref="O860:O861"/>
    <mergeCell ref="O862:O863"/>
    <mergeCell ref="O864:O865"/>
    <mergeCell ref="O866:O867"/>
    <mergeCell ref="O868:O869"/>
    <mergeCell ref="O870:O871"/>
    <mergeCell ref="O872:O873"/>
    <mergeCell ref="O806:O807"/>
    <mergeCell ref="O808:O809"/>
    <mergeCell ref="O810:O811"/>
    <mergeCell ref="O812:O813"/>
    <mergeCell ref="O814:O815"/>
    <mergeCell ref="O816:O817"/>
    <mergeCell ref="O818:O819"/>
    <mergeCell ref="O820:O821"/>
    <mergeCell ref="O822:O823"/>
    <mergeCell ref="O824:O825"/>
    <mergeCell ref="O826:O827"/>
    <mergeCell ref="O828:O829"/>
    <mergeCell ref="O830:O831"/>
    <mergeCell ref="O832:O833"/>
    <mergeCell ref="O834:O835"/>
    <mergeCell ref="O836:O837"/>
    <mergeCell ref="O838:O839"/>
    <mergeCell ref="O772:O773"/>
    <mergeCell ref="O774:O775"/>
    <mergeCell ref="O776:O777"/>
    <mergeCell ref="O778:O779"/>
    <mergeCell ref="O780:O781"/>
    <mergeCell ref="O782:O783"/>
    <mergeCell ref="O784:O785"/>
    <mergeCell ref="O786:O787"/>
    <mergeCell ref="O788:O789"/>
    <mergeCell ref="O790:O791"/>
    <mergeCell ref="O792:O793"/>
    <mergeCell ref="O794:O795"/>
    <mergeCell ref="O796:O797"/>
    <mergeCell ref="O798:O799"/>
    <mergeCell ref="O800:O801"/>
    <mergeCell ref="O802:O803"/>
    <mergeCell ref="O804:O805"/>
    <mergeCell ref="O366:O375"/>
    <mergeCell ref="M1028:M1029"/>
    <mergeCell ref="M1030:M1031"/>
    <mergeCell ref="M1032:M1033"/>
    <mergeCell ref="M1034:M1035"/>
    <mergeCell ref="M1010:M1011"/>
    <mergeCell ref="M1012:M1013"/>
    <mergeCell ref="M1014:M1015"/>
    <mergeCell ref="M1016:M1017"/>
    <mergeCell ref="M1018:M1019"/>
    <mergeCell ref="M1020:M1021"/>
    <mergeCell ref="M1022:M1023"/>
    <mergeCell ref="M1024:M1025"/>
    <mergeCell ref="M1026:M1027"/>
    <mergeCell ref="L556:L557"/>
    <mergeCell ref="N556:N557"/>
    <mergeCell ref="O556:O557"/>
    <mergeCell ref="L558:L559"/>
    <mergeCell ref="N558:N559"/>
    <mergeCell ref="O558:O559"/>
    <mergeCell ref="O564:O565"/>
    <mergeCell ref="M976:M977"/>
    <mergeCell ref="M978:M979"/>
    <mergeCell ref="M980:M981"/>
    <mergeCell ref="M828:M829"/>
    <mergeCell ref="M774:M775"/>
    <mergeCell ref="M794:M795"/>
    <mergeCell ref="M796:M797"/>
    <mergeCell ref="M776:M777"/>
    <mergeCell ref="M778:M779"/>
    <mergeCell ref="M780:M781"/>
    <mergeCell ref="N788:N789"/>
    <mergeCell ref="O200:O209"/>
    <mergeCell ref="O210:O219"/>
    <mergeCell ref="O220:O229"/>
    <mergeCell ref="O230:O239"/>
    <mergeCell ref="O240:O249"/>
    <mergeCell ref="O250:O259"/>
    <mergeCell ref="O260:O269"/>
    <mergeCell ref="O270:O279"/>
    <mergeCell ref="O280:O289"/>
    <mergeCell ref="O290:O299"/>
    <mergeCell ref="O300:O305"/>
    <mergeCell ref="O306:O315"/>
    <mergeCell ref="O316:O325"/>
    <mergeCell ref="L336:L345"/>
    <mergeCell ref="L346:L355"/>
    <mergeCell ref="L356:L365"/>
    <mergeCell ref="L316:L325"/>
    <mergeCell ref="M316:M325"/>
    <mergeCell ref="N316:N325"/>
    <mergeCell ref="L326:L335"/>
    <mergeCell ref="N260:N269"/>
    <mergeCell ref="L270:L279"/>
    <mergeCell ref="M270:M279"/>
    <mergeCell ref="N270:N279"/>
    <mergeCell ref="N346:N355"/>
    <mergeCell ref="M356:M365"/>
    <mergeCell ref="N356:N365"/>
    <mergeCell ref="M326:M335"/>
    <mergeCell ref="N326:N335"/>
    <mergeCell ref="L290:L299"/>
    <mergeCell ref="M290:M299"/>
    <mergeCell ref="N290:N299"/>
    <mergeCell ref="N790:N791"/>
    <mergeCell ref="N792:N793"/>
    <mergeCell ref="N794:N795"/>
    <mergeCell ref="M844:M845"/>
    <mergeCell ref="M782:M783"/>
    <mergeCell ref="M784:M785"/>
    <mergeCell ref="M786:M787"/>
    <mergeCell ref="M812:M813"/>
    <mergeCell ref="M814:M815"/>
    <mergeCell ref="M816:M817"/>
    <mergeCell ref="L366:L375"/>
    <mergeCell ref="M366:M375"/>
    <mergeCell ref="N366:N375"/>
    <mergeCell ref="O108:O113"/>
    <mergeCell ref="O114:O119"/>
    <mergeCell ref="O120:O125"/>
    <mergeCell ref="O126:O131"/>
    <mergeCell ref="O132:O135"/>
    <mergeCell ref="O136:O139"/>
    <mergeCell ref="O140:O143"/>
    <mergeCell ref="O144:O147"/>
    <mergeCell ref="O148:O151"/>
    <mergeCell ref="O152:O157"/>
    <mergeCell ref="O158:O161"/>
    <mergeCell ref="O162:O167"/>
    <mergeCell ref="O168:O173"/>
    <mergeCell ref="O174:O183"/>
    <mergeCell ref="O184:O193"/>
    <mergeCell ref="O194:O199"/>
    <mergeCell ref="L280:L289"/>
    <mergeCell ref="M280:M289"/>
    <mergeCell ref="N280:N289"/>
    <mergeCell ref="M1004:M1005"/>
    <mergeCell ref="M1006:M1007"/>
    <mergeCell ref="M1008:M1009"/>
    <mergeCell ref="M984:M985"/>
    <mergeCell ref="M986:M987"/>
    <mergeCell ref="M988:M989"/>
    <mergeCell ref="M990:M991"/>
    <mergeCell ref="M992:M993"/>
    <mergeCell ref="M994:M995"/>
    <mergeCell ref="M996:M997"/>
    <mergeCell ref="M998:M999"/>
    <mergeCell ref="O326:O335"/>
    <mergeCell ref="O336:O345"/>
    <mergeCell ref="O346:O355"/>
    <mergeCell ref="O356:O365"/>
    <mergeCell ref="M1000:M1001"/>
    <mergeCell ref="M1002:M1003"/>
    <mergeCell ref="M982:M983"/>
    <mergeCell ref="M974:M975"/>
    <mergeCell ref="M336:M345"/>
    <mergeCell ref="N336:N345"/>
    <mergeCell ref="M346:M355"/>
    <mergeCell ref="M810:M811"/>
    <mergeCell ref="M818:M819"/>
    <mergeCell ref="M798:M799"/>
    <mergeCell ref="M800:M801"/>
    <mergeCell ref="M878:M879"/>
    <mergeCell ref="M880:M881"/>
    <mergeCell ref="M882:M883"/>
    <mergeCell ref="M884:M885"/>
    <mergeCell ref="M870:M871"/>
    <mergeCell ref="M872:M873"/>
    <mergeCell ref="L300:L305"/>
    <mergeCell ref="M300:M305"/>
    <mergeCell ref="N300:N305"/>
    <mergeCell ref="L306:L315"/>
    <mergeCell ref="M306:M315"/>
    <mergeCell ref="N306:N315"/>
    <mergeCell ref="L220:L229"/>
    <mergeCell ref="M220:M229"/>
    <mergeCell ref="N220:N229"/>
    <mergeCell ref="L230:L239"/>
    <mergeCell ref="M230:M239"/>
    <mergeCell ref="N230:N239"/>
    <mergeCell ref="L240:L249"/>
    <mergeCell ref="M240:M249"/>
    <mergeCell ref="N240:N249"/>
    <mergeCell ref="L250:L259"/>
    <mergeCell ref="M250:M259"/>
    <mergeCell ref="N250:N259"/>
    <mergeCell ref="L260:L269"/>
    <mergeCell ref="M260:M269"/>
    <mergeCell ref="L168:L173"/>
    <mergeCell ref="M168:M173"/>
    <mergeCell ref="N168:N173"/>
    <mergeCell ref="L174:L183"/>
    <mergeCell ref="M174:M183"/>
    <mergeCell ref="N174:N183"/>
    <mergeCell ref="L184:L193"/>
    <mergeCell ref="M184:M193"/>
    <mergeCell ref="N184:N193"/>
    <mergeCell ref="L194:L199"/>
    <mergeCell ref="M194:M199"/>
    <mergeCell ref="N194:N199"/>
    <mergeCell ref="L200:L209"/>
    <mergeCell ref="M200:M209"/>
    <mergeCell ref="N200:N209"/>
    <mergeCell ref="L210:L219"/>
    <mergeCell ref="M210:M219"/>
    <mergeCell ref="N210:N219"/>
    <mergeCell ref="L140:L143"/>
    <mergeCell ref="M140:M143"/>
    <mergeCell ref="N140:N143"/>
    <mergeCell ref="L144:L147"/>
    <mergeCell ref="M144:M147"/>
    <mergeCell ref="N144:N147"/>
    <mergeCell ref="L148:L151"/>
    <mergeCell ref="M148:M151"/>
    <mergeCell ref="N148:N151"/>
    <mergeCell ref="L152:L157"/>
    <mergeCell ref="M152:M157"/>
    <mergeCell ref="N152:N157"/>
    <mergeCell ref="L158:L161"/>
    <mergeCell ref="M158:M161"/>
    <mergeCell ref="N158:N161"/>
    <mergeCell ref="L162:L167"/>
    <mergeCell ref="M162:M167"/>
    <mergeCell ref="N162:N167"/>
    <mergeCell ref="L108:L113"/>
    <mergeCell ref="M108:M113"/>
    <mergeCell ref="N108:N113"/>
    <mergeCell ref="L114:L119"/>
    <mergeCell ref="M114:M119"/>
    <mergeCell ref="N114:N119"/>
    <mergeCell ref="L120:L125"/>
    <mergeCell ref="M120:M125"/>
    <mergeCell ref="N120:N125"/>
    <mergeCell ref="L126:L131"/>
    <mergeCell ref="M126:M131"/>
    <mergeCell ref="N126:N131"/>
    <mergeCell ref="L132:L135"/>
    <mergeCell ref="M132:M135"/>
    <mergeCell ref="N132:N135"/>
    <mergeCell ref="L136:L139"/>
    <mergeCell ref="M136:M139"/>
    <mergeCell ref="N136:N139"/>
    <mergeCell ref="L98:L101"/>
    <mergeCell ref="M98:M101"/>
    <mergeCell ref="N98:N101"/>
    <mergeCell ref="L102:L107"/>
    <mergeCell ref="Q1:S1"/>
    <mergeCell ref="B1:O1"/>
    <mergeCell ref="L4:L21"/>
    <mergeCell ref="M4:M21"/>
    <mergeCell ref="N4:N21"/>
    <mergeCell ref="L22:L35"/>
    <mergeCell ref="M22:M35"/>
    <mergeCell ref="N22:N35"/>
    <mergeCell ref="L36:L45"/>
    <mergeCell ref="M36:M45"/>
    <mergeCell ref="N36:N45"/>
    <mergeCell ref="O4:O21"/>
    <mergeCell ref="O22:O35"/>
    <mergeCell ref="O36:O45"/>
    <mergeCell ref="M102:M107"/>
    <mergeCell ref="N102:N107"/>
    <mergeCell ref="O46:O55"/>
    <mergeCell ref="O56:O61"/>
    <mergeCell ref="O62:O65"/>
    <mergeCell ref="O66:O83"/>
    <mergeCell ref="O84:O97"/>
    <mergeCell ref="O98:O101"/>
    <mergeCell ref="O102:O107"/>
    <mergeCell ref="L566:L567"/>
    <mergeCell ref="N566:N567"/>
    <mergeCell ref="O566:O567"/>
    <mergeCell ref="L560:L561"/>
    <mergeCell ref="N560:N561"/>
    <mergeCell ref="O560:O561"/>
    <mergeCell ref="L562:L563"/>
    <mergeCell ref="N562:N563"/>
    <mergeCell ref="O562:O563"/>
    <mergeCell ref="M566:M567"/>
    <mergeCell ref="M564:M565"/>
    <mergeCell ref="M560:M561"/>
    <mergeCell ref="M562:M563"/>
    <mergeCell ref="L46:L55"/>
    <mergeCell ref="M46:M55"/>
    <mergeCell ref="N46:N55"/>
    <mergeCell ref="L56:L61"/>
    <mergeCell ref="M56:M61"/>
    <mergeCell ref="N56:N61"/>
    <mergeCell ref="L62:L65"/>
    <mergeCell ref="L564:L565"/>
    <mergeCell ref="N564:N565"/>
    <mergeCell ref="M556:M557"/>
    <mergeCell ref="M558:M559"/>
    <mergeCell ref="M62:M65"/>
    <mergeCell ref="N62:N65"/>
    <mergeCell ref="L66:L83"/>
    <mergeCell ref="M66:M83"/>
    <mergeCell ref="N66:N83"/>
    <mergeCell ref="L84:L97"/>
    <mergeCell ref="M84:M97"/>
    <mergeCell ref="N84:N97"/>
    <mergeCell ref="L576:L577"/>
    <mergeCell ref="N576:N577"/>
    <mergeCell ref="O576:O577"/>
    <mergeCell ref="L578:L579"/>
    <mergeCell ref="N578:N579"/>
    <mergeCell ref="O578:O579"/>
    <mergeCell ref="M576:M577"/>
    <mergeCell ref="M578:M579"/>
    <mergeCell ref="M580:M581"/>
    <mergeCell ref="M582:M583"/>
    <mergeCell ref="L572:L573"/>
    <mergeCell ref="N572:N573"/>
    <mergeCell ref="O572:O573"/>
    <mergeCell ref="L574:L575"/>
    <mergeCell ref="N574:N575"/>
    <mergeCell ref="O574:O575"/>
    <mergeCell ref="L568:L569"/>
    <mergeCell ref="N568:N569"/>
    <mergeCell ref="O568:O569"/>
    <mergeCell ref="L570:L571"/>
    <mergeCell ref="N570:N571"/>
    <mergeCell ref="O570:O571"/>
    <mergeCell ref="M568:M569"/>
    <mergeCell ref="M570:M571"/>
    <mergeCell ref="M572:M573"/>
    <mergeCell ref="M574:M575"/>
    <mergeCell ref="L588:L589"/>
    <mergeCell ref="N588:N589"/>
    <mergeCell ref="O588:O589"/>
    <mergeCell ref="L590:L591"/>
    <mergeCell ref="N590:N591"/>
    <mergeCell ref="O590:O591"/>
    <mergeCell ref="L584:L585"/>
    <mergeCell ref="N584:N585"/>
    <mergeCell ref="O584:O585"/>
    <mergeCell ref="L586:L587"/>
    <mergeCell ref="N586:N587"/>
    <mergeCell ref="O586:O587"/>
    <mergeCell ref="M584:M585"/>
    <mergeCell ref="M586:M587"/>
    <mergeCell ref="M588:M589"/>
    <mergeCell ref="M590:M591"/>
    <mergeCell ref="L580:L581"/>
    <mergeCell ref="N580:N581"/>
    <mergeCell ref="O580:O581"/>
    <mergeCell ref="L582:L583"/>
    <mergeCell ref="N582:N583"/>
    <mergeCell ref="O582:O583"/>
    <mergeCell ref="L600:L601"/>
    <mergeCell ref="N600:N601"/>
    <mergeCell ref="O600:O601"/>
    <mergeCell ref="L602:L603"/>
    <mergeCell ref="N602:N603"/>
    <mergeCell ref="O602:O603"/>
    <mergeCell ref="M600:M601"/>
    <mergeCell ref="M602:M603"/>
    <mergeCell ref="M604:M605"/>
    <mergeCell ref="M606:M607"/>
    <mergeCell ref="L596:L597"/>
    <mergeCell ref="N596:N597"/>
    <mergeCell ref="O596:O597"/>
    <mergeCell ref="L598:L599"/>
    <mergeCell ref="N598:N599"/>
    <mergeCell ref="O598:O599"/>
    <mergeCell ref="L592:L593"/>
    <mergeCell ref="N592:N593"/>
    <mergeCell ref="O592:O593"/>
    <mergeCell ref="L594:L595"/>
    <mergeCell ref="N594:N595"/>
    <mergeCell ref="O594:O595"/>
    <mergeCell ref="M592:M593"/>
    <mergeCell ref="M594:M595"/>
    <mergeCell ref="M596:M597"/>
    <mergeCell ref="M598:M599"/>
    <mergeCell ref="L612:L613"/>
    <mergeCell ref="N612:N613"/>
    <mergeCell ref="O612:O613"/>
    <mergeCell ref="L614:L615"/>
    <mergeCell ref="N614:N615"/>
    <mergeCell ref="O614:O615"/>
    <mergeCell ref="L608:L609"/>
    <mergeCell ref="N608:N609"/>
    <mergeCell ref="O608:O609"/>
    <mergeCell ref="L610:L611"/>
    <mergeCell ref="N610:N611"/>
    <mergeCell ref="O610:O611"/>
    <mergeCell ref="M608:M609"/>
    <mergeCell ref="M610:M611"/>
    <mergeCell ref="M612:M613"/>
    <mergeCell ref="M614:M615"/>
    <mergeCell ref="L604:L605"/>
    <mergeCell ref="N604:N605"/>
    <mergeCell ref="O604:O605"/>
    <mergeCell ref="L606:L607"/>
    <mergeCell ref="N606:N607"/>
    <mergeCell ref="O606:O607"/>
    <mergeCell ref="L624:L625"/>
    <mergeCell ref="N624:N625"/>
    <mergeCell ref="O624:O625"/>
    <mergeCell ref="L626:L627"/>
    <mergeCell ref="N626:N627"/>
    <mergeCell ref="O626:O627"/>
    <mergeCell ref="M624:M625"/>
    <mergeCell ref="M626:M627"/>
    <mergeCell ref="M628:M629"/>
    <mergeCell ref="M630:M631"/>
    <mergeCell ref="L620:L621"/>
    <mergeCell ref="N620:N621"/>
    <mergeCell ref="O620:O621"/>
    <mergeCell ref="L622:L623"/>
    <mergeCell ref="N622:N623"/>
    <mergeCell ref="O622:O623"/>
    <mergeCell ref="L616:L617"/>
    <mergeCell ref="N616:N617"/>
    <mergeCell ref="O616:O617"/>
    <mergeCell ref="L618:L619"/>
    <mergeCell ref="N618:N619"/>
    <mergeCell ref="O618:O619"/>
    <mergeCell ref="M616:M617"/>
    <mergeCell ref="M618:M619"/>
    <mergeCell ref="M620:M621"/>
    <mergeCell ref="M622:M623"/>
    <mergeCell ref="L636:L637"/>
    <mergeCell ref="N636:N637"/>
    <mergeCell ref="O636:O637"/>
    <mergeCell ref="L638:L639"/>
    <mergeCell ref="N638:N639"/>
    <mergeCell ref="O638:O639"/>
    <mergeCell ref="L632:L633"/>
    <mergeCell ref="N632:N633"/>
    <mergeCell ref="O632:O633"/>
    <mergeCell ref="L634:L635"/>
    <mergeCell ref="N634:N635"/>
    <mergeCell ref="O634:O635"/>
    <mergeCell ref="M632:M633"/>
    <mergeCell ref="M634:M635"/>
    <mergeCell ref="M636:M637"/>
    <mergeCell ref="M638:M639"/>
    <mergeCell ref="L628:L629"/>
    <mergeCell ref="N628:N629"/>
    <mergeCell ref="O628:O629"/>
    <mergeCell ref="L630:L631"/>
    <mergeCell ref="N630:N631"/>
    <mergeCell ref="O630:O631"/>
    <mergeCell ref="L648:L649"/>
    <mergeCell ref="N648:N649"/>
    <mergeCell ref="O648:O649"/>
    <mergeCell ref="L650:L651"/>
    <mergeCell ref="N650:N651"/>
    <mergeCell ref="O650:O651"/>
    <mergeCell ref="M648:M649"/>
    <mergeCell ref="M650:M651"/>
    <mergeCell ref="M652:M653"/>
    <mergeCell ref="M654:M655"/>
    <mergeCell ref="L644:L645"/>
    <mergeCell ref="N644:N645"/>
    <mergeCell ref="O644:O645"/>
    <mergeCell ref="L646:L647"/>
    <mergeCell ref="N646:N647"/>
    <mergeCell ref="O646:O647"/>
    <mergeCell ref="L640:L641"/>
    <mergeCell ref="N640:N641"/>
    <mergeCell ref="O640:O641"/>
    <mergeCell ref="L642:L643"/>
    <mergeCell ref="N642:N643"/>
    <mergeCell ref="O642:O643"/>
    <mergeCell ref="M640:M641"/>
    <mergeCell ref="M642:M643"/>
    <mergeCell ref="M644:M645"/>
    <mergeCell ref="M646:M647"/>
    <mergeCell ref="L660:L661"/>
    <mergeCell ref="N660:N661"/>
    <mergeCell ref="O660:O661"/>
    <mergeCell ref="L662:L663"/>
    <mergeCell ref="N662:N663"/>
    <mergeCell ref="O662:O663"/>
    <mergeCell ref="L656:L657"/>
    <mergeCell ref="N656:N657"/>
    <mergeCell ref="O656:O657"/>
    <mergeCell ref="L658:L659"/>
    <mergeCell ref="N658:N659"/>
    <mergeCell ref="O658:O659"/>
    <mergeCell ref="M656:M657"/>
    <mergeCell ref="M658:M659"/>
    <mergeCell ref="M660:M661"/>
    <mergeCell ref="M662:M663"/>
    <mergeCell ref="L652:L653"/>
    <mergeCell ref="N652:N653"/>
    <mergeCell ref="O652:O653"/>
    <mergeCell ref="L654:L655"/>
    <mergeCell ref="N654:N655"/>
    <mergeCell ref="O654:O655"/>
    <mergeCell ref="L672:L673"/>
    <mergeCell ref="N672:N673"/>
    <mergeCell ref="O672:O673"/>
    <mergeCell ref="L674:L675"/>
    <mergeCell ref="N674:N675"/>
    <mergeCell ref="O674:O675"/>
    <mergeCell ref="M672:M673"/>
    <mergeCell ref="M674:M675"/>
    <mergeCell ref="M676:M677"/>
    <mergeCell ref="M678:M679"/>
    <mergeCell ref="L668:L669"/>
    <mergeCell ref="N668:N669"/>
    <mergeCell ref="O668:O669"/>
    <mergeCell ref="L670:L671"/>
    <mergeCell ref="N670:N671"/>
    <mergeCell ref="O670:O671"/>
    <mergeCell ref="L664:L665"/>
    <mergeCell ref="N664:N665"/>
    <mergeCell ref="O664:O665"/>
    <mergeCell ref="L666:L667"/>
    <mergeCell ref="N666:N667"/>
    <mergeCell ref="O666:O667"/>
    <mergeCell ref="M664:M665"/>
    <mergeCell ref="M666:M667"/>
    <mergeCell ref="M668:M669"/>
    <mergeCell ref="M670:M671"/>
    <mergeCell ref="L684:L685"/>
    <mergeCell ref="N684:N685"/>
    <mergeCell ref="O684:O685"/>
    <mergeCell ref="L686:L687"/>
    <mergeCell ref="N686:N687"/>
    <mergeCell ref="O686:O687"/>
    <mergeCell ref="L680:L681"/>
    <mergeCell ref="N680:N681"/>
    <mergeCell ref="O680:O681"/>
    <mergeCell ref="L682:L683"/>
    <mergeCell ref="N682:N683"/>
    <mergeCell ref="O682:O683"/>
    <mergeCell ref="M680:M681"/>
    <mergeCell ref="M682:M683"/>
    <mergeCell ref="M684:M685"/>
    <mergeCell ref="M686:M687"/>
    <mergeCell ref="L676:L677"/>
    <mergeCell ref="N676:N677"/>
    <mergeCell ref="O676:O677"/>
    <mergeCell ref="L678:L679"/>
    <mergeCell ref="N678:N679"/>
    <mergeCell ref="O678:O679"/>
    <mergeCell ref="L696:L697"/>
    <mergeCell ref="N696:N697"/>
    <mergeCell ref="O696:O697"/>
    <mergeCell ref="L698:L699"/>
    <mergeCell ref="N698:N699"/>
    <mergeCell ref="O698:O699"/>
    <mergeCell ref="M696:M697"/>
    <mergeCell ref="M698:M699"/>
    <mergeCell ref="M700:M701"/>
    <mergeCell ref="M702:M703"/>
    <mergeCell ref="L692:L693"/>
    <mergeCell ref="N692:N693"/>
    <mergeCell ref="O692:O693"/>
    <mergeCell ref="L694:L695"/>
    <mergeCell ref="N694:N695"/>
    <mergeCell ref="O694:O695"/>
    <mergeCell ref="L688:L689"/>
    <mergeCell ref="N688:N689"/>
    <mergeCell ref="O688:O689"/>
    <mergeCell ref="L690:L691"/>
    <mergeCell ref="N690:N691"/>
    <mergeCell ref="O690:O691"/>
    <mergeCell ref="M688:M689"/>
    <mergeCell ref="M690:M691"/>
    <mergeCell ref="M692:M693"/>
    <mergeCell ref="M694:M695"/>
    <mergeCell ref="L708:L709"/>
    <mergeCell ref="N708:N709"/>
    <mergeCell ref="O708:O709"/>
    <mergeCell ref="L710:L711"/>
    <mergeCell ref="N710:N711"/>
    <mergeCell ref="O710:O711"/>
    <mergeCell ref="L704:L705"/>
    <mergeCell ref="N704:N705"/>
    <mergeCell ref="O704:O705"/>
    <mergeCell ref="L706:L707"/>
    <mergeCell ref="N706:N707"/>
    <mergeCell ref="O706:O707"/>
    <mergeCell ref="M704:M705"/>
    <mergeCell ref="M706:M707"/>
    <mergeCell ref="M708:M709"/>
    <mergeCell ref="M710:M711"/>
    <mergeCell ref="L700:L701"/>
    <mergeCell ref="N700:N701"/>
    <mergeCell ref="O700:O701"/>
    <mergeCell ref="L702:L703"/>
    <mergeCell ref="N702:N703"/>
    <mergeCell ref="O702:O703"/>
    <mergeCell ref="L720:L721"/>
    <mergeCell ref="N720:N721"/>
    <mergeCell ref="O720:O721"/>
    <mergeCell ref="L722:L723"/>
    <mergeCell ref="N722:N723"/>
    <mergeCell ref="O722:O723"/>
    <mergeCell ref="M720:M721"/>
    <mergeCell ref="M722:M723"/>
    <mergeCell ref="M724:M725"/>
    <mergeCell ref="M726:M727"/>
    <mergeCell ref="L716:L717"/>
    <mergeCell ref="N716:N717"/>
    <mergeCell ref="O716:O717"/>
    <mergeCell ref="L718:L719"/>
    <mergeCell ref="N718:N719"/>
    <mergeCell ref="O718:O719"/>
    <mergeCell ref="L712:L713"/>
    <mergeCell ref="N712:N713"/>
    <mergeCell ref="O712:O713"/>
    <mergeCell ref="L714:L715"/>
    <mergeCell ref="N714:N715"/>
    <mergeCell ref="O714:O715"/>
    <mergeCell ref="M712:M713"/>
    <mergeCell ref="M714:M715"/>
    <mergeCell ref="M716:M717"/>
    <mergeCell ref="M718:M719"/>
    <mergeCell ref="L732:L733"/>
    <mergeCell ref="N732:N733"/>
    <mergeCell ref="O732:O733"/>
    <mergeCell ref="L734:L735"/>
    <mergeCell ref="N734:N735"/>
    <mergeCell ref="O734:O735"/>
    <mergeCell ref="L728:L729"/>
    <mergeCell ref="N728:N729"/>
    <mergeCell ref="O728:O729"/>
    <mergeCell ref="L730:L731"/>
    <mergeCell ref="N730:N731"/>
    <mergeCell ref="O730:O731"/>
    <mergeCell ref="M728:M729"/>
    <mergeCell ref="M730:M731"/>
    <mergeCell ref="M732:M733"/>
    <mergeCell ref="M734:M735"/>
    <mergeCell ref="L724:L725"/>
    <mergeCell ref="N724:N725"/>
    <mergeCell ref="O724:O725"/>
    <mergeCell ref="L726:L727"/>
    <mergeCell ref="N726:N727"/>
    <mergeCell ref="O726:O727"/>
    <mergeCell ref="L744:L745"/>
    <mergeCell ref="N744:N745"/>
    <mergeCell ref="O744:O745"/>
    <mergeCell ref="L746:L747"/>
    <mergeCell ref="N746:N747"/>
    <mergeCell ref="O746:O747"/>
    <mergeCell ref="M744:M745"/>
    <mergeCell ref="M746:M747"/>
    <mergeCell ref="M748:M749"/>
    <mergeCell ref="M750:M751"/>
    <mergeCell ref="L740:L741"/>
    <mergeCell ref="N740:N741"/>
    <mergeCell ref="O740:O741"/>
    <mergeCell ref="L742:L743"/>
    <mergeCell ref="N742:N743"/>
    <mergeCell ref="O742:O743"/>
    <mergeCell ref="L736:L737"/>
    <mergeCell ref="N736:N737"/>
    <mergeCell ref="O736:O737"/>
    <mergeCell ref="L738:L739"/>
    <mergeCell ref="N738:N739"/>
    <mergeCell ref="O738:O739"/>
    <mergeCell ref="M736:M737"/>
    <mergeCell ref="M738:M739"/>
    <mergeCell ref="M740:M741"/>
    <mergeCell ref="M742:M743"/>
    <mergeCell ref="L756:L757"/>
    <mergeCell ref="N756:N757"/>
    <mergeCell ref="O756:O757"/>
    <mergeCell ref="L758:L759"/>
    <mergeCell ref="N758:N759"/>
    <mergeCell ref="O758:O759"/>
    <mergeCell ref="L752:L753"/>
    <mergeCell ref="N752:N753"/>
    <mergeCell ref="O752:O753"/>
    <mergeCell ref="L754:L755"/>
    <mergeCell ref="N754:N755"/>
    <mergeCell ref="O754:O755"/>
    <mergeCell ref="M752:M753"/>
    <mergeCell ref="M754:M755"/>
    <mergeCell ref="M756:M757"/>
    <mergeCell ref="M758:M759"/>
    <mergeCell ref="L748:L749"/>
    <mergeCell ref="N748:N749"/>
    <mergeCell ref="O748:O749"/>
    <mergeCell ref="L750:L751"/>
    <mergeCell ref="N750:N751"/>
    <mergeCell ref="O750:O751"/>
    <mergeCell ref="L764:L765"/>
    <mergeCell ref="N764:N765"/>
    <mergeCell ref="O764:O765"/>
    <mergeCell ref="L766:L767"/>
    <mergeCell ref="N766:N767"/>
    <mergeCell ref="O766:O767"/>
    <mergeCell ref="L760:L761"/>
    <mergeCell ref="N760:N761"/>
    <mergeCell ref="O760:O761"/>
    <mergeCell ref="L762:L763"/>
    <mergeCell ref="N762:N763"/>
    <mergeCell ref="O762:O763"/>
    <mergeCell ref="M760:M761"/>
    <mergeCell ref="M762:M763"/>
    <mergeCell ref="M764:M765"/>
    <mergeCell ref="M766:M767"/>
    <mergeCell ref="L768:L769"/>
    <mergeCell ref="N768:N769"/>
    <mergeCell ref="O768:O769"/>
    <mergeCell ref="L770:L771"/>
    <mergeCell ref="N770:N771"/>
    <mergeCell ref="O770:O771"/>
    <mergeCell ref="M768:M769"/>
    <mergeCell ref="M770:M771"/>
    <mergeCell ref="M772:M773"/>
    <mergeCell ref="N772:N773"/>
    <mergeCell ref="N774:N775"/>
    <mergeCell ref="N776:N777"/>
    <mergeCell ref="N778:N779"/>
    <mergeCell ref="N780:N781"/>
    <mergeCell ref="N782:N783"/>
    <mergeCell ref="N784:N785"/>
    <mergeCell ref="N786:N787"/>
    <mergeCell ref="M838:M839"/>
    <mergeCell ref="M840:M841"/>
    <mergeCell ref="M842:M843"/>
    <mergeCell ref="M788:M789"/>
    <mergeCell ref="M790:M791"/>
    <mergeCell ref="M792:M793"/>
    <mergeCell ref="M830:M831"/>
    <mergeCell ref="M832:M833"/>
    <mergeCell ref="M834:M835"/>
    <mergeCell ref="M836:M837"/>
    <mergeCell ref="M820:M821"/>
    <mergeCell ref="M822:M823"/>
    <mergeCell ref="M824:M825"/>
    <mergeCell ref="M826:M827"/>
    <mergeCell ref="M802:M803"/>
    <mergeCell ref="M804:M805"/>
    <mergeCell ref="M806:M807"/>
    <mergeCell ref="M808:M809"/>
    <mergeCell ref="M874:M875"/>
    <mergeCell ref="M876:M877"/>
    <mergeCell ref="M862:M863"/>
    <mergeCell ref="M864:M865"/>
    <mergeCell ref="M866:M867"/>
    <mergeCell ref="M868:M869"/>
    <mergeCell ref="M854:M855"/>
    <mergeCell ref="M856:M857"/>
    <mergeCell ref="M858:M859"/>
    <mergeCell ref="M860:M861"/>
    <mergeCell ref="M846:M847"/>
    <mergeCell ref="M848:M849"/>
    <mergeCell ref="M850:M851"/>
    <mergeCell ref="M852:M853"/>
    <mergeCell ref="M918:M919"/>
    <mergeCell ref="M920:M921"/>
    <mergeCell ref="M922:M923"/>
    <mergeCell ref="M924:M925"/>
    <mergeCell ref="M910:M911"/>
    <mergeCell ref="M912:M913"/>
    <mergeCell ref="M914:M915"/>
    <mergeCell ref="M916:M917"/>
    <mergeCell ref="M902:M903"/>
    <mergeCell ref="M904:M905"/>
    <mergeCell ref="M906:M907"/>
    <mergeCell ref="M908:M909"/>
    <mergeCell ref="M894:M895"/>
    <mergeCell ref="M896:M897"/>
    <mergeCell ref="M898:M899"/>
    <mergeCell ref="M900:M901"/>
    <mergeCell ref="M886:M887"/>
    <mergeCell ref="M888:M889"/>
    <mergeCell ref="M890:M891"/>
    <mergeCell ref="M892:M893"/>
    <mergeCell ref="M942:M943"/>
    <mergeCell ref="M944:M945"/>
    <mergeCell ref="M946:M947"/>
    <mergeCell ref="M948:M949"/>
    <mergeCell ref="M934:M935"/>
    <mergeCell ref="M936:M937"/>
    <mergeCell ref="M938:M939"/>
    <mergeCell ref="M940:M941"/>
    <mergeCell ref="M926:M927"/>
    <mergeCell ref="M928:M929"/>
    <mergeCell ref="M930:M931"/>
    <mergeCell ref="M932:M933"/>
    <mergeCell ref="M966:M967"/>
    <mergeCell ref="M968:M969"/>
    <mergeCell ref="M970:M971"/>
    <mergeCell ref="M972:M973"/>
    <mergeCell ref="M958:M959"/>
    <mergeCell ref="M960:M961"/>
    <mergeCell ref="M962:M963"/>
    <mergeCell ref="M964:M965"/>
    <mergeCell ref="M950:M951"/>
    <mergeCell ref="M952:M953"/>
    <mergeCell ref="M954:M955"/>
    <mergeCell ref="M956:M957"/>
    <mergeCell ref="L420:L425"/>
    <mergeCell ref="M420:M425"/>
    <mergeCell ref="N420:N425"/>
    <mergeCell ref="O376:O385"/>
    <mergeCell ref="O414:O419"/>
    <mergeCell ref="O420:O425"/>
    <mergeCell ref="O394:O403"/>
    <mergeCell ref="O404:O413"/>
    <mergeCell ref="L376:L385"/>
    <mergeCell ref="M376:M385"/>
    <mergeCell ref="N376:N385"/>
    <mergeCell ref="L386:L389"/>
    <mergeCell ref="M386:M389"/>
    <mergeCell ref="N386:N389"/>
    <mergeCell ref="L390:L393"/>
    <mergeCell ref="M390:M393"/>
    <mergeCell ref="N390:N393"/>
    <mergeCell ref="L394:L403"/>
    <mergeCell ref="M394:M403"/>
    <mergeCell ref="N394:N403"/>
    <mergeCell ref="L404:L413"/>
    <mergeCell ref="M404:M413"/>
    <mergeCell ref="N404:N413"/>
    <mergeCell ref="L414:L419"/>
    <mergeCell ref="M414:M419"/>
    <mergeCell ref="N414:N419"/>
    <mergeCell ref="N814:N815"/>
    <mergeCell ref="N816:N817"/>
    <mergeCell ref="N818:N819"/>
    <mergeCell ref="N820:N821"/>
    <mergeCell ref="N822:N823"/>
    <mergeCell ref="N824:N825"/>
    <mergeCell ref="N826:N827"/>
    <mergeCell ref="N828:N829"/>
    <mergeCell ref="N830:N831"/>
    <mergeCell ref="N796:N797"/>
    <mergeCell ref="N798:N799"/>
    <mergeCell ref="N800:N801"/>
    <mergeCell ref="N802:N803"/>
    <mergeCell ref="N804:N805"/>
    <mergeCell ref="N806:N807"/>
    <mergeCell ref="N808:N809"/>
    <mergeCell ref="N810:N811"/>
    <mergeCell ref="N812:N813"/>
    <mergeCell ref="N850:N851"/>
    <mergeCell ref="N852:N853"/>
    <mergeCell ref="N854:N855"/>
    <mergeCell ref="N856:N857"/>
    <mergeCell ref="N858:N859"/>
    <mergeCell ref="N860:N861"/>
    <mergeCell ref="N862:N863"/>
    <mergeCell ref="N864:N865"/>
    <mergeCell ref="N866:N867"/>
    <mergeCell ref="N832:N833"/>
    <mergeCell ref="N834:N835"/>
    <mergeCell ref="N836:N837"/>
    <mergeCell ref="N838:N839"/>
    <mergeCell ref="N840:N841"/>
    <mergeCell ref="N842:N843"/>
    <mergeCell ref="N844:N845"/>
    <mergeCell ref="N846:N847"/>
    <mergeCell ref="N848:N849"/>
    <mergeCell ref="N886:N887"/>
    <mergeCell ref="N888:N889"/>
    <mergeCell ref="N890:N891"/>
    <mergeCell ref="N892:N893"/>
    <mergeCell ref="N894:N895"/>
    <mergeCell ref="N896:N897"/>
    <mergeCell ref="N898:N899"/>
    <mergeCell ref="N900:N901"/>
    <mergeCell ref="N902:N903"/>
    <mergeCell ref="N868:N869"/>
    <mergeCell ref="N870:N871"/>
    <mergeCell ref="N872:N873"/>
    <mergeCell ref="N874:N875"/>
    <mergeCell ref="N876:N877"/>
    <mergeCell ref="N878:N879"/>
    <mergeCell ref="N880:N881"/>
    <mergeCell ref="N882:N883"/>
    <mergeCell ref="N884:N885"/>
    <mergeCell ref="N922:N923"/>
    <mergeCell ref="N924:N925"/>
    <mergeCell ref="N926:N927"/>
    <mergeCell ref="N928:N929"/>
    <mergeCell ref="N930:N931"/>
    <mergeCell ref="N932:N933"/>
    <mergeCell ref="N934:N935"/>
    <mergeCell ref="N936:N937"/>
    <mergeCell ref="N938:N939"/>
    <mergeCell ref="N904:N905"/>
    <mergeCell ref="N906:N907"/>
    <mergeCell ref="N908:N909"/>
    <mergeCell ref="N910:N911"/>
    <mergeCell ref="N912:N913"/>
    <mergeCell ref="N914:N915"/>
    <mergeCell ref="N916:N917"/>
    <mergeCell ref="N918:N919"/>
    <mergeCell ref="N920:N921"/>
    <mergeCell ref="N958:N959"/>
    <mergeCell ref="N960:N961"/>
    <mergeCell ref="N962:N963"/>
    <mergeCell ref="N964:N965"/>
    <mergeCell ref="N966:N967"/>
    <mergeCell ref="N968:N969"/>
    <mergeCell ref="N970:N971"/>
    <mergeCell ref="N972:N973"/>
    <mergeCell ref="N974:N975"/>
    <mergeCell ref="N940:N941"/>
    <mergeCell ref="N942:N943"/>
    <mergeCell ref="N944:N945"/>
    <mergeCell ref="N946:N947"/>
    <mergeCell ref="N948:N949"/>
    <mergeCell ref="N950:N951"/>
    <mergeCell ref="N952:N953"/>
    <mergeCell ref="N954:N955"/>
    <mergeCell ref="N956:N957"/>
    <mergeCell ref="N994:N995"/>
    <mergeCell ref="N996:N997"/>
    <mergeCell ref="N998:N999"/>
    <mergeCell ref="N1000:N1001"/>
    <mergeCell ref="N1002:N1003"/>
    <mergeCell ref="N1004:N1005"/>
    <mergeCell ref="N1006:N1007"/>
    <mergeCell ref="N1008:N1009"/>
    <mergeCell ref="N1010:N1011"/>
    <mergeCell ref="N976:N977"/>
    <mergeCell ref="N978:N979"/>
    <mergeCell ref="N980:N981"/>
    <mergeCell ref="N982:N983"/>
    <mergeCell ref="N984:N985"/>
    <mergeCell ref="N986:N987"/>
    <mergeCell ref="N988:N989"/>
    <mergeCell ref="N990:N991"/>
    <mergeCell ref="N992:N993"/>
    <mergeCell ref="N1030:N1031"/>
    <mergeCell ref="N1032:N1033"/>
    <mergeCell ref="N1034:N1035"/>
    <mergeCell ref="M1036:M1037"/>
    <mergeCell ref="N1036:N1037"/>
    <mergeCell ref="M1038:M1039"/>
    <mergeCell ref="N1038:N1039"/>
    <mergeCell ref="M1040:M1041"/>
    <mergeCell ref="N1040:N1041"/>
    <mergeCell ref="N1012:N1013"/>
    <mergeCell ref="N1014:N1015"/>
    <mergeCell ref="N1016:N1017"/>
    <mergeCell ref="N1018:N1019"/>
    <mergeCell ref="N1020:N1021"/>
    <mergeCell ref="N1022:N1023"/>
    <mergeCell ref="N1024:N1025"/>
    <mergeCell ref="N1026:N1027"/>
    <mergeCell ref="N1028:N1029"/>
    <mergeCell ref="M1052:M1053"/>
    <mergeCell ref="N1052:N1053"/>
    <mergeCell ref="M1054:M1055"/>
    <mergeCell ref="N1054:N1055"/>
    <mergeCell ref="M1056:M1057"/>
    <mergeCell ref="N1056:N1057"/>
    <mergeCell ref="M1058:M1059"/>
    <mergeCell ref="N1058:N1059"/>
    <mergeCell ref="M1060:M1061"/>
    <mergeCell ref="N1060:N1061"/>
    <mergeCell ref="M1042:M1043"/>
    <mergeCell ref="N1042:N1043"/>
    <mergeCell ref="M1044:M1045"/>
    <mergeCell ref="N1044:N1045"/>
    <mergeCell ref="M1046:M1047"/>
    <mergeCell ref="N1046:N1047"/>
    <mergeCell ref="M1048:M1049"/>
    <mergeCell ref="N1048:N1049"/>
    <mergeCell ref="M1050:M1051"/>
    <mergeCell ref="N1050:N1051"/>
    <mergeCell ref="M1072:M1073"/>
    <mergeCell ref="N1072:N1073"/>
    <mergeCell ref="M1074:M1075"/>
    <mergeCell ref="N1074:N1075"/>
    <mergeCell ref="M1076:M1077"/>
    <mergeCell ref="N1076:N1077"/>
    <mergeCell ref="M1078:M1079"/>
    <mergeCell ref="N1078:N1079"/>
    <mergeCell ref="M1080:M1081"/>
    <mergeCell ref="N1080:N1081"/>
    <mergeCell ref="M1062:M1063"/>
    <mergeCell ref="N1062:N1063"/>
    <mergeCell ref="M1064:M1065"/>
    <mergeCell ref="N1064:N1065"/>
    <mergeCell ref="M1066:M1067"/>
    <mergeCell ref="N1066:N1067"/>
    <mergeCell ref="M1068:M1069"/>
    <mergeCell ref="N1068:N1069"/>
    <mergeCell ref="M1070:M1071"/>
    <mergeCell ref="N1070:N1071"/>
    <mergeCell ref="M1092:M1093"/>
    <mergeCell ref="N1092:N1093"/>
    <mergeCell ref="M1094:M1095"/>
    <mergeCell ref="N1094:N1095"/>
    <mergeCell ref="M1096:M1097"/>
    <mergeCell ref="N1096:N1097"/>
    <mergeCell ref="M1098:M1099"/>
    <mergeCell ref="N1098:N1099"/>
    <mergeCell ref="M1100:M1101"/>
    <mergeCell ref="N1100:N1101"/>
    <mergeCell ref="M1082:M1083"/>
    <mergeCell ref="N1082:N1083"/>
    <mergeCell ref="M1084:M1085"/>
    <mergeCell ref="N1084:N1085"/>
    <mergeCell ref="M1086:M1087"/>
    <mergeCell ref="N1086:N1087"/>
    <mergeCell ref="M1088:M1089"/>
    <mergeCell ref="N1088:N1089"/>
    <mergeCell ref="M1090:M1091"/>
    <mergeCell ref="N1090:N1091"/>
    <mergeCell ref="M1112:M1113"/>
    <mergeCell ref="N1112:N1113"/>
    <mergeCell ref="M1114:M1115"/>
    <mergeCell ref="N1114:N1115"/>
    <mergeCell ref="M1116:M1117"/>
    <mergeCell ref="N1116:N1117"/>
    <mergeCell ref="M1118:M1119"/>
    <mergeCell ref="N1118:N1119"/>
    <mergeCell ref="M1120:M1121"/>
    <mergeCell ref="N1120:N1121"/>
    <mergeCell ref="M1102:M1103"/>
    <mergeCell ref="N1102:N1103"/>
    <mergeCell ref="M1104:M1105"/>
    <mergeCell ref="N1104:N1105"/>
    <mergeCell ref="M1106:M1107"/>
    <mergeCell ref="N1106:N1107"/>
    <mergeCell ref="M1108:M1109"/>
    <mergeCell ref="N1108:N1109"/>
    <mergeCell ref="M1110:M1111"/>
    <mergeCell ref="N1110:N1111"/>
    <mergeCell ref="M1132:M1133"/>
    <mergeCell ref="N1132:N1133"/>
    <mergeCell ref="M1134:M1135"/>
    <mergeCell ref="N1134:N1135"/>
    <mergeCell ref="M1136:M1137"/>
    <mergeCell ref="N1136:N1137"/>
    <mergeCell ref="M1138:M1139"/>
    <mergeCell ref="N1138:N1139"/>
    <mergeCell ref="M1140:M1141"/>
    <mergeCell ref="N1140:N1141"/>
    <mergeCell ref="M1122:M1123"/>
    <mergeCell ref="N1122:N1123"/>
    <mergeCell ref="M1124:M1125"/>
    <mergeCell ref="N1124:N1125"/>
    <mergeCell ref="M1126:M1127"/>
    <mergeCell ref="N1126:N1127"/>
    <mergeCell ref="M1128:M1129"/>
    <mergeCell ref="N1128:N1129"/>
    <mergeCell ref="M1130:M1131"/>
    <mergeCell ref="N1130:N1131"/>
    <mergeCell ref="M1170:M1171"/>
    <mergeCell ref="N1170:N1171"/>
    <mergeCell ref="M1152:M1153"/>
    <mergeCell ref="N1152:N1153"/>
    <mergeCell ref="M1154:M1155"/>
    <mergeCell ref="N1154:N1155"/>
    <mergeCell ref="M1156:M1157"/>
    <mergeCell ref="N1156:N1157"/>
    <mergeCell ref="M1158:M1159"/>
    <mergeCell ref="N1158:N1159"/>
    <mergeCell ref="M1160:M1161"/>
    <mergeCell ref="N1160:N1161"/>
    <mergeCell ref="M1142:M1143"/>
    <mergeCell ref="N1142:N1143"/>
    <mergeCell ref="M1144:M1145"/>
    <mergeCell ref="N1144:N1145"/>
    <mergeCell ref="M1146:M1147"/>
    <mergeCell ref="N1146:N1147"/>
    <mergeCell ref="M1148:M1149"/>
    <mergeCell ref="N1148:N1149"/>
    <mergeCell ref="M1150:M1151"/>
    <mergeCell ref="N1150:N1151"/>
    <mergeCell ref="M1172:M1173"/>
    <mergeCell ref="N1172:N1173"/>
    <mergeCell ref="M1174:M1175"/>
    <mergeCell ref="N1174:N1175"/>
    <mergeCell ref="L772:L773"/>
    <mergeCell ref="L774:L775"/>
    <mergeCell ref="L776:L777"/>
    <mergeCell ref="L778:L779"/>
    <mergeCell ref="L780:L781"/>
    <mergeCell ref="L782:L783"/>
    <mergeCell ref="L784:L785"/>
    <mergeCell ref="L786:L787"/>
    <mergeCell ref="L788:L789"/>
    <mergeCell ref="L790:L791"/>
    <mergeCell ref="L792:L793"/>
    <mergeCell ref="L794:L795"/>
    <mergeCell ref="L796:L797"/>
    <mergeCell ref="L798:L799"/>
    <mergeCell ref="L800:L801"/>
    <mergeCell ref="L802:L803"/>
    <mergeCell ref="L804:L805"/>
    <mergeCell ref="L806:L807"/>
    <mergeCell ref="L808:L809"/>
    <mergeCell ref="L810:L811"/>
    <mergeCell ref="M1162:M1163"/>
    <mergeCell ref="N1162:N1163"/>
    <mergeCell ref="M1164:M1165"/>
    <mergeCell ref="N1164:N1165"/>
    <mergeCell ref="M1166:M1167"/>
    <mergeCell ref="N1166:N1167"/>
    <mergeCell ref="M1168:M1169"/>
    <mergeCell ref="N1168:N1169"/>
    <mergeCell ref="L830:L831"/>
    <mergeCell ref="L832:L833"/>
    <mergeCell ref="L834:L835"/>
    <mergeCell ref="L836:L837"/>
    <mergeCell ref="L838:L839"/>
    <mergeCell ref="L840:L841"/>
    <mergeCell ref="L842:L843"/>
    <mergeCell ref="L844:L845"/>
    <mergeCell ref="L846:L847"/>
    <mergeCell ref="L812:L813"/>
    <mergeCell ref="L814:L815"/>
    <mergeCell ref="L816:L817"/>
    <mergeCell ref="L818:L819"/>
    <mergeCell ref="L820:L821"/>
    <mergeCell ref="L822:L823"/>
    <mergeCell ref="L824:L825"/>
    <mergeCell ref="L826:L827"/>
    <mergeCell ref="L828:L829"/>
    <mergeCell ref="L866:L867"/>
    <mergeCell ref="L868:L869"/>
    <mergeCell ref="L870:L871"/>
    <mergeCell ref="L872:L873"/>
    <mergeCell ref="L874:L875"/>
    <mergeCell ref="L876:L877"/>
    <mergeCell ref="L878:L879"/>
    <mergeCell ref="L880:L881"/>
    <mergeCell ref="L882:L883"/>
    <mergeCell ref="L848:L849"/>
    <mergeCell ref="L850:L851"/>
    <mergeCell ref="L852:L853"/>
    <mergeCell ref="L854:L855"/>
    <mergeCell ref="L856:L857"/>
    <mergeCell ref="L858:L859"/>
    <mergeCell ref="L860:L861"/>
    <mergeCell ref="L862:L863"/>
    <mergeCell ref="L864:L865"/>
    <mergeCell ref="L902:L903"/>
    <mergeCell ref="L904:L905"/>
    <mergeCell ref="L906:L907"/>
    <mergeCell ref="L908:L909"/>
    <mergeCell ref="L910:L911"/>
    <mergeCell ref="L912:L913"/>
    <mergeCell ref="L914:L915"/>
    <mergeCell ref="L916:L917"/>
    <mergeCell ref="L918:L919"/>
    <mergeCell ref="L884:L885"/>
    <mergeCell ref="L886:L887"/>
    <mergeCell ref="L888:L889"/>
    <mergeCell ref="L890:L891"/>
    <mergeCell ref="L892:L893"/>
    <mergeCell ref="L894:L895"/>
    <mergeCell ref="L896:L897"/>
    <mergeCell ref="L898:L899"/>
    <mergeCell ref="L900:L901"/>
    <mergeCell ref="L938:L939"/>
    <mergeCell ref="L940:L941"/>
    <mergeCell ref="L942:L943"/>
    <mergeCell ref="L944:L945"/>
    <mergeCell ref="L946:L947"/>
    <mergeCell ref="L948:L949"/>
    <mergeCell ref="L950:L951"/>
    <mergeCell ref="L952:L953"/>
    <mergeCell ref="L954:L955"/>
    <mergeCell ref="L920:L921"/>
    <mergeCell ref="L922:L923"/>
    <mergeCell ref="L924:L925"/>
    <mergeCell ref="L926:L927"/>
    <mergeCell ref="L928:L929"/>
    <mergeCell ref="L930:L931"/>
    <mergeCell ref="L932:L933"/>
    <mergeCell ref="L934:L935"/>
    <mergeCell ref="L936:L937"/>
    <mergeCell ref="L974:L975"/>
    <mergeCell ref="L976:L977"/>
    <mergeCell ref="L978:L979"/>
    <mergeCell ref="L980:L981"/>
    <mergeCell ref="L982:L983"/>
    <mergeCell ref="L984:L985"/>
    <mergeCell ref="L986:L987"/>
    <mergeCell ref="L988:L989"/>
    <mergeCell ref="L990:L991"/>
    <mergeCell ref="L956:L957"/>
    <mergeCell ref="L958:L959"/>
    <mergeCell ref="L960:L961"/>
    <mergeCell ref="L962:L963"/>
    <mergeCell ref="L964:L965"/>
    <mergeCell ref="L966:L967"/>
    <mergeCell ref="L968:L969"/>
    <mergeCell ref="L970:L971"/>
    <mergeCell ref="L972:L973"/>
    <mergeCell ref="L1010:L1011"/>
    <mergeCell ref="L1012:L1013"/>
    <mergeCell ref="L1014:L1015"/>
    <mergeCell ref="L1016:L1017"/>
    <mergeCell ref="L1018:L1019"/>
    <mergeCell ref="L1020:L1021"/>
    <mergeCell ref="L1022:L1023"/>
    <mergeCell ref="L1024:L1025"/>
    <mergeCell ref="L1026:L1027"/>
    <mergeCell ref="L992:L993"/>
    <mergeCell ref="L994:L995"/>
    <mergeCell ref="L996:L997"/>
    <mergeCell ref="L998:L999"/>
    <mergeCell ref="L1000:L1001"/>
    <mergeCell ref="L1002:L1003"/>
    <mergeCell ref="L1004:L1005"/>
    <mergeCell ref="L1006:L1007"/>
    <mergeCell ref="L1008:L1009"/>
    <mergeCell ref="L1046:L1047"/>
    <mergeCell ref="L1048:L1049"/>
    <mergeCell ref="L1050:L1051"/>
    <mergeCell ref="L1052:L1053"/>
    <mergeCell ref="L1054:L1055"/>
    <mergeCell ref="L1056:L1057"/>
    <mergeCell ref="L1058:L1059"/>
    <mergeCell ref="L1060:L1061"/>
    <mergeCell ref="L1062:L1063"/>
    <mergeCell ref="L1028:L1029"/>
    <mergeCell ref="L1030:L1031"/>
    <mergeCell ref="L1032:L1033"/>
    <mergeCell ref="L1034:L1035"/>
    <mergeCell ref="L1036:L1037"/>
    <mergeCell ref="L1038:L1039"/>
    <mergeCell ref="L1040:L1041"/>
    <mergeCell ref="L1042:L1043"/>
    <mergeCell ref="L1044:L1045"/>
    <mergeCell ref="L1082:L1083"/>
    <mergeCell ref="L1084:L1085"/>
    <mergeCell ref="L1086:L1087"/>
    <mergeCell ref="L1088:L1089"/>
    <mergeCell ref="L1090:L1091"/>
    <mergeCell ref="L1092:L1093"/>
    <mergeCell ref="L1094:L1095"/>
    <mergeCell ref="L1096:L1097"/>
    <mergeCell ref="L1098:L1099"/>
    <mergeCell ref="L1064:L1065"/>
    <mergeCell ref="L1066:L1067"/>
    <mergeCell ref="L1068:L1069"/>
    <mergeCell ref="L1070:L1071"/>
    <mergeCell ref="L1072:L1073"/>
    <mergeCell ref="L1074:L1075"/>
    <mergeCell ref="L1076:L1077"/>
    <mergeCell ref="L1078:L1079"/>
    <mergeCell ref="L1080:L1081"/>
    <mergeCell ref="L1120:L1121"/>
    <mergeCell ref="L1122:L1123"/>
    <mergeCell ref="L1124:L1125"/>
    <mergeCell ref="L1126:L1127"/>
    <mergeCell ref="L1128:L1129"/>
    <mergeCell ref="L1130:L1131"/>
    <mergeCell ref="L1132:L1133"/>
    <mergeCell ref="L1134:L1135"/>
    <mergeCell ref="L1100:L1101"/>
    <mergeCell ref="L1102:L1103"/>
    <mergeCell ref="L1104:L1105"/>
    <mergeCell ref="L1106:L1107"/>
    <mergeCell ref="L1108:L1109"/>
    <mergeCell ref="L1110:L1111"/>
    <mergeCell ref="L1112:L1113"/>
    <mergeCell ref="L1114:L1115"/>
    <mergeCell ref="L1116:L1117"/>
    <mergeCell ref="L426:L431"/>
    <mergeCell ref="M426:M431"/>
    <mergeCell ref="N426:N431"/>
    <mergeCell ref="O426:O431"/>
    <mergeCell ref="L432:L445"/>
    <mergeCell ref="M432:M445"/>
    <mergeCell ref="N432:N445"/>
    <mergeCell ref="O432:O445"/>
    <mergeCell ref="L446:L457"/>
    <mergeCell ref="M446:M457"/>
    <mergeCell ref="N446:N457"/>
    <mergeCell ref="O446:O457"/>
    <mergeCell ref="L458:L467"/>
    <mergeCell ref="M458:M467"/>
    <mergeCell ref="N458:N467"/>
    <mergeCell ref="O458:O467"/>
    <mergeCell ref="L1176:L1177"/>
    <mergeCell ref="M1176:M1177"/>
    <mergeCell ref="N1176:N1177"/>
    <mergeCell ref="L1172:L1173"/>
    <mergeCell ref="L1174:L1175"/>
    <mergeCell ref="L1154:L1155"/>
    <mergeCell ref="L1156:L1157"/>
    <mergeCell ref="L1158:L1159"/>
    <mergeCell ref="L1160:L1161"/>
    <mergeCell ref="L1162:L1163"/>
    <mergeCell ref="L1164:L1165"/>
    <mergeCell ref="L1166:L1167"/>
    <mergeCell ref="L1168:L1169"/>
    <mergeCell ref="L1170:L1171"/>
    <mergeCell ref="L1136:L1137"/>
    <mergeCell ref="L1138:L1139"/>
    <mergeCell ref="L468:L477"/>
    <mergeCell ref="M468:M477"/>
    <mergeCell ref="N468:N477"/>
    <mergeCell ref="L478:L491"/>
    <mergeCell ref="M478:M491"/>
    <mergeCell ref="N478:N491"/>
    <mergeCell ref="L492:L505"/>
    <mergeCell ref="M492:M505"/>
    <mergeCell ref="N492:N505"/>
    <mergeCell ref="L1186:L1187"/>
    <mergeCell ref="M1186:M1187"/>
    <mergeCell ref="N1186:N1187"/>
    <mergeCell ref="L1178:L1179"/>
    <mergeCell ref="M1178:M1179"/>
    <mergeCell ref="N1178:N1179"/>
    <mergeCell ref="L1180:L1181"/>
    <mergeCell ref="M1180:M1181"/>
    <mergeCell ref="N1180:N1181"/>
    <mergeCell ref="L1182:L1183"/>
    <mergeCell ref="M1182:M1183"/>
    <mergeCell ref="N1182:N1183"/>
    <mergeCell ref="L1184:L1185"/>
    <mergeCell ref="M1184:M1185"/>
    <mergeCell ref="N1184:N1185"/>
    <mergeCell ref="L1140:L1141"/>
    <mergeCell ref="L1142:L1143"/>
    <mergeCell ref="L1144:L1145"/>
    <mergeCell ref="L1146:L1147"/>
    <mergeCell ref="L1148:L1149"/>
    <mergeCell ref="L1150:L1151"/>
    <mergeCell ref="L1152:L1153"/>
    <mergeCell ref="L1118:L1119"/>
  </mergeCells>
  <conditionalFormatting sqref="N556:O1035 O956:O1187 N558:N1187">
    <cfRule type="cellIs" dxfId="13" priority="16" operator="lessThan">
      <formula>0</formula>
    </cfRule>
  </conditionalFormatting>
  <conditionalFormatting sqref="O556:O1187">
    <cfRule type="cellIs" dxfId="12" priority="15" operator="greaterThan">
      <formula>1</formula>
    </cfRule>
  </conditionalFormatting>
  <pageMargins left="0.7" right="0.7" top="0.75" bottom="0.75" header="0.3" footer="0.3"/>
  <pageSetup paperSize="9" orientation="portrait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</sheetPr>
  <dimension ref="B2:I22"/>
  <sheetViews>
    <sheetView showGridLines="0" zoomScale="81" zoomScaleNormal="81" workbookViewId="0">
      <selection activeCell="J38" sqref="J38"/>
    </sheetView>
  </sheetViews>
  <sheetFormatPr baseColWidth="10" defaultColWidth="11.42578125" defaultRowHeight="12" customHeight="1"/>
  <cols>
    <col min="1" max="1" width="7.5703125" style="360" customWidth="1"/>
    <col min="2" max="2" width="25.7109375" style="359" customWidth="1"/>
    <col min="3" max="3" width="20.42578125" style="360" customWidth="1"/>
    <col min="4" max="4" width="16.140625" style="360" customWidth="1"/>
    <col min="5" max="5" width="12" style="360" customWidth="1"/>
    <col min="6" max="6" width="15.42578125" style="360" customWidth="1"/>
    <col min="7" max="7" width="11.7109375" style="360" customWidth="1"/>
    <col min="8" max="8" width="12.5703125" style="360" customWidth="1"/>
    <col min="9" max="16384" width="11.42578125" style="360"/>
  </cols>
  <sheetData>
    <row r="2" spans="2:9" ht="12" customHeight="1">
      <c r="B2" s="1012" t="s">
        <v>287</v>
      </c>
      <c r="C2" s="1013"/>
      <c r="D2" s="1013"/>
      <c r="E2" s="1013"/>
      <c r="F2" s="1013"/>
      <c r="G2" s="1013"/>
      <c r="H2" s="1013"/>
      <c r="I2" s="1013"/>
    </row>
    <row r="3" spans="2:9" ht="12" customHeight="1">
      <c r="B3" s="1014"/>
      <c r="C3" s="1015"/>
      <c r="D3" s="1015"/>
      <c r="E3" s="1015"/>
      <c r="F3" s="1015"/>
      <c r="G3" s="1015"/>
      <c r="H3" s="1015"/>
      <c r="I3" s="1015"/>
    </row>
    <row r="4" spans="2:9" ht="27" customHeight="1">
      <c r="B4" s="370" t="s">
        <v>288</v>
      </c>
      <c r="C4" s="370" t="s">
        <v>289</v>
      </c>
      <c r="D4" s="371" t="s">
        <v>290</v>
      </c>
      <c r="E4" s="371" t="s">
        <v>291</v>
      </c>
      <c r="F4" s="372" t="s">
        <v>292</v>
      </c>
      <c r="G4" s="371" t="s">
        <v>274</v>
      </c>
      <c r="H4" s="370" t="s">
        <v>293</v>
      </c>
      <c r="I4" s="370" t="s">
        <v>554</v>
      </c>
    </row>
    <row r="5" spans="2:9" ht="12" customHeight="1">
      <c r="B5" s="363" t="s">
        <v>294</v>
      </c>
      <c r="C5" s="364" t="s">
        <v>295</v>
      </c>
      <c r="D5" s="393">
        <v>602.5</v>
      </c>
      <c r="E5" s="477">
        <v>496.24200000000002</v>
      </c>
      <c r="F5" s="394">
        <f>D5-E5</f>
        <v>106.25799999999998</v>
      </c>
      <c r="G5" s="1011">
        <f>D5+D6-E5-E6</f>
        <v>13.613000000000284</v>
      </c>
      <c r="H5" s="1018">
        <f>+(E5+E6)/(D5+D6)</f>
        <v>0.9945112854712157</v>
      </c>
      <c r="I5" s="1010">
        <v>43641</v>
      </c>
    </row>
    <row r="6" spans="2:9" ht="12" customHeight="1">
      <c r="B6" s="363" t="s">
        <v>294</v>
      </c>
      <c r="C6" s="364" t="s">
        <v>296</v>
      </c>
      <c r="D6" s="393">
        <v>1877.68</v>
      </c>
      <c r="E6" s="477">
        <v>1970.325</v>
      </c>
      <c r="F6" s="417">
        <f>D6-E6</f>
        <v>-92.644999999999982</v>
      </c>
      <c r="G6" s="1011"/>
      <c r="H6" s="1018"/>
      <c r="I6" s="1011"/>
    </row>
    <row r="7" spans="2:9" ht="12" customHeight="1">
      <c r="B7" s="365" t="s">
        <v>297</v>
      </c>
      <c r="C7" s="364" t="s">
        <v>295</v>
      </c>
      <c r="D7" s="393">
        <v>602.5</v>
      </c>
      <c r="E7" s="477">
        <v>656.96199999999999</v>
      </c>
      <c r="F7" s="417">
        <f t="shared" ref="F7:F8" si="0">D7-E7</f>
        <v>-54.461999999999989</v>
      </c>
      <c r="G7" s="1011">
        <f>D7+D8-E7-E8</f>
        <v>30.447000000000571</v>
      </c>
      <c r="H7" s="1019">
        <f>+(E7+E8)/(D7+D8)</f>
        <v>0.98534666140474125</v>
      </c>
      <c r="I7" s="1010">
        <v>43644</v>
      </c>
    </row>
    <row r="8" spans="2:9" ht="12" customHeight="1">
      <c r="B8" s="365" t="s">
        <v>297</v>
      </c>
      <c r="C8" s="364" t="s">
        <v>296</v>
      </c>
      <c r="D8" s="393">
        <v>1475.3200000000004</v>
      </c>
      <c r="E8" s="477">
        <v>1390.4110000000001</v>
      </c>
      <c r="F8" s="394">
        <f t="shared" si="0"/>
        <v>84.909000000000333</v>
      </c>
      <c r="G8" s="1011"/>
      <c r="H8" s="1019"/>
      <c r="I8" s="1011"/>
    </row>
    <row r="9" spans="2:9" ht="12" customHeight="1">
      <c r="B9" s="1020" t="s">
        <v>502</v>
      </c>
      <c r="C9" s="366" t="s">
        <v>295</v>
      </c>
      <c r="D9" s="367">
        <f>+D5+D7</f>
        <v>1205</v>
      </c>
      <c r="E9" s="366">
        <f>+E5+E7</f>
        <v>1153.204</v>
      </c>
      <c r="F9" s="395">
        <f>D9-E9</f>
        <v>51.796000000000049</v>
      </c>
      <c r="G9" s="1021">
        <f>SUM(G5:G8)</f>
        <v>44.060000000000855</v>
      </c>
      <c r="H9" s="1022">
        <f>+E11/D11</f>
        <v>0.99033347959631413</v>
      </c>
    </row>
    <row r="10" spans="2:9" ht="12" customHeight="1">
      <c r="B10" s="1020"/>
      <c r="C10" s="366" t="s">
        <v>296</v>
      </c>
      <c r="D10" s="367">
        <f>+D6+D8</f>
        <v>3353.0000000000005</v>
      </c>
      <c r="E10" s="366">
        <f>+E6+E8</f>
        <v>3360.7359999999999</v>
      </c>
      <c r="F10" s="395">
        <f>D10-E10</f>
        <v>-7.7359999999994216</v>
      </c>
      <c r="G10" s="1021"/>
      <c r="H10" s="1022"/>
    </row>
    <row r="11" spans="2:9" ht="19.149999999999999" customHeight="1">
      <c r="B11" s="1016" t="s">
        <v>503</v>
      </c>
      <c r="C11" s="1017"/>
      <c r="D11" s="368">
        <f>SUM(D5:D8)</f>
        <v>4558.0000000000009</v>
      </c>
      <c r="E11" s="368">
        <f>SUM(E5:E8)</f>
        <v>4513.9400000000005</v>
      </c>
      <c r="F11" s="369">
        <f>D11-E11</f>
        <v>44.0600000000004</v>
      </c>
      <c r="G11" s="368">
        <f>+D11-E11</f>
        <v>44.0600000000004</v>
      </c>
      <c r="H11" s="373">
        <f>+E11/D11</f>
        <v>0.99033347959631413</v>
      </c>
    </row>
    <row r="17" spans="2:8" ht="12" customHeight="1">
      <c r="B17" s="14"/>
      <c r="C17" s="14"/>
      <c r="D17" s="14"/>
      <c r="E17" s="14"/>
      <c r="F17" s="14"/>
      <c r="G17" s="14"/>
      <c r="H17" s="14"/>
    </row>
    <row r="18" spans="2:8" ht="12" customHeight="1">
      <c r="B18" s="14"/>
      <c r="C18" s="14"/>
      <c r="D18" s="14"/>
      <c r="E18" s="14"/>
      <c r="F18" s="14"/>
      <c r="G18" s="14"/>
      <c r="H18" s="14"/>
    </row>
    <row r="19" spans="2:8" ht="12" customHeight="1">
      <c r="B19" s="361"/>
      <c r="C19" s="362"/>
      <c r="D19" s="362"/>
      <c r="E19" s="362"/>
      <c r="F19" s="14"/>
      <c r="G19" s="14"/>
      <c r="H19" s="14"/>
    </row>
    <row r="20" spans="2:8" ht="12" customHeight="1">
      <c r="B20" s="361"/>
      <c r="C20" s="362"/>
      <c r="D20" s="362"/>
      <c r="E20" s="362"/>
      <c r="F20" s="14"/>
      <c r="G20" s="14"/>
      <c r="H20" s="14"/>
    </row>
    <row r="21" spans="2:8" ht="12" customHeight="1">
      <c r="B21" s="361"/>
      <c r="C21" s="362"/>
      <c r="D21" s="362"/>
      <c r="E21" s="362"/>
      <c r="F21" s="14"/>
      <c r="G21" s="14"/>
      <c r="H21" s="14"/>
    </row>
    <row r="22" spans="2:8" ht="12" customHeight="1">
      <c r="B22" s="14"/>
      <c r="C22" s="14"/>
      <c r="D22" s="14"/>
      <c r="E22" s="14"/>
      <c r="F22" s="14"/>
      <c r="G22" s="14"/>
      <c r="H22" s="14"/>
    </row>
  </sheetData>
  <mergeCells count="11">
    <mergeCell ref="I5:I6"/>
    <mergeCell ref="B2:I3"/>
    <mergeCell ref="I7:I8"/>
    <mergeCell ref="B11:C11"/>
    <mergeCell ref="G5:G6"/>
    <mergeCell ref="H5:H6"/>
    <mergeCell ref="G7:G8"/>
    <mergeCell ref="H7:H8"/>
    <mergeCell ref="B9:B10"/>
    <mergeCell ref="G9:G10"/>
    <mergeCell ref="H9:H10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2</vt:i4>
      </vt:variant>
    </vt:vector>
  </HeadingPairs>
  <TitlesOfParts>
    <vt:vector size="13" baseType="lpstr">
      <vt:lpstr>Resumen Pelagicos</vt:lpstr>
      <vt:lpstr>PELAGICOS LTP</vt:lpstr>
      <vt:lpstr>ANCHOVETA </vt:lpstr>
      <vt:lpstr>SARDINA COMUN </vt:lpstr>
      <vt:lpstr>IC ANCH-SARC V-VII y IX-X</vt:lpstr>
      <vt:lpstr>Consumo Cesiones_V-VII y IX-X </vt:lpstr>
      <vt:lpstr>IC ANCH-SARC VIII</vt:lpstr>
      <vt:lpstr>Consumo Cesiones_VIII</vt:lpstr>
      <vt:lpstr>Consumo Humano</vt:lpstr>
      <vt:lpstr>Pesca Investigacion</vt:lpstr>
      <vt:lpstr>Hoja1</vt:lpstr>
      <vt:lpstr>'IC ANCH-SARC V-VII y IX-X'!Área_de_impresión</vt:lpstr>
      <vt:lpstr>'PELAGICOS LTP'!Área_de_impresión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2019-10-08T13:05:42Z</dcterms:modified>
</cp:coreProperties>
</file>